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Лист1" sheetId="1" r:id="rId4"/>
    <sheet state="visible" name="Лист2" sheetId="2" r:id="rId5"/>
    <sheet state="visible" name="Лист3" sheetId="3" r:id="rId6"/>
    <sheet state="visible" name="Лист5" sheetId="4" r:id="rId7"/>
    <sheet state="visible" name="Лист4" sheetId="5" r:id="rId8"/>
    <sheet state="visible" name="netflix_titles (копия)" sheetId="6" r:id="rId9"/>
  </sheets>
  <definedNames>
    <definedName hidden="1" localSheetId="0" name="_xlnm._FilterDatabase">'Лист1'!$A$2:$D$77</definedName>
    <definedName hidden="1" localSheetId="2" name="_xlnm._FilterDatabase">'Лист3'!$A$1:$B$273</definedName>
    <definedName hidden="1" localSheetId="4" name="_xlnm._FilterDatabase">'Лист4'!$A$1:$C$7788</definedName>
    <definedName hidden="1" localSheetId="0" name="Z_0C6E0754_0BD8_417C_B0F4_452565B4DDA5_.wvu.FilterData">'Лист1'!$A$2:$D$77</definedName>
    <definedName hidden="1" localSheetId="0" name="Z_8AB287DA_202D_4EE8_9FC1_7A086DB2150A_.wvu.FilterData">'Лист1'!$A$2:$D$76</definedName>
  </definedNames>
  <calcPr/>
  <customWorkbookViews>
    <customWorkbookView activeSheetId="0" maximized="1" windowHeight="0" windowWidth="0" guid="{8AB287DA-202D-4EE8-9FC1-7A086DB2150A}" name="Фильмов и сериалов до 2000"/>
    <customWorkbookView activeSheetId="0" maximized="1" windowHeight="0" windowWidth="0" guid="{0C6E0754-0BD8-417C-B0F4-452565B4DDA5}" name="Фильмов и сериалов после 2000"/>
  </customWorkbookViews>
</workbook>
</file>

<file path=xl/sharedStrings.xml><?xml version="1.0" encoding="utf-8"?>
<sst xmlns="http://schemas.openxmlformats.org/spreadsheetml/2006/main" count="106024" uniqueCount="37624">
  <si>
    <t>Год</t>
  </si>
  <si>
    <t>Фильмов</t>
  </si>
  <si>
    <t>Сериалов</t>
  </si>
  <si>
    <t>Итого</t>
  </si>
  <si>
    <t>Также настроил два фильтра: до 2000 и после 2000 года.</t>
  </si>
  <si>
    <t>release_year</t>
  </si>
  <si>
    <t>Movie</t>
  </si>
  <si>
    <t>TV Show</t>
  </si>
  <si>
    <t>Rank &amp; Title</t>
  </si>
  <si>
    <t>Top 250 best movies ever</t>
  </si>
  <si>
    <t>1. The Shawshank Redemption(1994)</t>
  </si>
  <si>
    <t>2. The Godfather(1972)</t>
  </si>
  <si>
    <t>3. The Dark Knight(2008)</t>
  </si>
  <si>
    <t>4. The Godfather Part II(1974)</t>
  </si>
  <si>
    <t>5. 12 Angry Men(1957)</t>
  </si>
  <si>
    <t>6. Schindler's List(1993)</t>
  </si>
  <si>
    <t>7. The Lord of the Rings: The Return of the King(2003)</t>
  </si>
  <si>
    <t>8. Pulp Fiction(1994)</t>
  </si>
  <si>
    <t>9. The Lord of the Rings: The Fellowship of the Ring(2001)</t>
  </si>
  <si>
    <t>10. The Good, the Bad and the Ugly(1966)</t>
  </si>
  <si>
    <t>11. Forrest Gump(1994)</t>
  </si>
  <si>
    <t>12. Fight Club(1999)</t>
  </si>
  <si>
    <t>13. The Lord of the Rings: The Two Towers(2002)</t>
  </si>
  <si>
    <t>14. Inception(2010)</t>
  </si>
  <si>
    <t>15. Star Wars: Episode V - The Empire Strikes Back(1980)</t>
  </si>
  <si>
    <t>16. The Matrix(1999)</t>
  </si>
  <si>
    <t>17. Goodfellas(1990)</t>
  </si>
  <si>
    <t>18. One Flew Over the Cuckoo's Nest(1975)</t>
  </si>
  <si>
    <t>19. Se7en(1995)</t>
  </si>
  <si>
    <t>20. Seven Samurai(1954)</t>
  </si>
  <si>
    <t>21. It's a Wonderful Life(1946)</t>
  </si>
  <si>
    <t>22. The Silence of the Lambs(1991)</t>
  </si>
  <si>
    <t>23. City of God(2002)</t>
  </si>
  <si>
    <t>24. Saving Private Ryan(1998)</t>
  </si>
  <si>
    <t>25. Interstellar(2014)</t>
  </si>
  <si>
    <t>26. Life Is Beautiful(1997)</t>
  </si>
  <si>
    <t>27. The Green Mile(1999)</t>
  </si>
  <si>
    <t>28. Star Wars(1977)</t>
  </si>
  <si>
    <t>29. Terminator 2: Judgment Day(1991)</t>
  </si>
  <si>
    <t>30. Back to the Future(1985)</t>
  </si>
  <si>
    <t>31. Spirited Away(2001)</t>
  </si>
  <si>
    <t>32. The Pianist(2002)</t>
  </si>
  <si>
    <t>33. Psycho(1960)</t>
  </si>
  <si>
    <t>34. Parasite(2019)</t>
  </si>
  <si>
    <t>35. Léon: The Professional(1994)</t>
  </si>
  <si>
    <t>36. The Lion King(1994)</t>
  </si>
  <si>
    <t>37. Gladiator(2000)</t>
  </si>
  <si>
    <t>38. American History X(1998)</t>
  </si>
  <si>
    <t>39. The Departed(2006)</t>
  </si>
  <si>
    <t>40. The Usual Suspects(1995)</t>
  </si>
  <si>
    <t>41. The Prestige(2006)</t>
  </si>
  <si>
    <t>42. Whiplash(2014)</t>
  </si>
  <si>
    <t>43. Casablanca(1942)</t>
  </si>
  <si>
    <t>44. Grave of the Fireflies(1988)</t>
  </si>
  <si>
    <t>45. Harakiri(1962)</t>
  </si>
  <si>
    <t>46. The Intouchables(2011)</t>
  </si>
  <si>
    <t>47. Modern Times(1936)</t>
  </si>
  <si>
    <t>48. Once Upon a Time in the West(1968)</t>
  </si>
  <si>
    <t>49. Rear Window(1954)</t>
  </si>
  <si>
    <t>50. Cinema Paradiso(1988)</t>
  </si>
  <si>
    <t>51. Alien(1979)</t>
  </si>
  <si>
    <t>52. City Lights(1931)</t>
  </si>
  <si>
    <t>53. Apocalypse Now(1979)</t>
  </si>
  <si>
    <t>54. Memento(2000)</t>
  </si>
  <si>
    <t>55. Django Unchained(2012)</t>
  </si>
  <si>
    <t>56. Raiders of the Lost Ark(1981)</t>
  </si>
  <si>
    <t>57. WALL·E(2008)</t>
  </si>
  <si>
    <t>58. The Lives of Others(2006)</t>
  </si>
  <si>
    <t>59. Sunset Blvd.(1950)</t>
  </si>
  <si>
    <t>60. Paths of Glory(1957)</t>
  </si>
  <si>
    <t>61. The Shining(1980)</t>
  </si>
  <si>
    <t>62. The Great Dictator(1940)</t>
  </si>
  <si>
    <t>63. Avengers: Infinity War(2018)</t>
  </si>
  <si>
    <t>64. Witness for the Prosecution(1957)</t>
  </si>
  <si>
    <t>65. Aliens(1986)</t>
  </si>
  <si>
    <t>66. Spider-Man: Into the Spider-Verse(2018)</t>
  </si>
  <si>
    <t>67. American Beauty(1999)</t>
  </si>
  <si>
    <t>68. Dr. Strangelove or: How I Learned to Stop Worrying and Love the Bomb
(1964)</t>
  </si>
  <si>
    <t>69. The Dark Knight Rises(2012)</t>
  </si>
  <si>
    <t>70. Oldboy(2003)</t>
  </si>
  <si>
    <t>71. Inglourious Basterds(2009)</t>
  </si>
  <si>
    <t>72. Amadeus(1984)</t>
  </si>
  <si>
    <t>73. Coco(2017)</t>
  </si>
  <si>
    <t>74. Toy Story(1995)</t>
  </si>
  <si>
    <t>75. Joker(2019)</t>
  </si>
  <si>
    <t>76. Braveheart(1995)</t>
  </si>
  <si>
    <t>77. The Boat(1981)</t>
  </si>
  <si>
    <t>78. Avengers: Endgame(2019)</t>
  </si>
  <si>
    <t>79. Princess Mononoke(1997)</t>
  </si>
  <si>
    <t>80. Once Upon a Time in America(1984)</t>
  </si>
  <si>
    <t>81. Good Will Hunting(1997)</t>
  </si>
  <si>
    <t>82. Your Name.(2016)</t>
  </si>
  <si>
    <t>83. 3 Idiots(2009)</t>
  </si>
  <si>
    <t>84. Singin' in the Rain(1952)</t>
  </si>
  <si>
    <t>85. Requiem for a Dream(2000)</t>
  </si>
  <si>
    <t>86. Toy Story 3(2010)</t>
  </si>
  <si>
    <t>87. High and Low(1963)</t>
  </si>
  <si>
    <t>88. Capernaum(2018)</t>
  </si>
  <si>
    <t>89. Star Wars: Episode VI - Return of the Jedi(1983)</t>
  </si>
  <si>
    <t>90. Eternal Sunshine of the Spotless Mind(2004)</t>
  </si>
  <si>
    <t>91. 2001: A Space Odyssey(1968)</t>
  </si>
  <si>
    <t>92. Reservoir Dogs(1992)</t>
  </si>
  <si>
    <t>93. Come and See(1985)</t>
  </si>
  <si>
    <t>94. The Hunt(2012)</t>
  </si>
  <si>
    <t>95. Citizen Kane(1941)</t>
  </si>
  <si>
    <t>96. M(1931)</t>
  </si>
  <si>
    <t>97. Lawrence of Arabia(1962)</t>
  </si>
  <si>
    <t>98. North by Northwest(1959)</t>
  </si>
  <si>
    <t>99. Vertigo(1958)</t>
  </si>
  <si>
    <t>100. Ikiru(1952)</t>
  </si>
  <si>
    <t>101. Amélie(2001)</t>
  </si>
  <si>
    <t>102. The Apartment(1960)</t>
  </si>
  <si>
    <t>103. A Clockwork Orange(1971)</t>
  </si>
  <si>
    <t>104. Double Indemnity(1944)</t>
  </si>
  <si>
    <t>105. Top Gun: Maverick(2022)</t>
  </si>
  <si>
    <t>106. Full Metal Jacket(1987)</t>
  </si>
  <si>
    <t>107. Scarface(1983)</t>
  </si>
  <si>
    <t>108. Hamilton(2020)</t>
  </si>
  <si>
    <t>109. Incendies(2010)</t>
  </si>
  <si>
    <t>110. To Kill a Mockingbird(1962)</t>
  </si>
  <si>
    <t>111. Heat(1995)</t>
  </si>
  <si>
    <t>112. The Sting(1973)</t>
  </si>
  <si>
    <t>113. Up(2009)</t>
  </si>
  <si>
    <t>114. A Separation(2011)</t>
  </si>
  <si>
    <t>115. Metropolis(1927)</t>
  </si>
  <si>
    <t>116. Taxi Driver(1976)</t>
  </si>
  <si>
    <t>117. L.A. Confidential(1997)</t>
  </si>
  <si>
    <t>118. Die Hard(1988)</t>
  </si>
  <si>
    <t>119. Snatch(2000)</t>
  </si>
  <si>
    <t>120. Indiana Jones and the Last Crusade(1989)</t>
  </si>
  <si>
    <t>121. Bicycle Thieves(1948)</t>
  </si>
  <si>
    <t>122. Like Stars on Earth(2007)</t>
  </si>
  <si>
    <t>123. 1917(2019)</t>
  </si>
  <si>
    <t>124. Downfall(2004)</t>
  </si>
  <si>
    <t>125. Dangal(2016)</t>
  </si>
  <si>
    <t>126. For a Few Dollars More(1965)</t>
  </si>
  <si>
    <t>127. Batman Begins(2005)</t>
  </si>
  <si>
    <t>128. The Kid(1921)</t>
  </si>
  <si>
    <t>129. Some Like It Hot(1959)</t>
  </si>
  <si>
    <t>130. The Father(2020)</t>
  </si>
  <si>
    <t>131. All About Eve(1950)</t>
  </si>
  <si>
    <t>132. Green Book(2018)</t>
  </si>
  <si>
    <t>133. The Wolf of Wall Street(2013)</t>
  </si>
  <si>
    <t>134. Judgment at Nuremberg(1961)</t>
  </si>
  <si>
    <t>135. Ran(1985)</t>
  </si>
  <si>
    <t>136. Casino(1995)</t>
  </si>
  <si>
    <t>137. Pan's Labyrinth(2006)</t>
  </si>
  <si>
    <t>138. The Truman Show(1998)</t>
  </si>
  <si>
    <t>139. There Will Be Blood(2007)</t>
  </si>
  <si>
    <t>140. Unforgiven(1992)</t>
  </si>
  <si>
    <t>141. The Sixth Sense(1999)</t>
  </si>
  <si>
    <t>142. Shutter Island(2010)</t>
  </si>
  <si>
    <t>143. A Beautiful Mind(2001)</t>
  </si>
  <si>
    <t>144. Jurassic Park(1993)</t>
  </si>
  <si>
    <t>145. Yojimbo(1961)</t>
  </si>
  <si>
    <t>146. The Treasure of the Sierra Madre(1948)</t>
  </si>
  <si>
    <t>147. Monty Python and the Holy Grail(1975)</t>
  </si>
  <si>
    <t>148. The Great Escape(1963)</t>
  </si>
  <si>
    <t>149. No Country for Old Men(2007)</t>
  </si>
  <si>
    <t>150. Spider-Man: No Way Home(2021)</t>
  </si>
  <si>
    <t>151. Kill Bill: Vol. 1(2003)</t>
  </si>
  <si>
    <t>152. Rashomon(1950)</t>
  </si>
  <si>
    <t>153. The Thing(1982)</t>
  </si>
  <si>
    <t>154. Finding Nemo(2003)</t>
  </si>
  <si>
    <t>155. The Elephant Man(1980)</t>
  </si>
  <si>
    <t>156. Chinatown(1974)</t>
  </si>
  <si>
    <t>157. Raging Bull(1980)</t>
  </si>
  <si>
    <t>158. V for Vendetta(2005)</t>
  </si>
  <si>
    <t>159. Gone with the Wind(1939)</t>
  </si>
  <si>
    <t>160. Lock, Stock and Two Smoking Barrels(1998)</t>
  </si>
  <si>
    <t>161. Inside Out(2015)</t>
  </si>
  <si>
    <t>162. Dial M for Murder(1954)</t>
  </si>
  <si>
    <t>163. The Secret in Their Eyes(2009)</t>
  </si>
  <si>
    <t>164. Howl's Moving Castle(2004)</t>
  </si>
  <si>
    <t>165. Three Billboards Outside Ebbing, Missouri(2017)</t>
  </si>
  <si>
    <t>166. The Bridge on the River Kwai(1957)</t>
  </si>
  <si>
    <t>167. Trainspotting(1996)</t>
  </si>
  <si>
    <t>168. Prisoners(2013)</t>
  </si>
  <si>
    <t>169. Warrior(2011)</t>
  </si>
  <si>
    <t>170. Fargo(1996)</t>
  </si>
  <si>
    <t>171. Gran Torino(2008)</t>
  </si>
  <si>
    <t>172. My Neighbor Totoro(1988)</t>
  </si>
  <si>
    <t>173. Catch Me If You Can(2002)</t>
  </si>
  <si>
    <t>174. Million Dollar Baby(2004)</t>
  </si>
  <si>
    <t>175. Children of Heaven(1997)</t>
  </si>
  <si>
    <t>176. Blade Runner(1982)</t>
  </si>
  <si>
    <t>177. The Gold Rush(1925)</t>
  </si>
  <si>
    <t>178. Before Sunrise(1995)</t>
  </si>
  <si>
    <t>179. 12 Years a Slave(2013)</t>
  </si>
  <si>
    <t>180. Klaus(2019)</t>
  </si>
  <si>
    <t>181. Harry Potter and the Deathly Hallows: Part 2(2011)</t>
  </si>
  <si>
    <t>182. On the Waterfront(1954)</t>
  </si>
  <si>
    <t>183. Ben-Hur(1959)</t>
  </si>
  <si>
    <t>184. Gone Girl(2014)</t>
  </si>
  <si>
    <t>185. The Grand Budapest Hotel(2014)</t>
  </si>
  <si>
    <t>186. Wild Strawberries(1957)</t>
  </si>
  <si>
    <t>187. The General(1926)</t>
  </si>
  <si>
    <t>188. The Third Man(1949)</t>
  </si>
  <si>
    <t>189. In the Name of the Father(1993)</t>
  </si>
  <si>
    <t>190. The Deer Hunter(1978)</t>
  </si>
  <si>
    <t>191. Barry Lyndon(1975)</t>
  </si>
  <si>
    <t>192. Hacksaw Ridge(2016)</t>
  </si>
  <si>
    <t>193. The Wages of Fear(1953)</t>
  </si>
  <si>
    <t>194. Memories of Murder(2003)</t>
  </si>
  <si>
    <t>195. Sherlock Jr.(1924)</t>
  </si>
  <si>
    <t>196. Wild Tales(2014)</t>
  </si>
  <si>
    <t>197. Mr. Smith Goes to Washington(1939)</t>
  </si>
  <si>
    <t>198. Mad Max: Fury Road(2015)</t>
  </si>
  <si>
    <t>199. The Seventh Seal(1957)</t>
  </si>
  <si>
    <t>200. Mary and Max(2009)</t>
  </si>
  <si>
    <t>201. How to Train Your Dragon(2010)</t>
  </si>
  <si>
    <t>202. Room(2015)</t>
  </si>
  <si>
    <t>203. Monsters, Inc.(2001)</t>
  </si>
  <si>
    <t>204. Jaws(1975)</t>
  </si>
  <si>
    <t>205. The Big Lebowski(1998)</t>
  </si>
  <si>
    <t>206. Dead Poets Society(1989)</t>
  </si>
  <si>
    <t>207. Tokyo Story(1953)</t>
  </si>
  <si>
    <t>208. The Passion of Joan of Arc(1928)</t>
  </si>
  <si>
    <t>209. Hotel Rwanda(2004)</t>
  </si>
  <si>
    <t>210. Ford v Ferrari(2019)</t>
  </si>
  <si>
    <t>211. Rocky(1976)</t>
  </si>
  <si>
    <t>212. Platoon(1986)</t>
  </si>
  <si>
    <t>213. Ratatouille(2007)</t>
  </si>
  <si>
    <t>214. Spotlight(2015)</t>
  </si>
  <si>
    <t>215. The Terminator(1984)</t>
  </si>
  <si>
    <t>216. Logan(2017)</t>
  </si>
  <si>
    <t>217. Stand by Me(1986)</t>
  </si>
  <si>
    <t>218. Rush(2013)</t>
  </si>
  <si>
    <t>219. Network(1976)</t>
  </si>
  <si>
    <t>220. Into the Wild(2007)</t>
  </si>
  <si>
    <t>221. Before Sunset(2004)</t>
  </si>
  <si>
    <t>222. The Wizard of Oz(1939)</t>
  </si>
  <si>
    <t>223. Pather Panchali(1955)</t>
  </si>
  <si>
    <t>224. Groundhog Day(1993)</t>
  </si>
  <si>
    <t>225. The Best Years of Our Lives(1946)</t>
  </si>
  <si>
    <t>226. The Exorcist(1973)</t>
  </si>
  <si>
    <t>227. The Incredibles(2004)</t>
  </si>
  <si>
    <t>228. To Be or Not to Be(1942)</t>
  </si>
  <si>
    <t>229. La haine(1995)</t>
  </si>
  <si>
    <t>230. The Battle of Algiers(1966)</t>
  </si>
  <si>
    <t>231. Pirates of the Caribbean: The Curse of the Black Pearl(2003)</t>
  </si>
  <si>
    <t>232. Hachi: A Dog's Tale(2009)</t>
  </si>
  <si>
    <t>233. The Grapes of Wrath(1940)</t>
  </si>
  <si>
    <t>234. Jai Bhim(2021)</t>
  </si>
  <si>
    <t>235. My Father and My Son(2005)</t>
  </si>
  <si>
    <t>236. Amores Perros(2000)</t>
  </si>
  <si>
    <t>237. Rebecca(1940)</t>
  </si>
  <si>
    <t>238. Cool Hand Luke(1967)</t>
  </si>
  <si>
    <t>239. The Handmaiden(2016)</t>
  </si>
  <si>
    <t>240. The 400 Blows(1959)</t>
  </si>
  <si>
    <t>241. The Sound of Music(1965)</t>
  </si>
  <si>
    <t>242. It Happened One Night(1934)</t>
  </si>
  <si>
    <t>243. Persona(1966)</t>
  </si>
  <si>
    <t>244. Life of Brian(1979)</t>
  </si>
  <si>
    <t>245. The Iron Giant(1999)</t>
  </si>
  <si>
    <t>246. The Help(2011)</t>
  </si>
  <si>
    <t>247. Dersu Uzala(1975)</t>
  </si>
  <si>
    <t>248. Aladdin(1992)</t>
  </si>
  <si>
    <t>249. Gandhi(1982)</t>
  </si>
  <si>
    <t>250. Dances with Wolves(1990)</t>
  </si>
  <si>
    <t>Решение: пришлось несколько раз воспользоваться функцией SPLIT чтобы очистить столбец от порядковой нумерации и года выпуска фильма, и один раз JOIN чтобы соединить многосложные названия с точками разделителями.</t>
  </si>
  <si>
    <r>
      <rPr>
        <rFont val="Arial"/>
        <i/>
        <color theme="1"/>
      </rPr>
      <t>Однако, не смог придумать как вернуть точки в названия типа</t>
    </r>
    <r>
      <rPr>
        <rFont val="Arial"/>
        <b/>
        <i/>
        <color theme="1"/>
      </rPr>
      <t xml:space="preserve"> L.A. Confidential</t>
    </r>
    <r>
      <rPr>
        <rFont val="Arial"/>
        <i/>
        <color theme="1"/>
      </rPr>
      <t xml:space="preserve"> или </t>
    </r>
    <r>
      <rPr>
        <rFont val="Arial"/>
        <b/>
        <i/>
        <color theme="1"/>
      </rPr>
      <t>Dr. Strangelove</t>
    </r>
  </si>
  <si>
    <t>Итоговый очищенный список с топ 250 фильмов столбце М</t>
  </si>
  <si>
    <t>Available at Netflix</t>
  </si>
  <si>
    <t>Top 250 best movies ever vailable at Netflix</t>
  </si>
  <si>
    <t>Duration</t>
  </si>
  <si>
    <t>The Shawshank Redemption</t>
  </si>
  <si>
    <t>The Godfather</t>
  </si>
  <si>
    <t>The Dark Knight</t>
  </si>
  <si>
    <t>The Godfather Part II</t>
  </si>
  <si>
    <t>12 Angry Men</t>
  </si>
  <si>
    <t>Schindler's List</t>
  </si>
  <si>
    <t>The Lord of the Rings: The Return of the King</t>
  </si>
  <si>
    <t>Pulp Fiction</t>
  </si>
  <si>
    <t>The Lord of the Rings: The Fellowship of the Ring</t>
  </si>
  <si>
    <t>The Good, the Bad and the Ugly</t>
  </si>
  <si>
    <t>Forrest Gump</t>
  </si>
  <si>
    <t>Fight Club</t>
  </si>
  <si>
    <t>The Lord of the Rings: The Two Towers</t>
  </si>
  <si>
    <t>Inception</t>
  </si>
  <si>
    <t>Star Wars: Episode V - The Empire Strikes Back</t>
  </si>
  <si>
    <t>The Matrix</t>
  </si>
  <si>
    <t>Goodfellas</t>
  </si>
  <si>
    <t>One Flew Over the Cuckoo's Nest</t>
  </si>
  <si>
    <t>Se7en</t>
  </si>
  <si>
    <t>Seven Samurai</t>
  </si>
  <si>
    <t>It's a Wonderful Life</t>
  </si>
  <si>
    <t>The Silence of the Lambs</t>
  </si>
  <si>
    <t>City of God</t>
  </si>
  <si>
    <t>Saving Private Ryan</t>
  </si>
  <si>
    <t>Interstellar</t>
  </si>
  <si>
    <t>Life Is Beautiful</t>
  </si>
  <si>
    <t>The Green Mile</t>
  </si>
  <si>
    <t>Star Wars</t>
  </si>
  <si>
    <t>Terminator 2: Judgment Day</t>
  </si>
  <si>
    <t>Back to the Future</t>
  </si>
  <si>
    <t>Spirited Away</t>
  </si>
  <si>
    <t>The Pianist</t>
  </si>
  <si>
    <t>Psycho</t>
  </si>
  <si>
    <t>Parasite</t>
  </si>
  <si>
    <t>Léon: The Professional</t>
  </si>
  <si>
    <t>The Lion King</t>
  </si>
  <si>
    <t>Gladiator</t>
  </si>
  <si>
    <t>American History X</t>
  </si>
  <si>
    <t>The Departed</t>
  </si>
  <si>
    <t>The Usual Suspects</t>
  </si>
  <si>
    <t>The Prestige</t>
  </si>
  <si>
    <t>Whiplash</t>
  </si>
  <si>
    <t>Casablanca</t>
  </si>
  <si>
    <t>Grave of the Fireflies</t>
  </si>
  <si>
    <t>Harakiri</t>
  </si>
  <si>
    <t>The Intouchables</t>
  </si>
  <si>
    <t>Modern Times</t>
  </si>
  <si>
    <t>Once Upon a Time in the West</t>
  </si>
  <si>
    <t>Rear Window</t>
  </si>
  <si>
    <t>Cinema Paradiso</t>
  </si>
  <si>
    <t>Alien</t>
  </si>
  <si>
    <t>City Lights</t>
  </si>
  <si>
    <t>Apocalypse Now</t>
  </si>
  <si>
    <t>Memento</t>
  </si>
  <si>
    <t>Django Unchained</t>
  </si>
  <si>
    <t>Raiders of the Lost Ark</t>
  </si>
  <si>
    <t>WALL·E</t>
  </si>
  <si>
    <t>The Lives of Others</t>
  </si>
  <si>
    <t>Sunset Blvd</t>
  </si>
  <si>
    <t>Paths of Glory</t>
  </si>
  <si>
    <t>The Shining</t>
  </si>
  <si>
    <t>The Great Dictator</t>
  </si>
  <si>
    <t>Avengers: Infinity War</t>
  </si>
  <si>
    <t>Witness for the Prosecution</t>
  </si>
  <si>
    <t>Aliens</t>
  </si>
  <si>
    <t>Spider-Man: Into the Spider-Verse</t>
  </si>
  <si>
    <t>American Beauty</t>
  </si>
  <si>
    <t>Dr. Strangelove or: How I Learned to Stop Worrying and Love the Bomb</t>
  </si>
  <si>
    <t>The Dark Knight Rises</t>
  </si>
  <si>
    <t>Oldboy</t>
  </si>
  <si>
    <t>Inglourious Basterds</t>
  </si>
  <si>
    <t>Amadeus</t>
  </si>
  <si>
    <t>Coco</t>
  </si>
  <si>
    <t>Toy Story</t>
  </si>
  <si>
    <t>Joker</t>
  </si>
  <si>
    <t>Braveheart</t>
  </si>
  <si>
    <t>The Boat</t>
  </si>
  <si>
    <t>Avengers: Endgame</t>
  </si>
  <si>
    <t>Princess Mononoke</t>
  </si>
  <si>
    <t>Once Upon a Time in America</t>
  </si>
  <si>
    <t>Good Will Hunting</t>
  </si>
  <si>
    <t>Your Name</t>
  </si>
  <si>
    <t>3 Idiots</t>
  </si>
  <si>
    <t>Singin' in the Rain</t>
  </si>
  <si>
    <t>Requiem for a Dream</t>
  </si>
  <si>
    <t>Toy Story 3</t>
  </si>
  <si>
    <t>High and Low</t>
  </si>
  <si>
    <t>Capernaum</t>
  </si>
  <si>
    <t>Star Wars: Episode VI - Return of the Jedi</t>
  </si>
  <si>
    <t>Eternal Sunshine of the Spotless Mind</t>
  </si>
  <si>
    <t>2001: A Space Odyssey</t>
  </si>
  <si>
    <t>Reservoir Dogs</t>
  </si>
  <si>
    <t>Come and See</t>
  </si>
  <si>
    <t>The Hunt</t>
  </si>
  <si>
    <t>Citizen Kane</t>
  </si>
  <si>
    <t>M</t>
  </si>
  <si>
    <t>Lawrence of Arabia</t>
  </si>
  <si>
    <t>North by Northwest</t>
  </si>
  <si>
    <t>Vertigo</t>
  </si>
  <si>
    <t>Ikiru</t>
  </si>
  <si>
    <t>Amélie</t>
  </si>
  <si>
    <t>The Apartment</t>
  </si>
  <si>
    <t>A Clockwork Orange</t>
  </si>
  <si>
    <t>Double Indemnity</t>
  </si>
  <si>
    <t>Top Gun: Maverick</t>
  </si>
  <si>
    <t>Full Metal Jacket</t>
  </si>
  <si>
    <t>Scarface</t>
  </si>
  <si>
    <t>Hamilton</t>
  </si>
  <si>
    <t>Incendies</t>
  </si>
  <si>
    <t>To Kill a Mockingbird</t>
  </si>
  <si>
    <t>Heat</t>
  </si>
  <si>
    <t>The Sting</t>
  </si>
  <si>
    <t>Up</t>
  </si>
  <si>
    <t>A Separation</t>
  </si>
  <si>
    <t>Metropolis</t>
  </si>
  <si>
    <t>Taxi Driver</t>
  </si>
  <si>
    <t>L. A. Confidential</t>
  </si>
  <si>
    <t>Die Hard</t>
  </si>
  <si>
    <t>Snatch</t>
  </si>
  <si>
    <t>Indiana Jones and the Last Crusade</t>
  </si>
  <si>
    <t>Bicycle Thieves</t>
  </si>
  <si>
    <t>Like Stars on Earth</t>
  </si>
  <si>
    <t>1917</t>
  </si>
  <si>
    <t>Downfall</t>
  </si>
  <si>
    <t>Dangal</t>
  </si>
  <si>
    <t>For a Few Dollars More</t>
  </si>
  <si>
    <t>Batman Begins</t>
  </si>
  <si>
    <t>The Kid</t>
  </si>
  <si>
    <t>Some Like It Hot</t>
  </si>
  <si>
    <t>The Father</t>
  </si>
  <si>
    <t>All About Eve</t>
  </si>
  <si>
    <t>Green Book</t>
  </si>
  <si>
    <t>The Wolf of Wall Street</t>
  </si>
  <si>
    <t>Judgment at Nuremberg</t>
  </si>
  <si>
    <t>Ran</t>
  </si>
  <si>
    <t>Casino</t>
  </si>
  <si>
    <t>Pan's Labyrinth</t>
  </si>
  <si>
    <t>The Truman Show</t>
  </si>
  <si>
    <t>There Will Be Blood</t>
  </si>
  <si>
    <t>Unforgiven</t>
  </si>
  <si>
    <t>The Sixth Sense</t>
  </si>
  <si>
    <t>Shutter Island</t>
  </si>
  <si>
    <t>A Beautiful Mind</t>
  </si>
  <si>
    <t>Jurassic Park</t>
  </si>
  <si>
    <t>Yojimbo</t>
  </si>
  <si>
    <t>The Treasure of the Sierra Madre</t>
  </si>
  <si>
    <t>Monty Python and the Holy Grail</t>
  </si>
  <si>
    <t>The Great Escape</t>
  </si>
  <si>
    <t>No Country for Old Men</t>
  </si>
  <si>
    <t>Spider-Man: No Way Home</t>
  </si>
  <si>
    <t>Kill Bill: Vol 1</t>
  </si>
  <si>
    <t>Rashomon</t>
  </si>
  <si>
    <t>The Thing</t>
  </si>
  <si>
    <t>Finding Nemo</t>
  </si>
  <si>
    <t>The Elephant Man</t>
  </si>
  <si>
    <t>Chinatown</t>
  </si>
  <si>
    <t>Raging Bull</t>
  </si>
  <si>
    <t>V for Vendetta</t>
  </si>
  <si>
    <t>Gone with the Wind</t>
  </si>
  <si>
    <t>Lock, Stock and Two Smoking Barrels</t>
  </si>
  <si>
    <t>Inside Out</t>
  </si>
  <si>
    <t>Dial M for Murder</t>
  </si>
  <si>
    <t>The Secret in Their Eyes</t>
  </si>
  <si>
    <t>Howl's Moving Castle</t>
  </si>
  <si>
    <t>Three Billboards Outside Ebbing, Missouri</t>
  </si>
  <si>
    <t>The Bridge on the River Kwai</t>
  </si>
  <si>
    <t>Trainspotting</t>
  </si>
  <si>
    <t>Prisoners</t>
  </si>
  <si>
    <t>Warrior</t>
  </si>
  <si>
    <t>Fargo</t>
  </si>
  <si>
    <t>Gran Torino</t>
  </si>
  <si>
    <t>My Neighbor Totoro</t>
  </si>
  <si>
    <t>Catch Me If You Can</t>
  </si>
  <si>
    <t>Million Dollar Baby</t>
  </si>
  <si>
    <t>Children of Heaven</t>
  </si>
  <si>
    <t>Blade Runner</t>
  </si>
  <si>
    <t>The Gold Rush</t>
  </si>
  <si>
    <t>Before Sunrise</t>
  </si>
  <si>
    <t>12 Years a Slave</t>
  </si>
  <si>
    <t>Klaus</t>
  </si>
  <si>
    <t>Harry Potter and the Deathly Hallows: Part 2</t>
  </si>
  <si>
    <t>On the Waterfront</t>
  </si>
  <si>
    <t>Ben-Hur</t>
  </si>
  <si>
    <t>Gone Girl</t>
  </si>
  <si>
    <t>The Grand Budapest Hotel</t>
  </si>
  <si>
    <t>Wild Strawberries</t>
  </si>
  <si>
    <t>The General</t>
  </si>
  <si>
    <t>The Third Man</t>
  </si>
  <si>
    <t>In the Name of the Father</t>
  </si>
  <si>
    <t>The Deer Hunter</t>
  </si>
  <si>
    <t>Barry Lyndon</t>
  </si>
  <si>
    <t>Hacksaw Ridge</t>
  </si>
  <si>
    <t>The Wages of Fear</t>
  </si>
  <si>
    <t>Memories of Murder</t>
  </si>
  <si>
    <t>Sherlock Jr</t>
  </si>
  <si>
    <t>Wild Tales</t>
  </si>
  <si>
    <t>Mr Smith Goes to Washington</t>
  </si>
  <si>
    <t>Mad Max: Fury Road</t>
  </si>
  <si>
    <t>The Seventh Seal</t>
  </si>
  <si>
    <t>Mary and Max</t>
  </si>
  <si>
    <t>How to Train Your Dragon</t>
  </si>
  <si>
    <t>Room</t>
  </si>
  <si>
    <t>Monsters, Inc</t>
  </si>
  <si>
    <t>Jaws</t>
  </si>
  <si>
    <t>The Big Lebowski</t>
  </si>
  <si>
    <t>Dead Poets Society</t>
  </si>
  <si>
    <t>Tokyo Story</t>
  </si>
  <si>
    <t>The Passion of Joan of Arc</t>
  </si>
  <si>
    <t>Hotel Rwanda</t>
  </si>
  <si>
    <t>Ford v Ferrari</t>
  </si>
  <si>
    <t>Rocky</t>
  </si>
  <si>
    <t>Platoon</t>
  </si>
  <si>
    <t>Ratatouille</t>
  </si>
  <si>
    <t>Spotlight</t>
  </si>
  <si>
    <t>The Terminator</t>
  </si>
  <si>
    <t>Logan</t>
  </si>
  <si>
    <t>Stand by Me</t>
  </si>
  <si>
    <t>Rush</t>
  </si>
  <si>
    <t>Network</t>
  </si>
  <si>
    <t>Into the Wild</t>
  </si>
  <si>
    <t>Before Sunset</t>
  </si>
  <si>
    <t>The Wizard of Oz</t>
  </si>
  <si>
    <t>Pather Panchali</t>
  </si>
  <si>
    <t>Groundhog Day</t>
  </si>
  <si>
    <t>The Best Years of Our Lives</t>
  </si>
  <si>
    <t>The Exorcist</t>
  </si>
  <si>
    <t>The Incredibles</t>
  </si>
  <si>
    <t>To Be or Not to Be</t>
  </si>
  <si>
    <t>La haine</t>
  </si>
  <si>
    <t>The Battle of Algiers</t>
  </si>
  <si>
    <t>Pirates of the Caribbean: The Curse of the Black Pearl</t>
  </si>
  <si>
    <t>Hachi: A Dog's Tale</t>
  </si>
  <si>
    <t>The Grapes of Wrath</t>
  </si>
  <si>
    <t>Jai Bhim</t>
  </si>
  <si>
    <t>My Father and My Son</t>
  </si>
  <si>
    <t>Amores Perros</t>
  </si>
  <si>
    <t>Rebecca</t>
  </si>
  <si>
    <t>Cool Hand Luke</t>
  </si>
  <si>
    <t>The Handmaiden</t>
  </si>
  <si>
    <t>The 400 Blows</t>
  </si>
  <si>
    <t>The Sound of Music</t>
  </si>
  <si>
    <t>It Happened One Night</t>
  </si>
  <si>
    <t>Persona</t>
  </si>
  <si>
    <t>Life of Brian</t>
  </si>
  <si>
    <t>The Iron Giant</t>
  </si>
  <si>
    <t>The Help</t>
  </si>
  <si>
    <t>Dersu Uzala</t>
  </si>
  <si>
    <t>Aladdin</t>
  </si>
  <si>
    <t>Gandhi</t>
  </si>
  <si>
    <t>Dances with Wolves</t>
  </si>
  <si>
    <t/>
  </si>
  <si>
    <t>Total minutes</t>
  </si>
  <si>
    <t>Total hours</t>
  </si>
  <si>
    <t>Сначала из массива Нетфликс названия выбрал только фильмы/сериалы, название и длительность. Скопировал на Лист 4</t>
  </si>
  <si>
    <t>Далее с помощью автофильтра убрал Сериалы.см (Лист 4). С помощью ВПР на листе 3 выбрал фильмы Которые есть на Нетфликс. Далее скопировал данные на лист 5 и очистил ряд "длительность" от min</t>
  </si>
  <si>
    <t>Итоговый результат на Листе 3 в колонке Е. Понадобится приблизительно 100 часов.</t>
  </si>
  <si>
    <t>type</t>
  </si>
  <si>
    <t>title</t>
  </si>
  <si>
    <t>duration</t>
  </si>
  <si>
    <t>3%</t>
  </si>
  <si>
    <t>4 Seasons</t>
  </si>
  <si>
    <t>7:19</t>
  </si>
  <si>
    <t>93 min</t>
  </si>
  <si>
    <t>23:59</t>
  </si>
  <si>
    <t>78 min</t>
  </si>
  <si>
    <t>9</t>
  </si>
  <si>
    <t>80 min</t>
  </si>
  <si>
    <t>21</t>
  </si>
  <si>
    <t>123 min</t>
  </si>
  <si>
    <t>46</t>
  </si>
  <si>
    <t>1 Season</t>
  </si>
  <si>
    <t>122</t>
  </si>
  <si>
    <t>95 min</t>
  </si>
  <si>
    <t>187</t>
  </si>
  <si>
    <t>119 min</t>
  </si>
  <si>
    <t>706</t>
  </si>
  <si>
    <t>118 min</t>
  </si>
  <si>
    <t>1920</t>
  </si>
  <si>
    <t>143 min</t>
  </si>
  <si>
    <t>1922</t>
  </si>
  <si>
    <t>103 min</t>
  </si>
  <si>
    <t>1983</t>
  </si>
  <si>
    <t>1994</t>
  </si>
  <si>
    <t>2,215</t>
  </si>
  <si>
    <t>89 min</t>
  </si>
  <si>
    <t>3022</t>
  </si>
  <si>
    <t>91 min</t>
  </si>
  <si>
    <t>Oct-01</t>
  </si>
  <si>
    <t>149 min</t>
  </si>
  <si>
    <t>Feb-09</t>
  </si>
  <si>
    <t>22-Jul</t>
  </si>
  <si>
    <t>144 min</t>
  </si>
  <si>
    <t>15-Aug</t>
  </si>
  <si>
    <t>124 min</t>
  </si>
  <si>
    <t>89</t>
  </si>
  <si>
    <t>87 min</t>
  </si>
  <si>
    <t>​​Kuch Bheege Alfaaz</t>
  </si>
  <si>
    <t>110 min</t>
  </si>
  <si>
    <t>​Goli Soda 2</t>
  </si>
  <si>
    <t>128 min</t>
  </si>
  <si>
    <t>​Maj Rati ​​Keteki</t>
  </si>
  <si>
    <t>117 min</t>
  </si>
  <si>
    <t>​Mayurakshi</t>
  </si>
  <si>
    <t>100 min</t>
  </si>
  <si>
    <t>​SAINT SEIYA: Knights of the Zodiac</t>
  </si>
  <si>
    <t>2 Seasons</t>
  </si>
  <si>
    <t>(T)ERROR</t>
  </si>
  <si>
    <t>84 min</t>
  </si>
  <si>
    <t>(Un)Well</t>
  </si>
  <si>
    <t>#Alive</t>
  </si>
  <si>
    <t>99 min</t>
  </si>
  <si>
    <t>#AnneFrank - Parallel Stories</t>
  </si>
  <si>
    <t>#blackAF</t>
  </si>
  <si>
    <t>#cats_the_mewvie</t>
  </si>
  <si>
    <t>90 min</t>
  </si>
  <si>
    <t>#FriendButMarried</t>
  </si>
  <si>
    <t>102 min</t>
  </si>
  <si>
    <t>#FriendButMarried 2</t>
  </si>
  <si>
    <t>104 min</t>
  </si>
  <si>
    <t>#realityhigh</t>
  </si>
  <si>
    <t>#Roxy</t>
  </si>
  <si>
    <t>105 min</t>
  </si>
  <si>
    <t>#Rucker50</t>
  </si>
  <si>
    <t>56 min</t>
  </si>
  <si>
    <t>#Selfie</t>
  </si>
  <si>
    <t>125 min</t>
  </si>
  <si>
    <t>#Selfie 69</t>
  </si>
  <si>
    <t>แผนร้ายนายเจ้าเล่ห์</t>
  </si>
  <si>
    <t>¡Ay, mi madre!</t>
  </si>
  <si>
    <t>81 min</t>
  </si>
  <si>
    <t>Çarsi Pazar</t>
  </si>
  <si>
    <t>97 min</t>
  </si>
  <si>
    <t>Ég man þig</t>
  </si>
  <si>
    <t>106 min</t>
  </si>
  <si>
    <t>Çok Filim Hareketler Bunlar</t>
  </si>
  <si>
    <t>Òlòtūré</t>
  </si>
  <si>
    <t>107 min</t>
  </si>
  <si>
    <t>Æon Flux</t>
  </si>
  <si>
    <t>Şubat</t>
  </si>
  <si>
    <t>1 Chance 2 Dance</t>
  </si>
  <si>
    <t>1 Mile to You</t>
  </si>
  <si>
    <t>10 Days in Sun City</t>
  </si>
  <si>
    <t>10 jours en or</t>
  </si>
  <si>
    <t>10,000 B.C.</t>
  </si>
  <si>
    <t>109 min</t>
  </si>
  <si>
    <t>100 Days My Prince</t>
  </si>
  <si>
    <t>100 Days Of Solitude</t>
  </si>
  <si>
    <t>100 Humans</t>
  </si>
  <si>
    <t>100 Meters</t>
  </si>
  <si>
    <t>100 Things to do Before High School</t>
  </si>
  <si>
    <t>44 min</t>
  </si>
  <si>
    <t>100 Years: One Woman's Fight for Justice</t>
  </si>
  <si>
    <t>75 min</t>
  </si>
  <si>
    <t>100% Halal</t>
  </si>
  <si>
    <t>101 min</t>
  </si>
  <si>
    <t>100% Hotter</t>
  </si>
  <si>
    <t>1000 Rupee Note</t>
  </si>
  <si>
    <t>12 ROUND GUN</t>
  </si>
  <si>
    <t>12 Years Promise</t>
  </si>
  <si>
    <t>13 Cameras</t>
  </si>
  <si>
    <t>13 Reasons Why</t>
  </si>
  <si>
    <t>13 Reasons Why: Beyond the Reasons</t>
  </si>
  <si>
    <t>3 Seasons</t>
  </si>
  <si>
    <t>13 Sins</t>
  </si>
  <si>
    <t>13TH</t>
  </si>
  <si>
    <t>13TH: A Conversation with Oprah Winfrey &amp; Ava DuVernay</t>
  </si>
  <si>
    <t>37 min</t>
  </si>
  <si>
    <t>14 Blades</t>
  </si>
  <si>
    <t>113 min</t>
  </si>
  <si>
    <t>14 Cameras</t>
  </si>
  <si>
    <t>14 Minutes from Earth</t>
  </si>
  <si>
    <t>16 Blocks</t>
  </si>
  <si>
    <t>17 Again</t>
  </si>
  <si>
    <t>18 Presents</t>
  </si>
  <si>
    <t>114 min</t>
  </si>
  <si>
    <t>1898: Our Last Men in the Philippines</t>
  </si>
  <si>
    <t>130 min</t>
  </si>
  <si>
    <t>1BR</t>
  </si>
  <si>
    <t>1st Summoning</t>
  </si>
  <si>
    <t>94 min</t>
  </si>
  <si>
    <t>2 Alone in Paris</t>
  </si>
  <si>
    <t>2 States</t>
  </si>
  <si>
    <t>20 Feet From Stardom</t>
  </si>
  <si>
    <t>20 Minutes</t>
  </si>
  <si>
    <t>2015 Dream Concert</t>
  </si>
  <si>
    <t>2036 Origin Unknown</t>
  </si>
  <si>
    <t>20th Century Women</t>
  </si>
  <si>
    <t>21 &amp; Over</t>
  </si>
  <si>
    <t>21 Again</t>
  </si>
  <si>
    <t>21 Sarfarosh: Saragarhi 1897</t>
  </si>
  <si>
    <t>21 Thunder</t>
  </si>
  <si>
    <t>2307: Winter's Dream</t>
  </si>
  <si>
    <t>24 Hours to Live</t>
  </si>
  <si>
    <t>25 Kille</t>
  </si>
  <si>
    <t>140 min</t>
  </si>
  <si>
    <t>26 Years</t>
  </si>
  <si>
    <t>135 min</t>
  </si>
  <si>
    <t>27, el club de los malditos</t>
  </si>
  <si>
    <t>82 min</t>
  </si>
  <si>
    <t>27: Gone Too Soon</t>
  </si>
  <si>
    <t>70 min</t>
  </si>
  <si>
    <t>28 Days</t>
  </si>
  <si>
    <t>28 Moons</t>
  </si>
  <si>
    <t>3 Days to Kill</t>
  </si>
  <si>
    <t>3 Deewarein</t>
  </si>
  <si>
    <t>121 min</t>
  </si>
  <si>
    <t>3 Generations</t>
  </si>
  <si>
    <t>92 min</t>
  </si>
  <si>
    <t>3 Heroines</t>
  </si>
  <si>
    <t>164 min</t>
  </si>
  <si>
    <t>3 Seconds Divorce</t>
  </si>
  <si>
    <t>53 min</t>
  </si>
  <si>
    <t>3 Türken &amp; ein Baby</t>
  </si>
  <si>
    <t>30 Days of Luxury</t>
  </si>
  <si>
    <t>30 Minutes or Less</t>
  </si>
  <si>
    <t>83 min</t>
  </si>
  <si>
    <t>300 Miles to Heaven</t>
  </si>
  <si>
    <t>365 Days</t>
  </si>
  <si>
    <t>37 Seconds</t>
  </si>
  <si>
    <t>116 min</t>
  </si>
  <si>
    <t>3Below: Tales of Arcadia</t>
  </si>
  <si>
    <t>40 Sticks</t>
  </si>
  <si>
    <t>42 Grams</t>
  </si>
  <si>
    <t>44 Cats</t>
  </si>
  <si>
    <t>45 rpm</t>
  </si>
  <si>
    <t>48 Christmas Wishes</t>
  </si>
  <si>
    <t>4L</t>
  </si>
  <si>
    <t>4th Man Out</t>
  </si>
  <si>
    <t>86 min</t>
  </si>
  <si>
    <t>4th Republic</t>
  </si>
  <si>
    <t>120 min</t>
  </si>
  <si>
    <t>5 Cowok Jagoan</t>
  </si>
  <si>
    <t>5 Flights Up</t>
  </si>
  <si>
    <t>5 Star Christmas</t>
  </si>
  <si>
    <t>96 min</t>
  </si>
  <si>
    <t>5 to 7</t>
  </si>
  <si>
    <t>50 First Dates</t>
  </si>
  <si>
    <t>50/50</t>
  </si>
  <si>
    <t>5CM</t>
  </si>
  <si>
    <t>126 min</t>
  </si>
  <si>
    <t>5Gang</t>
  </si>
  <si>
    <t>6 Balloons</t>
  </si>
  <si>
    <t>6 Days</t>
  </si>
  <si>
    <t>6 Underground</t>
  </si>
  <si>
    <t>129 min</t>
  </si>
  <si>
    <t>6 Years</t>
  </si>
  <si>
    <t>6-5=2</t>
  </si>
  <si>
    <t>60 Days In</t>
  </si>
  <si>
    <t>68 Kill</t>
  </si>
  <si>
    <t>7 (Seven)</t>
  </si>
  <si>
    <t>7 años</t>
  </si>
  <si>
    <t>77 min</t>
  </si>
  <si>
    <t>7 Days Out</t>
  </si>
  <si>
    <t>7 Din Mohabbat In</t>
  </si>
  <si>
    <t>137 min</t>
  </si>
  <si>
    <t>7 Khoon Maaf</t>
  </si>
  <si>
    <t>148 min</t>
  </si>
  <si>
    <t>72 Cutest Animals</t>
  </si>
  <si>
    <t>72 Dangerous Animals: Asia</t>
  </si>
  <si>
    <t>72 Dangerous Animals: Latin America</t>
  </si>
  <si>
    <t>72 Dangerous Places to Live</t>
  </si>
  <si>
    <t>7SEEDS</t>
  </si>
  <si>
    <t>9 Months That Made You</t>
  </si>
  <si>
    <t>90 ML</t>
  </si>
  <si>
    <t>93 Days</t>
  </si>
  <si>
    <t>A 2nd Chance</t>
  </si>
  <si>
    <t>A 3 Minute Hug</t>
  </si>
  <si>
    <t>28 min</t>
  </si>
  <si>
    <t>A Babysitter's Guide to Monster Hunting</t>
  </si>
  <si>
    <t>A Bad Moms Christmas</t>
  </si>
  <si>
    <t>A Beautiful Life</t>
  </si>
  <si>
    <t>122 min</t>
  </si>
  <si>
    <t>A Billion Colour Story</t>
  </si>
  <si>
    <t>A Boy Called Po</t>
  </si>
  <si>
    <t>A Boy Name Flora A</t>
  </si>
  <si>
    <t>A Bridge Too Far</t>
  </si>
  <si>
    <t>176 min</t>
  </si>
  <si>
    <t>A California Christmas</t>
  </si>
  <si>
    <t>A Champion Heart</t>
  </si>
  <si>
    <t>A Chaster Marriage</t>
  </si>
  <si>
    <t>A Choo</t>
  </si>
  <si>
    <t>A Christmas Catch</t>
  </si>
  <si>
    <t>A Christmas Prince</t>
  </si>
  <si>
    <t>A Christmas Prince: The Royal Baby</t>
  </si>
  <si>
    <t>85 min</t>
  </si>
  <si>
    <t>A Christmas Prince: The Royal Wedding</t>
  </si>
  <si>
    <t>A Christmas Special: Miraculous: Tales of Ladybug &amp; Cat Noir</t>
  </si>
  <si>
    <t>22 min</t>
  </si>
  <si>
    <t>A Cinderella Story</t>
  </si>
  <si>
    <t>A Cinderella Story: Christmas Wish</t>
  </si>
  <si>
    <t>A Dangerous Woman</t>
  </si>
  <si>
    <t>A Fairly Odd Summer</t>
  </si>
  <si>
    <t>68 min</t>
  </si>
  <si>
    <t>A Fall from Grace</t>
  </si>
  <si>
    <t>A Family Affair</t>
  </si>
  <si>
    <t>111 min</t>
  </si>
  <si>
    <t>A Family Man</t>
  </si>
  <si>
    <t>A Family Reunion Christmas</t>
  </si>
  <si>
    <t>29 min</t>
  </si>
  <si>
    <t>A Flying Jatt</t>
  </si>
  <si>
    <t>142 min</t>
  </si>
  <si>
    <t>A Fortunate Man</t>
  </si>
  <si>
    <t>168 min</t>
  </si>
  <si>
    <t>A Futile and Stupid Gesture</t>
  </si>
  <si>
    <t>A Ghost Story</t>
  </si>
  <si>
    <t>A Glimpse Inside the Mind of Charles Swan III</t>
  </si>
  <si>
    <t>A Go! Go! Cory Carson Christmas</t>
  </si>
  <si>
    <t>A Go! Go! Cory Carson Halloween</t>
  </si>
  <si>
    <t>A Go! Go! Cory Carson Summer Camp</t>
  </si>
  <si>
    <t>21 min</t>
  </si>
  <si>
    <t>A Good Wife</t>
  </si>
  <si>
    <t>A Grand Night In: The Story of Aardman</t>
  </si>
  <si>
    <t>59 min</t>
  </si>
  <si>
    <t>A Gray State</t>
  </si>
  <si>
    <t>A Haunted House</t>
  </si>
  <si>
    <t>A Haunting at Silver Falls: The Return</t>
  </si>
  <si>
    <t>A Heavy Heart</t>
  </si>
  <si>
    <t>A Holiday Engagement</t>
  </si>
  <si>
    <t>A Home with A View</t>
  </si>
  <si>
    <t>A House of Blocks</t>
  </si>
  <si>
    <t>A Kid from Coney Island</t>
  </si>
  <si>
    <t>A Kind of Murder</t>
  </si>
  <si>
    <t>A Korean Odyssey</t>
  </si>
  <si>
    <t>A Land Imagined</t>
  </si>
  <si>
    <t>A Leaf of Faith</t>
  </si>
  <si>
    <t>A Life of Speed: The Juan Manuel Fangio Story</t>
  </si>
  <si>
    <t>A Lion in the House</t>
  </si>
  <si>
    <t>A Little Chaos</t>
  </si>
  <si>
    <t>A Little Help with Carol Burnett</t>
  </si>
  <si>
    <t>A Little Thing Called First Love</t>
  </si>
  <si>
    <t>A Love So Beautiful</t>
  </si>
  <si>
    <t>A Love Song for Latasha</t>
  </si>
  <si>
    <t>20 min</t>
  </si>
  <si>
    <t>A Love Story</t>
  </si>
  <si>
    <t>A Man Called God</t>
  </si>
  <si>
    <t>A Mighty Team</t>
  </si>
  <si>
    <t>A Mission in an Old Movie</t>
  </si>
  <si>
    <t>98 min</t>
  </si>
  <si>
    <t>A Monster Calls</t>
  </si>
  <si>
    <t>108 min</t>
  </si>
  <si>
    <t>A Most Violent Year</t>
  </si>
  <si>
    <t>A Murder in the Park</t>
  </si>
  <si>
    <t>A new Capitalism</t>
  </si>
  <si>
    <t>76 min</t>
  </si>
  <si>
    <t>A New York Christmas Wedding</t>
  </si>
  <si>
    <t>A Night at the Roxbury</t>
  </si>
  <si>
    <t>A Noble Intention</t>
  </si>
  <si>
    <t>A Patch of Fog</t>
  </si>
  <si>
    <t>A Perfect Crime</t>
  </si>
  <si>
    <t>A Perfect Ending</t>
  </si>
  <si>
    <t>A Perfect Man</t>
  </si>
  <si>
    <t>A Plastic Ocean</t>
  </si>
  <si>
    <t>A Princess for Christmas</t>
  </si>
  <si>
    <t>A Queen Is Born</t>
  </si>
  <si>
    <t>A Remarkable Tale</t>
  </si>
  <si>
    <t>A Russell Peters Christmas</t>
  </si>
  <si>
    <t>A Scandall</t>
  </si>
  <si>
    <t>A Second Chance</t>
  </si>
  <si>
    <t>A Secret Love</t>
  </si>
  <si>
    <t>A Series of Unfortunate Events</t>
  </si>
  <si>
    <t>A Serious Man</t>
  </si>
  <si>
    <t>A Shaun the Sheep Movie: Farmageddon</t>
  </si>
  <si>
    <t>A Silent Voice</t>
  </si>
  <si>
    <t>A Single Man</t>
  </si>
  <si>
    <t>A Sort of Family</t>
  </si>
  <si>
    <t>A Sort of Homecoming</t>
  </si>
  <si>
    <t>A Stoning in Fulham County</t>
  </si>
  <si>
    <t>A StoryBots Christmas</t>
  </si>
  <si>
    <t>26 min</t>
  </si>
  <si>
    <t>A Sun</t>
  </si>
  <si>
    <t>156 min</t>
  </si>
  <si>
    <t>A Taiwanese Tale of Two Cities</t>
  </si>
  <si>
    <t>A Tale of Love and Darkness</t>
  </si>
  <si>
    <t>A Tale of Two Kitchens</t>
  </si>
  <si>
    <t>30 min</t>
  </si>
  <si>
    <t>A Thin Line Between Love &amp; Hate</t>
  </si>
  <si>
    <t>A Thousand Goodnights</t>
  </si>
  <si>
    <t>A Thousand Words</t>
  </si>
  <si>
    <t>A Touch of Green</t>
  </si>
  <si>
    <t>A Trash Truck Christmas</t>
  </si>
  <si>
    <t>A Trip to Jamaica</t>
  </si>
  <si>
    <t>A truthful Mother</t>
  </si>
  <si>
    <t>A Twelve Year Night</t>
  </si>
  <si>
    <t>A Very Country Christmas</t>
  </si>
  <si>
    <t>A Very Murray Christmas</t>
  </si>
  <si>
    <t>57 min</t>
  </si>
  <si>
    <t>A Very Secret Service</t>
  </si>
  <si>
    <t>A Very Special Love</t>
  </si>
  <si>
    <t>A Walk to Remember</t>
  </si>
  <si>
    <t>A Wednesday</t>
  </si>
  <si>
    <t>A Week in Watts</t>
  </si>
  <si>
    <t>A Whisker Away</t>
  </si>
  <si>
    <t>A Witches' Ball</t>
  </si>
  <si>
    <t>A Wrinkle in Time</t>
  </si>
  <si>
    <t>A Year In Space</t>
  </si>
  <si>
    <t>A Yellow Bird</t>
  </si>
  <si>
    <t>A Young Doctor's Notebook and Other Stories</t>
  </si>
  <si>
    <t>A.D. Kingdom and Empire</t>
  </si>
  <si>
    <t>A.I.C.O.</t>
  </si>
  <si>
    <t>A.M.I.</t>
  </si>
  <si>
    <t>A.X.L.</t>
  </si>
  <si>
    <t>Aşk Tesadüfleri Sever</t>
  </si>
  <si>
    <t>Aadu 2</t>
  </si>
  <si>
    <t>150 min</t>
  </si>
  <si>
    <t>Aagey Se Right</t>
  </si>
  <si>
    <t>Aajcha Divas Majha</t>
  </si>
  <si>
    <t>Aakhri Adaalat</t>
  </si>
  <si>
    <t>Aalorukkam</t>
  </si>
  <si>
    <t>Aamir</t>
  </si>
  <si>
    <t>Aapla Manus</t>
  </si>
  <si>
    <t>133 min</t>
  </si>
  <si>
    <t>Aarakshan</t>
  </si>
  <si>
    <t>Aashayein</t>
  </si>
  <si>
    <t>115 min</t>
  </si>
  <si>
    <t>Aashik Awara</t>
  </si>
  <si>
    <t>154 min</t>
  </si>
  <si>
    <t>Aata Pita</t>
  </si>
  <si>
    <t>Aaviri</t>
  </si>
  <si>
    <t>Abby Hatcher</t>
  </si>
  <si>
    <t>Abby Sen</t>
  </si>
  <si>
    <t>127 min</t>
  </si>
  <si>
    <t>ABCD 2</t>
  </si>
  <si>
    <t>146 min</t>
  </si>
  <si>
    <t>ABCD: Any Body Can Dance</t>
  </si>
  <si>
    <t>136 min</t>
  </si>
  <si>
    <t>Abdo Mota</t>
  </si>
  <si>
    <t>Abducted in Plain Sight</t>
  </si>
  <si>
    <t>Abdullah, The Final Witness</t>
  </si>
  <si>
    <t>88 min</t>
  </si>
  <si>
    <t>Abhinetri</t>
  </si>
  <si>
    <t>131 min</t>
  </si>
  <si>
    <t>Abnormal Summit</t>
  </si>
  <si>
    <t>Abominable Christmas</t>
  </si>
  <si>
    <t>About a Boy</t>
  </si>
  <si>
    <t>About Time</t>
  </si>
  <si>
    <t>Abstract: The Art of Design</t>
  </si>
  <si>
    <t>Absurd Planet</t>
  </si>
  <si>
    <t>Abyss</t>
  </si>
  <si>
    <t>Abzurdah</t>
  </si>
  <si>
    <t>Acapulco La vida va</t>
  </si>
  <si>
    <t>Accident</t>
  </si>
  <si>
    <t>Accidentally in Love</t>
  </si>
  <si>
    <t>Across Grace Alley</t>
  </si>
  <si>
    <t>24 min</t>
  </si>
  <si>
    <t>Across The Line</t>
  </si>
  <si>
    <t>Across the Universe</t>
  </si>
  <si>
    <t>Act of Valor</t>
  </si>
  <si>
    <t>Act of Vengeance</t>
  </si>
  <si>
    <t>112 min</t>
  </si>
  <si>
    <t>Action Replayy</t>
  </si>
  <si>
    <t>Acts of Vengeance</t>
  </si>
  <si>
    <t>Acts of Violence</t>
  </si>
  <si>
    <t>Ad Vitam</t>
  </si>
  <si>
    <t>Adú</t>
  </si>
  <si>
    <t>Adam Devine: Best Time of Our Lives</t>
  </si>
  <si>
    <t>Adam Ruins Everything</t>
  </si>
  <si>
    <t>ADAM SANDLER 100% FRESH</t>
  </si>
  <si>
    <t>74 min</t>
  </si>
  <si>
    <t>Adam: His Song Continues</t>
  </si>
  <si>
    <t>Addicted to Life</t>
  </si>
  <si>
    <t>Adel Karam: Live from Beirut</t>
  </si>
  <si>
    <t>Adhugo</t>
  </si>
  <si>
    <t>Aditi Mittal: Things They Wouldn't Let Me Say</t>
  </si>
  <si>
    <t>63 min</t>
  </si>
  <si>
    <t>Adore</t>
  </si>
  <si>
    <t>Adrift</t>
  </si>
  <si>
    <t>Adrishya</t>
  </si>
  <si>
    <t>Advantageous</t>
  </si>
  <si>
    <t>Adventures in Public School</t>
  </si>
  <si>
    <t>Aerials</t>
  </si>
  <si>
    <t>Afflicted</t>
  </si>
  <si>
    <t>Afonso Padilha: Classless</t>
  </si>
  <si>
    <t>Africa</t>
  </si>
  <si>
    <t>Afronta! Facing It!</t>
  </si>
  <si>
    <t>After</t>
  </si>
  <si>
    <t>After Life</t>
  </si>
  <si>
    <t>After Maria</t>
  </si>
  <si>
    <t>38 min</t>
  </si>
  <si>
    <t>After Porn Ends</t>
  </si>
  <si>
    <t>After Porn Ends 3</t>
  </si>
  <si>
    <t>After the Raid</t>
  </si>
  <si>
    <t>25 min</t>
  </si>
  <si>
    <t>After We Collided</t>
  </si>
  <si>
    <t>Aftermath</t>
  </si>
  <si>
    <t>Afterschool</t>
  </si>
  <si>
    <t>Aftershock</t>
  </si>
  <si>
    <t>Against the Tide</t>
  </si>
  <si>
    <t>Agatha and the Truth of Murder</t>
  </si>
  <si>
    <t>Age Gap Love</t>
  </si>
  <si>
    <t>Age of Glory</t>
  </si>
  <si>
    <t>Age of Rebellion</t>
  </si>
  <si>
    <t>Age of Tanks</t>
  </si>
  <si>
    <t>Agent</t>
  </si>
  <si>
    <t>Agent Raghav</t>
  </si>
  <si>
    <t>Aggretsuko</t>
  </si>
  <si>
    <t>Aggretsuko: We Wish You a Metal Christmas</t>
  </si>
  <si>
    <t>Agneepath</t>
  </si>
  <si>
    <t>174 min</t>
  </si>
  <si>
    <t>Agustín Aristarán: Soy Rada</t>
  </si>
  <si>
    <t>60 min</t>
  </si>
  <si>
    <t>Agyaat</t>
  </si>
  <si>
    <t>Ahista Ahista</t>
  </si>
  <si>
    <t>Ai Weiwei: Never Sorry</t>
  </si>
  <si>
    <t>Ainori Love Wagon: African Journey</t>
  </si>
  <si>
    <t>Ainori Love Wagon: Asian Journey</t>
  </si>
  <si>
    <t>Ainsley Eats the Streets</t>
  </si>
  <si>
    <t>Ainu Mosir</t>
  </si>
  <si>
    <t>Airplane Mode</t>
  </si>
  <si>
    <t>Aisa Yeh Jahaan</t>
  </si>
  <si>
    <t>Aitraaz</t>
  </si>
  <si>
    <t>153 min</t>
  </si>
  <si>
    <t>Aiyaary</t>
  </si>
  <si>
    <t>158 min</t>
  </si>
  <si>
    <t>Aiyyaa</t>
  </si>
  <si>
    <t>151 min</t>
  </si>
  <si>
    <t>AJ and the Queen</t>
  </si>
  <si>
    <t>Ajab Prem Ki Ghazab Kahani</t>
  </si>
  <si>
    <t>Ajaibnya Cinta</t>
  </si>
  <si>
    <t>AJIN: Demi-Human</t>
  </si>
  <si>
    <t>Ajji</t>
  </si>
  <si>
    <t>AK vs AK</t>
  </si>
  <si>
    <t>Akame ga Kill!</t>
  </si>
  <si>
    <t>Akbar Birbal</t>
  </si>
  <si>
    <t>Akulah Balqis</t>
  </si>
  <si>
    <t>Al acecho</t>
  </si>
  <si>
    <t>Al Hayba</t>
  </si>
  <si>
    <t>Ala Vaikunthapurramuloo</t>
  </si>
  <si>
    <t>162 min</t>
  </si>
  <si>
    <t>Alakada Reloaded</t>
  </si>
  <si>
    <t>Alan Saldaña: Mi vida de pobre</t>
  </si>
  <si>
    <t>54 min</t>
  </si>
  <si>
    <t>Alarmoty in the Land of Fire</t>
  </si>
  <si>
    <t>Alaska Is a Drag</t>
  </si>
  <si>
    <t>Albert Pinto Ko Gussa Kyun Aata Hai?</t>
  </si>
  <si>
    <t>Albion: The Enchanted Stallion</t>
  </si>
  <si>
    <t>Alejandro Riaño: Especial de stand up</t>
  </si>
  <si>
    <t>Alejandro Sanz: What I Was Is What I Am</t>
  </si>
  <si>
    <t>Alelí</t>
  </si>
  <si>
    <t>Alex Fernández: The Best Comedian in the World</t>
  </si>
  <si>
    <t>51 min</t>
  </si>
  <si>
    <t>Alex Strangelove</t>
  </si>
  <si>
    <t>Alexa &amp; Katie</t>
  </si>
  <si>
    <t>Alexandria ... Why?</t>
  </si>
  <si>
    <t>Alexandria: Again and Forever</t>
  </si>
  <si>
    <t>Alexis Viera: A Story of Surviving</t>
  </si>
  <si>
    <t>69 min</t>
  </si>
  <si>
    <t>Ali &amp; Alia</t>
  </si>
  <si>
    <t>Ali Baba ve 7 Cüceler</t>
  </si>
  <si>
    <t>Ali Wong: Baby Cobra</t>
  </si>
  <si>
    <t>Ali Wong: Hard Knock Wife</t>
  </si>
  <si>
    <t>64 min</t>
  </si>
  <si>
    <t>Ali's Wedding</t>
  </si>
  <si>
    <t>Alias Grace</t>
  </si>
  <si>
    <t>Alias JJ, la celebridad del mal</t>
  </si>
  <si>
    <t>Alibaba Aur 40 Chor</t>
  </si>
  <si>
    <t>147 min</t>
  </si>
  <si>
    <t>Alice Doesn't Live Here Anymore</t>
  </si>
  <si>
    <t>Alice in Borderland</t>
  </si>
  <si>
    <t>Alice Junior</t>
  </si>
  <si>
    <t>Alien Contact: Outer Space</t>
  </si>
  <si>
    <t>Alien TV</t>
  </si>
  <si>
    <t>Alien Warfare</t>
  </si>
  <si>
    <t>Alien Worlds</t>
  </si>
  <si>
    <t>Alien Xmas</t>
  </si>
  <si>
    <t>42 min</t>
  </si>
  <si>
    <t>Aliens Ate My Homework</t>
  </si>
  <si>
    <t>Alive and Kicking</t>
  </si>
  <si>
    <t>All About Love</t>
  </si>
  <si>
    <t>79 min</t>
  </si>
  <si>
    <t>All About Nina</t>
  </si>
  <si>
    <t>All About the Washingtons</t>
  </si>
  <si>
    <t>All American</t>
  </si>
  <si>
    <t>All Because of You</t>
  </si>
  <si>
    <t>All Day and a Night</t>
  </si>
  <si>
    <t>All Dogs Go to Heaven</t>
  </si>
  <si>
    <t>All For Love</t>
  </si>
  <si>
    <t>All Good Ones Get Away</t>
  </si>
  <si>
    <t>All Hail King Julien</t>
  </si>
  <si>
    <t>5 Seasons</t>
  </si>
  <si>
    <t>All Hail King Julien: Exiled</t>
  </si>
  <si>
    <t>All Hallows' Eve</t>
  </si>
  <si>
    <t>All In My Family</t>
  </si>
  <si>
    <t>40 min</t>
  </si>
  <si>
    <t>All Light Will End</t>
  </si>
  <si>
    <t>All of You</t>
  </si>
  <si>
    <t>All the Boys Love Mandy Lane</t>
  </si>
  <si>
    <t>All The Bright Places</t>
  </si>
  <si>
    <t>All the Devil's Men</t>
  </si>
  <si>
    <t>All the Freckles in the World</t>
  </si>
  <si>
    <t>All The Reasons To Forget</t>
  </si>
  <si>
    <t>All Together Now</t>
  </si>
  <si>
    <t>All's Well, End's Well (2009)</t>
  </si>
  <si>
    <t>Alles ist gut</t>
  </si>
  <si>
    <t>AllI Wish</t>
  </si>
  <si>
    <t>Almost Happy</t>
  </si>
  <si>
    <t>Almost Love</t>
  </si>
  <si>
    <t>Alone</t>
  </si>
  <si>
    <t>Alone in Berlin</t>
  </si>
  <si>
    <t>Alone/Together</t>
  </si>
  <si>
    <t>Along Came a Spider</t>
  </si>
  <si>
    <t>Alpha and Omega 2: A Howl-iday Adventure</t>
  </si>
  <si>
    <t>45 min</t>
  </si>
  <si>
    <t>Alpha and Omega: The Legend of the Saw Tooth Cave</t>
  </si>
  <si>
    <t>Alphablocks</t>
  </si>
  <si>
    <t>AlphaGo</t>
  </si>
  <si>
    <t>Alt-Right: Age of Rage</t>
  </si>
  <si>
    <t>Altered Carbon</t>
  </si>
  <si>
    <t>Altered Carbon: Resleeved</t>
  </si>
  <si>
    <t>Always a Bridesmaid</t>
  </si>
  <si>
    <t>Always a Witch</t>
  </si>
  <si>
    <t>Always Be My Maybe</t>
  </si>
  <si>
    <t>Amanda Knox</t>
  </si>
  <si>
    <t>Amandla! A Revolution in Four Part Harmony</t>
  </si>
  <si>
    <t>Amar</t>
  </si>
  <si>
    <t>Amar Akbar &amp; Tony</t>
  </si>
  <si>
    <t>Amar Akbar Anthony</t>
  </si>
  <si>
    <t>172 min</t>
  </si>
  <si>
    <t>Amar's Hands</t>
  </si>
  <si>
    <t>Amateur</t>
  </si>
  <si>
    <t>Amazing Interiors</t>
  </si>
  <si>
    <t>Amelia: A Tale of Two Sisters</t>
  </si>
  <si>
    <t>America's Book of Secrets</t>
  </si>
  <si>
    <t>America's Next Top Model</t>
  </si>
  <si>
    <t>American Anarchist</t>
  </si>
  <si>
    <t>American Assassin</t>
  </si>
  <si>
    <t>American Circumcision</t>
  </si>
  <si>
    <t>American Crime</t>
  </si>
  <si>
    <t>American Crime Story: The People v. O.J. Simpson</t>
  </si>
  <si>
    <t>American Experience: Ruby Ridge</t>
  </si>
  <si>
    <t>American Experience: The Circus</t>
  </si>
  <si>
    <t>American Experience: The Island Murder</t>
  </si>
  <si>
    <t>American Factory</t>
  </si>
  <si>
    <t>American Factory: A Conversation with the Obamas</t>
  </si>
  <si>
    <t>10 min</t>
  </si>
  <si>
    <t>American Hangman</t>
  </si>
  <si>
    <t>American Heist</t>
  </si>
  <si>
    <t>American Honey</t>
  </si>
  <si>
    <t>163 min</t>
  </si>
  <si>
    <t>American Horror Story</t>
  </si>
  <si>
    <t>9 Seasons</t>
  </si>
  <si>
    <t>American Masters: Ted Williams</t>
  </si>
  <si>
    <t>55 min</t>
  </si>
  <si>
    <t>American Murder: The Family Next Door</t>
  </si>
  <si>
    <t>American Odyssey</t>
  </si>
  <si>
    <t>American Pie 9: Girls' Rules</t>
  </si>
  <si>
    <t>American Psycho</t>
  </si>
  <si>
    <t>American Son</t>
  </si>
  <si>
    <t>American Vandal</t>
  </si>
  <si>
    <t>American Warfighter</t>
  </si>
  <si>
    <t>Amit Tandon: Family Tandoncies</t>
  </si>
  <si>
    <t>72 min</t>
  </si>
  <si>
    <t>AMO</t>
  </si>
  <si>
    <t>Among Family</t>
  </si>
  <si>
    <t>Amrapali</t>
  </si>
  <si>
    <t>Amy</t>
  </si>
  <si>
    <t>Amy Schumer Growing</t>
  </si>
  <si>
    <t>61 min</t>
  </si>
  <si>
    <t>Amy Schumer: The Leather Special</t>
  </si>
  <si>
    <t>An American in Madras</t>
  </si>
  <si>
    <t>An American Tail</t>
  </si>
  <si>
    <t>An American Tail: Fievel Goes West</t>
  </si>
  <si>
    <t>An American Tail: The Mystery of the Night Monster</t>
  </si>
  <si>
    <t>An American Tail: The Treasures of Manhattan Island</t>
  </si>
  <si>
    <t>An Easy Girl</t>
  </si>
  <si>
    <t>An Egyptian Story</t>
  </si>
  <si>
    <t>An Evening with Beverly Luff Linn</t>
  </si>
  <si>
    <t>An Hour and a Half</t>
  </si>
  <si>
    <t>An Imperfect Murder</t>
  </si>
  <si>
    <t>71 min</t>
  </si>
  <si>
    <t>An Innocent Mistake</t>
  </si>
  <si>
    <t>An Interview with God</t>
  </si>
  <si>
    <t>An Ordinary Man</t>
  </si>
  <si>
    <t>An Unremarkable Christmas</t>
  </si>
  <si>
    <t>An Upper Egyptian</t>
  </si>
  <si>
    <t>Ana e Vitória</t>
  </si>
  <si>
    <t>Anaamika</t>
  </si>
  <si>
    <t>Anarkali of Aarah</t>
  </si>
  <si>
    <t>Anchor and Hope</t>
  </si>
  <si>
    <t>Anchor Baby</t>
  </si>
  <si>
    <t>Ancient Aliens</t>
  </si>
  <si>
    <t>And Breathe Normally</t>
  </si>
  <si>
    <t>Andaleeb El Dokki</t>
  </si>
  <si>
    <t>Andaz Apna Apna</t>
  </si>
  <si>
    <t>160 min</t>
  </si>
  <si>
    <t>Andhadhun</t>
  </si>
  <si>
    <t>Andhaghaaram</t>
  </si>
  <si>
    <t>171 min</t>
  </si>
  <si>
    <t>Andhakaaram</t>
  </si>
  <si>
    <t>André &amp; his olive tree</t>
  </si>
  <si>
    <t>Anelka: Misunderstood</t>
  </si>
  <si>
    <t>Anesthesia</t>
  </si>
  <si>
    <t>Angamaly Diaries</t>
  </si>
  <si>
    <t>Angel 'N' Devil</t>
  </si>
  <si>
    <t>Angel Beats!</t>
  </si>
  <si>
    <t>Angel Eyes</t>
  </si>
  <si>
    <t>Angel Has Fallen</t>
  </si>
  <si>
    <t>Angela's Christmas</t>
  </si>
  <si>
    <t>Angela's Christmas Wish</t>
  </si>
  <si>
    <t>48 min</t>
  </si>
  <si>
    <t>Angels &amp; Demons</t>
  </si>
  <si>
    <t>139 min</t>
  </si>
  <si>
    <t>Anger Management</t>
  </si>
  <si>
    <t>Angry Birds</t>
  </si>
  <si>
    <t>Angry Indian Goddesses</t>
  </si>
  <si>
    <t>Angu Vaikuntapurathu (Malayalam)</t>
  </si>
  <si>
    <t>Ani... Dr. Kashinath Ghanekar</t>
  </si>
  <si>
    <t>157 min</t>
  </si>
  <si>
    <t>ANIMA</t>
  </si>
  <si>
    <t>15 min</t>
  </si>
  <si>
    <t>Animal Crackers</t>
  </si>
  <si>
    <t>Animal World</t>
  </si>
  <si>
    <t>Animas</t>
  </si>
  <si>
    <t>Anitta: Made In Honório</t>
  </si>
  <si>
    <t>Anjaan</t>
  </si>
  <si>
    <t>Anjaan: Rural Myths</t>
  </si>
  <si>
    <t>Anjaan: Special Crimes Unit</t>
  </si>
  <si>
    <t>Anjelah Johnson: Not Fancy</t>
  </si>
  <si>
    <t>Ankhon Dekhi</t>
  </si>
  <si>
    <t>Ankur Arora Murder Case</t>
  </si>
  <si>
    <t>Annabelle Hooper and the Ghosts of Nantucket</t>
  </si>
  <si>
    <t>Anne with an E</t>
  </si>
  <si>
    <t>Anohana: The Flower We Saw That Day</t>
  </si>
  <si>
    <t>Anon</t>
  </si>
  <si>
    <t>Another Forever</t>
  </si>
  <si>
    <t>Another Life</t>
  </si>
  <si>
    <t>Another Miss Oh</t>
  </si>
  <si>
    <t>Answer for Heaven</t>
  </si>
  <si>
    <t>Ant-Man and the Wasp</t>
  </si>
  <si>
    <t>Antar: Son of Shadad</t>
  </si>
  <si>
    <t>Antariksha Ke Rakhwale</t>
  </si>
  <si>
    <t>65 min</t>
  </si>
  <si>
    <t>Anthony Bourdain: Parts Unknown</t>
  </si>
  <si>
    <t>Anthony Jeselnik: Fire in the Maternity Ward</t>
  </si>
  <si>
    <t>Anthony Jeselnik: Thoughts and Prayers</t>
  </si>
  <si>
    <t>Anthony Kaun Hai?</t>
  </si>
  <si>
    <t>Antidote</t>
  </si>
  <si>
    <t>Antoine Griezmann: The Making of a Legend</t>
  </si>
  <si>
    <t>Anwar</t>
  </si>
  <si>
    <t>134 min</t>
  </si>
  <si>
    <t>忍者ハットリくん</t>
  </si>
  <si>
    <t>Apache Warrior</t>
  </si>
  <si>
    <t>Apache: The Life of Carlos Tevez</t>
  </si>
  <si>
    <t>Apaches</t>
  </si>
  <si>
    <t>Apaharan</t>
  </si>
  <si>
    <t>161 min</t>
  </si>
  <si>
    <t>APEX: The Story of the Hypercar</t>
  </si>
  <si>
    <t>Apollo 18</t>
  </si>
  <si>
    <t>Apostle</t>
  </si>
  <si>
    <t>April and the Extraordinary World</t>
  </si>
  <si>
    <t>Aquarius</t>
  </si>
  <si>
    <t>Arès</t>
  </si>
  <si>
    <t>Aram, Aram</t>
  </si>
  <si>
    <t>Arango y Sanint: Ríase el show</t>
  </si>
  <si>
    <t>62 min</t>
  </si>
  <si>
    <t>ARASHI's Diary -Voyage-</t>
  </si>
  <si>
    <t>Archibald's Next Big Thing</t>
  </si>
  <si>
    <t>Arctic Dogs</t>
  </si>
  <si>
    <t>Arctic Heart</t>
  </si>
  <si>
    <t>Are We Done Yet?</t>
  </si>
  <si>
    <t>Are You The One</t>
  </si>
  <si>
    <t>Ares</t>
  </si>
  <si>
    <t>Argon</t>
  </si>
  <si>
    <t>Ari Eldjárn: Pardon My Icelandic</t>
  </si>
  <si>
    <t>Ari Shaffir: Double Negative</t>
  </si>
  <si>
    <t>Ariana grande: excuse me, i love you</t>
  </si>
  <si>
    <t>Arisan 2</t>
  </si>
  <si>
    <t>Arjun: The Warrior Prince</t>
  </si>
  <si>
    <t>ARQ</t>
  </si>
  <si>
    <t>Arrested Development</t>
  </si>
  <si>
    <t>Arrow</t>
  </si>
  <si>
    <t>8 Seasons</t>
  </si>
  <si>
    <t>Arsenio Hall: Smart &amp; Classy</t>
  </si>
  <si>
    <t>Arthdal Chronicles</t>
  </si>
  <si>
    <t>Arthur</t>
  </si>
  <si>
    <t>Arthur Christmas</t>
  </si>
  <si>
    <t>Article 15</t>
  </si>
  <si>
    <t>Aruna &amp; Her Palate</t>
  </si>
  <si>
    <t>As Above, So Below</t>
  </si>
  <si>
    <t>As Good as It Gets</t>
  </si>
  <si>
    <t>Ascharyachakit!</t>
  </si>
  <si>
    <t>Asees</t>
  </si>
  <si>
    <t>Ash vs. Evil Dead</t>
  </si>
  <si>
    <t>Ashes of Love</t>
  </si>
  <si>
    <t>Ask the Doctor</t>
  </si>
  <si>
    <t>Ask the StoryBots</t>
  </si>
  <si>
    <t>Asoka</t>
  </si>
  <si>
    <t>Asperger's Are Us</t>
  </si>
  <si>
    <t>Asphalt Burning</t>
  </si>
  <si>
    <t>Assimilate</t>
  </si>
  <si>
    <t>Astronomy Club: The Sketch Show</t>
  </si>
  <si>
    <t>Asu Mare 2</t>
  </si>
  <si>
    <t>Asura Guru</t>
  </si>
  <si>
    <t>Asura: The City of Madness</t>
  </si>
  <si>
    <t>At All Costs</t>
  </si>
  <si>
    <t>At First Light</t>
  </si>
  <si>
    <t>At the Dolphin Bay</t>
  </si>
  <si>
    <t>Atelier</t>
  </si>
  <si>
    <t>Athlete A</t>
  </si>
  <si>
    <t>Atlantics</t>
  </si>
  <si>
    <t>Atlas Shrugged: Part II</t>
  </si>
  <si>
    <t>ATM</t>
  </si>
  <si>
    <t>Atomic Puppet</t>
  </si>
  <si>
    <t>Attack on Titan</t>
  </si>
  <si>
    <t>Attacking the Devil: Harold Evans and the Last Nazi War Crime</t>
  </si>
  <si>
    <t>Attitude Test</t>
  </si>
  <si>
    <t>Atypical</t>
  </si>
  <si>
    <t>Audrie &amp; Daisy</t>
  </si>
  <si>
    <t>Aunty Donna's Big Ol' House of Fun</t>
  </si>
  <si>
    <t>Aurora</t>
  </si>
  <si>
    <t>186 min</t>
  </si>
  <si>
    <t>Auschwitz: Blueprints of Genocide</t>
  </si>
  <si>
    <t>49 min</t>
  </si>
  <si>
    <t>Aussie Gold Hunters</t>
  </si>
  <si>
    <t>Austin Powers in Goldmember</t>
  </si>
  <si>
    <t>Austin Powers: International Man of Mystery</t>
  </si>
  <si>
    <t>Austin Powers: The Spy Who Shagged Me</t>
  </si>
  <si>
    <t>Autohead</t>
  </si>
  <si>
    <t>Automata</t>
  </si>
  <si>
    <t>Autumn's Concerto</t>
  </si>
  <si>
    <t>Ava</t>
  </si>
  <si>
    <t>Avatar: The Last Airbender</t>
  </si>
  <si>
    <t>Ave Maryam</t>
  </si>
  <si>
    <t>73 min</t>
  </si>
  <si>
    <t>Avengement</t>
  </si>
  <si>
    <t>Avicii: True Stories</t>
  </si>
  <si>
    <t>Await Further Instructions</t>
  </si>
  <si>
    <t>Awake</t>
  </si>
  <si>
    <t>Awake: The Million Dollar Game</t>
  </si>
  <si>
    <t>Away</t>
  </si>
  <si>
    <t>Away From Home</t>
  </si>
  <si>
    <t>Awe</t>
  </si>
  <si>
    <t>Axone</t>
  </si>
  <si>
    <t>Ayana</t>
  </si>
  <si>
    <t>Ayotzinapa, el paso de la tortuga</t>
  </si>
  <si>
    <t>Azali</t>
  </si>
  <si>
    <t>Azhar</t>
  </si>
  <si>
    <t>Aziz Ansari Live at Madison Square Garden</t>
  </si>
  <si>
    <t>58 min</t>
  </si>
  <si>
    <t>Aziz Ansari: Buried Alive</t>
  </si>
  <si>
    <t>Aziz Ansari: RIGHT NOW</t>
  </si>
  <si>
    <t>B: The Beginning</t>
  </si>
  <si>
    <t>B.A. Pass</t>
  </si>
  <si>
    <t>B.A. Pass 2</t>
  </si>
  <si>
    <t>Baadshaho</t>
  </si>
  <si>
    <t>Baaghi</t>
  </si>
  <si>
    <t>Baahubali 2: The Conclusion (Hindi Version)</t>
  </si>
  <si>
    <t>165 min</t>
  </si>
  <si>
    <t>Baahubali 2: The Conclusion (Malayalam Version)</t>
  </si>
  <si>
    <t>166 min</t>
  </si>
  <si>
    <t>Baahubali 2: The Conclusion (Tamil Version)</t>
  </si>
  <si>
    <t>Baahubali: The Beginning (English Version)</t>
  </si>
  <si>
    <t>138 min</t>
  </si>
  <si>
    <t>Baahubali: The Beginning (Hindi Version)</t>
  </si>
  <si>
    <t>159 min</t>
  </si>
  <si>
    <t>Baahubali: The Beginning (Malayalam Version)</t>
  </si>
  <si>
    <t>Baahubali: The Beginning (Tamil Version)</t>
  </si>
  <si>
    <t>Baazaar</t>
  </si>
  <si>
    <t>Babam ve Oğlum</t>
  </si>
  <si>
    <t>Babamın Ceketi</t>
  </si>
  <si>
    <t>Babel</t>
  </si>
  <si>
    <t>Babies</t>
  </si>
  <si>
    <t>Baby</t>
  </si>
  <si>
    <t>Baby Ballroom</t>
  </si>
  <si>
    <t>Baby Dolls</t>
  </si>
  <si>
    <t>Baby Mamas</t>
  </si>
  <si>
    <t>Babylon Berlin</t>
  </si>
  <si>
    <t>Bachelor Girls</t>
  </si>
  <si>
    <t>Back and Forth</t>
  </si>
  <si>
    <t>Back of the Net</t>
  </si>
  <si>
    <t>Back Street Girls -GOKUDOLS-</t>
  </si>
  <si>
    <t>Back to 1989</t>
  </si>
  <si>
    <t>Back to School</t>
  </si>
  <si>
    <t>Back to the 90s</t>
  </si>
  <si>
    <t>Back with the Ex</t>
  </si>
  <si>
    <t>Backcountry</t>
  </si>
  <si>
    <t>Backdraft 2</t>
  </si>
  <si>
    <t>Backfire</t>
  </si>
  <si>
    <t>Backtrack</t>
  </si>
  <si>
    <t>Bad Blood</t>
  </si>
  <si>
    <t>Bad Boy Billionaires: India</t>
  </si>
  <si>
    <t>Bad Boys</t>
  </si>
  <si>
    <t>Bad Boys II</t>
  </si>
  <si>
    <t>Bad Day for the Cut</t>
  </si>
  <si>
    <t>Bad Education</t>
  </si>
  <si>
    <t>Bad Genius</t>
  </si>
  <si>
    <t>Bad Grandpa .5</t>
  </si>
  <si>
    <t>Bad Guys</t>
  </si>
  <si>
    <t>Bad Guys: Vile City</t>
  </si>
  <si>
    <t>Bad Match</t>
  </si>
  <si>
    <t>Bad Rap</t>
  </si>
  <si>
    <t>Bad Seeds</t>
  </si>
  <si>
    <t>Badalte Rishton Ki Dastaan</t>
  </si>
  <si>
    <t>Badha</t>
  </si>
  <si>
    <t>Badla</t>
  </si>
  <si>
    <t>Badland</t>
  </si>
  <si>
    <t>Baewatch: Parental Guidance</t>
  </si>
  <si>
    <t>BAKI</t>
  </si>
  <si>
    <t>Bakugan: Armored Alliance</t>
  </si>
  <si>
    <t>Bakugan: Battle Planet</t>
  </si>
  <si>
    <t>Bal Ganesh</t>
  </si>
  <si>
    <t>Bala Loca</t>
  </si>
  <si>
    <t>Balto</t>
  </si>
  <si>
    <t>Balto 2: Wolf Quest</t>
  </si>
  <si>
    <t>Balto 3: Wings of Change</t>
  </si>
  <si>
    <t>Balu Mahi</t>
  </si>
  <si>
    <t>Bana Masal Anlatma</t>
  </si>
  <si>
    <t>Banana Island Ghost</t>
  </si>
  <si>
    <t>Banana Split</t>
  </si>
  <si>
    <t>Band Aid</t>
  </si>
  <si>
    <t>Band of Robbers</t>
  </si>
  <si>
    <t>Bandie</t>
  </si>
  <si>
    <t>141 min</t>
  </si>
  <si>
    <t>Bang Rajan 2</t>
  </si>
  <si>
    <t>Bangistan</t>
  </si>
  <si>
    <t>Bangkok Bachelors</t>
  </si>
  <si>
    <t>Bangkok Buddies</t>
  </si>
  <si>
    <t>Bangkok Hell</t>
  </si>
  <si>
    <t>Bangkok Love Stories: Hey You!</t>
  </si>
  <si>
    <t>Bangkok Love Stories: Innocence</t>
  </si>
  <si>
    <t>Bangkok Love Stories: Objects of Affection</t>
  </si>
  <si>
    <t>Bangkok Love Stories: Plead</t>
  </si>
  <si>
    <t>Bangkok Traffic (Love) Story</t>
  </si>
  <si>
    <t>Barça Dreams</t>
  </si>
  <si>
    <t>Barah Aana</t>
  </si>
  <si>
    <t>Barakah Meets Barakah</t>
  </si>
  <si>
    <t>Barbarians</t>
  </si>
  <si>
    <t>Barbecue</t>
  </si>
  <si>
    <t>Barbie &amp; Her Sisters in a Pony Tale</t>
  </si>
  <si>
    <t>Barbie Dolphin Magic</t>
  </si>
  <si>
    <t>Barbie Dreamhouse Adventures</t>
  </si>
  <si>
    <t>Barbie Dreamhouse Adventures: Go Team Roberts</t>
  </si>
  <si>
    <t>Barbie in A Mermaid Tale</t>
  </si>
  <si>
    <t>Barbie in Princess Power</t>
  </si>
  <si>
    <t>Barbie in Rock 'N Royals</t>
  </si>
  <si>
    <t>Barbie Life in the Dreamhouse</t>
  </si>
  <si>
    <t>Barbie Princess Adventure</t>
  </si>
  <si>
    <t>Barbie Star Light Adventure</t>
  </si>
  <si>
    <t>Barbie: A Fairy Secret</t>
  </si>
  <si>
    <t>Barbie: Princess Charm School</t>
  </si>
  <si>
    <t>Barbie: Spy Squad</t>
  </si>
  <si>
    <t>Barbie: The Princess &amp; the Popstar</t>
  </si>
  <si>
    <t>Barbie: Video Game Hero</t>
  </si>
  <si>
    <t>Barbra: The Music ... The Mem'ries ... The Magic!</t>
  </si>
  <si>
    <t>Barcelona: A Love Untold</t>
  </si>
  <si>
    <t>132 min</t>
  </si>
  <si>
    <t>Bard of Blood</t>
  </si>
  <si>
    <t>Bareilly Ki Barfi</t>
  </si>
  <si>
    <t>Barely Lethal</t>
  </si>
  <si>
    <t>Barfi!</t>
  </si>
  <si>
    <t>Barrio Universitario</t>
  </si>
  <si>
    <t>Barry</t>
  </si>
  <si>
    <t>Barsaat</t>
  </si>
  <si>
    <t>BASEketball</t>
  </si>
  <si>
    <t>Basic Instinct</t>
  </si>
  <si>
    <t>Basketball or Nothing</t>
  </si>
  <si>
    <t>Bat Pat</t>
  </si>
  <si>
    <t>Bates Motel</t>
  </si>
  <si>
    <t>Bathinda Express</t>
  </si>
  <si>
    <t>Bathtubs Over Broadway</t>
  </si>
  <si>
    <t>Batman: The Killing Joke</t>
  </si>
  <si>
    <t>Battle</t>
  </si>
  <si>
    <t>Battle Creek</t>
  </si>
  <si>
    <t>Battle Drone</t>
  </si>
  <si>
    <t>Battlefield Recovery</t>
  </si>
  <si>
    <t>Battlefish</t>
  </si>
  <si>
    <t>Bawarchi</t>
  </si>
  <si>
    <t>Baxu and the Giants</t>
  </si>
  <si>
    <t>Bayonet</t>
  </si>
  <si>
    <t>Bazaar</t>
  </si>
  <si>
    <t>Bbuddah Hoga Terra Baap</t>
  </si>
  <si>
    <t>Be Here Now</t>
  </si>
  <si>
    <t>Be Somebody</t>
  </si>
  <si>
    <t>Be with Me</t>
  </si>
  <si>
    <t>Be with You</t>
  </si>
  <si>
    <t>Be-Be-Bears</t>
  </si>
  <si>
    <t>Beak &amp; Brain: Genius Birds From Down Under</t>
  </si>
  <si>
    <t>52 min</t>
  </si>
  <si>
    <t>Bean: The Ultimate Disaster Movie</t>
  </si>
  <si>
    <t>Beary Tales</t>
  </si>
  <si>
    <t>Beast Legends</t>
  </si>
  <si>
    <t>BEASTARS</t>
  </si>
  <si>
    <t>Beasts of No Nation</t>
  </si>
  <si>
    <t>Beat Bugs</t>
  </si>
  <si>
    <t>Beat Bugs: All Together Now</t>
  </si>
  <si>
    <t>Beating Again</t>
  </si>
  <si>
    <t>Beats</t>
  </si>
  <si>
    <t>Beauties of the Night</t>
  </si>
  <si>
    <t>Beauty &amp; the Beast</t>
  </si>
  <si>
    <t>Beauty and the Bestie</t>
  </si>
  <si>
    <t>Beauty and the Bitches</t>
  </si>
  <si>
    <t>Beavis and Butt-head Do America</t>
  </si>
  <si>
    <t>Bebe's Kids</t>
  </si>
  <si>
    <t>Because of Soccer</t>
  </si>
  <si>
    <t>Because This Is My First Life</t>
  </si>
  <si>
    <t>Because We're Heading Out</t>
  </si>
  <si>
    <t>Becoming</t>
  </si>
  <si>
    <t>Becoming Champions</t>
  </si>
  <si>
    <t>Becoming Jane</t>
  </si>
  <si>
    <t>Bedtime Stories</t>
  </si>
  <si>
    <t>Bee Movie</t>
  </si>
  <si>
    <t>Been So Long</t>
  </si>
  <si>
    <t>Before 30</t>
  </si>
  <si>
    <t>Before I Fall</t>
  </si>
  <si>
    <t>Before I Wake</t>
  </si>
  <si>
    <t>Before the Flood</t>
  </si>
  <si>
    <t>Before the Summer Crowds</t>
  </si>
  <si>
    <t>Behind "The Cove": The Quiet Japanese Speak Out</t>
  </si>
  <si>
    <t>Behind Enemy Lines</t>
  </si>
  <si>
    <t>Behind the Curtain: Todrick Hall</t>
  </si>
  <si>
    <t>Behind the Curve</t>
  </si>
  <si>
    <t>Behind the Newsroom</t>
  </si>
  <si>
    <t>Behzat Ç.</t>
  </si>
  <si>
    <t>Beiimaan Love</t>
  </si>
  <si>
    <t>Being AP</t>
  </si>
  <si>
    <t>Being Elmo: A Puppeteer's Journey</t>
  </si>
  <si>
    <t>Being Mary Jane: The Series</t>
  </si>
  <si>
    <t>Being Mrs Elliot</t>
  </si>
  <si>
    <t>Being Napoleon</t>
  </si>
  <si>
    <t>Beirut Oh Beirut</t>
  </si>
  <si>
    <t>Belgica</t>
  </si>
  <si>
    <t>Belief: The Possession of Janet Moses</t>
  </si>
  <si>
    <t>Bella and the Bulldogs</t>
  </si>
  <si>
    <t>Belmonte</t>
  </si>
  <si>
    <t>Below Her Mouth</t>
  </si>
  <si>
    <t>Ben &amp; Holly's Little Kingdom</t>
  </si>
  <si>
    <t>Ben 10</t>
  </si>
  <si>
    <t>Ben Platt Live from Radio City Music Hall</t>
  </si>
  <si>
    <t>Benchwarmers 2: Breaking Balls</t>
  </si>
  <si>
    <t>Bending the Arc</t>
  </si>
  <si>
    <t>Beneath the Leaves</t>
  </si>
  <si>
    <t>Benji</t>
  </si>
  <si>
    <t>Benji: Off the Leash</t>
  </si>
  <si>
    <t>Benji's Very Own Christmas Story</t>
  </si>
  <si>
    <t>Bennett's War</t>
  </si>
  <si>
    <t>Berlin Calling</t>
  </si>
  <si>
    <t>Berlin Kaplani</t>
  </si>
  <si>
    <t>Berlin Syndrome</t>
  </si>
  <si>
    <t>Berlin, Berlin: Lolle on the Run</t>
  </si>
  <si>
    <t>Berlin, I Love You</t>
  </si>
  <si>
    <t>Berserk: The Golden Age Arc I - The Egg of the King</t>
  </si>
  <si>
    <t>Berserk: The Golden Age Arc II - The Battle for Doldrey</t>
  </si>
  <si>
    <t>Berserk: The Golden Age Arc III - The Advent</t>
  </si>
  <si>
    <t>Bert Kreischer: Hey Big Boy</t>
  </si>
  <si>
    <t>Bert Kreischer: Secret Time</t>
  </si>
  <si>
    <t>Bert Kreischer: The Machine</t>
  </si>
  <si>
    <t>Best Leftovers Ever!</t>
  </si>
  <si>
    <t>Best Lover</t>
  </si>
  <si>
    <t>Best Neighbors</t>
  </si>
  <si>
    <t>Best of Stand-Up 2020</t>
  </si>
  <si>
    <t>Best Wishes, Warmest Regards: A Schitt's Creek Farewell</t>
  </si>
  <si>
    <t>Best Worst Thing That Ever Could Have Happened</t>
  </si>
  <si>
    <t>Best.Worst.Weekend.Ever.</t>
  </si>
  <si>
    <t>Betaal</t>
  </si>
  <si>
    <t>Bethany Hamilton: Unstoppable</t>
  </si>
  <si>
    <t>Better Call Saul</t>
  </si>
  <si>
    <t>Better Than Us</t>
  </si>
  <si>
    <t>Betting on Zero</t>
  </si>
  <si>
    <t>Betty White: First Lady of Television</t>
  </si>
  <si>
    <t>Between</t>
  </si>
  <si>
    <t>Between Maybes</t>
  </si>
  <si>
    <t>Between Two Ferns: The Movie</t>
  </si>
  <si>
    <t>Between Worlds</t>
  </si>
  <si>
    <t>Bewafaa</t>
  </si>
  <si>
    <t>Bewildered Bolbol</t>
  </si>
  <si>
    <t>Beyblade Burst</t>
  </si>
  <si>
    <t>Beyblade Burst Evolution</t>
  </si>
  <si>
    <t>Beyblade Burst Rise</t>
  </si>
  <si>
    <t>Beyblade Burst Turbo</t>
  </si>
  <si>
    <t>Beyblade: Metal Fusion</t>
  </si>
  <si>
    <t>Beynelmilel</t>
  </si>
  <si>
    <t>Beyond All Boundaries</t>
  </si>
  <si>
    <t>Beyond Skyline</t>
  </si>
  <si>
    <t>Beyond Stranger Things</t>
  </si>
  <si>
    <t>Beyond the Boundary: ICC Women's T20 World Cup Australia 2020</t>
  </si>
  <si>
    <t>Beyond the Clouds</t>
  </si>
  <si>
    <t>Bh Se Bhade</t>
  </si>
  <si>
    <t>Bhaag Beanie Bhaag</t>
  </si>
  <si>
    <t>Bhaage Re Mann</t>
  </si>
  <si>
    <t>Bhagam Bhag</t>
  </si>
  <si>
    <t>Bhai: Vyakti Ki Valli - Poorvardha</t>
  </si>
  <si>
    <t>Bhai: Vyakti Ki Valli - Uttarardh</t>
  </si>
  <si>
    <t>Bhaji In Problem</t>
  </si>
  <si>
    <t>Bhangra Paa Le</t>
  </si>
  <si>
    <t>Bhasmasur</t>
  </si>
  <si>
    <t>Bhavesh Joshi Superhero</t>
  </si>
  <si>
    <t>Bheemayan</t>
  </si>
  <si>
    <t>Bheeshma</t>
  </si>
  <si>
    <t>Bhool Bhulaiyaa</t>
  </si>
  <si>
    <t>Bhoot</t>
  </si>
  <si>
    <t>Bhouri</t>
  </si>
  <si>
    <t>Bibi &amp; Tina</t>
  </si>
  <si>
    <t>Bibi &amp; Tina II</t>
  </si>
  <si>
    <t>Bibi &amp; Tina: Girls Versus Boys</t>
  </si>
  <si>
    <t>Bibi &amp; Tina: Tohuwabohu Total</t>
  </si>
  <si>
    <t>Bibik-Bibikku</t>
  </si>
  <si>
    <t>Big Bad Beetleborgs</t>
  </si>
  <si>
    <t>Big Bear</t>
  </si>
  <si>
    <t>Big Daddy</t>
  </si>
  <si>
    <t>Big Dreams, Small Spaces</t>
  </si>
  <si>
    <t>Big Fat Liar</t>
  </si>
  <si>
    <t>Big Kill</t>
  </si>
  <si>
    <t>Big Miracle</t>
  </si>
  <si>
    <t>Big Mouth</t>
  </si>
  <si>
    <t>Big Stone Gap</t>
  </si>
  <si>
    <t>Big Time</t>
  </si>
  <si>
    <t>Big Time Movie</t>
  </si>
  <si>
    <t>Bigflo &amp; Oli: Hip Hop Frenzy</t>
  </si>
  <si>
    <t>Bigger Fatter Liar</t>
  </si>
  <si>
    <t>Biggie &amp; Tupac</t>
  </si>
  <si>
    <t>Bikram: Yogi, Guru, Predator</t>
  </si>
  <si>
    <t>Bill Burr: I'm Sorry You Feel That Way</t>
  </si>
  <si>
    <t>Bill Burr: Let It Go</t>
  </si>
  <si>
    <t>Bill Burr: Paper Tiger</t>
  </si>
  <si>
    <t>67 min</t>
  </si>
  <si>
    <t>Bill Burr: Walk Your Way Out</t>
  </si>
  <si>
    <t>Bill Burr: You People Are All the Same</t>
  </si>
  <si>
    <t>Bill Hicks: One Night Stand</t>
  </si>
  <si>
    <t>Bill Hicks: Reflections</t>
  </si>
  <si>
    <t>34 min</t>
  </si>
  <si>
    <t>Bill Hicks: Relentless</t>
  </si>
  <si>
    <t>Bill Hicks: Revelations</t>
  </si>
  <si>
    <t>Bill Hicks: Sane Man</t>
  </si>
  <si>
    <t>Bill Nye Saves the World</t>
  </si>
  <si>
    <t>Bill Nye: Science Guy</t>
  </si>
  <si>
    <t>Billu</t>
  </si>
  <si>
    <t>Billy Elliot</t>
  </si>
  <si>
    <t>Billy Graham: An Extraordinary Journey</t>
  </si>
  <si>
    <t>66 min</t>
  </si>
  <si>
    <t>Billy on the Street</t>
  </si>
  <si>
    <t>Bilu Rakkhosh</t>
  </si>
  <si>
    <t>Biohackers</t>
  </si>
  <si>
    <t>Bioscope</t>
  </si>
  <si>
    <t>Bir Baba Hindu</t>
  </si>
  <si>
    <t>Bird Box</t>
  </si>
  <si>
    <t>Birders</t>
  </si>
  <si>
    <t>Birdshot</t>
  </si>
  <si>
    <t>Birthmarked</t>
  </si>
  <si>
    <t>Bitch</t>
  </si>
  <si>
    <t>Bitcoin Heist</t>
  </si>
  <si>
    <t>Bitten</t>
  </si>
  <si>
    <t>Bitter Daisies</t>
  </si>
  <si>
    <t>Bittersweet</t>
  </si>
  <si>
    <t>Bittoo Boss</t>
  </si>
  <si>
    <t>Black</t>
  </si>
  <si>
    <t>Black '47</t>
  </si>
  <si>
    <t>Black &amp; Privileged: Volume 1</t>
  </si>
  <si>
    <t>Black Butler</t>
  </si>
  <si>
    <t>Black Crows</t>
  </si>
  <si>
    <t>Black Earth Rising</t>
  </si>
  <si>
    <t>Black Friday</t>
  </si>
  <si>
    <t>Black Hawk Down</t>
  </si>
  <si>
    <t>Black Heart</t>
  </si>
  <si>
    <t>Black Ink Crew New York</t>
  </si>
  <si>
    <t>Black Lightning</t>
  </si>
  <si>
    <t>Black Man White Skin</t>
  </si>
  <si>
    <t>Black Mirror</t>
  </si>
  <si>
    <t>Black Mirror: Bandersnatch</t>
  </si>
  <si>
    <t>312 min</t>
  </si>
  <si>
    <t>Black Money Love</t>
  </si>
  <si>
    <t>Black Panther</t>
  </si>
  <si>
    <t>Black Rose</t>
  </si>
  <si>
    <t>Black Sea</t>
  </si>
  <si>
    <t>Black Site Delta</t>
  </si>
  <si>
    <t>Black Snake Moan</t>
  </si>
  <si>
    <t>Black Snow</t>
  </si>
  <si>
    <t>Black Spot</t>
  </si>
  <si>
    <t>Black Summer</t>
  </si>
  <si>
    <t>Blackfish</t>
  </si>
  <si>
    <t>BLACKPINK: Light Up the Sky</t>
  </si>
  <si>
    <t>Blackway</t>
  </si>
  <si>
    <t>BLAME!</t>
  </si>
  <si>
    <t>Blaze</t>
  </si>
  <si>
    <t>Blazing Transfer Students</t>
  </si>
  <si>
    <t>Bleach</t>
  </si>
  <si>
    <t>Bleach The Movie: Fade to Black</t>
  </si>
  <si>
    <t>Bleach the Movie: Hell Verse</t>
  </si>
  <si>
    <t>Bleed for This</t>
  </si>
  <si>
    <t>Blessed Benefit</t>
  </si>
  <si>
    <t>Blind Date</t>
  </si>
  <si>
    <t>Blind Detective</t>
  </si>
  <si>
    <t>Bling Empire</t>
  </si>
  <si>
    <t>Blinky Bill: The Movie</t>
  </si>
  <si>
    <t>Blitz Patrollie</t>
  </si>
  <si>
    <t>Blockbuster</t>
  </si>
  <si>
    <t>Blood &amp; Treasures</t>
  </si>
  <si>
    <t>Blood &amp; Water</t>
  </si>
  <si>
    <t>Blood Father</t>
  </si>
  <si>
    <t>Blood Money</t>
  </si>
  <si>
    <t>Blood of Zeus</t>
  </si>
  <si>
    <t>Blood Pact</t>
  </si>
  <si>
    <t>Blood Will Tell</t>
  </si>
  <si>
    <t>Bloodline</t>
  </si>
  <si>
    <t>Bloodride</t>
  </si>
  <si>
    <t>Blow</t>
  </si>
  <si>
    <t>Blown Away</t>
  </si>
  <si>
    <t>Blue Exorcist</t>
  </si>
  <si>
    <t>Blue Is the Warmest Color</t>
  </si>
  <si>
    <t>180 min</t>
  </si>
  <si>
    <t>Blue Jasmine</t>
  </si>
  <si>
    <t>Blue Jay</t>
  </si>
  <si>
    <t>Blue Mountain State: The Rise of Thadland</t>
  </si>
  <si>
    <t>Blue Planet II</t>
  </si>
  <si>
    <t>Blue Ruin</t>
  </si>
  <si>
    <t>Blue Streak</t>
  </si>
  <si>
    <t>Blue Valentine</t>
  </si>
  <si>
    <t>BluffMaster!</t>
  </si>
  <si>
    <t>Blurred Lines: Inside the Art World</t>
  </si>
  <si>
    <t>BNA</t>
  </si>
  <si>
    <t>BNK48: Girls Don't Cry</t>
  </si>
  <si>
    <t>Bo Burnham: Make Happy</t>
  </si>
  <si>
    <t>Bo Burnham: what.</t>
  </si>
  <si>
    <t>Bo on the Go!</t>
  </si>
  <si>
    <t>Bob Lazar: Area 51 &amp; Flying Saucers</t>
  </si>
  <si>
    <t>Bob Ross: Beauty Is Everywhere</t>
  </si>
  <si>
    <t>Bob's Broken Sleigh</t>
  </si>
  <si>
    <t>47 min</t>
  </si>
  <si>
    <t>Bobbi Jene</t>
  </si>
  <si>
    <t>Bobbleheads The Movie</t>
  </si>
  <si>
    <t>Bobby</t>
  </si>
  <si>
    <t>Bobby Jasoos</t>
  </si>
  <si>
    <t>Bobby Kennedy for President</t>
  </si>
  <si>
    <t>Bobby Robson: More Than a Manager</t>
  </si>
  <si>
    <t>Bobby Sands: 66 Days</t>
  </si>
  <si>
    <t>Boca Juniors Confidential</t>
  </si>
  <si>
    <t>Bodyguard</t>
  </si>
  <si>
    <t>Bogda</t>
  </si>
  <si>
    <t>Boi</t>
  </si>
  <si>
    <t>BoJack Horseman</t>
  </si>
  <si>
    <t>6 Seasons</t>
  </si>
  <si>
    <t>BoJack Horseman Christmas Special: Sabrina's Christmas Wish</t>
  </si>
  <si>
    <t>Bokeh</t>
  </si>
  <si>
    <t>Bolívar</t>
  </si>
  <si>
    <t>Bollywood Calling</t>
  </si>
  <si>
    <t>Bolt</t>
  </si>
  <si>
    <t>Bomb Scared</t>
  </si>
  <si>
    <t>Bombairiya</t>
  </si>
  <si>
    <t>Bombay Talkies</t>
  </si>
  <si>
    <t>Bombshell</t>
  </si>
  <si>
    <t>Bombshell: The Hedy Lamarr Story</t>
  </si>
  <si>
    <t>Bon Bini Holland</t>
  </si>
  <si>
    <t>Bon Cop Bad Cop 2</t>
  </si>
  <si>
    <t>Bon Cop, Bad Cop</t>
  </si>
  <si>
    <t>Bondi Rescue</t>
  </si>
  <si>
    <t>BONDING</t>
  </si>
  <si>
    <t>Bonnie and Clyde</t>
  </si>
  <si>
    <t>Bonus Family</t>
  </si>
  <si>
    <t>Booba</t>
  </si>
  <si>
    <t>Bookmarks</t>
  </si>
  <si>
    <t>Boom</t>
  </si>
  <si>
    <t>Border Patrol</t>
  </si>
  <si>
    <t>Border Security: America's Front Line</t>
  </si>
  <si>
    <t>Borderline</t>
  </si>
  <si>
    <t>Borderliner</t>
  </si>
  <si>
    <t>Bordertown</t>
  </si>
  <si>
    <t>Borgen</t>
  </si>
  <si>
    <t>Borges</t>
  </si>
  <si>
    <t>Born Beautiful</t>
  </si>
  <si>
    <t>Born in Gaza</t>
  </si>
  <si>
    <t>Born in Syria</t>
  </si>
  <si>
    <t>Born Racer</t>
  </si>
  <si>
    <t>Born Strong</t>
  </si>
  <si>
    <t>Born to Be Free</t>
  </si>
  <si>
    <t>Boss</t>
  </si>
  <si>
    <t>Bosta</t>
  </si>
  <si>
    <t>Botched Up Bodies</t>
  </si>
  <si>
    <t>Bottersnikes &amp; Gumbles</t>
  </si>
  <si>
    <t>Bottom of the World</t>
  </si>
  <si>
    <t>Bountiful Blessings</t>
  </si>
  <si>
    <t>Boushkash</t>
  </si>
  <si>
    <t>Boy and the World</t>
  </si>
  <si>
    <t>Boy Bye</t>
  </si>
  <si>
    <t>Boy Missing</t>
  </si>
  <si>
    <t>Boyka: Undisputed</t>
  </si>
  <si>
    <t>Boys Over Flowers</t>
  </si>
  <si>
    <t>Brad Paisley's Comedy Rodeo</t>
  </si>
  <si>
    <t>Brahman Naman</t>
  </si>
  <si>
    <t>Brain Games</t>
  </si>
  <si>
    <t>Brain on Fire</t>
  </si>
  <si>
    <t>Brainchild</t>
  </si>
  <si>
    <t>Brampton's Own</t>
  </si>
  <si>
    <t>Bratz: The Movie</t>
  </si>
  <si>
    <t>Brave Blue World: Racing to Solve Our Water Crisis</t>
  </si>
  <si>
    <t>Brave Miss World</t>
  </si>
  <si>
    <t>Brave New Jersey</t>
  </si>
  <si>
    <t>Braven</t>
  </si>
  <si>
    <t>Braxton Family Values</t>
  </si>
  <si>
    <t>Bread Barbershop</t>
  </si>
  <si>
    <t>Break</t>
  </si>
  <si>
    <t>BREAK IT ALL: The History of Rock in Latin America</t>
  </si>
  <si>
    <t>Break Ke Baad</t>
  </si>
  <si>
    <t>Break Up 100</t>
  </si>
  <si>
    <t>Breakfast, Lunch &amp; Dinner</t>
  </si>
  <si>
    <t>Breaking Bad</t>
  </si>
  <si>
    <t>Breaking Free</t>
  </si>
  <si>
    <t>Breaking the Bank</t>
  </si>
  <si>
    <t>Breakout</t>
  </si>
  <si>
    <t>Breath</t>
  </si>
  <si>
    <t>Brené Brown: The Call to Courage</t>
  </si>
  <si>
    <t>Brews Brothers</t>
  </si>
  <si>
    <t>Brian Regan: Nunchucks and Flamethrowers</t>
  </si>
  <si>
    <t>Brick</t>
  </si>
  <si>
    <t>Bride For Rent</t>
  </si>
  <si>
    <t>Bridezilla</t>
  </si>
  <si>
    <t>Bridgerton</t>
  </si>
  <si>
    <t>Bridget Christie: Stand Up for Her</t>
  </si>
  <si>
    <t>Bright</t>
  </si>
  <si>
    <t>Bright: The Music Videos</t>
  </si>
  <si>
    <t>Brij Mohan Amar Rahe</t>
  </si>
  <si>
    <t>Bring It On, Ghost</t>
  </si>
  <si>
    <t>Bring It On: Worldwide Showdown</t>
  </si>
  <si>
    <t>Bringing Sexy Back</t>
  </si>
  <si>
    <t>Broadchurch</t>
  </si>
  <si>
    <t>Broken</t>
  </si>
  <si>
    <t>Bromance</t>
  </si>
  <si>
    <t>Brooklyn's Finest</t>
  </si>
  <si>
    <t>Brother</t>
  </si>
  <si>
    <t>Brother in Love</t>
  </si>
  <si>
    <t>Brother's Shadow</t>
  </si>
  <si>
    <t>Brotherhood</t>
  </si>
  <si>
    <t>Brotherhood of Blades II: The Infernal Battlefield</t>
  </si>
  <si>
    <t>Brothers</t>
  </si>
  <si>
    <t>155 min</t>
  </si>
  <si>
    <t>Brown Nation</t>
  </si>
  <si>
    <t>Bruno and Boots: Go Jump in the Pool</t>
  </si>
  <si>
    <t>Bruno and Boots: The Wizzle War</t>
  </si>
  <si>
    <t>Bruno and Boots: This Can't Be Happening at Macdonald Hall</t>
  </si>
  <si>
    <t>Bucket List</t>
  </si>
  <si>
    <t>Budapest</t>
  </si>
  <si>
    <t>Buddha</t>
  </si>
  <si>
    <t>Buddi</t>
  </si>
  <si>
    <t>Buddies</t>
  </si>
  <si>
    <t>Buddy Thunderstruck</t>
  </si>
  <si>
    <t>Buddy Thunderstruck: The Maybe Pile</t>
  </si>
  <si>
    <t>14 min</t>
  </si>
  <si>
    <t>Budhia Singh: Born to Run</t>
  </si>
  <si>
    <t>Buffalo Boys</t>
  </si>
  <si>
    <t>Bugs</t>
  </si>
  <si>
    <t>Bulbbul</t>
  </si>
  <si>
    <t>Bulbul Can Sing</t>
  </si>
  <si>
    <t>Bullet Head</t>
  </si>
  <si>
    <t>Bulletproof 2</t>
  </si>
  <si>
    <t>Bullitt County</t>
  </si>
  <si>
    <t>Bully</t>
  </si>
  <si>
    <t>Bumping Mics with Jeff Ross &amp; Dave Attell</t>
  </si>
  <si>
    <t>Bunk'd</t>
  </si>
  <si>
    <t>Bure Kaam Bura Natija, Kyun Bhai Chacha Haan Bhatija</t>
  </si>
  <si>
    <t>Burlesque</t>
  </si>
  <si>
    <t>Burlesque: Heart of the Glitter Tribe</t>
  </si>
  <si>
    <t>Burn Out</t>
  </si>
  <si>
    <t>Burned Cocoon</t>
  </si>
  <si>
    <t>Burning</t>
  </si>
  <si>
    <t>Burning Cane</t>
  </si>
  <si>
    <t>Burning Sands</t>
  </si>
  <si>
    <t>Burnistoun</t>
  </si>
  <si>
    <t>Bushwick</t>
  </si>
  <si>
    <t>Busted!</t>
  </si>
  <si>
    <t>Buster's Mal Heart</t>
  </si>
  <si>
    <t>Butterfield 8</t>
  </si>
  <si>
    <t>BuyBust</t>
  </si>
  <si>
    <t>Bwakaw</t>
  </si>
  <si>
    <t>By the Sea</t>
  </si>
  <si>
    <t>Bye Bye London</t>
  </si>
  <si>
    <t>177 min</t>
  </si>
  <si>
    <t>Bygones Be Bygones</t>
  </si>
  <si>
    <t>Bypass Road</t>
  </si>
  <si>
    <t>C Kkompany</t>
  </si>
  <si>
    <t>Cézanne et moi</t>
  </si>
  <si>
    <t>Cabin Fever</t>
  </si>
  <si>
    <t>Cabins in the Wild with Dick Strawbridge</t>
  </si>
  <si>
    <t>Cable Girls</t>
  </si>
  <si>
    <t>Cadaver</t>
  </si>
  <si>
    <t>Cagaster of an Insect Cage</t>
  </si>
  <si>
    <t>Cahaya Dari Timur Beta Maluku</t>
  </si>
  <si>
    <t>Caida del Cielo</t>
  </si>
  <si>
    <t>Cain and Abel</t>
  </si>
  <si>
    <t>Cairo Station</t>
  </si>
  <si>
    <t>Cake</t>
  </si>
  <si>
    <t>Calendar Girls</t>
  </si>
  <si>
    <t>Calibre</t>
  </si>
  <si>
    <t>Calico Critters</t>
  </si>
  <si>
    <t>Calico Critters Mini Episodes Clover</t>
  </si>
  <si>
    <t>Calico Critters: A Town of Dreams</t>
  </si>
  <si>
    <t>11 min</t>
  </si>
  <si>
    <t>Calico Critters: Everyone's Big Dream Flying in the Sky</t>
  </si>
  <si>
    <t>Calico Critters: The Treasure of Calico Village</t>
  </si>
  <si>
    <t>Caliphate</t>
  </si>
  <si>
    <t>Call Me Francis</t>
  </si>
  <si>
    <t>Call My Agent!</t>
  </si>
  <si>
    <t>Call the Midwife</t>
  </si>
  <si>
    <t>Calum von Moger: Unbroken</t>
  </si>
  <si>
    <t>Cam</t>
  </si>
  <si>
    <t>Camarón Revolution</t>
  </si>
  <si>
    <t>Camarón: The Film</t>
  </si>
  <si>
    <t>Camelia la Texana</t>
  </si>
  <si>
    <t>Camera Store</t>
  </si>
  <si>
    <t>Camp Cool Kids</t>
  </si>
  <si>
    <t>Camp X</t>
  </si>
  <si>
    <t>Camp X-Ray</t>
  </si>
  <si>
    <t>Can We Get Married?</t>
  </si>
  <si>
    <t>Can You Hear Me?</t>
  </si>
  <si>
    <t>Can't Cope, Won't Cope</t>
  </si>
  <si>
    <t>Can't Hardly Wait</t>
  </si>
  <si>
    <t>Can't Help Falling in Love</t>
  </si>
  <si>
    <t>Can’t Complain</t>
  </si>
  <si>
    <t>Candy Jar</t>
  </si>
  <si>
    <t>Candy Online</t>
  </si>
  <si>
    <t>Candyflip</t>
  </si>
  <si>
    <t>Candyman</t>
  </si>
  <si>
    <t>Cannabis</t>
  </si>
  <si>
    <t>Cannon Busters</t>
  </si>
  <si>
    <t>Canvas</t>
  </si>
  <si>
    <t>9 min</t>
  </si>
  <si>
    <t>Capital in the Twenty-First Century</t>
  </si>
  <si>
    <t>Cappuccino</t>
  </si>
  <si>
    <t>Captain Underpants Epic Choice-o-Rama</t>
  </si>
  <si>
    <t>Captain Underpants Mega Blissmas</t>
  </si>
  <si>
    <t>46 min</t>
  </si>
  <si>
    <t>Captive</t>
  </si>
  <si>
    <t>Car Masters: Rust to Riches</t>
  </si>
  <si>
    <t>Carbon</t>
  </si>
  <si>
    <t>Cardboard Gangsters</t>
  </si>
  <si>
    <t>Cardcaptor Sakura</t>
  </si>
  <si>
    <t>Care Bears &amp; Cousins</t>
  </si>
  <si>
    <t>Care Bears: Welcome to Care-a-Lot</t>
  </si>
  <si>
    <t>Care of Kancharapalem</t>
  </si>
  <si>
    <t>Caregiver</t>
  </si>
  <si>
    <t>Cargo</t>
  </si>
  <si>
    <t>Carlos Almaraz: Playing with Fire</t>
  </si>
  <si>
    <t>Carlos Ballarta: El amor es de putos</t>
  </si>
  <si>
    <t>Carlos Ballarta: Furia Ñera</t>
  </si>
  <si>
    <t>Carmel: Who Killed Maria Marta?</t>
  </si>
  <si>
    <t>Carmen Sandiego</t>
  </si>
  <si>
    <t>Carmen Sandiego: To Steal or Not to Steal</t>
  </si>
  <si>
    <t>Carol</t>
  </si>
  <si>
    <t>CAROLE &amp; TUESDAY</t>
  </si>
  <si>
    <t>Carrie</t>
  </si>
  <si>
    <t>Carrie Pilby</t>
  </si>
  <si>
    <t>Carriers</t>
  </si>
  <si>
    <t>Casa de mi Padre</t>
  </si>
  <si>
    <t>Casablancas: The Man Who Loved Women</t>
  </si>
  <si>
    <t>Case</t>
  </si>
  <si>
    <t>Case 39</t>
  </si>
  <si>
    <t>Case Closed</t>
  </si>
  <si>
    <t>Casino Royale</t>
  </si>
  <si>
    <t>145 min</t>
  </si>
  <si>
    <t>Casino Tycoon</t>
  </si>
  <si>
    <t>Casino Tycoon 2</t>
  </si>
  <si>
    <t>Casting JonBenet</t>
  </si>
  <si>
    <t>Castle and Castle</t>
  </si>
  <si>
    <t>Castle of Stars</t>
  </si>
  <si>
    <t>Castlevania</t>
  </si>
  <si>
    <t>Cat on a Hot Tin Roof</t>
  </si>
  <si>
    <t>Catching Feelings</t>
  </si>
  <si>
    <t>Catching the Sun</t>
  </si>
  <si>
    <t>Catfight</t>
  </si>
  <si>
    <t>Cathedral of the Sea</t>
  </si>
  <si>
    <t>Cats &amp; Dogs: The Revenge of Kitty Galore</t>
  </si>
  <si>
    <t>Catwalk: Tales from the Cat Show Circuit</t>
  </si>
  <si>
    <t>Caught on Camera</t>
  </si>
  <si>
    <t>Cave</t>
  </si>
  <si>
    <t>Cedric the Entertainer: Live from the Ville</t>
  </si>
  <si>
    <t>Celebrity Marriage</t>
  </si>
  <si>
    <t>Cells at Work!</t>
  </si>
  <si>
    <t>Celluloid Man</t>
  </si>
  <si>
    <t>Cemara's Family</t>
  </si>
  <si>
    <t>Center Stage</t>
  </si>
  <si>
    <t>Chaahat</t>
  </si>
  <si>
    <t>Chaar Sahibzaade</t>
  </si>
  <si>
    <t>Chadi Jawani Budhe Nu</t>
  </si>
  <si>
    <t>Chal Bhaag</t>
  </si>
  <si>
    <t>Chal Dhar Pakad</t>
  </si>
  <si>
    <t>Chal Mere Bhai</t>
  </si>
  <si>
    <t>Chalay Thay Saath</t>
  </si>
  <si>
    <t>Challenger</t>
  </si>
  <si>
    <t>Chalte Chalte</t>
  </si>
  <si>
    <t>Chaman Bahaar</t>
  </si>
  <si>
    <t>Chamatkar</t>
  </si>
  <si>
    <t>Chambers</t>
  </si>
  <si>
    <t>Chameli</t>
  </si>
  <si>
    <t>Champions</t>
  </si>
  <si>
    <t>Chance Pe Dance</t>
  </si>
  <si>
    <t>Chandani: The Daughter of the Elephant Whisperer</t>
  </si>
  <si>
    <t>Change in the Air</t>
  </si>
  <si>
    <t>Chaotic Love Poems</t>
  </si>
  <si>
    <t>Chappaquiddick</t>
  </si>
  <si>
    <t>Chappie</t>
  </si>
  <si>
    <t>Charité</t>
  </si>
  <si>
    <t>Charité at War</t>
  </si>
  <si>
    <t>Charlie and the Chocolate Factory</t>
  </si>
  <si>
    <t>Charlie's Angels</t>
  </si>
  <si>
    <t>Charlie's Angels: Full Throttle</t>
  </si>
  <si>
    <t>Charlie's Colorforms City</t>
  </si>
  <si>
    <t>Charlotte's Web</t>
  </si>
  <si>
    <t>Charmed</t>
  </si>
  <si>
    <t>Charming</t>
  </si>
  <si>
    <t>Chashme Baddoor</t>
  </si>
  <si>
    <t>Chashme Buddoor</t>
  </si>
  <si>
    <t>Chasing Amy</t>
  </si>
  <si>
    <t>Chasing Cameron</t>
  </si>
  <si>
    <t>Chasing Coral</t>
  </si>
  <si>
    <t>Chasing Monsters</t>
  </si>
  <si>
    <t>Chasing the Dragon</t>
  </si>
  <si>
    <t>Chasing Trane</t>
  </si>
  <si>
    <t>Chatô: The King of Brazil</t>
  </si>
  <si>
    <t>Chauthi Koot</t>
  </si>
  <si>
    <t>Cheapest Weddings</t>
  </si>
  <si>
    <t>Check The Store Next Door: The Next Chapter</t>
  </si>
  <si>
    <t>Cheer</t>
  </si>
  <si>
    <t>Cheer Squad</t>
  </si>
  <si>
    <t>Cheers</t>
  </si>
  <si>
    <t>11 Seasons</t>
  </si>
  <si>
    <t>Cheese in the Trap</t>
  </si>
  <si>
    <t>Chef</t>
  </si>
  <si>
    <t>Chef &amp; My Fridge</t>
  </si>
  <si>
    <t>Chef's Table</t>
  </si>
  <si>
    <t>Chef's Table: BBQ</t>
  </si>
  <si>
    <t>Chef's Table: France</t>
  </si>
  <si>
    <t>Chelsea</t>
  </si>
  <si>
    <t>Chelsea Does</t>
  </si>
  <si>
    <t>Chelsea Handler: Uganda Be Kidding Me Live</t>
  </si>
  <si>
    <t>Chelsea Peretti: One of the Greats</t>
  </si>
  <si>
    <t>Chennai Express</t>
  </si>
  <si>
    <t>Chernobyl Diaries</t>
  </si>
  <si>
    <t>Cheuk Wan-Chi: Two Night Stand</t>
  </si>
  <si>
    <t>Chewin' the Fat</t>
  </si>
  <si>
    <t>Chewing Gum</t>
  </si>
  <si>
    <t>Chhota Bheem</t>
  </si>
  <si>
    <t>Chhota Bheem and the Curse of Damyaan</t>
  </si>
  <si>
    <t>Chhota Bheem Aur Kaala Yodha</t>
  </si>
  <si>
    <t>Chhota Bheem Ka Romani Adventure</t>
  </si>
  <si>
    <t>Chhota Bheem Ka Troll Se Takkar</t>
  </si>
  <si>
    <t>Chhota Bheem Kung Fu Dhamaka Series</t>
  </si>
  <si>
    <t>Chhota Bheem Kungfu Dhamaka</t>
  </si>
  <si>
    <t>Chicago Typewriter</t>
  </si>
  <si>
    <t>Chicken Kokkachi</t>
  </si>
  <si>
    <t>Chicken Little</t>
  </si>
  <si>
    <t>Chicken Soup for the Soul's Being Dad</t>
  </si>
  <si>
    <t>Chico Bon Bon and the Very Berry Holiday</t>
  </si>
  <si>
    <t>Chico Bon Bon: Monkey with a Tool Belt</t>
  </si>
  <si>
    <t>Chief Daddy</t>
  </si>
  <si>
    <t>Chief of Staff</t>
  </si>
  <si>
    <t>Child's Play</t>
  </si>
  <si>
    <t>Children of Adam</t>
  </si>
  <si>
    <t>Children of God</t>
  </si>
  <si>
    <t>Children of the Sea</t>
  </si>
  <si>
    <t>Children of the Whales</t>
  </si>
  <si>
    <t>Chill with Bob Ross</t>
  </si>
  <si>
    <t>Chillar Party</t>
  </si>
  <si>
    <t>Chilling Adventures of Sabrina</t>
  </si>
  <si>
    <t>China Salesman</t>
  </si>
  <si>
    <t>Chingo Bling: They Can't Deport Us All</t>
  </si>
  <si>
    <t>Chip and Potato</t>
  </si>
  <si>
    <t>Chippa</t>
  </si>
  <si>
    <t>Chittagong</t>
  </si>
  <si>
    <t>Chitty Chitty Bang Bang</t>
  </si>
  <si>
    <t>Chloe</t>
  </si>
  <si>
    <t>Chocolate</t>
  </si>
  <si>
    <t>Chocolate City: Vegas Strip</t>
  </si>
  <si>
    <t>Choked: Paisa Bolta Hai</t>
  </si>
  <si>
    <t>Chopsticks</t>
  </si>
  <si>
    <t>Chosen</t>
  </si>
  <si>
    <t>Chris Brown: Welcome to My Life</t>
  </si>
  <si>
    <t>Chris D'Elia: Incorrigible</t>
  </si>
  <si>
    <t>Chris D'Elia: Man on Fire</t>
  </si>
  <si>
    <t>Chris D'Elia: No Pain</t>
  </si>
  <si>
    <t>Chris Rock Total Blackout: The Tamborine Extended Cut</t>
  </si>
  <si>
    <t>Chris Rock: Tamborine</t>
  </si>
  <si>
    <t>Chris Tucker Live</t>
  </si>
  <si>
    <t>Christian Mingle</t>
  </si>
  <si>
    <t>Christiane Amanpour: Sex &amp; Love Around the World</t>
  </si>
  <si>
    <t>Christina P: Mother Inferior</t>
  </si>
  <si>
    <t>Christine</t>
  </si>
  <si>
    <t>Christmas Break-In</t>
  </si>
  <si>
    <t>Christmas Crossfire</t>
  </si>
  <si>
    <t>Christmas Crush</t>
  </si>
  <si>
    <t>Christmas in the Heartland</t>
  </si>
  <si>
    <t>Christmas in the Smokies</t>
  </si>
  <si>
    <t>Christmas Inheritance</t>
  </si>
  <si>
    <t>Christmas Survival</t>
  </si>
  <si>
    <t>Christmas Wedding Planner</t>
  </si>
  <si>
    <t>Christmas with a Prince</t>
  </si>
  <si>
    <t>Christmas With A View</t>
  </si>
  <si>
    <t>Christmas with the Kranks</t>
  </si>
  <si>
    <t>Christopher Robin</t>
  </si>
  <si>
    <t>Chronically Metropolitan</t>
  </si>
  <si>
    <t>Chronicle of an Escape</t>
  </si>
  <si>
    <t>ChuChu TV Kids Songs, Learning Videos &amp; Bedtime Stories</t>
  </si>
  <si>
    <t>ChuChu TV Nursery Rhymes &amp; Kids Songs (Hindi)</t>
  </si>
  <si>
    <t>ChuChuTV Bedtime Stories &amp; Moral Stories for Kids (English)</t>
  </si>
  <si>
    <t>ChuChuTV Bedtime Stories &amp; Moral Stories for Kids (Hindi)</t>
  </si>
  <si>
    <t>ChuChuTV Surprise Eggs Learning Videos (English)</t>
  </si>
  <si>
    <t>ChuChuTV Surprise Eggs Learning Videos (Hindi)</t>
  </si>
  <si>
    <t>Chuck Chicken</t>
  </si>
  <si>
    <t>Chup Chup Ke</t>
  </si>
  <si>
    <t>Chupan Chupai</t>
  </si>
  <si>
    <t>Chupke Chupke</t>
  </si>
  <si>
    <t>Churchill’s Secret Agents: The New Recruits</t>
  </si>
  <si>
    <t>CIA: Comrade in America</t>
  </si>
  <si>
    <t>Cinar Agaci</t>
  </si>
  <si>
    <t>Cinderella and the Four Knights</t>
  </si>
  <si>
    <t>Cinta 100KG</t>
  </si>
  <si>
    <t>Cinta Iris</t>
  </si>
  <si>
    <t>Cinta Si Wedding Planner</t>
  </si>
  <si>
    <t>Cinta Teruna Kimchi</t>
  </si>
  <si>
    <t>Circle</t>
  </si>
  <si>
    <t>Circus of Books</t>
  </si>
  <si>
    <t>Cirque du Freak: The Vampire's Assistant</t>
  </si>
  <si>
    <t>Citation</t>
  </si>
  <si>
    <t>Cities of Last Things</t>
  </si>
  <si>
    <t>City in the Sky</t>
  </si>
  <si>
    <t>City of God: 10 Years Later</t>
  </si>
  <si>
    <t>City of Joy</t>
  </si>
  <si>
    <t>City of Tiny Lights</t>
  </si>
  <si>
    <t>Civilizations</t>
  </si>
  <si>
    <t>Clair Obscur</t>
  </si>
  <si>
    <t>CLANNAD</t>
  </si>
  <si>
    <t>Clarence Clemons: Who Do I Think I Am?</t>
  </si>
  <si>
    <t>Clash of the Titans</t>
  </si>
  <si>
    <t>Class of '61</t>
  </si>
  <si>
    <t>Class of '83</t>
  </si>
  <si>
    <t>Class Rank</t>
  </si>
  <si>
    <t>Classic Legends</t>
  </si>
  <si>
    <t>Cleo &amp; Cuquin</t>
  </si>
  <si>
    <t>Cleopatra Jones</t>
  </si>
  <si>
    <t>Cleverman</t>
  </si>
  <si>
    <t>Click</t>
  </si>
  <si>
    <t>Click for Murder</t>
  </si>
  <si>
    <t>Clinical</t>
  </si>
  <si>
    <t>Clive Davis: The Soundtrack of Our Lives</t>
  </si>
  <si>
    <t>Close</t>
  </si>
  <si>
    <t>Close Enemies</t>
  </si>
  <si>
    <t>Close Your Eyes Before It’s Dark</t>
  </si>
  <si>
    <t>Closed Circuit</t>
  </si>
  <si>
    <t>Cloud Atlas</t>
  </si>
  <si>
    <t>Clouds of Sils Maria</t>
  </si>
  <si>
    <t>Cloudy with a Chance of Meatballs</t>
  </si>
  <si>
    <t>Cloudy with a Chance of Meatballs 2</t>
  </si>
  <si>
    <t>Cloverfield</t>
  </si>
  <si>
    <t>Club de Cuervos Presents: I, Potro</t>
  </si>
  <si>
    <t>Club de Cuervos Presents: The Ballad of Hugo Sánchez</t>
  </si>
  <si>
    <t>Club Friday The Series 6</t>
  </si>
  <si>
    <t>Club Friday The Series 7</t>
  </si>
  <si>
    <t>7 Seasons</t>
  </si>
  <si>
    <t>Club Friday The Series 8</t>
  </si>
  <si>
    <t>Club Friday To Be Continued - Friend &amp; Enemy</t>
  </si>
  <si>
    <t>Club Friday To Be Continued - My Beautiful Tomboy</t>
  </si>
  <si>
    <t>Club Friday To Be Continued - The Promise</t>
  </si>
  <si>
    <t>Club of Crows</t>
  </si>
  <si>
    <t>Coach Carter</t>
  </si>
  <si>
    <t>Coach Snoop</t>
  </si>
  <si>
    <t>Cobra Kai</t>
  </si>
  <si>
    <t>Cocaine</t>
  </si>
  <si>
    <t>Cocaine Coast</t>
  </si>
  <si>
    <t>Coco y Raulito: Carrusel de ternura</t>
  </si>
  <si>
    <t>Cocomelon</t>
  </si>
  <si>
    <t>Cocomong</t>
  </si>
  <si>
    <t>Code 8</t>
  </si>
  <si>
    <t>Code Geass: Lelouch of the Rebellion</t>
  </si>
  <si>
    <t>Code Lyoko</t>
  </si>
  <si>
    <t>Code Name: The Cleaner</t>
  </si>
  <si>
    <t>Coffee &amp; Kareem</t>
  </si>
  <si>
    <t>Coffee for All</t>
  </si>
  <si>
    <t>Coffee with D</t>
  </si>
  <si>
    <t>Coin Heist</t>
  </si>
  <si>
    <t>Cold Case Files</t>
  </si>
  <si>
    <t>Cold Case Files Classic</t>
  </si>
  <si>
    <t>Cold Feet</t>
  </si>
  <si>
    <t>Cold Harbour</t>
  </si>
  <si>
    <t>Colin Quinn: Red State Blue State</t>
  </si>
  <si>
    <t>Colin Quinn: The New York Story</t>
  </si>
  <si>
    <t>Colin Quinn: Unconstitutional</t>
  </si>
  <si>
    <t>Colkatay Columbus</t>
  </si>
  <si>
    <t>Collateral</t>
  </si>
  <si>
    <t>College Romance</t>
  </si>
  <si>
    <t>Colonia</t>
  </si>
  <si>
    <t>Colony</t>
  </si>
  <si>
    <t>Color of Woman</t>
  </si>
  <si>
    <t>Colours of Passion</t>
  </si>
  <si>
    <t>Come and Find Me</t>
  </si>
  <si>
    <t>Come Sunday</t>
  </si>
  <si>
    <t>Comedians in Cars Getting Coffee</t>
  </si>
  <si>
    <t>COMEDIANS of the world</t>
  </si>
  <si>
    <t>13 Seasons</t>
  </si>
  <si>
    <t>Comedy Bang! Bang!</t>
  </si>
  <si>
    <t>Comedy High School</t>
  </si>
  <si>
    <t>Command and Control</t>
  </si>
  <si>
    <t>Community</t>
  </si>
  <si>
    <t>Como caído del cielo</t>
  </si>
  <si>
    <t>Company</t>
  </si>
  <si>
    <t>Compulsion</t>
  </si>
  <si>
    <t>Conan Without Borders</t>
  </si>
  <si>
    <t>Concrete Football</t>
  </si>
  <si>
    <t>Concussion</t>
  </si>
  <si>
    <t>Conjuring Spirit</t>
  </si>
  <si>
    <t>Connected</t>
  </si>
  <si>
    <t>Conor McGregor: Notorious</t>
  </si>
  <si>
    <t>Consequences</t>
  </si>
  <si>
    <t>Consequences </t>
  </si>
  <si>
    <t>Conspiracy</t>
  </si>
  <si>
    <t>Containment</t>
  </si>
  <si>
    <t>Contract</t>
  </si>
  <si>
    <t>Control Z</t>
  </si>
  <si>
    <t>Conversations with a Killer: The Ted Bundy Tapes</t>
  </si>
  <si>
    <t>Convict</t>
  </si>
  <si>
    <t>Cook Off</t>
  </si>
  <si>
    <t>Cooked</t>
  </si>
  <si>
    <t>Cooked with Cannabis</t>
  </si>
  <si>
    <t>Cooking on High</t>
  </si>
  <si>
    <t>Cop and a Half: New Recruit</t>
  </si>
  <si>
    <t>Cop Car</t>
  </si>
  <si>
    <t>Cop Watchers</t>
  </si>
  <si>
    <t>Cops and Robbers</t>
  </si>
  <si>
    <t>8 min</t>
  </si>
  <si>
    <t>Coraline</t>
  </si>
  <si>
    <t>Coronavirus, Explained</t>
  </si>
  <si>
    <t>Cosmos Laundromat: First Cycle</t>
  </si>
  <si>
    <t>12 min</t>
  </si>
  <si>
    <t>Countdown to Death: Pablo Escobar</t>
  </si>
  <si>
    <t>Counterfeiting in Suburbia</t>
  </si>
  <si>
    <t>Counterpunch</t>
  </si>
  <si>
    <t>Country Ever After</t>
  </si>
  <si>
    <t>Couple of Days</t>
  </si>
  <si>
    <t>Couples Counseling</t>
  </si>
  <si>
    <t>Court Justice</t>
  </si>
  <si>
    <t>Covered: Alive in Asia</t>
  </si>
  <si>
    <t>Cowspiracy: The Sustainability Secret</t>
  </si>
  <si>
    <t>Crack: Cocaine, Corruption &amp; Conspiracy</t>
  </si>
  <si>
    <t>Cracked Up: The Darrell Hammond Story</t>
  </si>
  <si>
    <t>Craig Ferguson: Tickle Fight</t>
  </si>
  <si>
    <t>Crash</t>
  </si>
  <si>
    <t>Crash Landing on You</t>
  </si>
  <si>
    <t>Crashing</t>
  </si>
  <si>
    <t>Crazy Awesome Teachers</t>
  </si>
  <si>
    <t>Crazy Beautiful You</t>
  </si>
  <si>
    <t>Crazy Delicious</t>
  </si>
  <si>
    <t>Crazy Ex-Girlfriend</t>
  </si>
  <si>
    <t>Crazy people</t>
  </si>
  <si>
    <t>Crazy, Lovely, Cool</t>
  </si>
  <si>
    <t>Crazyhead</t>
  </si>
  <si>
    <t>CRD</t>
  </si>
  <si>
    <t>Creating The Queen's Gambit</t>
  </si>
  <si>
    <t>Creators</t>
  </si>
  <si>
    <t>Creep</t>
  </si>
  <si>
    <t>Creep 2</t>
  </si>
  <si>
    <t>Creeped Out</t>
  </si>
  <si>
    <t>Cricket Fever: Mumbai Indians</t>
  </si>
  <si>
    <t>Crime Diaries: Night Out</t>
  </si>
  <si>
    <t>Crime Diaries: The Candidate</t>
  </si>
  <si>
    <t>Crime Time</t>
  </si>
  <si>
    <t>Criminal Minds</t>
  </si>
  <si>
    <t>12 Seasons</t>
  </si>
  <si>
    <t>Criminal: France</t>
  </si>
  <si>
    <t>Criminal: Germany</t>
  </si>
  <si>
    <t>Criminal: Spain</t>
  </si>
  <si>
    <t>Criminal: UK</t>
  </si>
  <si>
    <t>Crip Camp: A Disability Revolution</t>
  </si>
  <si>
    <t>Cristela Alonzo: Lower Classy</t>
  </si>
  <si>
    <t>Cristina</t>
  </si>
  <si>
    <t>Crossroads: One Two Jaga</t>
  </si>
  <si>
    <t>Crouching Tiger, Hidden Dragon</t>
  </si>
  <si>
    <t>Crouching Tiger, Hidden Dragon: Sword of Destiny</t>
  </si>
  <si>
    <t>Cuba and the Cameraman</t>
  </si>
  <si>
    <t>Cuckoo</t>
  </si>
  <si>
    <t>Cuddle Weather</t>
  </si>
  <si>
    <t>Cult of Chucky</t>
  </si>
  <si>
    <t>Cultivating the Seas: History and Future of the Full-Cycle Cultured Kindai Tuna</t>
  </si>
  <si>
    <t>Cupcake &amp; Dino - General Services</t>
  </si>
  <si>
    <t>Curon</t>
  </si>
  <si>
    <t>Cursed</t>
  </si>
  <si>
    <t>Curtiz</t>
  </si>
  <si>
    <t>Cut Bank</t>
  </si>
  <si>
    <t>Cutie and the Boxer</t>
  </si>
  <si>
    <t>Cuties</t>
  </si>
  <si>
    <t>Cyborg 009 VS Devilman</t>
  </si>
  <si>
    <t>Cyborg 009: Call of Justice</t>
  </si>
  <si>
    <t>Cycle</t>
  </si>
  <si>
    <t>D.L. Hughley: Clear</t>
  </si>
  <si>
    <t>D.L. Hughley: Contrarian</t>
  </si>
  <si>
    <t>Déjà Vu</t>
  </si>
  <si>
    <t>Dérè: An African Tale</t>
  </si>
  <si>
    <t>Düğün Dernek</t>
  </si>
  <si>
    <t>Dügün Dernek 2: Sünnet</t>
  </si>
  <si>
    <t>Da 5 Bloods</t>
  </si>
  <si>
    <t>Da Kath &amp; Kim Code</t>
  </si>
  <si>
    <t>Daagdi Chaawl</t>
  </si>
  <si>
    <t>Dabbe 5: Zehr-i Cin</t>
  </si>
  <si>
    <t>Dabbe 6: The Return</t>
  </si>
  <si>
    <t>Dabbe: The Possession</t>
  </si>
  <si>
    <t>Dad</t>
  </si>
  <si>
    <t>Dad Wanted</t>
  </si>
  <si>
    <t>Dad's Army</t>
  </si>
  <si>
    <t>10 Seasons</t>
  </si>
  <si>
    <t>Daddy Day Care</t>
  </si>
  <si>
    <t>Daddy Issues</t>
  </si>
  <si>
    <t>Daemonium</t>
  </si>
  <si>
    <t>Daffedar</t>
  </si>
  <si>
    <t>Dagh Ujala</t>
  </si>
  <si>
    <t>Dallas Buyers Club</t>
  </si>
  <si>
    <t>Damnation</t>
  </si>
  <si>
    <t>Dana Carvey: Straight White Male, 60</t>
  </si>
  <si>
    <t>Dance &amp; Sing with True</t>
  </si>
  <si>
    <t>Dance Academy</t>
  </si>
  <si>
    <t>Dance Academy: The Comeback</t>
  </si>
  <si>
    <t>Dance Dreams: Hot Chocolate Nutcracker</t>
  </si>
  <si>
    <t>Dancing Angels</t>
  </si>
  <si>
    <t>Dancing Queen</t>
  </si>
  <si>
    <t>Dancing Quietly</t>
  </si>
  <si>
    <t>Dancing with the Birds</t>
  </si>
  <si>
    <t>Dandy</t>
  </si>
  <si>
    <t>Danger Mouse</t>
  </si>
  <si>
    <t>Danger Mouse: Classic Collection</t>
  </si>
  <si>
    <t>Dangerous Lies</t>
  </si>
  <si>
    <t>Dangerous Roads</t>
  </si>
  <si>
    <t>Daniel Sloss: Live Shows</t>
  </si>
  <si>
    <t>Daniel Sosa: Maleducado</t>
  </si>
  <si>
    <t>Daniel Sosa: Sosafado</t>
  </si>
  <si>
    <t>Danny Says</t>
  </si>
  <si>
    <t>Dante's Peak</t>
  </si>
  <si>
    <t>Danur: I Can See Ghosts</t>
  </si>
  <si>
    <t>Dany Boon: Des Hauts De France</t>
  </si>
  <si>
    <t>Darc</t>
  </si>
  <si>
    <t>Dare Me</t>
  </si>
  <si>
    <t>Dare to Be Wild</t>
  </si>
  <si>
    <t>Dark</t>
  </si>
  <si>
    <t>Dark Chocolate (Bengali Version)</t>
  </si>
  <si>
    <t>Dark Crimes</t>
  </si>
  <si>
    <t>Dark Desire</t>
  </si>
  <si>
    <t>Dark Forces</t>
  </si>
  <si>
    <t>Dark Light</t>
  </si>
  <si>
    <t>Dark Matter</t>
  </si>
  <si>
    <t>Dark Places</t>
  </si>
  <si>
    <t>Dark Skies</t>
  </si>
  <si>
    <t>Dark Tourist</t>
  </si>
  <si>
    <t>Dark Waters</t>
  </si>
  <si>
    <t>Darna Mana Hai</t>
  </si>
  <si>
    <t>Darr Sabko Lagta Hai</t>
  </si>
  <si>
    <t>Darra</t>
  </si>
  <si>
    <t>DASH &amp; LILY</t>
  </si>
  <si>
    <t>Dating Around</t>
  </si>
  <si>
    <t>Dating Around: Brazil</t>
  </si>
  <si>
    <t>Daughters of Destiny</t>
  </si>
  <si>
    <t>Daughters of the Dust</t>
  </si>
  <si>
    <t>Dave Chappelle</t>
  </si>
  <si>
    <t>Dave Chappelle: Equanimity &amp; The Bird Revelation</t>
  </si>
  <si>
    <t>Dave Chappelle: Sticks &amp; Stones</t>
  </si>
  <si>
    <t>Dave Chappelle: The Kennedy Center Mark Twain Prize for American Humor</t>
  </si>
  <si>
    <t>David Attenborough: A Life on Our Planet</t>
  </si>
  <si>
    <t>David Batra: Elefanten i rummet</t>
  </si>
  <si>
    <t>David Brent: Life on the Road</t>
  </si>
  <si>
    <t>David Cross: Making America Great Again!</t>
  </si>
  <si>
    <t>David Foster: Off the Record</t>
  </si>
  <si>
    <t>Dawai Asmara</t>
  </si>
  <si>
    <t>Dawn of the Croods</t>
  </si>
  <si>
    <t>Dawson's Creek</t>
  </si>
  <si>
    <t>Day and Night</t>
  </si>
  <si>
    <t>Day of the Dead: Bloodline</t>
  </si>
  <si>
    <t>Daybreak</t>
  </si>
  <si>
    <t>Days We Stared at the Sun</t>
  </si>
  <si>
    <t>Dayveon</t>
  </si>
  <si>
    <t>DC Super Hero Girls</t>
  </si>
  <si>
    <t>DC's Legends of Tomorrow</t>
  </si>
  <si>
    <t>De Film van Dylan Haegens</t>
  </si>
  <si>
    <t>De Palma</t>
  </si>
  <si>
    <t>Dead in a Week (Or Your Money Back)</t>
  </si>
  <si>
    <t>Dead Kids</t>
  </si>
  <si>
    <t>Dead Set</t>
  </si>
  <si>
    <t>Dead to Me</t>
  </si>
  <si>
    <t>Deadcon</t>
  </si>
  <si>
    <t>Deadline: Sirf 24 Ghante</t>
  </si>
  <si>
    <t>Deadly Scholars</t>
  </si>
  <si>
    <t>Deadly Switch</t>
  </si>
  <si>
    <t>Deadwind</t>
  </si>
  <si>
    <t>Deaf U</t>
  </si>
  <si>
    <t>Dean</t>
  </si>
  <si>
    <t>Dear Dad</t>
  </si>
  <si>
    <t>Dear Dracula</t>
  </si>
  <si>
    <t>43 min</t>
  </si>
  <si>
    <t>Dear Ex</t>
  </si>
  <si>
    <t>Dear My Friends</t>
  </si>
  <si>
    <t>Dear Santa</t>
  </si>
  <si>
    <t>Dear White People</t>
  </si>
  <si>
    <t>Dear Zindagi</t>
  </si>
  <si>
    <t>Death at a Funeral</t>
  </si>
  <si>
    <t>Death by Magic</t>
  </si>
  <si>
    <t>Death Can Wait</t>
  </si>
  <si>
    <t>Death House</t>
  </si>
  <si>
    <t>Death Note</t>
  </si>
  <si>
    <t>Death of Me</t>
  </si>
  <si>
    <t>Death Race: Beyond Anarchy</t>
  </si>
  <si>
    <t>Death to 2020</t>
  </si>
  <si>
    <t>Deathgrip</t>
  </si>
  <si>
    <t>Dedemin Fisi</t>
  </si>
  <si>
    <t>Dedh Ishqiya</t>
  </si>
  <si>
    <t>Deep</t>
  </si>
  <si>
    <t>Deep Undercover Collection</t>
  </si>
  <si>
    <t>Deep Water</t>
  </si>
  <si>
    <t>Deewana Main Deewana</t>
  </si>
  <si>
    <t>Deewangee</t>
  </si>
  <si>
    <t>Def Comedy Jam 25</t>
  </si>
  <si>
    <t>Defiance</t>
  </si>
  <si>
    <t>Defying the Nazis: The Sharps' War</t>
  </si>
  <si>
    <t>Degrassi: Next Class</t>
  </si>
  <si>
    <t>Deidra &amp; Laney Rob a Train</t>
  </si>
  <si>
    <t>Delhi 6</t>
  </si>
  <si>
    <t>Delhi Belly</t>
  </si>
  <si>
    <t>Delhi Crime</t>
  </si>
  <si>
    <t>Deliha</t>
  </si>
  <si>
    <t>Deliha 2</t>
  </si>
  <si>
    <t>Delirium</t>
  </si>
  <si>
    <t>DeMarcus Family Rules</t>
  </si>
  <si>
    <t>Demetri Martin: Live (At the Time)</t>
  </si>
  <si>
    <t>Demetri Martin: The Overthinker</t>
  </si>
  <si>
    <t>Democrats</t>
  </si>
  <si>
    <t>Demon's Path</t>
  </si>
  <si>
    <t>Demonic</t>
  </si>
  <si>
    <t>Den of Thieves</t>
  </si>
  <si>
    <t>Denis Leary: No Cure For Cancer</t>
  </si>
  <si>
    <t>Dennis and Gnasher Unleashed</t>
  </si>
  <si>
    <t>Deon Cole: Cole Hearted</t>
  </si>
  <si>
    <t>DeRay Davis: How to Act Black</t>
  </si>
  <si>
    <t>Derek</t>
  </si>
  <si>
    <t>Derren Brown: Miracle</t>
  </si>
  <si>
    <t>Derren Brown: Sacrifice</t>
  </si>
  <si>
    <t>50 min</t>
  </si>
  <si>
    <t>Derren Brown: The Push</t>
  </si>
  <si>
    <t>Derry Girls</t>
  </si>
  <si>
    <t>Designated Survivor</t>
  </si>
  <si>
    <t>Designated Survivor: 60 Days</t>
  </si>
  <si>
    <t>Desire</t>
  </si>
  <si>
    <t>Desolate</t>
  </si>
  <si>
    <t>Desolation</t>
  </si>
  <si>
    <t>Desperados</t>
  </si>
  <si>
    <t>Despido Procedente</t>
  </si>
  <si>
    <t>Despite Everything</t>
  </si>
  <si>
    <t>Destiny</t>
  </si>
  <si>
    <t>Detention</t>
  </si>
  <si>
    <t>Detention Letter</t>
  </si>
  <si>
    <t>Detour</t>
  </si>
  <si>
    <t>Deuces</t>
  </si>
  <si>
    <t>Dev.D</t>
  </si>
  <si>
    <t>Deviant Love</t>
  </si>
  <si>
    <t>Devil's Bride</t>
  </si>
  <si>
    <t>Devil's Gate</t>
  </si>
  <si>
    <t>Devilman Crybaby</t>
  </si>
  <si>
    <t>Devlok with Devdutt Pattanaik</t>
  </si>
  <si>
    <t>Devrai</t>
  </si>
  <si>
    <t>Dexter</t>
  </si>
  <si>
    <t>Dhamaal</t>
  </si>
  <si>
    <t>Dhan Dhana Dhan Goal</t>
  </si>
  <si>
    <t>Dhanak</t>
  </si>
  <si>
    <t>Dharam Sankat Mein</t>
  </si>
  <si>
    <t>Dharmakshetra</t>
  </si>
  <si>
    <t>Dhh</t>
  </si>
  <si>
    <t>Dhia Sofea</t>
  </si>
  <si>
    <t>Dhobi Ghat (Mumbai Diaries)</t>
  </si>
  <si>
    <t>Dhoondte Reh Jaoge</t>
  </si>
  <si>
    <t>Di Renjie zhi Sidatianwang</t>
  </si>
  <si>
    <t>Diablero</t>
  </si>
  <si>
    <t>Diagnosis</t>
  </si>
  <si>
    <t>Diamond City</t>
  </si>
  <si>
    <t>Diamond Lover</t>
  </si>
  <si>
    <t>Diamonds in the Sky</t>
  </si>
  <si>
    <t>Diana: 7 Days That Shook the World</t>
  </si>
  <si>
    <t>Diana: In Her Own Words</t>
  </si>
  <si>
    <t>Diary of a Chambermaid</t>
  </si>
  <si>
    <t>Dick Johnson Is Dead</t>
  </si>
  <si>
    <t>Die Another Day</t>
  </si>
  <si>
    <t>Die Ontwaking</t>
  </si>
  <si>
    <t>Dieter Nuhr: Nuhr in Berlin</t>
  </si>
  <si>
    <t>Digs &amp; Discoveries: All Track's Lead to Rome</t>
  </si>
  <si>
    <t>23 min</t>
  </si>
  <si>
    <t>Digs &amp; Discoveries: Mines of Mystery</t>
  </si>
  <si>
    <t>Dil</t>
  </si>
  <si>
    <t>Dil Chahta Hai</t>
  </si>
  <si>
    <t>185 min</t>
  </si>
  <si>
    <t>Dil Dhadakne Do</t>
  </si>
  <si>
    <t>Dil Hai Tumhaara</t>
  </si>
  <si>
    <t>Dil Se</t>
  </si>
  <si>
    <t>Dil Vil Pyaar Vyaar</t>
  </si>
  <si>
    <t>Dilan 1990</t>
  </si>
  <si>
    <t>Dilan 1991</t>
  </si>
  <si>
    <t>Dilwale</t>
  </si>
  <si>
    <t>Dinner for Five</t>
  </si>
  <si>
    <t>Dinner for Schmucks</t>
  </si>
  <si>
    <t>Dino Girl Gauko</t>
  </si>
  <si>
    <t>Dino Hunt</t>
  </si>
  <si>
    <t>Dinosaur King</t>
  </si>
  <si>
    <t>Dinotrux</t>
  </si>
  <si>
    <t>Dinotrux Supercharged</t>
  </si>
  <si>
    <t>Dirty John</t>
  </si>
  <si>
    <t>Dirty Money</t>
  </si>
  <si>
    <t>Disappearance</t>
  </si>
  <si>
    <t>Disciples Of The 36th Chamber</t>
  </si>
  <si>
    <t>Disclosure</t>
  </si>
  <si>
    <t>Disco Dancer</t>
  </si>
  <si>
    <t>Disconnect</t>
  </si>
  <si>
    <t>Discovering Bigfoot</t>
  </si>
  <si>
    <t>Disenchantment</t>
  </si>
  <si>
    <t>Disjointed</t>
  </si>
  <si>
    <t>Dismissed</t>
  </si>
  <si>
    <t>District 9</t>
  </si>
  <si>
    <t>Diva Brides</t>
  </si>
  <si>
    <t>Divines</t>
  </si>
  <si>
    <t>DJ Cinderella</t>
  </si>
  <si>
    <t>DNA</t>
  </si>
  <si>
    <t>Do Do Sol Sol La La Sol</t>
  </si>
  <si>
    <t>Do Dooni Chaar</t>
  </si>
  <si>
    <t>Do Paise Ki Dhoop Chaar Aane Ki Baarish</t>
  </si>
  <si>
    <t>Doctor Foster</t>
  </si>
  <si>
    <t>Doctor Zhivago</t>
  </si>
  <si>
    <t>200 min</t>
  </si>
  <si>
    <t>Documentary Now!</t>
  </si>
  <si>
    <t>Dog Eat Dog</t>
  </si>
  <si>
    <t>Dogs</t>
  </si>
  <si>
    <t>Dogs of Berlin</t>
  </si>
  <si>
    <t>Dolemite Is My Name</t>
  </si>
  <si>
    <t>Dollar</t>
  </si>
  <si>
    <t>Dolly Kitty Aur Woh Chamakte Sitare</t>
  </si>
  <si>
    <t>Dolly Parton: Here I Am</t>
  </si>
  <si>
    <t>Dolly Parton's Heartstrings</t>
  </si>
  <si>
    <t>Dolly Parton’s Christmas on the Square</t>
  </si>
  <si>
    <t>Dolphin Kick</t>
  </si>
  <si>
    <t>Dolphin Tale 2</t>
  </si>
  <si>
    <t>Domino</t>
  </si>
  <si>
    <t>Don</t>
  </si>
  <si>
    <t>169 min</t>
  </si>
  <si>
    <t>Don 2</t>
  </si>
  <si>
    <t>Don Quixote: The Ingenious Gentleman of La Mancha</t>
  </si>
  <si>
    <t>Don Verdean</t>
  </si>
  <si>
    <t>Don't Be Afraid of the Dark</t>
  </si>
  <si>
    <t>Don't Crack Under Pressure</t>
  </si>
  <si>
    <t>Don't Crack Under Pressure II</t>
  </si>
  <si>
    <t>Don't Crack Under Pressure III</t>
  </si>
  <si>
    <t>Don't F**k with Cats: Hunting an Internet Killer</t>
  </si>
  <si>
    <t>Don't Go Breaking My Heart</t>
  </si>
  <si>
    <t>Don't Go Breaking My Heart 2</t>
  </si>
  <si>
    <t>Don't Knock Twice</t>
  </si>
  <si>
    <t>Don't Look Down</t>
  </si>
  <si>
    <t>Don't Think Twice</t>
  </si>
  <si>
    <t>Don’t Listen</t>
  </si>
  <si>
    <t>Donald Glover: Weirdo</t>
  </si>
  <si>
    <t>Donnie Brasco</t>
  </si>
  <si>
    <t>Doom</t>
  </si>
  <si>
    <t>Doom: Annihilation</t>
  </si>
  <si>
    <t>Doomsday Preppers</t>
  </si>
  <si>
    <t>Door Ke Darshan</t>
  </si>
  <si>
    <t>Dope</t>
  </si>
  <si>
    <t>Dorasaani</t>
  </si>
  <si>
    <t>Dorohedoro</t>
  </si>
  <si>
    <t>Dostana</t>
  </si>
  <si>
    <t>Double Dad</t>
  </si>
  <si>
    <t>Double Jeopardy</t>
  </si>
  <si>
    <t>Double World</t>
  </si>
  <si>
    <t>Doubles Cause Troubles</t>
  </si>
  <si>
    <t>Doubt</t>
  </si>
  <si>
    <t>Dovlatov</t>
  </si>
  <si>
    <t>Down The Fence</t>
  </si>
  <si>
    <t>Down to Earth with Zac Efron</t>
  </si>
  <si>
    <t>Dr Jason Leong Hashtag Blessed</t>
  </si>
  <si>
    <t>Dr. Seuss' The Cat in the Hat</t>
  </si>
  <si>
    <t>Dr. Seuss' The Grinch</t>
  </si>
  <si>
    <t>Dr. Seuss' The Lorax</t>
  </si>
  <si>
    <t>Dracula</t>
  </si>
  <si>
    <t>DRAGON PILOT: Hisone &amp; Masotan</t>
  </si>
  <si>
    <t>Dragon Quest Your Story</t>
  </si>
  <si>
    <t>Dragon Tiger Gate</t>
  </si>
  <si>
    <t>Dragon's Dogma</t>
  </si>
  <si>
    <t>Dragonheart</t>
  </si>
  <si>
    <t>Dragonheart 3: The Sorcerer</t>
  </si>
  <si>
    <t>Dragonheart: A New Beginning</t>
  </si>
  <si>
    <t>Dragonheart: Battle for the Heartfire</t>
  </si>
  <si>
    <t>Dragonheart: Vengeance</t>
  </si>
  <si>
    <t>Dragonkala Ka Rahasya</t>
  </si>
  <si>
    <t>Dragons: Dawn of the Dragon Racers</t>
  </si>
  <si>
    <t>27 min</t>
  </si>
  <si>
    <t>Dragons: Race to the Edge</t>
  </si>
  <si>
    <t>Dragons: Rescue Riders</t>
  </si>
  <si>
    <t>Dragons: Rescue Riders: Hunt for the Golden Dragon</t>
  </si>
  <si>
    <t>Dragons: Rescue Riders: Huttsgalor Holiday</t>
  </si>
  <si>
    <t>Dragons: Rescue Riders: Secrets of the Songwing</t>
  </si>
  <si>
    <t>Dramaworld</t>
  </si>
  <si>
    <t>Dream Big: Engineering Our World</t>
  </si>
  <si>
    <t>Dream Boat</t>
  </si>
  <si>
    <t>Dream Home Makeover</t>
  </si>
  <si>
    <t>Dream/Killer</t>
  </si>
  <si>
    <t>DreamWorks Happy Holidays from Madagascar</t>
  </si>
  <si>
    <t>DreamWorks Holiday Classics</t>
  </si>
  <si>
    <t>DreamWorks Home: For the Holidays</t>
  </si>
  <si>
    <t>DreamWorks How to Train Your Dragon Legends</t>
  </si>
  <si>
    <t>DreamWorks Kung Fu Panda Awesome Secrets</t>
  </si>
  <si>
    <t>DreamWorks Shrek's Swamp Stories</t>
  </si>
  <si>
    <t>DreamWorks Spooky Stories</t>
  </si>
  <si>
    <t>DreamWorks Spooky Stories: Volume 2</t>
  </si>
  <si>
    <t>Dries</t>
  </si>
  <si>
    <t>DRIFTING DRAGONS</t>
  </si>
  <si>
    <t>Drink Drank Drunk</t>
  </si>
  <si>
    <t>Drishyam</t>
  </si>
  <si>
    <t>Drive</t>
  </si>
  <si>
    <t>Driven to Dance</t>
  </si>
  <si>
    <t>Droppin' Cash: Los Angeles</t>
  </si>
  <si>
    <t>Drug Lords</t>
  </si>
  <si>
    <t>Drug Squad: Costa del Sol</t>
  </si>
  <si>
    <t>Drugs, Inc.</t>
  </si>
  <si>
    <t>Drunk Parents</t>
  </si>
  <si>
    <t>Dry Martina</t>
  </si>
  <si>
    <t>DTC Yukemuri Junjo Hen From High &amp; Low</t>
  </si>
  <si>
    <t>Duck Butter</t>
  </si>
  <si>
    <t>Duck Duck Goose</t>
  </si>
  <si>
    <t>Dude</t>
  </si>
  <si>
    <t>Dueños del paraíso</t>
  </si>
  <si>
    <t>Dukhtar</t>
  </si>
  <si>
    <t>Dum</t>
  </si>
  <si>
    <t>Dumb and Dumberer: When Harry Met Lloyd</t>
  </si>
  <si>
    <t>Dumplin'</t>
  </si>
  <si>
    <t>Duniya</t>
  </si>
  <si>
    <t>170 min</t>
  </si>
  <si>
    <t>Duplicate</t>
  </si>
  <si>
    <t>Durarara!!</t>
  </si>
  <si>
    <t>Dushman</t>
  </si>
  <si>
    <t>Dying to Tell</t>
  </si>
  <si>
    <t>Dynasty</t>
  </si>
  <si>
    <t>E-Cigarettes: Miracle or Menace?</t>
  </si>
  <si>
    <t>E-Team</t>
  </si>
  <si>
    <t>Earth and Blood</t>
  </si>
  <si>
    <t>Earth to Echo</t>
  </si>
  <si>
    <t>Earth to Luna!</t>
  </si>
  <si>
    <t>Earth's Natural Wonders</t>
  </si>
  <si>
    <t>Earth's Natural Wonders: Life at the Extremes</t>
  </si>
  <si>
    <t>Earthquake Bird</t>
  </si>
  <si>
    <t>East Side Sushi</t>
  </si>
  <si>
    <t>Eastsiders</t>
  </si>
  <si>
    <t>Easy</t>
  </si>
  <si>
    <t>Easy A</t>
  </si>
  <si>
    <t>Easy Fortune Happy Life</t>
  </si>
  <si>
    <t>Eat Pray Love</t>
  </si>
  <si>
    <t>Echcharikkai</t>
  </si>
  <si>
    <t>Echo in the Canyon</t>
  </si>
  <si>
    <t>Eddie - Strongman</t>
  </si>
  <si>
    <t>Eddie Murphy: Delirious</t>
  </si>
  <si>
    <t>Eddie Murphy: Raw</t>
  </si>
  <si>
    <t>Edgar Rice Burroughs' Tarzan and Jane</t>
  </si>
  <si>
    <t>Edge of Fear</t>
  </si>
  <si>
    <t>Edge of Seventeen</t>
  </si>
  <si>
    <t>Edge of the Universe</t>
  </si>
  <si>
    <t>Edha</t>
  </si>
  <si>
    <t>Edmilson Filho: Notas, Comedy about Relationships</t>
  </si>
  <si>
    <t>Edoardo Ferrario: Temi Caldi</t>
  </si>
  <si>
    <t>Ee Nagaraniki Emaindi</t>
  </si>
  <si>
    <t>Eeda</t>
  </si>
  <si>
    <t>Eerie</t>
  </si>
  <si>
    <t>Effie Gray</t>
  </si>
  <si>
    <t>Eggnoid: Love &amp; Time Portal</t>
  </si>
  <si>
    <t>Eh Janam Tumhare Lekhe</t>
  </si>
  <si>
    <t>Einsatzgruppen: The Nazi Death Squads</t>
  </si>
  <si>
    <t>Either Me Or My Auntie</t>
  </si>
  <si>
    <t>Ek Cup Chya</t>
  </si>
  <si>
    <t>Ek Hasina Thi</t>
  </si>
  <si>
    <t>Ek Jaan Hain Hum</t>
  </si>
  <si>
    <t>Ek Khiladi Ek Haseena</t>
  </si>
  <si>
    <t>Ek Ladki Ko Dekha Toh Aisa Laga</t>
  </si>
  <si>
    <t>Ek Main Aur Ekk Tu</t>
  </si>
  <si>
    <t>Ekşi Elmalar</t>
  </si>
  <si>
    <t>El último testigo</t>
  </si>
  <si>
    <t>El Barco</t>
  </si>
  <si>
    <t>El Camino Christmas</t>
  </si>
  <si>
    <t>El Camino: A Breaking Bad Movie</t>
  </si>
  <si>
    <t>El Cartel</t>
  </si>
  <si>
    <t>El Cartel 2</t>
  </si>
  <si>
    <t>El Chapo</t>
  </si>
  <si>
    <t>El Chavo</t>
  </si>
  <si>
    <t>El Che</t>
  </si>
  <si>
    <t>El Clon</t>
  </si>
  <si>
    <t>El club de los buenos infieles</t>
  </si>
  <si>
    <t>El club de los insomnes</t>
  </si>
  <si>
    <t>El desconocido</t>
  </si>
  <si>
    <t>El Dragón: Return of a Warrior</t>
  </si>
  <si>
    <t>El Especial de Alex Fernández, el Especial</t>
  </si>
  <si>
    <t>El fin de ETA</t>
  </si>
  <si>
    <t>El límite infinito</t>
  </si>
  <si>
    <t>El Marginal</t>
  </si>
  <si>
    <t>El Pepe, a Supreme Life</t>
  </si>
  <si>
    <t>El Potro: Unstoppable</t>
  </si>
  <si>
    <t>El Reemplazante</t>
  </si>
  <si>
    <t>El señor de los Cielos</t>
  </si>
  <si>
    <t>El sendero de la anaconda</t>
  </si>
  <si>
    <t>El silencio es bienvenido</t>
  </si>
  <si>
    <t>El testigo</t>
  </si>
  <si>
    <t>El Vato</t>
  </si>
  <si>
    <t>El Viaje: Márama y Rombai</t>
  </si>
  <si>
    <t>El-Khawaga's Dilemma</t>
  </si>
  <si>
    <t>Elaan</t>
  </si>
  <si>
    <t>Elena</t>
  </si>
  <si>
    <t>Elephants Dream 4 Hour</t>
  </si>
  <si>
    <t>196 min</t>
  </si>
  <si>
    <t>Elevator Baby</t>
  </si>
  <si>
    <t>Elf Pets: A Fox Cub’s Christmas Tale</t>
  </si>
  <si>
    <t>Elf Pets: Santa’s Reindeer Rescue</t>
  </si>
  <si>
    <t>Eli</t>
  </si>
  <si>
    <t>Elisa &amp; Marcela</t>
  </si>
  <si>
    <t>Elite</t>
  </si>
  <si>
    <t>Elizabeth at 90: A Family Tribute</t>
  </si>
  <si>
    <t>Elizabeth Harvest</t>
  </si>
  <si>
    <t>Ellen DeGeneres: Relatable</t>
  </si>
  <si>
    <t>Elles étaient en guerre (1914-1918)</t>
  </si>
  <si>
    <t>Elles étaient en guerre 1939-1945</t>
  </si>
  <si>
    <t>Elles ont toutes une histoire</t>
  </si>
  <si>
    <t>Elliot the Littlest Reindeer</t>
  </si>
  <si>
    <t>Elstree 1976</t>
  </si>
  <si>
    <t>Emelie</t>
  </si>
  <si>
    <t>EMI: Liya Hai To Chukana Padega</t>
  </si>
  <si>
    <t>Emicida: AmarElo - It’s All For Yesterday</t>
  </si>
  <si>
    <t>Emily in Paris</t>
  </si>
  <si>
    <t>Emily's Wonder Lab</t>
  </si>
  <si>
    <t>Emma' (Mother)</t>
  </si>
  <si>
    <t>Emo the Musical</t>
  </si>
  <si>
    <t>Emogenius</t>
  </si>
  <si>
    <t>Empire Games</t>
  </si>
  <si>
    <t>Empire of Scents</t>
  </si>
  <si>
    <t>Employee of the Month</t>
  </si>
  <si>
    <t>Encerrados</t>
  </si>
  <si>
    <t>Encounter: The Killing</t>
  </si>
  <si>
    <t>Encounters with Evil</t>
  </si>
  <si>
    <t>End Game</t>
  </si>
  <si>
    <t>End of Watch</t>
  </si>
  <si>
    <t>Enemigo íntimo</t>
  </si>
  <si>
    <t>Enemy</t>
  </si>
  <si>
    <t>Engineering Girls</t>
  </si>
  <si>
    <t>English Babu Desi Mem</t>
  </si>
  <si>
    <t>Enissa Amani: Ehrenwort</t>
  </si>
  <si>
    <t>Enlighten Us</t>
  </si>
  <si>
    <t>Enola Holmes</t>
  </si>
  <si>
    <t>Entangled</t>
  </si>
  <si>
    <t>Entanglement</t>
  </si>
  <si>
    <t>Enter the Anime</t>
  </si>
  <si>
    <t>Enter the Dragon</t>
  </si>
  <si>
    <t>Enter the Warriors Gate</t>
  </si>
  <si>
    <t>Episodes</t>
  </si>
  <si>
    <t>Equals</t>
  </si>
  <si>
    <t>Equestria Girls: Tales of Canterlot High</t>
  </si>
  <si>
    <t>Equilibrium</t>
  </si>
  <si>
    <t>Equinox</t>
  </si>
  <si>
    <t>Erased</t>
  </si>
  <si>
    <t>Eric Andre: Legalize Everything</t>
  </si>
  <si>
    <t>Eric ldle's What About Dick?</t>
  </si>
  <si>
    <t>Errementari: The Blacksmith and the Devil</t>
  </si>
  <si>
    <t>Escape from Mr. Lemoncello’s Library</t>
  </si>
  <si>
    <t>Escape from the "Liberty" Cinema</t>
  </si>
  <si>
    <t>Escaping Tel Aviv</t>
  </si>
  <si>
    <t>Especial 20 años Fútbol de Primera</t>
  </si>
  <si>
    <t>Esperando La Carroza</t>
  </si>
  <si>
    <t>Estar o no estar</t>
  </si>
  <si>
    <t>Eternal Love</t>
  </si>
  <si>
    <t>Ethirmarai</t>
  </si>
  <si>
    <t>Ethos</t>
  </si>
  <si>
    <t>Eugenie Nights</t>
  </si>
  <si>
    <t>Euphoria</t>
  </si>
  <si>
    <t>Eurovision Song Contest</t>
  </si>
  <si>
    <t>Eurovision Song Contest: The Story of Fire Saga</t>
  </si>
  <si>
    <t>Evan Almighty</t>
  </si>
  <si>
    <t>EVANGELION: DEATH (TRUE)²</t>
  </si>
  <si>
    <t>Eve's Apple</t>
  </si>
  <si>
    <t>Evelyn</t>
  </si>
  <si>
    <t>Even the Rain</t>
  </si>
  <si>
    <t>Evening Shadows</t>
  </si>
  <si>
    <t>Event Horizon</t>
  </si>
  <si>
    <t>Ever After High</t>
  </si>
  <si>
    <t>Every Time I Die</t>
  </si>
  <si>
    <t>Everybody Knows</t>
  </si>
  <si>
    <t>Everyday I Love You</t>
  </si>
  <si>
    <t>Everyday Miracles</t>
  </si>
  <si>
    <t>Everything About Her</t>
  </si>
  <si>
    <t>Everything Sucks!</t>
  </si>
  <si>
    <t>Evil</t>
  </si>
  <si>
    <t>Evil Genius</t>
  </si>
  <si>
    <t>Evolution</t>
  </si>
  <si>
    <t>Evvarikee Cheppoddu</t>
  </si>
  <si>
    <t>Ex Machina</t>
  </si>
  <si>
    <t>Ex-Boyfriend</t>
  </si>
  <si>
    <t>Examination of Conscience</t>
  </si>
  <si>
    <t>Exclusive Edition</t>
  </si>
  <si>
    <t>Executive Decision</t>
  </si>
  <si>
    <t>Exes Baggage</t>
  </si>
  <si>
    <t>Exhibit A</t>
  </si>
  <si>
    <t>Exit Afghanistan</t>
  </si>
  <si>
    <t>Exit Strategy</t>
  </si>
  <si>
    <t>Exit Wounds</t>
  </si>
  <si>
    <t>Expedition China</t>
  </si>
  <si>
    <t>Expedition Happiness</t>
  </si>
  <si>
    <t>Expelled from Paradise</t>
  </si>
  <si>
    <t>Explained</t>
  </si>
  <si>
    <t>Expo</t>
  </si>
  <si>
    <t>Extinction</t>
  </si>
  <si>
    <t>Extraction</t>
  </si>
  <si>
    <t>Extracurricular</t>
  </si>
  <si>
    <t>Extras</t>
  </si>
  <si>
    <t>Extreme Engagement</t>
  </si>
  <si>
    <t>Extremely Wicked, Shockingly Evil and Vile</t>
  </si>
  <si>
    <t>Extremis</t>
  </si>
  <si>
    <t>Eye For An Eye</t>
  </si>
  <si>
    <t>Eyyvah Eyyvah</t>
  </si>
  <si>
    <t>Eyyvah Eyyvah 2</t>
  </si>
  <si>
    <t>Eyyvah Eyyvah 3</t>
  </si>
  <si>
    <t>Ezel</t>
  </si>
  <si>
    <t>海的儿子</t>
  </si>
  <si>
    <t>F is for Family</t>
  </si>
  <si>
    <t>F the Prom</t>
  </si>
  <si>
    <t>F.R.E.D.I.</t>
  </si>
  <si>
    <t>Fabrizio Copano: Solo pienso en mi</t>
  </si>
  <si>
    <t>Fabulous Lives of Bollywood Wives</t>
  </si>
  <si>
    <t>Face 2 Face</t>
  </si>
  <si>
    <t>Fadily Camara : La plus drôle de tes copines</t>
  </si>
  <si>
    <t>Fairy Tail</t>
  </si>
  <si>
    <t>Faith, Hope &amp; Love</t>
  </si>
  <si>
    <t>Fake or Fortune?</t>
  </si>
  <si>
    <t>Fakkah Fuzz: Almost Banned</t>
  </si>
  <si>
    <t>Fakta Ladh Mhana</t>
  </si>
  <si>
    <t>Fall Girls</t>
  </si>
  <si>
    <t>Fall in Love with Me</t>
  </si>
  <si>
    <t>Fallen</t>
  </si>
  <si>
    <t>Fallet</t>
  </si>
  <si>
    <t>Falling Inn Love</t>
  </si>
  <si>
    <t>Falsa identidad</t>
  </si>
  <si>
    <t>Falz Experience</t>
  </si>
  <si>
    <t>Familiar Wife</t>
  </si>
  <si>
    <t>Familiye</t>
  </si>
  <si>
    <t>Family Blood</t>
  </si>
  <si>
    <t>Family Business</t>
  </si>
  <si>
    <t>Family Reunion</t>
  </si>
  <si>
    <t>Famous in Ahmedabad</t>
  </si>
  <si>
    <t>Fan of Amoory</t>
  </si>
  <si>
    <t>Fanatic</t>
  </si>
  <si>
    <t>Fanatyk</t>
  </si>
  <si>
    <t>33 min</t>
  </si>
  <si>
    <t>Fandry</t>
  </si>
  <si>
    <t>Fangbone</t>
  </si>
  <si>
    <t>Fantastica</t>
  </si>
  <si>
    <t>Faraar</t>
  </si>
  <si>
    <t>Farce</t>
  </si>
  <si>
    <t>Fartsa</t>
  </si>
  <si>
    <t>Fary : Hexagone</t>
  </si>
  <si>
    <t>Fary Is the New Black</t>
  </si>
  <si>
    <t>Fashion</t>
  </si>
  <si>
    <t>Fast &amp; Furious Spy Racers</t>
  </si>
  <si>
    <t>Fastest Car</t>
  </si>
  <si>
    <t>Fat Ballerina - David A. Arnold</t>
  </si>
  <si>
    <t>Fatal Affair</t>
  </si>
  <si>
    <t>Fatal Destiny</t>
  </si>
  <si>
    <t>Fate/Apocrypha</t>
  </si>
  <si>
    <t>Fate/EXTRA Last Encore</t>
  </si>
  <si>
    <t>Fate/Grand Order -First Order-</t>
  </si>
  <si>
    <t>Fate/stay night: Unlimited Blade Works</t>
  </si>
  <si>
    <t>Fate/Zero</t>
  </si>
  <si>
    <t>Father Brown</t>
  </si>
  <si>
    <t>Father of the Year</t>
  </si>
  <si>
    <t>Father Soldier Son</t>
  </si>
  <si>
    <t>Fatso</t>
  </si>
  <si>
    <t>Fauda</t>
  </si>
  <si>
    <t>Fear and Loathing in Las Vegas</t>
  </si>
  <si>
    <t>Fear City: New York vs The Mafia</t>
  </si>
  <si>
    <t>Fear Files... Har Mod Pe Darr</t>
  </si>
  <si>
    <t>Fearless</t>
  </si>
  <si>
    <t>Feel Good</t>
  </si>
  <si>
    <t>Feel Rich</t>
  </si>
  <si>
    <t>Feel the Beat</t>
  </si>
  <si>
    <t>Felipe Esparza: Bad Decisions</t>
  </si>
  <si>
    <t>Felipe Esparza: They're Not Going to Laugh at You</t>
  </si>
  <si>
    <t>Felipe Neto: My Life Makes No Sense</t>
  </si>
  <si>
    <t>Felix Lobrecht: Hype</t>
  </si>
  <si>
    <t>Feminists: What Were They Thinking?</t>
  </si>
  <si>
    <t>Feo pero sabroso</t>
  </si>
  <si>
    <t>Fernando Sanjiao: Hombre</t>
  </si>
  <si>
    <t>Ferrari Ki Sawaari</t>
  </si>
  <si>
    <t>Ferris Bueller's Day Off</t>
  </si>
  <si>
    <t>Fida</t>
  </si>
  <si>
    <t>Fiddler on the Roof</t>
  </si>
  <si>
    <t>181 min</t>
  </si>
  <si>
    <t>Fierce</t>
  </si>
  <si>
    <t>Fifty</t>
  </si>
  <si>
    <t>Fifty Year Old Teenager</t>
  </si>
  <si>
    <t>204 min</t>
  </si>
  <si>
    <t>Fifty: The Series</t>
  </si>
  <si>
    <t>Figaro Pho</t>
  </si>
  <si>
    <t>FIGHTWORLD</t>
  </si>
  <si>
    <t>Figures of Speech</t>
  </si>
  <si>
    <t>Filinta</t>
  </si>
  <si>
    <t>Filmworker</t>
  </si>
  <si>
    <t>Filosofi Kopi The Movie</t>
  </si>
  <si>
    <t>Final Destination</t>
  </si>
  <si>
    <t>Final Destination 2</t>
  </si>
  <si>
    <t>Final Destination 3</t>
  </si>
  <si>
    <t>FINAL FANTASY XIV Dad of Light</t>
  </si>
  <si>
    <t>Finally Found Someone</t>
  </si>
  <si>
    <t>Find Yourself</t>
  </si>
  <si>
    <t>Finding Agnes</t>
  </si>
  <si>
    <t>Fire at Sea</t>
  </si>
  <si>
    <t>Fire Chasers</t>
  </si>
  <si>
    <t>Fire in Paradise</t>
  </si>
  <si>
    <t>Fire in the Blood</t>
  </si>
  <si>
    <t>Firebrand</t>
  </si>
  <si>
    <t>Fireflies</t>
  </si>
  <si>
    <t>Fireman Sam</t>
  </si>
  <si>
    <t>Fireplace 4K: Classic Crackling Fireplace from Fireplace for Your Home</t>
  </si>
  <si>
    <t>Fireplace 4K: Crackling Birchwood from Fireplace for Your Home</t>
  </si>
  <si>
    <t>Fireworks</t>
  </si>
  <si>
    <t>First and Last</t>
  </si>
  <si>
    <t>First Impression</t>
  </si>
  <si>
    <t>First Kill</t>
  </si>
  <si>
    <t>First Kiss</t>
  </si>
  <si>
    <t>First Love</t>
  </si>
  <si>
    <t>First Match</t>
  </si>
  <si>
    <t>First Team: Juventus</t>
  </si>
  <si>
    <t>First They Killed My Father</t>
  </si>
  <si>
    <t>FirstBorn</t>
  </si>
  <si>
    <t>Fisherman's Friends</t>
  </si>
  <si>
    <t>Fishpeople</t>
  </si>
  <si>
    <t>Fishtail</t>
  </si>
  <si>
    <t>Fishtronaut: The Movie</t>
  </si>
  <si>
    <t>Fit for Fashion</t>
  </si>
  <si>
    <t>Fitoor</t>
  </si>
  <si>
    <t>Fittest in Dubai</t>
  </si>
  <si>
    <t>Five Came Back</t>
  </si>
  <si>
    <t>Five Elements Ninjas</t>
  </si>
  <si>
    <t>Five Nights in Maine</t>
  </si>
  <si>
    <t>Fix It and Finish It</t>
  </si>
  <si>
    <t>Fiza</t>
  </si>
  <si>
    <t>Flaked</t>
  </si>
  <si>
    <t>Flash of Genius</t>
  </si>
  <si>
    <t>Flavorful Origins</t>
  </si>
  <si>
    <t>Flavors of Youth: International Version</t>
  </si>
  <si>
    <t>Flimflam</t>
  </si>
  <si>
    <t>Flinch</t>
  </si>
  <si>
    <t>Flint Town</t>
  </si>
  <si>
    <t>Flock of Four</t>
  </si>
  <si>
    <t>Floor Is Lava</t>
  </si>
  <si>
    <t>Flowering Heart</t>
  </si>
  <si>
    <t>Flowers</t>
  </si>
  <si>
    <t>Flying Guillotine 2</t>
  </si>
  <si>
    <t>Follow Me</t>
  </si>
  <si>
    <t>Follow This</t>
  </si>
  <si>
    <t>Followers</t>
  </si>
  <si>
    <t>Food on the Go</t>
  </si>
  <si>
    <t>Food Wars!: Shokugeki no Soma</t>
  </si>
  <si>
    <t>Food: Delicious Science</t>
  </si>
  <si>
    <t>Footprints in the Sand</t>
  </si>
  <si>
    <t>Footprints: The Path of Your Life</t>
  </si>
  <si>
    <t>For Colored Girls</t>
  </si>
  <si>
    <t>For Grace</t>
  </si>
  <si>
    <t>For Greater Glory</t>
  </si>
  <si>
    <t>For Here or to Go?</t>
  </si>
  <si>
    <t>For Love or Money</t>
  </si>
  <si>
    <t>For the Birds</t>
  </si>
  <si>
    <t>For the Broken Hearted</t>
  </si>
  <si>
    <t>For the Love of Benji</t>
  </si>
  <si>
    <t>For the Love of Spock</t>
  </si>
  <si>
    <t>For the Win</t>
  </si>
  <si>
    <t>For Your Own Good</t>
  </si>
  <si>
    <t>Forbidden Games: The Justin Fashanu Story</t>
  </si>
  <si>
    <t>Forbidden Planet</t>
  </si>
  <si>
    <t>Force 2</t>
  </si>
  <si>
    <t>Forces of Nature</t>
  </si>
  <si>
    <t>Forensic</t>
  </si>
  <si>
    <t>Forensic Files</t>
  </si>
  <si>
    <t>Forest of Piano</t>
  </si>
  <si>
    <t>Forever Chape</t>
  </si>
  <si>
    <t>Forever Pure</t>
  </si>
  <si>
    <t>Forged in Fire</t>
  </si>
  <si>
    <t>Forget Me Not</t>
  </si>
  <si>
    <t>Forgive Us Our Debts</t>
  </si>
  <si>
    <t>Forgotten</t>
  </si>
  <si>
    <t>Forks Over Knives</t>
  </si>
  <si>
    <t>Formula 1: Drive to Survive</t>
  </si>
  <si>
    <t>Fortune Feimster: Sweet &amp; Salty</t>
  </si>
  <si>
    <t>Four Christmases</t>
  </si>
  <si>
    <t>Four Seasons in Havana</t>
  </si>
  <si>
    <t>Four Sisters and a Wedding</t>
  </si>
  <si>
    <t>Four Weddings and a Funeral</t>
  </si>
  <si>
    <t>Fracture</t>
  </si>
  <si>
    <t>Fractured</t>
  </si>
  <si>
    <t>Franca: Chaos and Creation</t>
  </si>
  <si>
    <t>Frances Ha</t>
  </si>
  <si>
    <t>Francesco De Carlo: Cose di Questo Mondo</t>
  </si>
  <si>
    <t>Franco Escamilla: Bienvenido al mundo</t>
  </si>
  <si>
    <t>Franco Escamilla: Por la anécdota</t>
  </si>
  <si>
    <t>Frank &amp; Lola</t>
  </si>
  <si>
    <t>Frank and Cindy</t>
  </si>
  <si>
    <t>Frank Elstner: Just One Last Question</t>
  </si>
  <si>
    <t>Frankenstein’s Monster’s Monster, Frankenstein</t>
  </si>
  <si>
    <t>32 min</t>
  </si>
  <si>
    <t>Frasier</t>
  </si>
  <si>
    <t>Frat Star</t>
  </si>
  <si>
    <t>Freak Show</t>
  </si>
  <si>
    <t>Freaks</t>
  </si>
  <si>
    <t>Freaks – You're One of Us</t>
  </si>
  <si>
    <t>Fred Armisen: Standup For Drummers</t>
  </si>
  <si>
    <t>Fred Claus</t>
  </si>
  <si>
    <t>Free Fire</t>
  </si>
  <si>
    <t>Free Rein</t>
  </si>
  <si>
    <t>Free Rein: The Twelve Neighs of Christmas</t>
  </si>
  <si>
    <t>Free Rein: Valentine's Day</t>
  </si>
  <si>
    <t>Free State of Jones</t>
  </si>
  <si>
    <t>Free Willy</t>
  </si>
  <si>
    <t>Freedom at Midnight</t>
  </si>
  <si>
    <t>Freej Al Taibeen</t>
  </si>
  <si>
    <t>Freeway: Crack in the System</t>
  </si>
  <si>
    <t>Freezer's Campaign</t>
  </si>
  <si>
    <t>French Dirty</t>
  </si>
  <si>
    <t>French Toast</t>
  </si>
  <si>
    <t>Frequency</t>
  </si>
  <si>
    <t>Freshman Year</t>
  </si>
  <si>
    <t>Freud</t>
  </si>
  <si>
    <t>Friday Night Tykes</t>
  </si>
  <si>
    <t>Friday the 13th</t>
  </si>
  <si>
    <t>Friend Request</t>
  </si>
  <si>
    <t>Friends</t>
  </si>
  <si>
    <t>Friends from College</t>
  </si>
  <si>
    <t>Friendship</t>
  </si>
  <si>
    <t>From A to B</t>
  </si>
  <si>
    <t>From Dusk Till Dawn</t>
  </si>
  <si>
    <t>From Japan to Egypt</t>
  </si>
  <si>
    <t>From One Second to the Next</t>
  </si>
  <si>
    <t>35 min</t>
  </si>
  <si>
    <t>From Paris with Love</t>
  </si>
  <si>
    <t>Froning: The Fittest Man in History</t>
  </si>
  <si>
    <t>Fronteras</t>
  </si>
  <si>
    <t>Frontier</t>
  </si>
  <si>
    <t>Frozen Planet</t>
  </si>
  <si>
    <t>Frozen Planet: On Thin Ice</t>
  </si>
  <si>
    <t>Frozen Planet: The Epic Journey</t>
  </si>
  <si>
    <t>Frozen River</t>
  </si>
  <si>
    <t>Fruitvale Station</t>
  </si>
  <si>
    <t>Fugitiva</t>
  </si>
  <si>
    <t>Fukrey</t>
  </si>
  <si>
    <t>Fukrey Boyzzz</t>
  </si>
  <si>
    <t>Fukrey Boyzzz: Space Mein Fukrapanti</t>
  </si>
  <si>
    <t>Full Count</t>
  </si>
  <si>
    <t>Full Out</t>
  </si>
  <si>
    <t>Full Out 2: You Got This!</t>
  </si>
  <si>
    <t>Fuller House</t>
  </si>
  <si>
    <t>FullMetal Alchemist</t>
  </si>
  <si>
    <t>Fullmetal Alchemist: Brotherhood</t>
  </si>
  <si>
    <t>Fun Mom Dinner</t>
  </si>
  <si>
    <t>Funan</t>
  </si>
  <si>
    <t>Functional Fitness</t>
  </si>
  <si>
    <t>Funny Boy</t>
  </si>
  <si>
    <t>Furie</t>
  </si>
  <si>
    <t>Furthest Witness</t>
  </si>
  <si>
    <t>Futmalls.com</t>
  </si>
  <si>
    <t>FYRE: The Greatest Party That Never Happened</t>
  </si>
  <si>
    <t>İstanbul Kırmızısı</t>
  </si>
  <si>
    <t>G-Force</t>
  </si>
  <si>
    <t>G.O.R.A</t>
  </si>
  <si>
    <t>Görümce</t>
  </si>
  <si>
    <t>Gabbar Is Back</t>
  </si>
  <si>
    <t>Gabby's Dollhouse</t>
  </si>
  <si>
    <t>Gabriel "Fluffy" Iglesias: One Show Fits All</t>
  </si>
  <si>
    <t>Gabriel and the Mountain</t>
  </si>
  <si>
    <t>Gabriel lglesias: I’m Sorry For What I Said When I Was Hungry</t>
  </si>
  <si>
    <t>Gabru: Hip Hop Revolution</t>
  </si>
  <si>
    <t>Gad Elmaleh: American Dream</t>
  </si>
  <si>
    <t>Gad Gone Wild</t>
  </si>
  <si>
    <t>Gaddar: the Traitor</t>
  </si>
  <si>
    <t>Gaga: Five Foot Two</t>
  </si>
  <si>
    <t>Gagarin: First in Space</t>
  </si>
  <si>
    <t>Galavant</t>
  </si>
  <si>
    <t>Galih dan Ratna</t>
  </si>
  <si>
    <t>Game</t>
  </si>
  <si>
    <t>GAME ON: A Comedy Crossover Event</t>
  </si>
  <si>
    <t>Game Over</t>
  </si>
  <si>
    <t>Game Over (Hindi Version)</t>
  </si>
  <si>
    <t>Game Over (Tamil Version)</t>
  </si>
  <si>
    <t>Game Over (Telugu Version)</t>
  </si>
  <si>
    <t>Game Over, Man!</t>
  </si>
  <si>
    <t>Game Winning Hit</t>
  </si>
  <si>
    <t>Gameboys Level-Up Edition</t>
  </si>
  <si>
    <t>Gang of the Caribbean</t>
  </si>
  <si>
    <t>Gangaajal</t>
  </si>
  <si>
    <t>Gangs of Hassepur</t>
  </si>
  <si>
    <t>Gangs of New York</t>
  </si>
  <si>
    <t>167 min</t>
  </si>
  <si>
    <t>GANTZ:O</t>
  </si>
  <si>
    <t>Garbage</t>
  </si>
  <si>
    <t>Gardeners of Eden</t>
  </si>
  <si>
    <t>Garfield Gets Real</t>
  </si>
  <si>
    <t>Garfield's Fun Fest</t>
  </si>
  <si>
    <t>Garfield's Pet Force</t>
  </si>
  <si>
    <t>Garfunkel and Oates: Trying to be Special</t>
  </si>
  <si>
    <t>Gargantia on the Verdurous Planet</t>
  </si>
  <si>
    <t>Garth Brooks: The Road I’m On</t>
  </si>
  <si>
    <t>Garuda Di Dadaku</t>
  </si>
  <si>
    <t>Garuda in My Heart 2</t>
  </si>
  <si>
    <t>Gatao 2: Rise of the King</t>
  </si>
  <si>
    <t>Gbomo Gbomo Express</t>
  </si>
  <si>
    <t>Gehenna: Where Death Lives</t>
  </si>
  <si>
    <t>Gelo</t>
  </si>
  <si>
    <t>Gemini</t>
  </si>
  <si>
    <t>GEN HOSHINO STADIUM TOUR “POP VIRUS”</t>
  </si>
  <si>
    <t>Gender Revolution: A Journey with Katie Couric</t>
  </si>
  <si>
    <t>Generation Iron 2</t>
  </si>
  <si>
    <t>Generation Iron 3</t>
  </si>
  <si>
    <t>Genius</t>
  </si>
  <si>
    <t>Genius of the Ancient World</t>
  </si>
  <si>
    <t>Genius of the Modern World</t>
  </si>
  <si>
    <t>Gentefied</t>
  </si>
  <si>
    <t>Gentlemen and Gangsters</t>
  </si>
  <si>
    <t>George Lopez: We'll Do It For Half</t>
  </si>
  <si>
    <t>George of the Jungle 2</t>
  </si>
  <si>
    <t>Gerald's Game</t>
  </si>
  <si>
    <t>Geronimo Stilton</t>
  </si>
  <si>
    <t>Get Even</t>
  </si>
  <si>
    <t>Get Him to the Greek</t>
  </si>
  <si>
    <t>Get In</t>
  </si>
  <si>
    <t>Get Me Roger Stone</t>
  </si>
  <si>
    <t>Get Organized with The Home Edit</t>
  </si>
  <si>
    <t>Get Santa</t>
  </si>
  <si>
    <t>Get Shorty</t>
  </si>
  <si>
    <t>Get Smart</t>
  </si>
  <si>
    <t>Getaway Plan</t>
  </si>
  <si>
    <t>Getting Played</t>
  </si>
  <si>
    <t>Ghadi</t>
  </si>
  <si>
    <t>Ghanchakkar</t>
  </si>
  <si>
    <t>Ghayal</t>
  </si>
  <si>
    <t>Ghost House</t>
  </si>
  <si>
    <t>Ghost in the Shell: SAC_2045</t>
  </si>
  <si>
    <t>Ghost of the Mountains</t>
  </si>
  <si>
    <t>Ghost Pain</t>
  </si>
  <si>
    <t>Ghost Patrol</t>
  </si>
  <si>
    <t>Ghost Rider</t>
  </si>
  <si>
    <t>Ghost Stories</t>
  </si>
  <si>
    <t>Ghost Tears</t>
  </si>
  <si>
    <t>Ghost Town Gold</t>
  </si>
  <si>
    <t>Ghost Whispers</t>
  </si>
  <si>
    <t>Ghosts of Sugar Land</t>
  </si>
  <si>
    <t>Ghosts of War</t>
  </si>
  <si>
    <t>GHOUL</t>
  </si>
  <si>
    <t>Ghulam-E-Musthafa</t>
  </si>
  <si>
    <t>Gie</t>
  </si>
  <si>
    <t>Gigantosaurus</t>
  </si>
  <si>
    <t>Gigi</t>
  </si>
  <si>
    <t>Gilmore Girls</t>
  </si>
  <si>
    <t>Gilmore Girls: A Year in the Life</t>
  </si>
  <si>
    <t>Gimme Shelter</t>
  </si>
  <si>
    <t>GIMS: On the Record</t>
  </si>
  <si>
    <t>Gina Yashere: Laughing to America</t>
  </si>
  <si>
    <t>Gina Yashere: Skinny B*tch</t>
  </si>
  <si>
    <t>Ginger &amp; Rosa</t>
  </si>
  <si>
    <t>Ginny Weds Sunny</t>
  </si>
  <si>
    <t>Giri / Haji</t>
  </si>
  <si>
    <t>Girl</t>
  </si>
  <si>
    <t>Girl from Nowhere</t>
  </si>
  <si>
    <t>Girl on the Third Floor</t>
  </si>
  <si>
    <t>Girl, Boy, Bakla, Tomboy</t>
  </si>
  <si>
    <t>Girl's Revenge</t>
  </si>
  <si>
    <t>Girlboss</t>
  </si>
  <si>
    <t>Girlfriend's Day</t>
  </si>
  <si>
    <t>Girlfriends</t>
  </si>
  <si>
    <t>Girlfriends' Guide to Divorce</t>
  </si>
  <si>
    <t>Girls Hostel</t>
  </si>
  <si>
    <t>Girls Incarcerated</t>
  </si>
  <si>
    <t>Girls und Panzer</t>
  </si>
  <si>
    <t>Girls und Panzer der Film</t>
  </si>
  <si>
    <t>Girls With Balls</t>
  </si>
  <si>
    <t>Giving Voice</t>
  </si>
  <si>
    <t>Glee</t>
  </si>
  <si>
    <t>Glitch</t>
  </si>
  <si>
    <t>Glitch Techs</t>
  </si>
  <si>
    <t>Glitter Force</t>
  </si>
  <si>
    <t>Glitter Force Doki Doki</t>
  </si>
  <si>
    <t>GLOW</t>
  </si>
  <si>
    <t>Glow Up</t>
  </si>
  <si>
    <t>GLOW: The Story of the Gorgeous Ladies of Wrestling</t>
  </si>
  <si>
    <t>Glowing Embers</t>
  </si>
  <si>
    <t>Gnome Alone</t>
  </si>
  <si>
    <t>Go Karts</t>
  </si>
  <si>
    <t>Go! Go! Cory Carson</t>
  </si>
  <si>
    <t>Go! Go! Cory Carson: The Chrissy</t>
  </si>
  <si>
    <t>Go! Live Your Way</t>
  </si>
  <si>
    <t>GO! The Unforgettable Party</t>
  </si>
  <si>
    <t>God Bless the Broken Road</t>
  </si>
  <si>
    <t>God Eater</t>
  </si>
  <si>
    <t>God Knows Where I Am</t>
  </si>
  <si>
    <t>God of War</t>
  </si>
  <si>
    <t>God's Not Dead</t>
  </si>
  <si>
    <t>God's Not Dead: A Light in Darkness</t>
  </si>
  <si>
    <t>God's Own Country</t>
  </si>
  <si>
    <t>Godless</t>
  </si>
  <si>
    <t>Godzilla</t>
  </si>
  <si>
    <t>GODZILLA City on the Edge of Battle</t>
  </si>
  <si>
    <t>GODZILLA The Planet Eater</t>
  </si>
  <si>
    <t>Goedam</t>
  </si>
  <si>
    <t>Going for Gold</t>
  </si>
  <si>
    <t>Gol Maal</t>
  </si>
  <si>
    <t>Golden Time</t>
  </si>
  <si>
    <t>GoldenEye</t>
  </si>
  <si>
    <t>Goldie</t>
  </si>
  <si>
    <t>Goldie &amp; Bear</t>
  </si>
  <si>
    <t>Goldstone</t>
  </si>
  <si>
    <t>Gollu Aur Pappu</t>
  </si>
  <si>
    <t>Golmaal Returns</t>
  </si>
  <si>
    <t>Golmaal: Fun Unlimited</t>
  </si>
  <si>
    <t>Gomorrah</t>
  </si>
  <si>
    <t>Gone are the Days</t>
  </si>
  <si>
    <t>Gonul</t>
  </si>
  <si>
    <t>Good and Prosperous</t>
  </si>
  <si>
    <t>Good Burger</t>
  </si>
  <si>
    <t>Good Game: The Beginning</t>
  </si>
  <si>
    <t>Good Girls</t>
  </si>
  <si>
    <t>Good Hair</t>
  </si>
  <si>
    <t>Good Kids</t>
  </si>
  <si>
    <t>Good Kill</t>
  </si>
  <si>
    <t>Good Kisser</t>
  </si>
  <si>
    <t>Good Luck</t>
  </si>
  <si>
    <t>Good Luck Chuck</t>
  </si>
  <si>
    <t>Good Morning Call</t>
  </si>
  <si>
    <t>Good Morning, Verônica</t>
  </si>
  <si>
    <t>Good Night, and Good Luck</t>
  </si>
  <si>
    <t>Good People</t>
  </si>
  <si>
    <t>Good Sam</t>
  </si>
  <si>
    <t>Good Time</t>
  </si>
  <si>
    <t>Good Witch</t>
  </si>
  <si>
    <t>Goodbye My Wife</t>
  </si>
  <si>
    <t>GoodFellas</t>
  </si>
  <si>
    <t>Goodnight DJ 1</t>
  </si>
  <si>
    <t>Gook</t>
  </si>
  <si>
    <t>Goon</t>
  </si>
  <si>
    <t>Goon: Last of the Enforcers</t>
  </si>
  <si>
    <t>Goosebumps</t>
  </si>
  <si>
    <t>Goosebumps 2: Haunted Halloween</t>
  </si>
  <si>
    <t>Gori Tere Pyaar Mein</t>
  </si>
  <si>
    <t>Gormiti</t>
  </si>
  <si>
    <t>Gosford Park</t>
  </si>
  <si>
    <t>Gossip Girl</t>
  </si>
  <si>
    <t>Gotham</t>
  </si>
  <si>
    <t>Gothika</t>
  </si>
  <si>
    <t>Gour Hari Dastaan: The Freedom File</t>
  </si>
  <si>
    <t>Goyo: The Boy General</t>
  </si>
  <si>
    <t>Grace and Frankie</t>
  </si>
  <si>
    <t>Graceful Friends</t>
  </si>
  <si>
    <t>GRANBLUE FANTASY the Animation</t>
  </si>
  <si>
    <t>Grand Army</t>
  </si>
  <si>
    <t>Grand Designs</t>
  </si>
  <si>
    <t>Grand Hotel</t>
  </si>
  <si>
    <t>Grand Masti</t>
  </si>
  <si>
    <t>Grand-Daddy Day Care</t>
  </si>
  <si>
    <t>Grandmaster</t>
  </si>
  <si>
    <t>Grandmother's Farm</t>
  </si>
  <si>
    <t>Grandmother's Farm Part 2</t>
  </si>
  <si>
    <t>Grass</t>
  </si>
  <si>
    <t>Grass Is Greener</t>
  </si>
  <si>
    <t>Grease</t>
  </si>
  <si>
    <t>Great Interior Design Challenge</t>
  </si>
  <si>
    <t>Great News</t>
  </si>
  <si>
    <t>Great Pretender</t>
  </si>
  <si>
    <t>Great Yellowstone Thaw</t>
  </si>
  <si>
    <t>Greater</t>
  </si>
  <si>
    <t>Greatest Events of WWII in Colour</t>
  </si>
  <si>
    <t>Green Door</t>
  </si>
  <si>
    <t>Green Eggs and Ham</t>
  </si>
  <si>
    <t>Green Frontier</t>
  </si>
  <si>
    <t>Green Room</t>
  </si>
  <si>
    <t>Green White Green (And All the Beautiful Colours in My Mosaic of Madness)</t>
  </si>
  <si>
    <t>Greenhouse Academy</t>
  </si>
  <si>
    <t>Greenleaf</t>
  </si>
  <si>
    <t>Greg Davies: You Magnificent Beast</t>
  </si>
  <si>
    <t>Grego Rossello: Disculpe las molestias</t>
  </si>
  <si>
    <t>Grey's Anatomy</t>
  </si>
  <si>
    <t>16 Seasons</t>
  </si>
  <si>
    <t>Gridlocked</t>
  </si>
  <si>
    <t>Grillo vs Grillo</t>
  </si>
  <si>
    <t>Gringo: The Dangerous Life of John McAfee</t>
  </si>
  <si>
    <t>Grizzlies</t>
  </si>
  <si>
    <t>Grizzy et les Lemmings</t>
  </si>
  <si>
    <t>Growing Up Coy</t>
  </si>
  <si>
    <t>Growing Up Wild</t>
  </si>
  <si>
    <t>Guatemala: Heart of the Mayan World</t>
  </si>
  <si>
    <t>Guest House</t>
  </si>
  <si>
    <t>Guillermo Vilas: Settling the Score</t>
  </si>
  <si>
    <t>Guilty</t>
  </si>
  <si>
    <t>Gumrah</t>
  </si>
  <si>
    <t>Gun City</t>
  </si>
  <si>
    <t>Gun Runners</t>
  </si>
  <si>
    <t>Guna 369</t>
  </si>
  <si>
    <t>Gunjan Saxena: The Kargil Girl</t>
  </si>
  <si>
    <t>Gunslinger Girl</t>
  </si>
  <si>
    <t>Gurgaon</t>
  </si>
  <si>
    <t>Gurren Lagann</t>
  </si>
  <si>
    <t>Guru</t>
  </si>
  <si>
    <t>Guru Aur Bhole</t>
  </si>
  <si>
    <t>Guy Martin: Last Flight of the Vulcan Bomber</t>
  </si>
  <si>
    <t>Guzaarish</t>
  </si>
  <si>
    <t>Gypsy</t>
  </si>
  <si>
    <t>H</t>
  </si>
  <si>
    <t>Héroes</t>
  </si>
  <si>
    <t>Hükümet Kadin</t>
  </si>
  <si>
    <t>Hükümet Kadin 2</t>
  </si>
  <si>
    <t>H2O: Just Add Water</t>
  </si>
  <si>
    <t>H2O: Mermaid Adventures</t>
  </si>
  <si>
    <t>Ha Unlimited</t>
  </si>
  <si>
    <t>Haani</t>
  </si>
  <si>
    <t>Haapus</t>
  </si>
  <si>
    <t>Habibie &amp; Ainun</t>
  </si>
  <si>
    <t>Hache</t>
  </si>
  <si>
    <t>Hadi İnşallah</t>
  </si>
  <si>
    <t>Haider</t>
  </si>
  <si>
    <t>Haikyu!!</t>
  </si>
  <si>
    <t>Hail, Caesar!</t>
  </si>
  <si>
    <t>Hairspray</t>
  </si>
  <si>
    <t>Hajwala 2: Mysterious Mission</t>
  </si>
  <si>
    <t>Hajwala: The Missing Engine</t>
  </si>
  <si>
    <t>Hakkunde</t>
  </si>
  <si>
    <t>Half &amp; Half</t>
  </si>
  <si>
    <t>Half Girlfriend</t>
  </si>
  <si>
    <t>Halkaa</t>
  </si>
  <si>
    <t>HALO Legends</t>
  </si>
  <si>
    <t>Halo: The Fall of Reach</t>
  </si>
  <si>
    <t>Halt and Catch Fire</t>
  </si>
  <si>
    <t>Hamara Dil Aapke Paas Hai</t>
  </si>
  <si>
    <t>Hamburger Hill</t>
  </si>
  <si>
    <t>Hamid</t>
  </si>
  <si>
    <t>Hamza's Suitcase</t>
  </si>
  <si>
    <t>Handsome Devil</t>
  </si>
  <si>
    <t>Handsome Siblings</t>
  </si>
  <si>
    <t>Handsome: A Netflix Mystery Movie</t>
  </si>
  <si>
    <t>Hangar 1: The UFO Files</t>
  </si>
  <si>
    <t>Hangman</t>
  </si>
  <si>
    <t>Hank: Five Years from the Brink</t>
  </si>
  <si>
    <t>Hannah Gadsby: Douglas</t>
  </si>
  <si>
    <t>Hannah Gadsby: Nanette</t>
  </si>
  <si>
    <t>Hannibal</t>
  </si>
  <si>
    <t>Hannibal Buress: Comedy Camisado</t>
  </si>
  <si>
    <t>Hans Teeuwen: Real Rancour</t>
  </si>
  <si>
    <t>Hans Zimmer: Live in Prague</t>
  </si>
  <si>
    <t>Hantu Kak Limah</t>
  </si>
  <si>
    <t>Hap and Leonard</t>
  </si>
  <si>
    <t>Happy 300 Days</t>
  </si>
  <si>
    <t>Happy And</t>
  </si>
  <si>
    <t>Happy Anniversary</t>
  </si>
  <si>
    <t>Happy as Lazzaro</t>
  </si>
  <si>
    <t>Happy Go Lucky</t>
  </si>
  <si>
    <t>Happy Hunting</t>
  </si>
  <si>
    <t>Happy Jail</t>
  </si>
  <si>
    <t>Happy New Year</t>
  </si>
  <si>
    <t>179 min</t>
  </si>
  <si>
    <t>Happy Old Year</t>
  </si>
  <si>
    <t>Happy Times</t>
  </si>
  <si>
    <t>Happy Valley</t>
  </si>
  <si>
    <t>Happy!</t>
  </si>
  <si>
    <t>Happyish</t>
  </si>
  <si>
    <t>Har Kisse Ke Hisse: Kaamyaab</t>
  </si>
  <si>
    <t>Haraamkhor</t>
  </si>
  <si>
    <t>Hard Kill</t>
  </si>
  <si>
    <t>Hard Lessons</t>
  </si>
  <si>
    <t>Hard Tide</t>
  </si>
  <si>
    <t>Hardcore Henry</t>
  </si>
  <si>
    <t>Hardy Bucks</t>
  </si>
  <si>
    <t>Hari Kondabolu: Warn Your Relatives</t>
  </si>
  <si>
    <t>Harishchandrachi Factory</t>
  </si>
  <si>
    <t>Harith Iskander: I Told You So</t>
  </si>
  <si>
    <t>Harlem Globetrotters: The Team That Changed the World</t>
  </si>
  <si>
    <t>Harold &amp; Kumar Escape from Guantanamo Bay</t>
  </si>
  <si>
    <t>Harold &amp; Kumar Go to White Castle</t>
  </si>
  <si>
    <t>Harold and Lillian: A Hollywood Love Story</t>
  </si>
  <si>
    <t>Harold Shipman - Driven to Kill</t>
  </si>
  <si>
    <t>Harriet the Spy: Blog Wars</t>
  </si>
  <si>
    <t>Harry &amp; Bunnie</t>
  </si>
  <si>
    <t>Harry and Snowman</t>
  </si>
  <si>
    <t>Harry Benson: Shoot First</t>
  </si>
  <si>
    <t>Hart of Dixie</t>
  </si>
  <si>
    <t>Harud</t>
  </si>
  <si>
    <t>Harvey Street Kids</t>
  </si>
  <si>
    <t>Hasan Minhaj: Homecoming King</t>
  </si>
  <si>
    <t>Hasee Toh Phasee</t>
  </si>
  <si>
    <t>Haseena Maan Jaayegi</t>
  </si>
  <si>
    <t>Hashoter Hatov</t>
  </si>
  <si>
    <t>Hasmukh</t>
  </si>
  <si>
    <t>Hasta los dientes</t>
  </si>
  <si>
    <t>Hatchimals | Adventures in Hatchtopia</t>
  </si>
  <si>
    <t>Haters Back Off</t>
  </si>
  <si>
    <t>Hati Perempuan</t>
  </si>
  <si>
    <t>Hattrick</t>
  </si>
  <si>
    <t>Haunted</t>
  </si>
  <si>
    <t>Haunted House</t>
  </si>
  <si>
    <t>Haunters: The Art of the Scare</t>
  </si>
  <si>
    <t>Haunting on Fraternity Row</t>
  </si>
  <si>
    <t>Have a Good Trip: Adventures in Psychedelics</t>
  </si>
  <si>
    <t>Have You Ever Fallen in Love, Miss Jiang?</t>
  </si>
  <si>
    <t>Have You Seen the Listers?</t>
  </si>
  <si>
    <t>Haven</t>
  </si>
  <si>
    <t>Havenhurst</t>
  </si>
  <si>
    <t>Hawaizaada</t>
  </si>
  <si>
    <t>Hayat Öpücügü</t>
  </si>
  <si>
    <t>Haywire</t>
  </si>
  <si>
    <t>Hazaaron Khwaishein Aisi</t>
  </si>
  <si>
    <t>Hazel Brugger: Tropical</t>
  </si>
  <si>
    <t>He Even Has Your Eyes</t>
  </si>
  <si>
    <t>He Named Me Malala</t>
  </si>
  <si>
    <t>He Never Died</t>
  </si>
  <si>
    <t>He's Out There</t>
  </si>
  <si>
    <t>Head Count</t>
  </si>
  <si>
    <t>Head On</t>
  </si>
  <si>
    <t>Headshot</t>
  </si>
  <si>
    <t>Headspace Guide to Meditation</t>
  </si>
  <si>
    <t>Headwinds</t>
  </si>
  <si>
    <t>Heal</t>
  </si>
  <si>
    <t>Heart &amp; Soul</t>
  </si>
  <si>
    <t>Heartbreak High</t>
  </si>
  <si>
    <t>Heartbreakers</t>
  </si>
  <si>
    <t>Heartland</t>
  </si>
  <si>
    <t>Heartthrob</t>
  </si>
  <si>
    <t>Heaven Without People</t>
  </si>
  <si>
    <t>Heaven's Garden</t>
  </si>
  <si>
    <t>Heavy Rescue: 401</t>
  </si>
  <si>
    <t>Hedgehogs</t>
  </si>
  <si>
    <t>Heidi</t>
  </si>
  <si>
    <t>Heidi, bienvenida a casa</t>
  </si>
  <si>
    <t>Helios</t>
  </si>
  <si>
    <t>Helix</t>
  </si>
  <si>
    <t>Hell and Back</t>
  </si>
  <si>
    <t>Hell on Wheels</t>
  </si>
  <si>
    <t>Hell or High Water</t>
  </si>
  <si>
    <t>Hellboy</t>
  </si>
  <si>
    <t>Hello Brother</t>
  </si>
  <si>
    <t>Hello Ninja</t>
  </si>
  <si>
    <t>Hello, Love, Goodbye</t>
  </si>
  <si>
    <t>Hello, My Twenties!</t>
  </si>
  <si>
    <t>Hello, Privilege. It's Me, Chelsea</t>
  </si>
  <si>
    <t>Hemlock Grove</t>
  </si>
  <si>
    <t>Heneral Luna</t>
  </si>
  <si>
    <t>Henry Danger</t>
  </si>
  <si>
    <t>Her</t>
  </si>
  <si>
    <t>Her Mother's Killer</t>
  </si>
  <si>
    <t>Her Only Choice</t>
  </si>
  <si>
    <t>Hera Pheri</t>
  </si>
  <si>
    <t>Here Alone</t>
  </si>
  <si>
    <t>Here to Heart</t>
  </si>
  <si>
    <t>Heritages</t>
  </si>
  <si>
    <t>Hero</t>
  </si>
  <si>
    <t>HERO MASK</t>
  </si>
  <si>
    <t>Heroes Wanted</t>
  </si>
  <si>
    <t>Heroin(e)</t>
  </si>
  <si>
    <t>Heroine</t>
  </si>
  <si>
    <t>Herrens veje</t>
  </si>
  <si>
    <t>Hey Arnold! The Jungle Movie</t>
  </si>
  <si>
    <t>Hi Bye, Mama!</t>
  </si>
  <si>
    <t>Hi Score Girl</t>
  </si>
  <si>
    <t>Hibana: Spark</t>
  </si>
  <si>
    <t>Hickok</t>
  </si>
  <si>
    <t>Hidden in Plain Sight</t>
  </si>
  <si>
    <t>Hidden Singer</t>
  </si>
  <si>
    <t>Hidden Worlds</t>
  </si>
  <si>
    <t>Hide &amp; Seek</t>
  </si>
  <si>
    <t>Hide and Seek</t>
  </si>
  <si>
    <t>High &amp; Low The Movie</t>
  </si>
  <si>
    <t>High &amp; Low The Movie 2 / End of Sky</t>
  </si>
  <si>
    <t>High &amp; Low The Movie 3 / Final Mission</t>
  </si>
  <si>
    <t>High &amp; Low The Red Rain</t>
  </si>
  <si>
    <t>High &amp; Low The Worst</t>
  </si>
  <si>
    <t>High End Yaariyan</t>
  </si>
  <si>
    <t>High Flying Bird</t>
  </si>
  <si>
    <t>High Risk</t>
  </si>
  <si>
    <t>High Score</t>
  </si>
  <si>
    <t>High Seas</t>
  </si>
  <si>
    <t>High Society</t>
  </si>
  <si>
    <t>High Strung Free Dance</t>
  </si>
  <si>
    <t>Highland: Thailand's Marijuana Awakening</t>
  </si>
  <si>
    <t>Highly Strung</t>
  </si>
  <si>
    <t>Highway</t>
  </si>
  <si>
    <t>Highway Thru Hell</t>
  </si>
  <si>
    <t>Highway to Heaven</t>
  </si>
  <si>
    <t>Hikaru Utada Laughter in the Dark Tour 2018</t>
  </si>
  <si>
    <t>Hilda</t>
  </si>
  <si>
    <t>Hillbilly Elegy</t>
  </si>
  <si>
    <t>Himmatwala</t>
  </si>
  <si>
    <t>Hinterland</t>
  </si>
  <si>
    <t>Hip-Hop Evolution</t>
  </si>
  <si>
    <t>Hiroshima: The Real History</t>
  </si>
  <si>
    <t>His House</t>
  </si>
  <si>
    <t>Hisss</t>
  </si>
  <si>
    <t>Historia de un clan</t>
  </si>
  <si>
    <t>Historical Roasts</t>
  </si>
  <si>
    <t>History 101</t>
  </si>
  <si>
    <t>History of Joy</t>
  </si>
  <si>
    <t>History of Swear Words</t>
  </si>
  <si>
    <t>History's Greatest Hoaxes</t>
  </si>
  <si>
    <t>Hit &amp; Run</t>
  </si>
  <si>
    <t>Hitch</t>
  </si>
  <si>
    <t>Hitler - A Career</t>
  </si>
  <si>
    <t>Hitler's Circle of Evil</t>
  </si>
  <si>
    <t>Hitler's Olympics</t>
  </si>
  <si>
    <t>Hitler's Steel Beast</t>
  </si>
  <si>
    <t>Hjørdis</t>
  </si>
  <si>
    <t>Ho Mann Jahaan</t>
  </si>
  <si>
    <t>Hoarders</t>
  </si>
  <si>
    <t>Hoff the Record</t>
  </si>
  <si>
    <t>Hogie the Globehopper</t>
  </si>
  <si>
    <t>Hokkabaz</t>
  </si>
  <si>
    <t>Hold the Dark</t>
  </si>
  <si>
    <t>Holding the Man</t>
  </si>
  <si>
    <t>Hole in the Wall</t>
  </si>
  <si>
    <t>Holidate</t>
  </si>
  <si>
    <t>Holiday Home Makeover with Mr. Christmas</t>
  </si>
  <si>
    <t>Holiday in the Wild</t>
  </si>
  <si>
    <t>Holiday Rush</t>
  </si>
  <si>
    <t>Holiday Secrets</t>
  </si>
  <si>
    <t>Holidays</t>
  </si>
  <si>
    <t>Holly Star</t>
  </si>
  <si>
    <t>Hollywood</t>
  </si>
  <si>
    <t>Holy Camp!</t>
  </si>
  <si>
    <t>Holy Expectations</t>
  </si>
  <si>
    <t>Holy Goalie</t>
  </si>
  <si>
    <t>Holy Hell</t>
  </si>
  <si>
    <t>Holy Man 2</t>
  </si>
  <si>
    <t>Holy Man 3</t>
  </si>
  <si>
    <t>Hombanna</t>
  </si>
  <si>
    <t>Home for Christmas</t>
  </si>
  <si>
    <t>Home Game</t>
  </si>
  <si>
    <t>Home Is Where the Killer Is</t>
  </si>
  <si>
    <t>Home: Adventures with Tip &amp; Oh</t>
  </si>
  <si>
    <t>HOMECOMING: A film by Beyoncé</t>
  </si>
  <si>
    <t>Homeland</t>
  </si>
  <si>
    <t>Homemade</t>
  </si>
  <si>
    <t>Hometown Holiday</t>
  </si>
  <si>
    <t>Honey 2</t>
  </si>
  <si>
    <t>Honey: Rise Up and Dance</t>
  </si>
  <si>
    <t>Honeymoon Travels Pvt. Ltd.</t>
  </si>
  <si>
    <t>Honeytrap</t>
  </si>
  <si>
    <t>Hong Kong West Side Stories</t>
  </si>
  <si>
    <t>Hoodwinked Too! Hood vs. Evil</t>
  </si>
  <si>
    <t>Hook</t>
  </si>
  <si>
    <t>Hoops</t>
  </si>
  <si>
    <t>Hop</t>
  </si>
  <si>
    <t>Hope Aur Hum</t>
  </si>
  <si>
    <t>Hope Frozen: A Quest to Live Twice</t>
  </si>
  <si>
    <t>Hope Springs Eternal</t>
  </si>
  <si>
    <t>Hope: One in a Billion</t>
  </si>
  <si>
    <t>Hormones</t>
  </si>
  <si>
    <t>Horns</t>
  </si>
  <si>
    <t>Horrid Henry</t>
  </si>
  <si>
    <t>Horrid Henry's Gross Day Out</t>
  </si>
  <si>
    <t>Horror Homes</t>
  </si>
  <si>
    <t>Horror Story</t>
  </si>
  <si>
    <t>Horse Girl</t>
  </si>
  <si>
    <t>Hospital Playlist</t>
  </si>
  <si>
    <t>Hostage to the Devil</t>
  </si>
  <si>
    <t>Hostages</t>
  </si>
  <si>
    <t>Hostiles</t>
  </si>
  <si>
    <t>Hot Bot</t>
  </si>
  <si>
    <t>Hot Date</t>
  </si>
  <si>
    <t>Hot Gimmick: Girl Meets Boy</t>
  </si>
  <si>
    <t>Hot Girls Wanted</t>
  </si>
  <si>
    <t>Hot Girls Wanted: Turned On</t>
  </si>
  <si>
    <t>Hot Property</t>
  </si>
  <si>
    <t>Hot Rod</t>
  </si>
  <si>
    <t>Hot Sweet Sour</t>
  </si>
  <si>
    <t>Hotel Beau Séjour</t>
  </si>
  <si>
    <t>Hotel for Dogs</t>
  </si>
  <si>
    <t>Hotel Pacific</t>
  </si>
  <si>
    <t>Hotel Transylvania</t>
  </si>
  <si>
    <t>Hotel Transylvania 3: Summer Vacation</t>
  </si>
  <si>
    <t>House Arrest</t>
  </si>
  <si>
    <t>House at the End of the Street</t>
  </si>
  <si>
    <t>House of Cards</t>
  </si>
  <si>
    <t>House of the Witch</t>
  </si>
  <si>
    <t>House of Z</t>
  </si>
  <si>
    <t>Houston, We Have a Problem!</t>
  </si>
  <si>
    <t>How High 2</t>
  </si>
  <si>
    <t>How It Ends</t>
  </si>
  <si>
    <t>How the Beatles Changed the World</t>
  </si>
  <si>
    <t>How the Grinch Stole Christmas</t>
  </si>
  <si>
    <t>How to Be a Latin Lover</t>
  </si>
  <si>
    <t>How to Be a Player</t>
  </si>
  <si>
    <t>How to Change the World</t>
  </si>
  <si>
    <t>How to Fix a Drug Scandal</t>
  </si>
  <si>
    <t>How to Get Away with Murder</t>
  </si>
  <si>
    <t>How to Get Over a Breakup</t>
  </si>
  <si>
    <t>How to Live Mortgage Free with Sarah Beeny</t>
  </si>
  <si>
    <t>How to Make an American Quilt</t>
  </si>
  <si>
    <t>How To Ruin Christmas</t>
  </si>
  <si>
    <t>How to Sell Drugs Online (Fast)</t>
  </si>
  <si>
    <t>How to Stage a Coup</t>
  </si>
  <si>
    <t>How to Train Your Dragon 2</t>
  </si>
  <si>
    <t>How to Win the US Presidency</t>
  </si>
  <si>
    <t>Howards End</t>
  </si>
  <si>
    <t>Hridaynath</t>
  </si>
  <si>
    <t>Hubie Halloween</t>
  </si>
  <si>
    <t>Huge in France</t>
  </si>
  <si>
    <t>Hugo</t>
  </si>
  <si>
    <t>Hulk Vs.</t>
  </si>
  <si>
    <t>Hum Aapke Hain Koun</t>
  </si>
  <si>
    <t>193 min</t>
  </si>
  <si>
    <t>Hum Saath-Saath Hain</t>
  </si>
  <si>
    <t>Human Nature</t>
  </si>
  <si>
    <t>Humko Deewana Kar Gaye</t>
  </si>
  <si>
    <t>Humpty Sharma Ki Dulhania</t>
  </si>
  <si>
    <t>Humsafar</t>
  </si>
  <si>
    <t>Hungerford</t>
  </si>
  <si>
    <t>Hunt for the Wilderpeople</t>
  </si>
  <si>
    <t>Hunt to Kill</t>
  </si>
  <si>
    <t>Hunter in the Blue Side of Manchester</t>
  </si>
  <si>
    <t>Hunter X Hunter (2011)</t>
  </si>
  <si>
    <t>Hunter's Prayer</t>
  </si>
  <si>
    <t>Hunterrr</t>
  </si>
  <si>
    <t>Hunters of the South Seas</t>
  </si>
  <si>
    <t>Huntik: Secrets and Seekers</t>
  </si>
  <si>
    <t>Hurricane Bianca</t>
  </si>
  <si>
    <t>Hurricane Bianca: From Russia With Hate</t>
  </si>
  <si>
    <t>Husbands in Goa</t>
  </si>
  <si>
    <t>Hush</t>
  </si>
  <si>
    <t>Hustle &amp; Flow</t>
  </si>
  <si>
    <t>Hyena</t>
  </si>
  <si>
    <t>Hymn of Death</t>
  </si>
  <si>
    <t>Hyori's Bed &amp; Breakfast</t>
  </si>
  <si>
    <t>Hyper HardBoiled Gourmet Report</t>
  </si>
  <si>
    <t>Hyperdrive</t>
  </si>
  <si>
    <t>Hypersomnia</t>
  </si>
  <si>
    <t>I Am</t>
  </si>
  <si>
    <t>I AM A KILLER</t>
  </si>
  <si>
    <t>I AM A KILLER: RELEASED</t>
  </si>
  <si>
    <t>I Am Bolt</t>
  </si>
  <si>
    <t>I Am Divine</t>
  </si>
  <si>
    <t>I Am Jane Doe</t>
  </si>
  <si>
    <t>I am Jonas</t>
  </si>
  <si>
    <t>I Am Kalam</t>
  </si>
  <si>
    <t>I Am Maris</t>
  </si>
  <si>
    <t>I Am Me!</t>
  </si>
  <si>
    <t>I Am Michael</t>
  </si>
  <si>
    <t>I Am Mother</t>
  </si>
  <si>
    <t>I Am not an Easy Man</t>
  </si>
  <si>
    <t>I Am Not Madame Bovary</t>
  </si>
  <si>
    <t>I Am Not Okay With This</t>
  </si>
  <si>
    <t>I Am Not Your Negro</t>
  </si>
  <si>
    <t>I Am Sun Mu</t>
  </si>
  <si>
    <t>I Am the Pretty Thing That Lives in the House</t>
  </si>
  <si>
    <t>I Am Vengeance</t>
  </si>
  <si>
    <t>I Am Vengeance: Retaliation</t>
  </si>
  <si>
    <t>I Am Woman</t>
  </si>
  <si>
    <t>I Am Wrath</t>
  </si>
  <si>
    <t>I Called Him Morgan</t>
  </si>
  <si>
    <t>I Don't Feel at Home in This World Anymore</t>
  </si>
  <si>
    <t>I Don't Know How She Does It</t>
  </si>
  <si>
    <t>I Dream Of Dance</t>
  </si>
  <si>
    <t>I Fine... Thank You... Love You</t>
  </si>
  <si>
    <t>I Hate Luv Storys</t>
  </si>
  <si>
    <t>I Have a Script</t>
  </si>
  <si>
    <t>I Hear You</t>
  </si>
  <si>
    <t>I Lost My Body</t>
  </si>
  <si>
    <t>I love you, stupid</t>
  </si>
  <si>
    <t>I Think You Should Leave with Tim Robinson</t>
  </si>
  <si>
    <t>I Will Follow</t>
  </si>
  <si>
    <t>I, Daniel Blake</t>
  </si>
  <si>
    <t>I'll See You in My Dreams</t>
  </si>
  <si>
    <t>I'll Sleep When I'm Dead</t>
  </si>
  <si>
    <t>I'm Brent Morin</t>
  </si>
  <si>
    <t>I'm in Love with a Church Girl</t>
  </si>
  <si>
    <t>I'm Leaving Now</t>
  </si>
  <si>
    <t>I'm No Longer Here</t>
  </si>
  <si>
    <t>I'm Sorry</t>
  </si>
  <si>
    <t>I'm Thinking of Ending Things</t>
  </si>
  <si>
    <t>I'm with the Band: Nasty Cherry</t>
  </si>
  <si>
    <t>반드시 잡는다</t>
  </si>
  <si>
    <t>Ibiza</t>
  </si>
  <si>
    <t>IBOY</t>
  </si>
  <si>
    <t>Icarus</t>
  </si>
  <si>
    <t>Ice Fantasy</t>
  </si>
  <si>
    <t>Ice Guardians</t>
  </si>
  <si>
    <t>Iceman</t>
  </si>
  <si>
    <t>ID-0</t>
  </si>
  <si>
    <t>Ideachi Kalpana</t>
  </si>
  <si>
    <t>Idiotest</t>
  </si>
  <si>
    <t>If Anything Happens I Love You</t>
  </si>
  <si>
    <t>13 min</t>
  </si>
  <si>
    <t>If I Hadn't Met You</t>
  </si>
  <si>
    <t>If I were an Animal</t>
  </si>
  <si>
    <t>Igor</t>
  </si>
  <si>
    <t>III Smoking Barrels</t>
  </si>
  <si>
    <t>Iliza Shlesinger: Confirmed Kills</t>
  </si>
  <si>
    <t>Iliza Shlesinger: Elder Millennial</t>
  </si>
  <si>
    <t>Iliza Shlesinger: Freezing Hot</t>
  </si>
  <si>
    <t>Iliza Shlesinger: Unveiled</t>
  </si>
  <si>
    <t>Iliza Shlesinger: War Paint</t>
  </si>
  <si>
    <t>Illang: The Wolf Brigade</t>
  </si>
  <si>
    <t>Imagine That</t>
  </si>
  <si>
    <t>Imago</t>
  </si>
  <si>
    <t>Immigration Nation</t>
  </si>
  <si>
    <t>Immoral Tales</t>
  </si>
  <si>
    <t>Immortal Classic</t>
  </si>
  <si>
    <t>Immortals</t>
  </si>
  <si>
    <t>Imperfect</t>
  </si>
  <si>
    <t>Imperial Dreams</t>
  </si>
  <si>
    <t>Imposters</t>
  </si>
  <si>
    <t>In a Valley of Violence</t>
  </si>
  <si>
    <t>In Between</t>
  </si>
  <si>
    <t>In Darkness</t>
  </si>
  <si>
    <t>In Defense of a Married Man</t>
  </si>
  <si>
    <t>In Family I Trust</t>
  </si>
  <si>
    <t>In Family We Trust</t>
  </si>
  <si>
    <t>In Laws</t>
  </si>
  <si>
    <t>In Line</t>
  </si>
  <si>
    <t>In My Country</t>
  </si>
  <si>
    <t>In Paradox</t>
  </si>
  <si>
    <t>In Search of Fellini</t>
  </si>
  <si>
    <t>In the Bosom of a Thorn</t>
  </si>
  <si>
    <t>In The Dark</t>
  </si>
  <si>
    <t>In The Deep</t>
  </si>
  <si>
    <t>In the Shadow of Iris</t>
  </si>
  <si>
    <t>In the Shadow of the Moon</t>
  </si>
  <si>
    <t>In the Tall Grass</t>
  </si>
  <si>
    <t>In This Corner of the World</t>
  </si>
  <si>
    <t>Inborn Pair</t>
  </si>
  <si>
    <t>Incarnate</t>
  </si>
  <si>
    <t>Incir Receli 2</t>
  </si>
  <si>
    <t>Incoming</t>
  </si>
  <si>
    <t>Incomplete</t>
  </si>
  <si>
    <t>Inconceivable</t>
  </si>
  <si>
    <t>Incorruptible</t>
  </si>
  <si>
    <t>Incredibles 2 (Spanish Version)</t>
  </si>
  <si>
    <t>INDIA</t>
  </si>
  <si>
    <t>India: Nature's Wonderland</t>
  </si>
  <si>
    <t>Indian Horse</t>
  </si>
  <si>
    <t>Indian Matchmaking</t>
  </si>
  <si>
    <t>Indiana Jones and the Kingdom of the Crystal Skull</t>
  </si>
  <si>
    <t>Indiana Jones and the Raiders of the Lost Ark</t>
  </si>
  <si>
    <t>Indiana Jones and the Temple of Doom</t>
  </si>
  <si>
    <t>Indiscretion</t>
  </si>
  <si>
    <t>Inequality for All</t>
  </si>
  <si>
    <t>Influx</t>
  </si>
  <si>
    <t>Ingobernable</t>
  </si>
  <si>
    <t>Ingress: The Animation</t>
  </si>
  <si>
    <t>Inheritors</t>
  </si>
  <si>
    <t>Inhuman Kiss</t>
  </si>
  <si>
    <t>Inhuman Resources</t>
  </si>
  <si>
    <t>Initial D</t>
  </si>
  <si>
    <t>Ink Master</t>
  </si>
  <si>
    <t>Inkaar</t>
  </si>
  <si>
    <t>Inkheart</t>
  </si>
  <si>
    <t>Inmates</t>
  </si>
  <si>
    <t>Innocent</t>
  </si>
  <si>
    <t>Insan</t>
  </si>
  <si>
    <t>Insatiable</t>
  </si>
  <si>
    <t>Inside Bill's Brain: Decoding Bill Gates</t>
  </si>
  <si>
    <t>Inside Man: Most Wanted</t>
  </si>
  <si>
    <t>Inside the Criminal Mind</t>
  </si>
  <si>
    <t>Inside The Freemasons</t>
  </si>
  <si>
    <t>Inside the Mind of a Serial Killer</t>
  </si>
  <si>
    <t>Inside the Mossad</t>
  </si>
  <si>
    <t>Inside the Real Narcos</t>
  </si>
  <si>
    <t>Inside the World’s Toughest Prisons</t>
  </si>
  <si>
    <t>Insidious</t>
  </si>
  <si>
    <t>Inspector Gadget</t>
  </si>
  <si>
    <t>Inst@famous</t>
  </si>
  <si>
    <t>Instant Hotel</t>
  </si>
  <si>
    <t>Instructions Not Included</t>
  </si>
  <si>
    <t>Intelligence</t>
  </si>
  <si>
    <t>Interior Design Masters</t>
  </si>
  <si>
    <t>Internet Famous</t>
  </si>
  <si>
    <t>Interrogation</t>
  </si>
  <si>
    <t>Intersection</t>
  </si>
  <si>
    <t>Interview with a Serial Killer</t>
  </si>
  <si>
    <t>Into the Badlands</t>
  </si>
  <si>
    <t>Into the Forest</t>
  </si>
  <si>
    <t>Into the Inferno</t>
  </si>
  <si>
    <t>Into the Night</t>
  </si>
  <si>
    <t>Intuition</t>
  </si>
  <si>
    <t>InuYasha</t>
  </si>
  <si>
    <t>Inuyasha the Movie - L'isola del fuoco scarlatto</t>
  </si>
  <si>
    <t>Inuyasha the Movie - La spada del dominatore del mondo</t>
  </si>
  <si>
    <t>InuYasha the Movie: Affections Touching Across Time</t>
  </si>
  <si>
    <t>InuYasha: The Movie 2: The Castle Beyond the Looking Glass</t>
  </si>
  <si>
    <t>Invader Zim: Enter the Florpus</t>
  </si>
  <si>
    <t>Invictus</t>
  </si>
  <si>
    <t>Invisible</t>
  </si>
  <si>
    <t>Invisible Essence: The Little Prince</t>
  </si>
  <si>
    <t>Inxeba</t>
  </si>
  <si>
    <t>IO</t>
  </si>
  <si>
    <t>Ip Man</t>
  </si>
  <si>
    <t>Ip Man 2</t>
  </si>
  <si>
    <t>Ip Man 3</t>
  </si>
  <si>
    <t>Ip Man 4: The Finale</t>
  </si>
  <si>
    <t>Iqbal</t>
  </si>
  <si>
    <t>Irada Pakka</t>
  </si>
  <si>
    <t>Iris</t>
  </si>
  <si>
    <t>Iron Cowboy: The Story of the 50.50.50</t>
  </si>
  <si>
    <t>Iron Fists and Kung-Fu Kicks</t>
  </si>
  <si>
    <t>Iron Ladies</t>
  </si>
  <si>
    <t>Iron Man &amp; Captain America: Heroes United</t>
  </si>
  <si>
    <t>Iron Man: Armored Adventures</t>
  </si>
  <si>
    <t>Iron Sky: The Coming Race</t>
  </si>
  <si>
    <t>Irreplaceable You</t>
  </si>
  <si>
    <t>Is It Wrong to Try to Pick Up Girls in a Dungeon?</t>
  </si>
  <si>
    <t>Is Love Enough? Sir</t>
  </si>
  <si>
    <t>Isa Pa with Feelings</t>
  </si>
  <si>
    <t>Ishq Vishk</t>
  </si>
  <si>
    <t>Ishqedarriyaan</t>
  </si>
  <si>
    <t>Ishqiya</t>
  </si>
  <si>
    <t>Isi &amp; Ossi</t>
  </si>
  <si>
    <t>Islands of Faith</t>
  </si>
  <si>
    <t>Islands of the Future</t>
  </si>
  <si>
    <t>Isoken</t>
  </si>
  <si>
    <t>마녀사냥</t>
  </si>
  <si>
    <t>Issaq</t>
  </si>
  <si>
    <t>It Comes at Night</t>
  </si>
  <si>
    <t>It Takes a Lunatic</t>
  </si>
  <si>
    <t>It Takes a Man and a Woman</t>
  </si>
  <si>
    <t>It Takes Two</t>
  </si>
  <si>
    <t>It's Bruno!</t>
  </si>
  <si>
    <t>It's Fine</t>
  </si>
  <si>
    <t>It's Her Day</t>
  </si>
  <si>
    <t>It's Now or Never</t>
  </si>
  <si>
    <t>It's Okay to Not Be Okay</t>
  </si>
  <si>
    <t>It's Okay, Buddy</t>
  </si>
  <si>
    <t>Itaewon Class</t>
  </si>
  <si>
    <t>Ittefaq</t>
  </si>
  <si>
    <t>Iverson</t>
  </si>
  <si>
    <t>Iyore</t>
  </si>
  <si>
    <t>IZombie</t>
  </si>
  <si>
    <t>Izzy's Koala World</t>
  </si>
  <si>
    <t>최강전사 미니특공대 : 영웅의 탄생</t>
  </si>
  <si>
    <t>J-Style Trip</t>
  </si>
  <si>
    <t>Jaal</t>
  </si>
  <si>
    <t>Jaan-E-Mann: Let's Fall in Love... Again</t>
  </si>
  <si>
    <t>Jaane Tu... Ya Jaane Na</t>
  </si>
  <si>
    <t>Jab Harry Met Sejal</t>
  </si>
  <si>
    <t>Jab We Met</t>
  </si>
  <si>
    <t>Jack and the Cuckoo-Clock Heart</t>
  </si>
  <si>
    <t>Jack of all Trades</t>
  </si>
  <si>
    <t>Jack Taylor</t>
  </si>
  <si>
    <t>Jack Whitehall: At Large</t>
  </si>
  <si>
    <t>Jack Whitehall: Christmas with My Father</t>
  </si>
  <si>
    <t>Jack Whitehall: I'm Only Joking</t>
  </si>
  <si>
    <t>Jack Whitehall: Travels with My Father</t>
  </si>
  <si>
    <t>Jackie Brown</t>
  </si>
  <si>
    <t>Jackie: A Tale of Two Sisters</t>
  </si>
  <si>
    <t>Jackpot</t>
  </si>
  <si>
    <t>Jacob's Ladder</t>
  </si>
  <si>
    <t>Jada</t>
  </si>
  <si>
    <t>Jag älskar dig: En skilsmässokomedi</t>
  </si>
  <si>
    <t>Jagat</t>
  </si>
  <si>
    <t>Jagga Jasoos</t>
  </si>
  <si>
    <t>Jai Mummy Di</t>
  </si>
  <si>
    <t>Jail</t>
  </si>
  <si>
    <t>Jailbirds</t>
  </si>
  <si>
    <t>Jailbreak</t>
  </si>
  <si>
    <t>Jake's Buccaneer Blast</t>
  </si>
  <si>
    <t>Jal</t>
  </si>
  <si>
    <t>Jalpari: The Desert Mermaid</t>
  </si>
  <si>
    <t>James Acaster: Repertoire</t>
  </si>
  <si>
    <t>Jamtara - Sabka Number Ayega</t>
  </si>
  <si>
    <t>Janaan</t>
  </si>
  <si>
    <t>Jandino: Whatever it Takes</t>
  </si>
  <si>
    <t>Jane The Virgin</t>
  </si>
  <si>
    <t>Jani Dueñas: Grandes fracasos de ayer y hoy</t>
  </si>
  <si>
    <t>Jaoon Kahan Bata Ae Dil</t>
  </si>
  <si>
    <t>Japan Sinks: 2020</t>
  </si>
  <si>
    <t>Japanese Style Originator</t>
  </si>
  <si>
    <t>Jarhead: Law of Return</t>
  </si>
  <si>
    <t>Jatt James Bond</t>
  </si>
  <si>
    <t>Jatts in Golmaal</t>
  </si>
  <si>
    <t>Jay and Silent Bob Strike Back</t>
  </si>
  <si>
    <t>Jealousy and medicine</t>
  </si>
  <si>
    <t>Jefe</t>
  </si>
  <si>
    <t>Jeff Dunham: All Over the Map</t>
  </si>
  <si>
    <t>Jeff Dunham: Arguing with Myself</t>
  </si>
  <si>
    <t>Jeff Dunham: Beside Himself</t>
  </si>
  <si>
    <t>Jeff Dunham: Controlled Chaos</t>
  </si>
  <si>
    <t>Jeff Dunham: Minding the Monsters</t>
  </si>
  <si>
    <t>Jeff Dunham: Relative Disaster</t>
  </si>
  <si>
    <t>Jeff Dunham: Unhinged in Hollywood</t>
  </si>
  <si>
    <t>Jeff Dunham's Very Special Christmas Special</t>
  </si>
  <si>
    <t>Jeff Foxworthy and Larry the Cable Guy: We’ve Been Thinking...</t>
  </si>
  <si>
    <t>Jeff Garlin: Our Man In Chicago</t>
  </si>
  <si>
    <t>Jeffrey Epstein: Filthy Rich</t>
  </si>
  <si>
    <t>Jem and the Holograms</t>
  </si>
  <si>
    <t>Jen Kirkman: I'm Gonna Die Alone (And I Feel Fine)</t>
  </si>
  <si>
    <t>Jen Kirkman: Just Keep Livin’?</t>
  </si>
  <si>
    <t>Jenni Rivera: Mariposa de Barrio</t>
  </si>
  <si>
    <t>Jenny Slate: Stage Fright</t>
  </si>
  <si>
    <t>Jeopardy!</t>
  </si>
  <si>
    <t>Jeremiah Tower: The Last Magnificent</t>
  </si>
  <si>
    <t>Jeremy Scott: The People's Designer</t>
  </si>
  <si>
    <t>Jericho</t>
  </si>
  <si>
    <t>Jerry Before Seinfeld</t>
  </si>
  <si>
    <t>Jerry Seinfeld: 23 Hours To Kill</t>
  </si>
  <si>
    <t>Jerry Seinfeld: Comedian</t>
  </si>
  <si>
    <t>Jerry Seinfeld: I'm Telling You for the Last Time</t>
  </si>
  <si>
    <t>Jersey Boys</t>
  </si>
  <si>
    <t>Jessica Darling's It List</t>
  </si>
  <si>
    <t>Jesus: Countdown to Calvary</t>
  </si>
  <si>
    <t>Jewel's Catch One</t>
  </si>
  <si>
    <t>Jezebel</t>
  </si>
  <si>
    <t>JFK: The Making of a President</t>
  </si>
  <si>
    <t>Jhankaar Beats</t>
  </si>
  <si>
    <t>Jhansi Ki Rani</t>
  </si>
  <si>
    <t>Jim &amp; Andy: The Great Beyond - Featuring a Very Special, Contractually Obligated Mention of Tony Clifton</t>
  </si>
  <si>
    <t>Jim Gaffigan: Beyond the Pale</t>
  </si>
  <si>
    <t>Jim Gaffigan: Cinco</t>
  </si>
  <si>
    <t>Jim Gaffigan: King Baby</t>
  </si>
  <si>
    <t>Jim Gaffigan: Mr. Universe</t>
  </si>
  <si>
    <t>Jim Gaffigan: Obsessed</t>
  </si>
  <si>
    <t>Jim Jefferies : BARE</t>
  </si>
  <si>
    <t>Jim Jefferies: Freedumb</t>
  </si>
  <si>
    <t>Jim Jefferies: Intolerant</t>
  </si>
  <si>
    <t>Jim Jefferies: This Is Me Now</t>
  </si>
  <si>
    <t>Jim Norton: Mouthful of Shame</t>
  </si>
  <si>
    <t>Jimi Hendrix</t>
  </si>
  <si>
    <t>Jimmy Carr: Funny Business</t>
  </si>
  <si>
    <t>Jimmy Carr: The Best of Ultimate Gold Greatest Hits</t>
  </si>
  <si>
    <t>Jimmy Neutron: Boy Genius</t>
  </si>
  <si>
    <t>Jimmy: The True Story of a True Idiot</t>
  </si>
  <si>
    <t>Jindua</t>
  </si>
  <si>
    <t>Jingle Jangle: A Christmas Journey</t>
  </si>
  <si>
    <t>JingleKids</t>
  </si>
  <si>
    <t>Jinn</t>
  </si>
  <si>
    <t>Jinxed</t>
  </si>
  <si>
    <t>Jiro Dreams of Sushi</t>
  </si>
  <si>
    <t>Jis Desh Men Ganga Behti Hai</t>
  </si>
  <si>
    <t>Jo Koy: Comin' In Hot</t>
  </si>
  <si>
    <t>Jo Koy: In His Elements</t>
  </si>
  <si>
    <t>Jo Koy: Live from Seattle</t>
  </si>
  <si>
    <t>Jo Pil-ho: The Dawning Rage</t>
  </si>
  <si>
    <t>Joan Didion: The Center Will Not Hold</t>
  </si>
  <si>
    <t>Joan Rivers: Don't Start with Me</t>
  </si>
  <si>
    <t>Joaquín Reyes: Una y no más</t>
  </si>
  <si>
    <t>Jodhaa Akbar</t>
  </si>
  <si>
    <t>214 min</t>
  </si>
  <si>
    <t>Joe Cocker: Mad Dog with Soul</t>
  </si>
  <si>
    <t>Joe Mande’s Award-Winning Comedy Special</t>
  </si>
  <si>
    <t>Joe Rogan: Strange Times</t>
  </si>
  <si>
    <t>Joe Rogan: Triggered</t>
  </si>
  <si>
    <t>John &amp; Jane</t>
  </si>
  <si>
    <t>John &amp; Yoko: Above Us Only Sky</t>
  </si>
  <si>
    <t>John Carter</t>
  </si>
  <si>
    <t>John Day</t>
  </si>
  <si>
    <t>John Henry</t>
  </si>
  <si>
    <t>John Leguizamo's Latin History for Morons</t>
  </si>
  <si>
    <t>John Mellencamp: Plain Spoken</t>
  </si>
  <si>
    <t>John Mulaney &amp; The Sack Lunch Bunch</t>
  </si>
  <si>
    <t>John Mulaney: Kid Gorgeous at Radio City</t>
  </si>
  <si>
    <t>John Mulaney: New in Town</t>
  </si>
  <si>
    <t>John Mulaney: The Comeback Kid</t>
  </si>
  <si>
    <t>John Was Trying to Contact Aliens</t>
  </si>
  <si>
    <t>17 min</t>
  </si>
  <si>
    <t>Johnny Test</t>
  </si>
  <si>
    <t>JoJo's Bizarre Adventure</t>
  </si>
  <si>
    <t>Jojo's World</t>
  </si>
  <si>
    <t>Jonaki</t>
  </si>
  <si>
    <t>Jonas</t>
  </si>
  <si>
    <t>Jonathan</t>
  </si>
  <si>
    <t>Jonathan Strange &amp; Mr Norrell</t>
  </si>
  <si>
    <t>Jora 10 Numbaria</t>
  </si>
  <si>
    <t>Joseph: King of Dreams</t>
  </si>
  <si>
    <t>Joshua: Teenager vs. Superpower</t>
  </si>
  <si>
    <t>Journey of an African Colony</t>
  </si>
  <si>
    <t>Journey to Greenland</t>
  </si>
  <si>
    <t>Joy</t>
  </si>
  <si>
    <t>JU-ON: Origins</t>
  </si>
  <si>
    <t>Juana Brava</t>
  </si>
  <si>
    <t>Juana Inés</t>
  </si>
  <si>
    <t>Juanita</t>
  </si>
  <si>
    <t>Judah Friedlander: America Is the Greatest Country in the United States</t>
  </si>
  <si>
    <t>Judd Apatow: The Return</t>
  </si>
  <si>
    <t>Judge Singh LLB</t>
  </si>
  <si>
    <t>Judwaa</t>
  </si>
  <si>
    <t>Judwaa 2</t>
  </si>
  <si>
    <t>Judy Moody and the Not Bummer Summer</t>
  </si>
  <si>
    <t>Jugaad</t>
  </si>
  <si>
    <t>Julie &amp; Julia</t>
  </si>
  <si>
    <t>Julie and the Phantoms</t>
  </si>
  <si>
    <t>Julie's Greenroom</t>
  </si>
  <si>
    <t>Julius Jr.</t>
  </si>
  <si>
    <t>Juman</t>
  </si>
  <si>
    <t>Jumping Girl</t>
  </si>
  <si>
    <t>Jumping the Broom</t>
  </si>
  <si>
    <t>Junebug</t>
  </si>
  <si>
    <t>Jupiter Ascending</t>
  </si>
  <si>
    <t>Jurassic World Camp Cretaceous</t>
  </si>
  <si>
    <t>Just Another Christmas</t>
  </si>
  <si>
    <t>Just Another Love Story</t>
  </si>
  <si>
    <t>Just Friends</t>
  </si>
  <si>
    <t>Just Love</t>
  </si>
  <si>
    <t>Just The Way You Are</t>
  </si>
  <si>
    <t>Just You</t>
  </si>
  <si>
    <t>Justice</t>
  </si>
  <si>
    <t>Justice in the City</t>
  </si>
  <si>
    <t>Justice, My Foot!</t>
  </si>
  <si>
    <t>Justin Bieber: Never Say Never</t>
  </si>
  <si>
    <t>Justin Timberlake + the Tennessee Kids</t>
  </si>
  <si>
    <t>Justin Time</t>
  </si>
  <si>
    <t>Justin Time GO!</t>
  </si>
  <si>
    <t>Justine</t>
  </si>
  <si>
    <t>K</t>
  </si>
  <si>
    <t>K-19: The Widowmaker</t>
  </si>
  <si>
    <t>K-On!</t>
  </si>
  <si>
    <t>K-on! the movie</t>
  </si>
  <si>
    <t>K-POP Extreme Survival</t>
  </si>
  <si>
    <t>K.O. One Re-act</t>
  </si>
  <si>
    <t>K.O.3an Guo</t>
  </si>
  <si>
    <t>Küçük Esnaf</t>
  </si>
  <si>
    <t>Kaçak</t>
  </si>
  <si>
    <t>Kaabil</t>
  </si>
  <si>
    <t>Kaagar</t>
  </si>
  <si>
    <t>Kaakan</t>
  </si>
  <si>
    <t>Kaake Da Viyah</t>
  </si>
  <si>
    <t>Kaal</t>
  </si>
  <si>
    <t>Kaali Khuhi</t>
  </si>
  <si>
    <t>Kaalia</t>
  </si>
  <si>
    <t>173 min</t>
  </si>
  <si>
    <t>Kaaliyan</t>
  </si>
  <si>
    <t>Kabali (Hindi Version)</t>
  </si>
  <si>
    <t>Kabaneri of the Iron Fortress: The Battle of Unato</t>
  </si>
  <si>
    <t>Kabhi Alvida Naa Kehna</t>
  </si>
  <si>
    <t>192 min</t>
  </si>
  <si>
    <t>Kabhi Haan Kabhi Naa</t>
  </si>
  <si>
    <t>Kabhi Khushi Kabhie Gham</t>
  </si>
  <si>
    <t>209 min</t>
  </si>
  <si>
    <t>Kabir Singh</t>
  </si>
  <si>
    <t>Kacche Dhaagey</t>
  </si>
  <si>
    <t>Kahaani</t>
  </si>
  <si>
    <t>Kahlil Gibran's The Prophet</t>
  </si>
  <si>
    <t>Kai Po Che!</t>
  </si>
  <si>
    <t>Kajraare</t>
  </si>
  <si>
    <t>Kakegurui</t>
  </si>
  <si>
    <t>Kal Ho Naa Ho</t>
  </si>
  <si>
    <t>187 min</t>
  </si>
  <si>
    <t>Kalakalappu</t>
  </si>
  <si>
    <t>Kaleidoscope</t>
  </si>
  <si>
    <t>Kalek Shanab</t>
  </si>
  <si>
    <t>Kalel, 15</t>
  </si>
  <si>
    <t>Kalki</t>
  </si>
  <si>
    <t>41 min</t>
  </si>
  <si>
    <t>Kalushi: The Story of Solomon Mahlangu</t>
  </si>
  <si>
    <t>Kaminey</t>
  </si>
  <si>
    <t>Kanavu Variyam</t>
  </si>
  <si>
    <t>Kandasamys: The Wedding</t>
  </si>
  <si>
    <t>Kanika</t>
  </si>
  <si>
    <t>Kannum Kannum Kollaiyadithaal</t>
  </si>
  <si>
    <t>Kantaro: The Sweet Tooth Salaryman</t>
  </si>
  <si>
    <t>Kapoor &amp; Sons</t>
  </si>
  <si>
    <t>Kappela</t>
  </si>
  <si>
    <t>Kara Bela</t>
  </si>
  <si>
    <t>Kardec</t>
  </si>
  <si>
    <t>Karkar</t>
  </si>
  <si>
    <t>Karol Modzelewski, Łukasz „Lotek” Lodkowski No Offense</t>
  </si>
  <si>
    <t>Karthik Calling Karthik</t>
  </si>
  <si>
    <t>Kartini: Princess of Java</t>
  </si>
  <si>
    <t>Karzzzz</t>
  </si>
  <si>
    <t>Kasanova</t>
  </si>
  <si>
    <t>Katarzyna Piasecka, Rafał Pacześ Seriously Funny</t>
  </si>
  <si>
    <t>Kate &amp; Leopold</t>
  </si>
  <si>
    <t>Kath &amp; Kimderella</t>
  </si>
  <si>
    <t>Kath and Kim</t>
  </si>
  <si>
    <t>Katha</t>
  </si>
  <si>
    <t>Katherine Ryan: Glitter Room</t>
  </si>
  <si>
    <t>Katherine Ryan: In Trouble</t>
  </si>
  <si>
    <t>Kathleen Madigan: Bothering Jesus</t>
  </si>
  <si>
    <t>Katt Williams: American Hustle (The Movie)</t>
  </si>
  <si>
    <t>Katt Williams: Great America</t>
  </si>
  <si>
    <t>Katt Williams: Kattpacalypse</t>
  </si>
  <si>
    <t>Katt Williams: Live</t>
  </si>
  <si>
    <t>Katt Williams: The Pimp Chronicles: Pt. 1</t>
  </si>
  <si>
    <t>Katti Batti</t>
  </si>
  <si>
    <t>Kavin Jay: Everybody Calm Down!</t>
  </si>
  <si>
    <t>Kaviyude Osyath</t>
  </si>
  <si>
    <t>Kay Dyache Bola</t>
  </si>
  <si>
    <t>Kazoops!</t>
  </si>
  <si>
    <t>KD (A) Karuppudurai</t>
  </si>
  <si>
    <t>Keith Richards: Under the Influence</t>
  </si>
  <si>
    <t>Ken Burns Presents: College Behind Bars: A Film by Lynn Novick and Produced by Sarah Botstein</t>
  </si>
  <si>
    <t>Ken Burns: The Civil War</t>
  </si>
  <si>
    <t>Ken Burns: The Roosevelts: An Intimate History</t>
  </si>
  <si>
    <t>Ken Burns: The West</t>
  </si>
  <si>
    <t>Ken Jeong: You Complete Me, Ho</t>
  </si>
  <si>
    <t>KENGAN ASHURA</t>
  </si>
  <si>
    <t>Kenny Sebastian: The Most Interesting Person in the Room</t>
  </si>
  <si>
    <t>Kevin Hart: Don’t F**k This Up</t>
  </si>
  <si>
    <t>Kevin Hart: I'm a Grown Little Man</t>
  </si>
  <si>
    <t>Kevin Hart: Irresponsible</t>
  </si>
  <si>
    <t>Kevin Hart: Laugh at My Pain</t>
  </si>
  <si>
    <t>Kevin Hart: Let Me Explain</t>
  </si>
  <si>
    <t>Kevin Hart: Seriously Funny</t>
  </si>
  <si>
    <t>Kevin Hart: What Now?</t>
  </si>
  <si>
    <t>Kevin Hart: Zero F**ks Given</t>
  </si>
  <si>
    <t>Kevin Hart's Guide to Black History</t>
  </si>
  <si>
    <t>Kevin James: Never Don't Give Up</t>
  </si>
  <si>
    <t>Kevin James: Sweat the Small Stuff</t>
  </si>
  <si>
    <t>Kevyn Aucoin: Beauty &amp; the Beast in Me</t>
  </si>
  <si>
    <t>Khaani</t>
  </si>
  <si>
    <t>Khalnayak</t>
  </si>
  <si>
    <t>Khan: No. 1 Crime Hunter</t>
  </si>
  <si>
    <t>Khelti Hai Zindagi Aankh Micholi</t>
  </si>
  <si>
    <t>Khido Khundi</t>
  </si>
  <si>
    <t>Khoobsurat</t>
  </si>
  <si>
    <t>Khoon Khoon</t>
  </si>
  <si>
    <t>Khosla Ka Ghosla</t>
  </si>
  <si>
    <t>Khotey Sikkey</t>
  </si>
  <si>
    <t>Khubsoorat</t>
  </si>
  <si>
    <t>Khushi</t>
  </si>
  <si>
    <t>Kia and Cosmos</t>
  </si>
  <si>
    <t>Kibaoh Klashers</t>
  </si>
  <si>
    <t>Kickboxer: Retaliation</t>
  </si>
  <si>
    <t>Kickboxer: Vengeance</t>
  </si>
  <si>
    <t>Kicking and Screaming</t>
  </si>
  <si>
    <t>Kicko &amp; Super Speedo</t>
  </si>
  <si>
    <t>Kid Kulafu</t>
  </si>
  <si>
    <t>Kid-E-Cats</t>
  </si>
  <si>
    <t>Kidnapping Mr. Heineken</t>
  </si>
  <si>
    <t>Kidnapping Stella</t>
  </si>
  <si>
    <t>Kids on the Block</t>
  </si>
  <si>
    <t>Kikoriki</t>
  </si>
  <si>
    <t>Kill Bill: Vol. 1</t>
  </si>
  <si>
    <t>Kill Bill: Vol. 2</t>
  </si>
  <si>
    <t>Kill Command</t>
  </si>
  <si>
    <t>Kill Hitler! The Luck of the Devil</t>
  </si>
  <si>
    <t>Kill la Kill</t>
  </si>
  <si>
    <t>Kill Me If You Dare</t>
  </si>
  <si>
    <t>Kill Ratio</t>
  </si>
  <si>
    <t>Kill the Irishman</t>
  </si>
  <si>
    <t>Kill the Messenger</t>
  </si>
  <si>
    <t>Killa</t>
  </si>
  <si>
    <t>Killer Cove</t>
  </si>
  <si>
    <t>Killer Inside: The Mind of Aaron Hernandez</t>
  </si>
  <si>
    <t>Killer Klowns from Outer Space</t>
  </si>
  <si>
    <t>Killer Ratings</t>
  </si>
  <si>
    <t>Killer Women with Piers Morgan</t>
  </si>
  <si>
    <t>Killers</t>
  </si>
  <si>
    <t>Killing Hasselhoff</t>
  </si>
  <si>
    <t>Killing Them Softly</t>
  </si>
  <si>
    <t>Kills on Wheels</t>
  </si>
  <si>
    <t>Kilo Two Bravo</t>
  </si>
  <si>
    <t>Kim's Convenience</t>
  </si>
  <si>
    <t>King Jack</t>
  </si>
  <si>
    <t>King of Boys</t>
  </si>
  <si>
    <t>182 min</t>
  </si>
  <si>
    <t>King of Peking</t>
  </si>
  <si>
    <t>King's Ransom</t>
  </si>
  <si>
    <t>King’s War</t>
  </si>
  <si>
    <t>Kingdom</t>
  </si>
  <si>
    <t>Kingdom of Us</t>
  </si>
  <si>
    <t>Kingdoms of the Sky</t>
  </si>
  <si>
    <t>Kingpin</t>
  </si>
  <si>
    <t>Kings</t>
  </si>
  <si>
    <t>Kings of Jo'Burg</t>
  </si>
  <si>
    <t>Kipo and the Age of Wonderbeasts</t>
  </si>
  <si>
    <t>Kis Kisko Pyaar Karoon</t>
  </si>
  <si>
    <t>Kisaan</t>
  </si>
  <si>
    <t>Kismat Konnection</t>
  </si>
  <si>
    <t>Kiss &amp; Cry</t>
  </si>
  <si>
    <t>Kiss Me First</t>
  </si>
  <si>
    <t>Kiss the Girls</t>
  </si>
  <si>
    <t>Kiss the Ground</t>
  </si>
  <si>
    <t>Kiss The Series</t>
  </si>
  <si>
    <t>Kissing Game</t>
  </si>
  <si>
    <t>Kita Kita</t>
  </si>
  <si>
    <t>Kitten Rescuers</t>
  </si>
  <si>
    <t>KL Zombi</t>
  </si>
  <si>
    <t>Knightfall</t>
  </si>
  <si>
    <t>Knights of Sidonia</t>
  </si>
  <si>
    <t>Knock Down The House</t>
  </si>
  <si>
    <t>Knock Knock</t>
  </si>
  <si>
    <t>Know Your Enemy - Japan</t>
  </si>
  <si>
    <t>Knowing</t>
  </si>
  <si>
    <t>KO One</t>
  </si>
  <si>
    <t>KO One Return</t>
  </si>
  <si>
    <t>Kocan Kadar Konus</t>
  </si>
  <si>
    <t>Kocan Kadar Konus 2: Dirilis</t>
  </si>
  <si>
    <t>Kodachrome</t>
  </si>
  <si>
    <t>Koi Aap Sa</t>
  </si>
  <si>
    <t>Koko: The Gorilla Who Talks</t>
  </si>
  <si>
    <t>Kolaiyuthir Kaalam</t>
  </si>
  <si>
    <t>Komola Rocket</t>
  </si>
  <si>
    <t>Kon Kon Kon</t>
  </si>
  <si>
    <t>Kon-Tiki</t>
  </si>
  <si>
    <t>Kong: King of the Apes</t>
  </si>
  <si>
    <t>Kongsuni and Friends</t>
  </si>
  <si>
    <t>Kopitiam</t>
  </si>
  <si>
    <t>Korean Pork Belly Rhapsody</t>
  </si>
  <si>
    <t>Koshish</t>
  </si>
  <si>
    <t>Kraftidioten</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</si>
  <si>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</si>
  <si>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</si>
  <si>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</si>
  <si>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</si>
  <si>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</si>
  <si>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</si>
  <si>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</si>
  <si>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</si>
  <si>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Krisha</t>
  </si>
  <si>
    <t>Krishna and His Leela</t>
  </si>
  <si>
    <t>Krishna Balram</t>
  </si>
  <si>
    <t>Krishna Cottage</t>
  </si>
  <si>
    <t>Kristy</t>
  </si>
  <si>
    <t>Krutant</t>
  </si>
  <si>
    <t>Krystal</t>
  </si>
  <si>
    <t>Kucch To Hai</t>
  </si>
  <si>
    <t>Kuch Kuch Hota Hai</t>
  </si>
  <si>
    <t>Kuldip Patwal: I Didn't Do It!</t>
  </si>
  <si>
    <t>Kulipari: An Army of Frogs</t>
  </si>
  <si>
    <t>Kulipari: Dream Walker</t>
  </si>
  <si>
    <t>Kung Fu Hustle</t>
  </si>
  <si>
    <t>Kung Fu Magoo</t>
  </si>
  <si>
    <t>Kung Fu Panda: Holiday</t>
  </si>
  <si>
    <t>Kung Fu Panda: Secrets of the Scroll</t>
  </si>
  <si>
    <t>Kung Fu Yoga</t>
  </si>
  <si>
    <t>Kuntilanak</t>
  </si>
  <si>
    <t>Kuppivala</t>
  </si>
  <si>
    <t>Kurbaan</t>
  </si>
  <si>
    <t>Kuroko's Basketball</t>
  </si>
  <si>
    <t>Kuromukuro</t>
  </si>
  <si>
    <t>Kurt &amp; Courtney</t>
  </si>
  <si>
    <t>Kurt Seyit &amp; Sura</t>
  </si>
  <si>
    <t>Kurtulus Son Durak</t>
  </si>
  <si>
    <t>Kya Kehna</t>
  </si>
  <si>
    <t>Kyaa Kool Hai Hum</t>
  </si>
  <si>
    <t>Kyaa Kool Hain Hum 3</t>
  </si>
  <si>
    <t>Kygo: Live at the Hollywood Bowl</t>
  </si>
  <si>
    <t>Kyo Kii... Main Jhuth Nahin Bolta</t>
  </si>
  <si>
    <t>Kyun! Ho Gaya Na</t>
  </si>
  <si>
    <t>L.A.’s Finest</t>
  </si>
  <si>
    <t>Léa &amp; I</t>
  </si>
  <si>
    <t>La Última Fiesta</t>
  </si>
  <si>
    <t>LA 92</t>
  </si>
  <si>
    <t>La Bamba</t>
  </si>
  <si>
    <t>La casa de papel</t>
  </si>
  <si>
    <t>La Coppia dei Campioni</t>
  </si>
  <si>
    <t>La Doña</t>
  </si>
  <si>
    <t>La Esclava Blanca</t>
  </si>
  <si>
    <t>La Familia P. Luche</t>
  </si>
  <si>
    <t>La Femme</t>
  </si>
  <si>
    <t>La Gran Ilusión</t>
  </si>
  <si>
    <t>La Grande Chaumière Violette</t>
  </si>
  <si>
    <t>La Línea: Shadow of Narco</t>
  </si>
  <si>
    <t>La Leyenda del Diamante</t>
  </si>
  <si>
    <t>La Mante</t>
  </si>
  <si>
    <t>La Niña</t>
  </si>
  <si>
    <t>LA Originals</t>
  </si>
  <si>
    <t>La Piloto</t>
  </si>
  <si>
    <t>La Révolution</t>
  </si>
  <si>
    <t>La Reina del Sur</t>
  </si>
  <si>
    <t>La Robe De Mariee Des Cieux</t>
  </si>
  <si>
    <t>La Rosa de Guadalupe</t>
  </si>
  <si>
    <t>La Viuda Negra</t>
  </si>
  <si>
    <t>Laal Rang</t>
  </si>
  <si>
    <t>Laatu</t>
  </si>
  <si>
    <t>Laddaland</t>
  </si>
  <si>
    <t>Ladies First</t>
  </si>
  <si>
    <t>Ladies Up</t>
  </si>
  <si>
    <t>Lady Bird</t>
  </si>
  <si>
    <t>Lady Bloodfight</t>
  </si>
  <si>
    <t>Lady Driver</t>
  </si>
  <si>
    <t>Lady Dynamite</t>
  </si>
  <si>
    <t>Lady in the Water</t>
  </si>
  <si>
    <t>Lady J</t>
  </si>
  <si>
    <t>Lady-Like</t>
  </si>
  <si>
    <t>Lady, la vendedora de rosas</t>
  </si>
  <si>
    <t>Laerte-se</t>
  </si>
  <si>
    <t>Lagaan</t>
  </si>
  <si>
    <t>224 min</t>
  </si>
  <si>
    <t>Lagos Real Fake Life</t>
  </si>
  <si>
    <t>Lakeeran</t>
  </si>
  <si>
    <t>Lakshya</t>
  </si>
  <si>
    <t>Lal Patthar</t>
  </si>
  <si>
    <t>Lalbaug Parel: Zali Mumbai Sonyachi</t>
  </si>
  <si>
    <t>Land Girls</t>
  </si>
  <si>
    <t>Lang Tong</t>
  </si>
  <si>
    <t>Lara and the Beat</t>
  </si>
  <si>
    <t>Larceny</t>
  </si>
  <si>
    <t>Larry Charles' Dangerous World of Comedy</t>
  </si>
  <si>
    <t>Larry the Cable Guy: Remain Seated</t>
  </si>
  <si>
    <t>Larva</t>
  </si>
  <si>
    <t>Larva Island</t>
  </si>
  <si>
    <t>Las muñecas de la mafia</t>
  </si>
  <si>
    <t>Last</t>
  </si>
  <si>
    <t>Last Breath</t>
  </si>
  <si>
    <t>Last Chance U</t>
  </si>
  <si>
    <t>Last Ferry</t>
  </si>
  <si>
    <t>Last Flight to Abuja</t>
  </si>
  <si>
    <t>LAST HOPE</t>
  </si>
  <si>
    <t>Last Knights</t>
  </si>
  <si>
    <t>Last Night</t>
  </si>
  <si>
    <t>Last Tango in Halifax</t>
  </si>
  <si>
    <t>Late Life: The Chien-Ming Wang Story</t>
  </si>
  <si>
    <t>Latte and the Magic Waterstone</t>
  </si>
  <si>
    <t>Lavell Crawford: Can a Brother Get Some Love?</t>
  </si>
  <si>
    <t>Lavender</t>
  </si>
  <si>
    <t>Lawless</t>
  </si>
  <si>
    <t>Laws of Attraction</t>
  </si>
  <si>
    <t>Layer Cake</t>
  </si>
  <si>
    <t>Layla M.</t>
  </si>
  <si>
    <t>Le K Benzema</t>
  </si>
  <si>
    <t>Le serment des Hitler</t>
  </si>
  <si>
    <t>League of Legends Origins</t>
  </si>
  <si>
    <t>Leah Remini: Scientology and the Aftermath</t>
  </si>
  <si>
    <t>Leap Year</t>
  </si>
  <si>
    <t>Leap!</t>
  </si>
  <si>
    <t>LeapFrog: Letter Factory</t>
  </si>
  <si>
    <t>LeapFrog: Numberland</t>
  </si>
  <si>
    <t>LeapFrog: Phonics Farm</t>
  </si>
  <si>
    <t>LeapFrog: Sing-along, Read-along</t>
  </si>
  <si>
    <t>Learning Songs by Little Baby Bum: Nursery Rhyme Friends</t>
  </si>
  <si>
    <t>Learning Time with Timmy</t>
  </si>
  <si>
    <t>Lechmi</t>
  </si>
  <si>
    <t>Lee Daniels' The Butler</t>
  </si>
  <si>
    <t>Left Behind</t>
  </si>
  <si>
    <t>Legacies</t>
  </si>
  <si>
    <t>Legend</t>
  </si>
  <si>
    <t>Legend of the Guardians: The Owls of Ga'Hoole</t>
  </si>
  <si>
    <t>Legend of the Naga Pearls</t>
  </si>
  <si>
    <t>Legend Quest</t>
  </si>
  <si>
    <t>Legend Quest: Masters of Myth</t>
  </si>
  <si>
    <t>Legendary Weapons of China</t>
  </si>
  <si>
    <t>Legends of Strength</t>
  </si>
  <si>
    <t>LEGENDS OF THE HIDDEN TEMPLE</t>
  </si>
  <si>
    <t>Legion</t>
  </si>
  <si>
    <t>LEGO Bionicle: The Journey to One</t>
  </si>
  <si>
    <t>Lego DC Comics: Batman Be-Leaguered</t>
  </si>
  <si>
    <t>LEGO Elves: Secrets of Elvendale</t>
  </si>
  <si>
    <t>Lego Friends</t>
  </si>
  <si>
    <t>Lego Friends: Girls on a Mission</t>
  </si>
  <si>
    <t>LEGO Friends: The Power of Friendship</t>
  </si>
  <si>
    <t>LEGO House - Home of the Brick</t>
  </si>
  <si>
    <t>LEGO Jurassic World: Legend of Isla Nublar</t>
  </si>
  <si>
    <t>LEGO Jurassic World: Secret Exhibit</t>
  </si>
  <si>
    <t>LEGO Jurassic World: The Indominus Escape</t>
  </si>
  <si>
    <t>LEGO Marvel Super Heroes: Avengers Reassembled!</t>
  </si>
  <si>
    <t>LEGO Marvel Super Heroes: Black Panther</t>
  </si>
  <si>
    <t>LEGO Marvel Super Heroes: Guardians of the Galaxy</t>
  </si>
  <si>
    <t>LEGO Ninjago</t>
  </si>
  <si>
    <t>LEGO Ninjago: Masters of Spinjitzu</t>
  </si>
  <si>
    <t>LEGO Ninjago: Masters of Spinjitzu: Day of the Departed</t>
  </si>
  <si>
    <t>LEGO: CITY Adventures</t>
  </si>
  <si>
    <t>LEGO: Marvel Super Heroes: Maximum Overload</t>
  </si>
  <si>
    <t>Leila</t>
  </si>
  <si>
    <t>Lembi 8 Giga</t>
  </si>
  <si>
    <t>Lenox Hill</t>
  </si>
  <si>
    <t>Lens</t>
  </si>
  <si>
    <t>Leo &amp; Tig</t>
  </si>
  <si>
    <t>Leo the Lion</t>
  </si>
  <si>
    <t>Les Bleus - Une autre histoire de France, 1996-2016</t>
  </si>
  <si>
    <t>Les Misérables</t>
  </si>
  <si>
    <t>Leslie Jones: Time Machine</t>
  </si>
  <si>
    <t>Lessons from a School Shooting: Notes from Dunblane</t>
  </si>
  <si>
    <t>Let It Fall: Los Angeles 1982-1992</t>
  </si>
  <si>
    <t>Let It Snow</t>
  </si>
  <si>
    <t>Let There Be Light</t>
  </si>
  <si>
    <t>Let's Dance</t>
  </si>
  <si>
    <t>Let's Eat 2</t>
  </si>
  <si>
    <t>Let’s Eat</t>
  </si>
  <si>
    <t>Levius</t>
  </si>
  <si>
    <t>Leyla and Mecnun</t>
  </si>
  <si>
    <t>Leyla Everlasting</t>
  </si>
  <si>
    <t>Lez Bomb</t>
  </si>
  <si>
    <t>Liar, Liar, Vampire</t>
  </si>
  <si>
    <t>Liar's Dice</t>
  </si>
  <si>
    <t>Liberated: The New Sexual Revolution</t>
  </si>
  <si>
    <t>License to Drill: Louisiana</t>
  </si>
  <si>
    <t>Liefling</t>
  </si>
  <si>
    <t>Life</t>
  </si>
  <si>
    <t>Life 2.0</t>
  </si>
  <si>
    <t>Life After Beth</t>
  </si>
  <si>
    <t>Life in a ... Metro</t>
  </si>
  <si>
    <t>Life in the Doghouse</t>
  </si>
  <si>
    <t>Life Ki Toh Lag Gayi</t>
  </si>
  <si>
    <t>Life of An Outcast</t>
  </si>
  <si>
    <t>Life on Location</t>
  </si>
  <si>
    <t>Life Overtakes Me</t>
  </si>
  <si>
    <t>Life Plan A and B</t>
  </si>
  <si>
    <t>Life Sentence</t>
  </si>
  <si>
    <t>Life Story</t>
  </si>
  <si>
    <t>Life's Speed Bump</t>
  </si>
  <si>
    <t>Lifechanger</t>
  </si>
  <si>
    <t>Lifeline</t>
  </si>
  <si>
    <t>Light in the Dark</t>
  </si>
  <si>
    <t>Like Arrows</t>
  </si>
  <si>
    <t>Like Father</t>
  </si>
  <si>
    <t>Like Water for Chocolate</t>
  </si>
  <si>
    <t>Lil Peep: Everybody’s Everything</t>
  </si>
  <si>
    <t>Lila &amp; Eve</t>
  </si>
  <si>
    <t>Lilli</t>
  </si>
  <si>
    <t>Lilyhammer</t>
  </si>
  <si>
    <t>Limitless</t>
  </si>
  <si>
    <t>Limmy's Show!</t>
  </si>
  <si>
    <t>Lincoln</t>
  </si>
  <si>
    <t>Line Walker</t>
  </si>
  <si>
    <t>Lingua Franca</t>
  </si>
  <si>
    <t>Lion Pride</t>
  </si>
  <si>
    <t>Lion's Heart</t>
  </si>
  <si>
    <t>Lionheart</t>
  </si>
  <si>
    <t>Liss Pereira: Reteniendo líquidos</t>
  </si>
  <si>
    <t>Listen</t>
  </si>
  <si>
    <t>Listen Up! The Lives of Quincy Jones</t>
  </si>
  <si>
    <t>Little Baby Bum: Go Buster</t>
  </si>
  <si>
    <t>Little Baby Bum: Nursery Rhyme Friends</t>
  </si>
  <si>
    <t>Little Boxes</t>
  </si>
  <si>
    <t>Little Dragon Maiden</t>
  </si>
  <si>
    <t>Little Evil</t>
  </si>
  <si>
    <t>Little Lunch</t>
  </si>
  <si>
    <t>Little Lunch: The Halloween Horror Story</t>
  </si>
  <si>
    <t>Little Lunch: The Nightmare Before Graduation</t>
  </si>
  <si>
    <t>Little Men</t>
  </si>
  <si>
    <t>Little Miss Sumo</t>
  </si>
  <si>
    <t>Little Monsters</t>
  </si>
  <si>
    <t>Little Nicky</t>
  </si>
  <si>
    <t>Little Singham</t>
  </si>
  <si>
    <t>Little Singham aur Kaal ka Mahajaal</t>
  </si>
  <si>
    <t>Little Singham Bandarpur Mein Hu Ha Hu</t>
  </si>
  <si>
    <t>Little Singham in London</t>
  </si>
  <si>
    <t>Little Singham: Kaal Ka Badla</t>
  </si>
  <si>
    <t>Little Singham: Kaal Ki Tabaahi</t>
  </si>
  <si>
    <t>Little Singham: Legend of Dugabakka</t>
  </si>
  <si>
    <t>Little Singham: Mahabali</t>
  </si>
  <si>
    <t>Little Sister</t>
  </si>
  <si>
    <t>Little Things</t>
  </si>
  <si>
    <t>Little Witch Academia</t>
  </si>
  <si>
    <t>Littlest Pet Shop: A World of Our Own</t>
  </si>
  <si>
    <t>Liv and Maddie</t>
  </si>
  <si>
    <t>Live</t>
  </si>
  <si>
    <t>Live Twice, Love Once</t>
  </si>
  <si>
    <t>Live Up To Your Name</t>
  </si>
  <si>
    <t>Living in Bondage: Breaking Free</t>
  </si>
  <si>
    <t>Living Undocumented</t>
  </si>
  <si>
    <t>Living with Yourself</t>
  </si>
  <si>
    <t>Lizzie Borden Took an Ax</t>
  </si>
  <si>
    <t>Llama Llama</t>
  </si>
  <si>
    <t>Lo and Behold: Reveries of the Connected World</t>
  </si>
  <si>
    <t>Lo más sencillo es complicarlo todo</t>
  </si>
  <si>
    <t>Lo que la verdad esconde: El caso Asunta (Operacion Nenúfar)</t>
  </si>
  <si>
    <t>Lo que la vida me robó</t>
  </si>
  <si>
    <t>Loaded</t>
  </si>
  <si>
    <t>Lock</t>
  </si>
  <si>
    <t>Lock Your Girls In</t>
  </si>
  <si>
    <t>233 min</t>
  </si>
  <si>
    <t>Locke</t>
  </si>
  <si>
    <t>Locke &amp; Key</t>
  </si>
  <si>
    <t>Locked on You</t>
  </si>
  <si>
    <t>Locked Up</t>
  </si>
  <si>
    <t>Lockout</t>
  </si>
  <si>
    <t>Loco Love</t>
  </si>
  <si>
    <t>Locust</t>
  </si>
  <si>
    <t>Loev</t>
  </si>
  <si>
    <t>Logan's Run</t>
  </si>
  <si>
    <t>Lola Igna</t>
  </si>
  <si>
    <t>LoliRock</t>
  </si>
  <si>
    <t>Lolita</t>
  </si>
  <si>
    <t>Lommbock</t>
  </si>
  <si>
    <t>London Heist</t>
  </si>
  <si>
    <t>London Hughes: To Catch a D*ck</t>
  </si>
  <si>
    <t>London Spy</t>
  </si>
  <si>
    <t>Long Shot</t>
  </si>
  <si>
    <t>Long Time Running</t>
  </si>
  <si>
    <t>Longmire</t>
  </si>
  <si>
    <t>Loo Loo Kids: Johny &amp; Friends Musical Adventures</t>
  </si>
  <si>
    <t>Look for a Star</t>
  </si>
  <si>
    <t>Look Out, Officer</t>
  </si>
  <si>
    <t>Look Who's Back</t>
  </si>
  <si>
    <t>Lorai: Play to Live</t>
  </si>
  <si>
    <t>Lorena, Light-Footed Woman</t>
  </si>
  <si>
    <t>Los 10 años de Peter Capusotto</t>
  </si>
  <si>
    <t>Los Herederos</t>
  </si>
  <si>
    <t>Los Niños Héroes de Chapultepec</t>
  </si>
  <si>
    <t>Los tiempos de Pablo Escobar</t>
  </si>
  <si>
    <t>Los Tigres del Norte at Folsom Prison</t>
  </si>
  <si>
    <t>Losers</t>
  </si>
  <si>
    <t>Losing Sight of Shore</t>
  </si>
  <si>
    <t>Lost &amp; Found Music Studios</t>
  </si>
  <si>
    <t>Lost Bullet</t>
  </si>
  <si>
    <t>Lost Girl</t>
  </si>
  <si>
    <t>Lost Girls</t>
  </si>
  <si>
    <t>Lost in London</t>
  </si>
  <si>
    <t>Lost in Space</t>
  </si>
  <si>
    <t>LOST SONG</t>
  </si>
  <si>
    <t>Loudon Wainwright III: Surviving Twin</t>
  </si>
  <si>
    <t>Louis C.K. 2017</t>
  </si>
  <si>
    <t>Louis C.K.: Hilarious</t>
  </si>
  <si>
    <t>Louis C.K.: Live at the Comedy Store</t>
  </si>
  <si>
    <t>Love</t>
  </si>
  <si>
    <t>Love @ Seventeen</t>
  </si>
  <si>
    <t>Love &amp; Anarchy</t>
  </si>
  <si>
    <t>Love 101</t>
  </si>
  <si>
    <t>Love Aaj Kal</t>
  </si>
  <si>
    <t>Love Alarm</t>
  </si>
  <si>
    <t>Love and Fortune</t>
  </si>
  <si>
    <t>Love and Hong Kong</t>
  </si>
  <si>
    <t>Love and Shukla</t>
  </si>
  <si>
    <t>Love Around</t>
  </si>
  <si>
    <t>Love Beats Rhymes</t>
  </si>
  <si>
    <t>Love Cheque Charge</t>
  </si>
  <si>
    <t>Love Cuisine</t>
  </si>
  <si>
    <t>Love Dot Com: The Social Experiment</t>
  </si>
  <si>
    <t>Love Family</t>
  </si>
  <si>
    <t>Love for Sale</t>
  </si>
  <si>
    <t>Love for Sale 2</t>
  </si>
  <si>
    <t>Love for Ten: Generation of Youth</t>
  </si>
  <si>
    <t>Love In A Puff</t>
  </si>
  <si>
    <t>Love Is a Story</t>
  </si>
  <si>
    <t>Love Is Blind</t>
  </si>
  <si>
    <t>Love Is in the Air</t>
  </si>
  <si>
    <t>Love Is War</t>
  </si>
  <si>
    <t>Love Jacked</t>
  </si>
  <si>
    <t>Love Jones</t>
  </si>
  <si>
    <t>Love Like the Falling Rain</t>
  </si>
  <si>
    <t>Love Me As I Am</t>
  </si>
  <si>
    <t>Love Me or Leave Me</t>
  </si>
  <si>
    <t>Love Ni Bhavai</t>
  </si>
  <si>
    <t>Love Now</t>
  </si>
  <si>
    <t>Love O2O</t>
  </si>
  <si>
    <t>Love Off the Cuff</t>
  </si>
  <si>
    <t>Love on Delivery</t>
  </si>
  <si>
    <t>Love on the Spectrum</t>
  </si>
  <si>
    <t>Love Per Square Foot</t>
  </si>
  <si>
    <t>Love Rain</t>
  </si>
  <si>
    <t>Love Rhythms - Accidental Daddy</t>
  </si>
  <si>
    <t>Love Shot</t>
  </si>
  <si>
    <t>Love Station</t>
  </si>
  <si>
    <t>Love Storm</t>
  </si>
  <si>
    <t>Love Wedding Repeat</t>
  </si>
  <si>
    <t>Love You to the Stars and Back</t>
  </si>
  <si>
    <t>Love You... Love You Not</t>
  </si>
  <si>
    <t>Love Your Garden</t>
  </si>
  <si>
    <t>Love, Chunibyo &amp; Other Delusions!</t>
  </si>
  <si>
    <t>Love, Death &amp; Robots</t>
  </si>
  <si>
    <t>Love, Guaranteed</t>
  </si>
  <si>
    <t>Love, Rosie</t>
  </si>
  <si>
    <t>Love, Surreal and Odd</t>
  </si>
  <si>
    <t>Love.com</t>
  </si>
  <si>
    <t>Lovesick</t>
  </si>
  <si>
    <t>Lovesong</t>
  </si>
  <si>
    <t>Lovestruck in the City</t>
  </si>
  <si>
    <t>LoveTrue</t>
  </si>
  <si>
    <t>Loving</t>
  </si>
  <si>
    <t>Loving Annabelle</t>
  </si>
  <si>
    <t>Loving is Losing</t>
  </si>
  <si>
    <t>Loving You</t>
  </si>
  <si>
    <t>LSD: Love, Sex Aur Dhokha</t>
  </si>
  <si>
    <t>Lu Over the Wall</t>
  </si>
  <si>
    <t>Lucas Brothers: On Drugs</t>
  </si>
  <si>
    <t>Luccas Neto em: Acampamento de Férias 2</t>
  </si>
  <si>
    <t>Luccas Neto in: Children's Day</t>
  </si>
  <si>
    <t>Luccas Neto in: Summer Camp</t>
  </si>
  <si>
    <t>Luccas Neto in: The End of Christmas</t>
  </si>
  <si>
    <t>Lucha: Playing the Impossible</t>
  </si>
  <si>
    <t>Luciano Mellera: Infantiloide</t>
  </si>
  <si>
    <t>Lucid Dream</t>
  </si>
  <si>
    <t>Lucifer</t>
  </si>
  <si>
    <t>Luck by Chance</t>
  </si>
  <si>
    <t>Luckee</t>
  </si>
  <si>
    <t>Lucknow Central</t>
  </si>
  <si>
    <t>Lucky Days</t>
  </si>
  <si>
    <t>Lucky: No Time for Love</t>
  </si>
  <si>
    <t>Ludo</t>
  </si>
  <si>
    <t>Lugar de Mulher</t>
  </si>
  <si>
    <t>Luis Miguel - The Series</t>
  </si>
  <si>
    <t>Luka Chuppi</t>
  </si>
  <si>
    <t>Luna Nera</t>
  </si>
  <si>
    <t>Luna Petunia</t>
  </si>
  <si>
    <t>Luna Petunia: Return to Amazia</t>
  </si>
  <si>
    <t>Lunatics</t>
  </si>
  <si>
    <t>Luo Bao Bei</t>
  </si>
  <si>
    <t>Lupin</t>
  </si>
  <si>
    <t>Lupin the 3rd: The Castle of Cagliostro: Special Edition</t>
  </si>
  <si>
    <t>Lupt</t>
  </si>
  <si>
    <t>Lusers</t>
  </si>
  <si>
    <t>Lust Stories</t>
  </si>
  <si>
    <t>Luv Shuv Tey Chicken Khurana</t>
  </si>
  <si>
    <t>Lynne Koplitz: Hormonal Beast</t>
  </si>
  <si>
    <t>Ma Chu Ka</t>
  </si>
  <si>
    <t>Ma Rainey's Black Bottom</t>
  </si>
  <si>
    <t>Ma Rainey's Black Bottom: A Legacy Brought to Screen</t>
  </si>
  <si>
    <t>Maacher Jhol</t>
  </si>
  <si>
    <t>Mac &amp; Devin Go to High School</t>
  </si>
  <si>
    <t>Macchli Jal Ki Rani Hai</t>
  </si>
  <si>
    <t>Machete Kills</t>
  </si>
  <si>
    <t>Macho</t>
  </si>
  <si>
    <t>Mad Max</t>
  </si>
  <si>
    <t>Mad Men</t>
  </si>
  <si>
    <t>Mad Money</t>
  </si>
  <si>
    <t>Mad Ron's Prevues from Hell</t>
  </si>
  <si>
    <t>Mad World</t>
  </si>
  <si>
    <t>Madaari</t>
  </si>
  <si>
    <t>Madagascar: Escape 2 Africa</t>
  </si>
  <si>
    <t>Madam Secretary</t>
  </si>
  <si>
    <t>Maddman: The Steve Madden Story</t>
  </si>
  <si>
    <t>Made in China</t>
  </si>
  <si>
    <t>Made in Mexico</t>
  </si>
  <si>
    <t>Madness in the Desert</t>
  </si>
  <si>
    <t>Madras Café</t>
  </si>
  <si>
    <t>Madre</t>
  </si>
  <si>
    <t>Maggie &amp; Bianca: Fashion Friends</t>
  </si>
  <si>
    <t>Magi: Adventure of Sinbad</t>
  </si>
  <si>
    <t>Magi: The Labyrinth of Magic</t>
  </si>
  <si>
    <t>Magic for Humans</t>
  </si>
  <si>
    <t>Magic Phone</t>
  </si>
  <si>
    <t>Magic Snowflake</t>
  </si>
  <si>
    <t>Magical Andes</t>
  </si>
  <si>
    <t>Magnetic</t>
  </si>
  <si>
    <t>Magnificent</t>
  </si>
  <si>
    <t>Magnolia</t>
  </si>
  <si>
    <t>189 min</t>
  </si>
  <si>
    <t>Magnus</t>
  </si>
  <si>
    <t>Mahabharat</t>
  </si>
  <si>
    <t>Maharaja: The Story of Ranjit Singh</t>
  </si>
  <si>
    <t>Maharakshak Devi</t>
  </si>
  <si>
    <t>Maharakshak: Aryan</t>
  </si>
  <si>
    <t>Mahi NRI</t>
  </si>
  <si>
    <t>Mahi Way</t>
  </si>
  <si>
    <t>Mahjong Heroes</t>
  </si>
  <si>
    <t>Mahmut &amp; Meryem</t>
  </si>
  <si>
    <t>Maid-Sama!</t>
  </si>
  <si>
    <t>Main aurr Mrs. Khanna</t>
  </si>
  <si>
    <t>Main Hoon Na</t>
  </si>
  <si>
    <t>Main, Meri Patni Aur Woh</t>
  </si>
  <si>
    <t>Maine Pyaar Kyun Kiya</t>
  </si>
  <si>
    <t>Maine Pyar Kiya</t>
  </si>
  <si>
    <t>Mak Cun</t>
  </si>
  <si>
    <t>Making a Murderer</t>
  </si>
  <si>
    <t>Making The Witcher</t>
  </si>
  <si>
    <t>Making Unorthodox</t>
  </si>
  <si>
    <t>Mako Mermaids: An H2O Adventure</t>
  </si>
  <si>
    <t>Maktub</t>
  </si>
  <si>
    <t>Mala Kahich Problem Nahi</t>
  </si>
  <si>
    <t>Malaal</t>
  </si>
  <si>
    <t>Malang</t>
  </si>
  <si>
    <t>Malena Pichot: Estupidez compleja</t>
  </si>
  <si>
    <t>Malevolent</t>
  </si>
  <si>
    <t>Malibu Rescue</t>
  </si>
  <si>
    <t>Malibu Rescue: The Next Wave</t>
  </si>
  <si>
    <t>Malibu Rescue: The Series</t>
  </si>
  <si>
    <t>Malicious</t>
  </si>
  <si>
    <t>Mallesham</t>
  </si>
  <si>
    <t>Mama's Boy</t>
  </si>
  <si>
    <t>Man Down</t>
  </si>
  <si>
    <t>Man Like Mobeen</t>
  </si>
  <si>
    <t>Man of Tai Chi</t>
  </si>
  <si>
    <t>Man to Man</t>
  </si>
  <si>
    <t>Man Up</t>
  </si>
  <si>
    <t>Man vs Wild with Sunny Leone</t>
  </si>
  <si>
    <t>Man with a Plan</t>
  </si>
  <si>
    <t>Mandi</t>
  </si>
  <si>
    <t>Mandobasar Galpo</t>
  </si>
  <si>
    <t>Manglehorn</t>
  </si>
  <si>
    <t>Mango Dreams</t>
  </si>
  <si>
    <t>Manhattan Romance</t>
  </si>
  <si>
    <t>Manhunt</t>
  </si>
  <si>
    <t>Manhunt: Deadly Games</t>
  </si>
  <si>
    <t>Maniac</t>
  </si>
  <si>
    <t>Maniyarayile Ashokan</t>
  </si>
  <si>
    <t>Manje Bistre</t>
  </si>
  <si>
    <t>MANK</t>
  </si>
  <si>
    <t>Manmadhudu 2</t>
  </si>
  <si>
    <t>152 min</t>
  </si>
  <si>
    <t>Mann</t>
  </si>
  <si>
    <t>Manolo: The Boy Who Made Shoes for Lizards</t>
  </si>
  <si>
    <t>Manorama Six Feet Under</t>
  </si>
  <si>
    <t>Manoranjan</t>
  </si>
  <si>
    <t>Mansfield Park</t>
  </si>
  <si>
    <t>Manson Family Vacation</t>
  </si>
  <si>
    <t>Manto</t>
  </si>
  <si>
    <t>Mantostaan</t>
  </si>
  <si>
    <t>Mantra</t>
  </si>
  <si>
    <t>Manu</t>
  </si>
  <si>
    <t>Manusangada</t>
  </si>
  <si>
    <t>Maps to the Stars</t>
  </si>
  <si>
    <t>Mar de Plástico</t>
  </si>
  <si>
    <t>Mara</t>
  </si>
  <si>
    <t>Maradona in Mexico</t>
  </si>
  <si>
    <t>Marauders</t>
  </si>
  <si>
    <t>Marc Maron: End Times Fun</t>
  </si>
  <si>
    <t>Marc Maron: Thinky Pain</t>
  </si>
  <si>
    <t>Marc Maron: Too Real</t>
  </si>
  <si>
    <t>Marcella</t>
  </si>
  <si>
    <t>March Comes in Like a Lion</t>
  </si>
  <si>
    <t>Marching Orders</t>
  </si>
  <si>
    <t>Marco Luque: Tamo Junto</t>
  </si>
  <si>
    <t>Marco Polo</t>
  </si>
  <si>
    <t>Marco Polo: One Hundred Eyes</t>
  </si>
  <si>
    <t>Maria</t>
  </si>
  <si>
    <t>Maria Bamford: Old Baby</t>
  </si>
  <si>
    <t>Maria Bamford: The Special Special Special</t>
  </si>
  <si>
    <t>Mariah Carey's Merriest Christmas</t>
  </si>
  <si>
    <t>Marianne</t>
  </si>
  <si>
    <t>Mariusz Kałamaga, Karol Kopiec, Wiolka Walaszczyk Hilarious Trio</t>
  </si>
  <si>
    <t>Mark Gatiss: A Study in Sherlock</t>
  </si>
  <si>
    <t>Marlon</t>
  </si>
  <si>
    <t>Marlon Wayans: Woke-ish</t>
  </si>
  <si>
    <t>Maron</t>
  </si>
  <si>
    <t>Maroon</t>
  </si>
  <si>
    <t>Marriage Palace</t>
  </si>
  <si>
    <t>Marriage Story</t>
  </si>
  <si>
    <t>Married at First Sight</t>
  </si>
  <si>
    <t>Mars</t>
  </si>
  <si>
    <t>Marseille</t>
  </si>
  <si>
    <t>Martial Arts of Shaolin</t>
  </si>
  <si>
    <t>Martin Lawrence Live: Runteldat</t>
  </si>
  <si>
    <t>Martin Luther: The Idea that Changed the World</t>
  </si>
  <si>
    <t>Martin Matte: La vie, la mort...eh la la..!</t>
  </si>
  <si>
    <t>Martyrs of Marriage</t>
  </si>
  <si>
    <t>Marvel &amp; ESPN Films Present: 1 of 1: Genesis</t>
  </si>
  <si>
    <t>Marvel Anime: Wolverine</t>
  </si>
  <si>
    <t>Marvel Anime: X-Men</t>
  </si>
  <si>
    <t>Marvel Super Hero Adventures: Frost Fight!</t>
  </si>
  <si>
    <t>Marvel's Agents of S.H.I.E.L.D.</t>
  </si>
  <si>
    <t>Marvel's Daredevil</t>
  </si>
  <si>
    <t>Marvel's Hulk: Where Monsters Dwell</t>
  </si>
  <si>
    <t>Marvel's Iron Fist</t>
  </si>
  <si>
    <t>Marvel's Iron Man &amp; Hulk: Heroes United</t>
  </si>
  <si>
    <t>Marvel's Jessica Jones</t>
  </si>
  <si>
    <t>Marvel's Luke Cage</t>
  </si>
  <si>
    <t>Marvel's The Defenders</t>
  </si>
  <si>
    <t>Marvel's The Punisher</t>
  </si>
  <si>
    <t>Mary and the Witch's Flower</t>
  </si>
  <si>
    <t>Mary Kom</t>
  </si>
  <si>
    <t>Mary Poppins Returns</t>
  </si>
  <si>
    <t>Mary Portas: Secret Shopper</t>
  </si>
  <si>
    <t>Masaba Masaba</t>
  </si>
  <si>
    <t>Masameer - The Movie</t>
  </si>
  <si>
    <t>Masameer Classics</t>
  </si>
  <si>
    <t>Mascots</t>
  </si>
  <si>
    <t>Masha and the Bear</t>
  </si>
  <si>
    <t>Masha's Spooky Stories</t>
  </si>
  <si>
    <t>Masha's Tales</t>
  </si>
  <si>
    <t>Maska</t>
  </si>
  <si>
    <t>Masoom</t>
  </si>
  <si>
    <t>Master</t>
  </si>
  <si>
    <t>Master of None</t>
  </si>
  <si>
    <t>Master Z: The Ip Man Legacy</t>
  </si>
  <si>
    <t>Match</t>
  </si>
  <si>
    <t>Mater</t>
  </si>
  <si>
    <t>Material</t>
  </si>
  <si>
    <t>Matichya Chuli</t>
  </si>
  <si>
    <t>Mau Nieto: Viviendo sobrio… desde el bar</t>
  </si>
  <si>
    <t>Mauli</t>
  </si>
  <si>
    <t>Maurício Meirelles: Generating Chaos</t>
  </si>
  <si>
    <t>Max Rose</t>
  </si>
  <si>
    <t>May the Devil Take You</t>
  </si>
  <si>
    <t>May We Chat</t>
  </si>
  <si>
    <t>May You Prosper</t>
  </si>
  <si>
    <t>Maya Angelou: And Still I Rise</t>
  </si>
  <si>
    <t>Maya Memsaab</t>
  </si>
  <si>
    <t>Mayday Life</t>
  </si>
  <si>
    <t>Maynard</t>
  </si>
  <si>
    <t>Maz Jobrani: Immigrant</t>
  </si>
  <si>
    <t>Maza Pati Karodpati</t>
  </si>
  <si>
    <t>Me and the Alien</t>
  </si>
  <si>
    <t>Mea Culpa</t>
  </si>
  <si>
    <t>Mean Dreams</t>
  </si>
  <si>
    <t>Mean Girls 2</t>
  </si>
  <si>
    <t>Mean Streets</t>
  </si>
  <si>
    <t>MeatEater</t>
  </si>
  <si>
    <t>Medal of Honor</t>
  </si>
  <si>
    <t>Medical Police</t>
  </si>
  <si>
    <t>Medici: Masters of Florence</t>
  </si>
  <si>
    <t>Meditation Park</t>
  </si>
  <si>
    <t>Medium</t>
  </si>
  <si>
    <t>Meet the Adebanjos</t>
  </si>
  <si>
    <t>Meet the In-Laws</t>
  </si>
  <si>
    <t>Meet the Trumps: From Immigrant to President</t>
  </si>
  <si>
    <t>Mega Food</t>
  </si>
  <si>
    <t>Megalobox</t>
  </si>
  <si>
    <t>MegaTruckers</t>
  </si>
  <si>
    <t>Meghnadbodh Rohoshyo</t>
  </si>
  <si>
    <t>Mehandi Circus</t>
  </si>
  <si>
    <t>Melle</t>
  </si>
  <si>
    <t>Melodies of Life - Born This Way</t>
  </si>
  <si>
    <t>Melvin Goes to Dinner</t>
  </si>
  <si>
    <t>Memoir of a Murderer</t>
  </si>
  <si>
    <t>Memories of a Teenager</t>
  </si>
  <si>
    <t>Memories of the Alhambra</t>
  </si>
  <si>
    <t>Memory Games</t>
  </si>
  <si>
    <t>Memory Love</t>
  </si>
  <si>
    <t>Men in Black</t>
  </si>
  <si>
    <t>Men in Black II</t>
  </si>
  <si>
    <t>Men on a Mission</t>
  </si>
  <si>
    <t>Menahi</t>
  </si>
  <si>
    <t>Menashe</t>
  </si>
  <si>
    <t>Menorca</t>
  </si>
  <si>
    <t>Merantau</t>
  </si>
  <si>
    <t>Merata: How Mum Decolonised the Screen</t>
  </si>
  <si>
    <t>Mercenary</t>
  </si>
  <si>
    <t>Mercury 13</t>
  </si>
  <si>
    <t>Mercy</t>
  </si>
  <si>
    <t>Mercy Black</t>
  </si>
  <si>
    <t>Mere Papa Hero Hiralal</t>
  </si>
  <si>
    <t>Mere Pyare Prime Minister</t>
  </si>
  <si>
    <t>Merku Thodarchi Malai</t>
  </si>
  <si>
    <t>Merlí</t>
  </si>
  <si>
    <t>Merlin</t>
  </si>
  <si>
    <t>Merry Happy Whatever</t>
  </si>
  <si>
    <t>Merry Men 2: Another Mission</t>
  </si>
  <si>
    <t>Merry Men: The Real Yoruba Demons</t>
  </si>
  <si>
    <t>Mersal</t>
  </si>
  <si>
    <t>Message from the King</t>
  </si>
  <si>
    <t>Messiah</t>
  </si>
  <si>
    <t>Metallica Through The Never</t>
  </si>
  <si>
    <t>Metallica: Some Kind of Monster</t>
  </si>
  <si>
    <t>Meteor Garden</t>
  </si>
  <si>
    <t>Metro</t>
  </si>
  <si>
    <t>Mexicanos de Bronce</t>
  </si>
  <si>
    <t>Mexico Diseña</t>
  </si>
  <si>
    <t>MFKZ</t>
  </si>
  <si>
    <t>Mi amigo Alexis</t>
  </si>
  <si>
    <t>Mi Obra Maestra</t>
  </si>
  <si>
    <t>Mi Shivajiraje Bhosale Boltoy</t>
  </si>
  <si>
    <t>MI-5</t>
  </si>
  <si>
    <t>Mia and Me</t>
  </si>
  <si>
    <t>Michael</t>
  </si>
  <si>
    <t>Michael Bolton's Big, Sexy Valentine's Day Special</t>
  </si>
  <si>
    <t>Michael Che Matters</t>
  </si>
  <si>
    <t>Michael Lost and Found</t>
  </si>
  <si>
    <t>19 min</t>
  </si>
  <si>
    <t>Michael McIntyre: Showman</t>
  </si>
  <si>
    <t>Michelle Buteau: Welcome to Buteaupia</t>
  </si>
  <si>
    <t>Michelle Wolf: Joke Show</t>
  </si>
  <si>
    <t>Middle Men</t>
  </si>
  <si>
    <t>Middle School: The Worst Years of My Life</t>
  </si>
  <si>
    <t>Middleditch &amp; Schwartz</t>
  </si>
  <si>
    <t>Midnight at the Magnolia</t>
  </si>
  <si>
    <t>Midnight Diner</t>
  </si>
  <si>
    <t>Midnight Diner: Tokyo Stories</t>
  </si>
  <si>
    <t>Midnight Misadventures With Mallika Dua</t>
  </si>
  <si>
    <t>Midnight Special</t>
  </si>
  <si>
    <t>Mighty Express</t>
  </si>
  <si>
    <t>Mighty Express: A Mighty Christmas</t>
  </si>
  <si>
    <t>Mighty Little Bheem</t>
  </si>
  <si>
    <t>Mighty Little Bheem: Diwali</t>
  </si>
  <si>
    <t>Mighty Little Bheem: Festival of Colors</t>
  </si>
  <si>
    <t>Mighty Little Bheem: Kite Festival</t>
  </si>
  <si>
    <t>Mighty Morphin Alien Rangers</t>
  </si>
  <si>
    <t>Mighty Morphin Power Rangers</t>
  </si>
  <si>
    <t>Mighty Raju Rio Calling</t>
  </si>
  <si>
    <t>Mike Birbiglia: My Girlfriend's Boyfriend</t>
  </si>
  <si>
    <t>Mike Birbiglia: Thank God for Jokes</t>
  </si>
  <si>
    <t>Mike Birbiglia: The New One</t>
  </si>
  <si>
    <t>Mike Birbiglia: What I Should Have Said Was Nothing: Tales from My Secret Public Journal</t>
  </si>
  <si>
    <t>Mike Epps: Don't Take It Personal</t>
  </si>
  <si>
    <t>Mike Epps: Only One Mike</t>
  </si>
  <si>
    <t>Milada</t>
  </si>
  <si>
    <t>Mile 22</t>
  </si>
  <si>
    <t>Milea</t>
  </si>
  <si>
    <t>Miles Davis: Birth of the Cool</t>
  </si>
  <si>
    <t>MILF</t>
  </si>
  <si>
    <t>Milk</t>
  </si>
  <si>
    <t>Millennials</t>
  </si>
  <si>
    <t>Million Dollar Beach House</t>
  </si>
  <si>
    <t>Million Pound Menu</t>
  </si>
  <si>
    <t>Million Yen Women</t>
  </si>
  <si>
    <t>Mind Game</t>
  </si>
  <si>
    <t>MindGamers</t>
  </si>
  <si>
    <t>Mindhorn</t>
  </si>
  <si>
    <t>MINDHUNTER</t>
  </si>
  <si>
    <t>Mine</t>
  </si>
  <si>
    <t>Mine 9</t>
  </si>
  <si>
    <t>Minecraft: Story Mode</t>
  </si>
  <si>
    <t>Mini Wolf</t>
  </si>
  <si>
    <t>Miniforce</t>
  </si>
  <si>
    <t>Miniforce X</t>
  </si>
  <si>
    <t>Minimalism: A Documentary About the Important Things</t>
  </si>
  <si>
    <t>Minnaminugu the FireFly</t>
  </si>
  <si>
    <t>Minute to Win It</t>
  </si>
  <si>
    <t>Miracle</t>
  </si>
  <si>
    <t>Miracle in Cell No. 7</t>
  </si>
  <si>
    <t>Miraculous: Tales of Ladybug &amp; Cat Noir</t>
  </si>
  <si>
    <t>Mirage</t>
  </si>
  <si>
    <t>Mirai</t>
  </si>
  <si>
    <t>Miranda Sings Live…Your Welcome</t>
  </si>
  <si>
    <t>Mirror Mirror</t>
  </si>
  <si>
    <t>Mirzya</t>
  </si>
  <si>
    <t>Misaeng</t>
  </si>
  <si>
    <t>Mischief</t>
  </si>
  <si>
    <t>Misfit</t>
  </si>
  <si>
    <t>Misfit 2</t>
  </si>
  <si>
    <t>Mismatched</t>
  </si>
  <si>
    <t>Miss Americana</t>
  </si>
  <si>
    <t>Miss Culinary</t>
  </si>
  <si>
    <t>Miss Dynamite</t>
  </si>
  <si>
    <t>Miss Hokusai</t>
  </si>
  <si>
    <t>Miss in Kiss</t>
  </si>
  <si>
    <t>Miss India</t>
  </si>
  <si>
    <t>Miss J Contemplates Her Choice</t>
  </si>
  <si>
    <t>Miss Julie</t>
  </si>
  <si>
    <t>Miss Me This Christmas</t>
  </si>
  <si>
    <t>Miss Panda &amp; Mr. Hedgehog</t>
  </si>
  <si>
    <t>Miss Representation</t>
  </si>
  <si>
    <t>Miss Rose</t>
  </si>
  <si>
    <t>Miss Sharon Jones!</t>
  </si>
  <si>
    <t>Miss Stevens</t>
  </si>
  <si>
    <t>Miss Virginia</t>
  </si>
  <si>
    <t>Mission Blue</t>
  </si>
  <si>
    <t>Mission Control: The Unsung Heroes of Apollo</t>
  </si>
  <si>
    <t>Mission Istaanbul: Darr Ke Aagey Jeet Hai</t>
  </si>
  <si>
    <t>Mission of Honor</t>
  </si>
  <si>
    <t>Mission: Destroy Love</t>
  </si>
  <si>
    <t>Mississippi Grind</t>
  </si>
  <si>
    <t>Mitt</t>
  </si>
  <si>
    <t>Mo Amer: The Vagabond</t>
  </si>
  <si>
    <t>Mo Gilligan: Momentum</t>
  </si>
  <si>
    <t>Mob Psycho 100</t>
  </si>
  <si>
    <t>Mobile Suit Gundam UC</t>
  </si>
  <si>
    <t>Mobile Suit Gundam: Iron-Blooded Orphans</t>
  </si>
  <si>
    <t>Modest Heroes: Ponoc Short Films Theatre</t>
  </si>
  <si>
    <t>Moesha</t>
  </si>
  <si>
    <t>Moh Maya Money</t>
  </si>
  <si>
    <t>Mohamed Hussein</t>
  </si>
  <si>
    <t>Mohawk</t>
  </si>
  <si>
    <t>Mohenjo Daro</t>
  </si>
  <si>
    <t>Mojave</t>
  </si>
  <si>
    <t>Mokalik (Mechanic)</t>
  </si>
  <si>
    <t>Molang</t>
  </si>
  <si>
    <t>Molly's Game</t>
  </si>
  <si>
    <t>Mom</t>
  </si>
  <si>
    <t>Momo Salon</t>
  </si>
  <si>
    <t>Moms at War</t>
  </si>
  <si>
    <t>Mona Lisa Smile</t>
  </si>
  <si>
    <t>Monarca</t>
  </si>
  <si>
    <t>Money</t>
  </si>
  <si>
    <t>Money for Nothing</t>
  </si>
  <si>
    <t>Money Heist: The Phenomenon</t>
  </si>
  <si>
    <t>Money Talks</t>
  </si>
  <si>
    <t>Money Trap</t>
  </si>
  <si>
    <t>MONKART</t>
  </si>
  <si>
    <t>Monkey Planet</t>
  </si>
  <si>
    <t>Monkey Twins</t>
  </si>
  <si>
    <t>Monkey Up</t>
  </si>
  <si>
    <t>Monopoly (The Bank Of Luck)</t>
  </si>
  <si>
    <t>Monster Family</t>
  </si>
  <si>
    <t>Monster High 13 Wishes</t>
  </si>
  <si>
    <t>Monster High: Boo York, Boo York</t>
  </si>
  <si>
    <t>Monster High: Electrified</t>
  </si>
  <si>
    <t>Monster High: Escape from Skull Shores</t>
  </si>
  <si>
    <t>Monster High: Freaky Fusion</t>
  </si>
  <si>
    <t>Monster High: Friday Night Frights</t>
  </si>
  <si>
    <t>Monster High: Fright On!</t>
  </si>
  <si>
    <t>Monster High: Frights, Camera, Action!</t>
  </si>
  <si>
    <t>Monster High: Ghouls Rule</t>
  </si>
  <si>
    <t>Monster High: Great Scarrier Reef</t>
  </si>
  <si>
    <t>Monster High: Haunted</t>
  </si>
  <si>
    <t>Monster High: New Ghoul at School</t>
  </si>
  <si>
    <t>Monster High: Scaris, City of Frights</t>
  </si>
  <si>
    <t>Monster High: Why Do Ghouls Fall in Love?</t>
  </si>
  <si>
    <t>Monster House</t>
  </si>
  <si>
    <t>Monster Island</t>
  </si>
  <si>
    <t>Monster Math Squad</t>
  </si>
  <si>
    <t>Monster-in-Law</t>
  </si>
  <si>
    <t>Monsters: Dark Continent</t>
  </si>
  <si>
    <t>Monthly Girls' Nozaki Kun</t>
  </si>
  <si>
    <t>Monty Don's French Gardens</t>
  </si>
  <si>
    <t>Monty Don's Italian Gardens</t>
  </si>
  <si>
    <t>Monty Python Best Bits (mostly)</t>
  </si>
  <si>
    <t>Monty Python Conquers America</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</si>
  <si>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</si>
  <si>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</si>
  <si>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</si>
  <si>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</si>
  <si>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</si>
  <si>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</si>
  <si>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Fliegender Zirkus</t>
  </si>
  <si>
    <t>Monty Python's Flying Circus</t>
  </si>
  <si>
    <t>Monty Python's Life of Brian</t>
  </si>
  <si>
    <t>Monty Python's Personal Best</t>
  </si>
  <si>
    <t>Monzón: A Knockout Blow</t>
  </si>
  <si>
    <t>Moon</t>
  </si>
  <si>
    <t>Moonlight</t>
  </si>
  <si>
    <t>Moonwalkers</t>
  </si>
  <si>
    <t>Moor</t>
  </si>
  <si>
    <t>More to Say</t>
  </si>
  <si>
    <t>Morphle</t>
  </si>
  <si>
    <t>Morris from America</t>
  </si>
  <si>
    <t>Mortel</t>
  </si>
  <si>
    <t>Mortified Nation</t>
  </si>
  <si>
    <t>Morya</t>
  </si>
  <si>
    <t>Moshe Kasher: Live in Oakland</t>
  </si>
  <si>
    <t>Mossad 101</t>
  </si>
  <si>
    <t>Most Beautiful Thing</t>
  </si>
  <si>
    <t>Mostly Sunny</t>
  </si>
  <si>
    <t>Mosul</t>
  </si>
  <si>
    <t>MOTHER</t>
  </si>
  <si>
    <t>Mother Goose Club</t>
  </si>
  <si>
    <t>Motichoor Chaknachoor</t>
  </si>
  <si>
    <t>Motor Mitraan Di</t>
  </si>
  <si>
    <t>Motown Magic</t>
  </si>
  <si>
    <t>Motu Patlu: King of Kings</t>
  </si>
  <si>
    <t>Mountain</t>
  </si>
  <si>
    <t>Move</t>
  </si>
  <si>
    <t>Movie 43</t>
  </si>
  <si>
    <t>Moving Art</t>
  </si>
  <si>
    <t>Moving On</t>
  </si>
  <si>
    <t>Mowgli: Legend of the Jungle</t>
  </si>
  <si>
    <t>Mr. Chandramouli</t>
  </si>
  <si>
    <t>Mr. Church</t>
  </si>
  <si>
    <t>Mr. Deeds</t>
  </si>
  <si>
    <t>Mr. Gaga: A True Story of Love and Dance</t>
  </si>
  <si>
    <t>Mr. Iglesias</t>
  </si>
  <si>
    <t>Mr. Peabody &amp; Sherman</t>
  </si>
  <si>
    <t>Mr. Pig</t>
  </si>
  <si>
    <t>MR. RIGHT</t>
  </si>
  <si>
    <t>Mr. Romantic</t>
  </si>
  <si>
    <t>Mr. Roosevelt</t>
  </si>
  <si>
    <t>Mr. Sunshine</t>
  </si>
  <si>
    <t>Mr. Virgin</t>
  </si>
  <si>
    <t>Mr. Woodcock</t>
  </si>
  <si>
    <t>Mr. Young</t>
  </si>
  <si>
    <t>Mrs. Serial Killer</t>
  </si>
  <si>
    <t>Ms. Mammy</t>
  </si>
  <si>
    <t>Mubarakan</t>
  </si>
  <si>
    <t>Much Ado About Nothing</t>
  </si>
  <si>
    <t>Much Loved</t>
  </si>
  <si>
    <t>Mucho Mucho Amor: The Legend of Walter Mercado</t>
  </si>
  <si>
    <t>Mucize</t>
  </si>
  <si>
    <t>Mud</t>
  </si>
  <si>
    <t>Mudbound</t>
  </si>
  <si>
    <t>Mugamoodi</t>
  </si>
  <si>
    <t>Mujeres arriba</t>
  </si>
  <si>
    <t>Mujhse Shaadi Karogi</t>
  </si>
  <si>
    <t>Mujrim</t>
  </si>
  <si>
    <t>Mukhsin</t>
  </si>
  <si>
    <t>Mumbai Cha Raja</t>
  </si>
  <si>
    <t>Mumbai Delhi Mumbai</t>
  </si>
  <si>
    <t>Mumbai Matinee</t>
  </si>
  <si>
    <t>Mumbai Meri Jaan</t>
  </si>
  <si>
    <t>Munafik 2</t>
  </si>
  <si>
    <t>Mundeyan Ton Bachke Rahin</t>
  </si>
  <si>
    <t>Mune: Guardian of the Moon</t>
  </si>
  <si>
    <t>Muppets Most Wanted</t>
  </si>
  <si>
    <t>Muqaddar ka Faisla</t>
  </si>
  <si>
    <t>Muramba</t>
  </si>
  <si>
    <t>Muran</t>
  </si>
  <si>
    <t>Murder Maps</t>
  </si>
  <si>
    <t>Murder Mountain</t>
  </si>
  <si>
    <t>Murder Mystery</t>
  </si>
  <si>
    <t>Murder Party</t>
  </si>
  <si>
    <t>Murder to Mercy: The Cyntoia Brown Story</t>
  </si>
  <si>
    <t>Murderous Affairs</t>
  </si>
  <si>
    <t>Murphy's Law of Love</t>
  </si>
  <si>
    <t>Music Teacher</t>
  </si>
  <si>
    <t>Must Be... Love</t>
  </si>
  <si>
    <t>Mustang Island</t>
  </si>
  <si>
    <t>Mutant Busters</t>
  </si>
  <si>
    <t>Mute</t>
  </si>
  <si>
    <t>Mutiny of the Worker Bees</t>
  </si>
  <si>
    <t>Mutiny on the Bounty</t>
  </si>
  <si>
    <t>Muzaffarnagar Baaqi Hai</t>
  </si>
  <si>
    <t>My Amnesia Girl</t>
  </si>
  <si>
    <t>My Babysitter's a Vampire</t>
  </si>
  <si>
    <t>My Babysitter's a Vampire: The Movie</t>
  </si>
  <si>
    <t>My Beautiful Broken Brain</t>
  </si>
  <si>
    <t>My Big Night</t>
  </si>
  <si>
    <t>My Birthday Song</t>
  </si>
  <si>
    <t>My Brother ... Nikhil</t>
  </si>
  <si>
    <t>My Country: The New Age</t>
  </si>
  <si>
    <t>My Daddy is in Heaven</t>
  </si>
  <si>
    <t>My Dear Boy</t>
  </si>
  <si>
    <t>My Dear Warrior</t>
  </si>
  <si>
    <t>My Dog is My Guide</t>
  </si>
  <si>
    <t>My Entire High School Sinking Into the Sea</t>
  </si>
  <si>
    <t>My Ex &amp; Whys</t>
  </si>
  <si>
    <t>My Ex-Ex</t>
  </si>
  <si>
    <t>My First First Love</t>
  </si>
  <si>
    <t>My Friend Pinto</t>
  </si>
  <si>
    <t>My Fuhrer</t>
  </si>
  <si>
    <t>My Girl</t>
  </si>
  <si>
    <t>My Happy Family</t>
  </si>
  <si>
    <t>My Holo Love</t>
  </si>
  <si>
    <t>My Honor Was Loyalty</t>
  </si>
  <si>
    <t>My Horrible Grandma</t>
  </si>
  <si>
    <t>My Hotter Half</t>
  </si>
  <si>
    <t>My Husband Won't Fit</t>
  </si>
  <si>
    <t>My Life as a Zucchini</t>
  </si>
  <si>
    <t>My Life My Story</t>
  </si>
  <si>
    <t>My Little Baby</t>
  </si>
  <si>
    <t>My Little Pony Equestria Girls: Forgotten Friendship</t>
  </si>
  <si>
    <t>My Little Pony Equestria Girls: Friendship Games</t>
  </si>
  <si>
    <t>My Little Pony Equestria Girls: Legend of Everfree</t>
  </si>
  <si>
    <t>My Little Pony Equestria Girls: Rainbow Rocks</t>
  </si>
  <si>
    <t>My Little Pony Equestria Girls: Rollercoaster of Friendship</t>
  </si>
  <si>
    <t>My Little Pony Friendship Is Magic: Best Gift Ever</t>
  </si>
  <si>
    <t>My Little Pony: Friendship Is Magic</t>
  </si>
  <si>
    <t>My Mister</t>
  </si>
  <si>
    <t>My Mother's Wound</t>
  </si>
  <si>
    <t>My MVP Valentine</t>
  </si>
  <si>
    <t>My Next Guest Needs No Introduction With David Letterman</t>
  </si>
  <si>
    <t>My Next Guest with David Letterman and Shah Rukh Khan</t>
  </si>
  <si>
    <t>My Octopus Teacher</t>
  </si>
  <si>
    <t>My Only Love Song</t>
  </si>
  <si>
    <t>My Only Mother</t>
  </si>
  <si>
    <t>My Own Man</t>
  </si>
  <si>
    <t>My Perfect Landing</t>
  </si>
  <si>
    <t>My Perfect Romance</t>
  </si>
  <si>
    <t>My Pride</t>
  </si>
  <si>
    <t>My Runway</t>
  </si>
  <si>
    <t>My Sassy Girl</t>
  </si>
  <si>
    <t>My Schoolmate, the Barbarian</t>
  </si>
  <si>
    <t>My Scientology Movie</t>
  </si>
  <si>
    <t>My Secret Romance</t>
  </si>
  <si>
    <t>My Shy Boss</t>
  </si>
  <si>
    <t>My Sister's Keeper</t>
  </si>
  <si>
    <t>My Sleeping Lover</t>
  </si>
  <si>
    <t>My Step Dad: The Hippie</t>
  </si>
  <si>
    <t>My Stupid Boss</t>
  </si>
  <si>
    <t>My Stupid Boss 2</t>
  </si>
  <si>
    <t>My Suicide</t>
  </si>
  <si>
    <t>My Tattoo Addiction</t>
  </si>
  <si>
    <t>My Teacher, My Obsession</t>
  </si>
  <si>
    <t>My Travel Buddy</t>
  </si>
  <si>
    <t>My True Friend</t>
  </si>
  <si>
    <t>My Way</t>
  </si>
  <si>
    <t>My Week with Marilyn</t>
  </si>
  <si>
    <t>My Wife and I</t>
  </si>
  <si>
    <t>My Wife and My Wifey</t>
  </si>
  <si>
    <t>Mystery Lab</t>
  </si>
  <si>
    <t>Mystery Science Theater 3000</t>
  </si>
  <si>
    <t>Mystery Science Theater 3000: The Return</t>
  </si>
  <si>
    <t>Mystic Pizza</t>
  </si>
  <si>
    <t>Mystic Pop-up Bar</t>
  </si>
  <si>
    <t>Mystic River</t>
  </si>
  <si>
    <t>Mystic Whispers</t>
  </si>
  <si>
    <t>Mythily Veendum Varunnu</t>
  </si>
  <si>
    <t>Mythomaniac</t>
  </si>
  <si>
    <t>Myths &amp; Monsters</t>
  </si>
  <si>
    <t>Naa Bangaaru Talli</t>
  </si>
  <si>
    <t>Naam Shabana</t>
  </si>
  <si>
    <t>Naan Sigappu Manithan</t>
  </si>
  <si>
    <t>Nacho Libre</t>
  </si>
  <si>
    <t>Nadiya’s Time to Eat</t>
  </si>
  <si>
    <t>Naga The Eternal Yogi</t>
  </si>
  <si>
    <t>Nagi-Asu: A Lull in the Sea</t>
  </si>
  <si>
    <t>Nailed It</t>
  </si>
  <si>
    <t>Nailed It! France</t>
  </si>
  <si>
    <t>Nailed It! Germany</t>
  </si>
  <si>
    <t>Nailed It! Holiday!</t>
  </si>
  <si>
    <t>Nailed It! Mexico</t>
  </si>
  <si>
    <t>Nailed It! Spain</t>
  </si>
  <si>
    <t>Nails</t>
  </si>
  <si>
    <t>Naked</t>
  </si>
  <si>
    <t>Naledi: A Baby Elephant's Tale</t>
  </si>
  <si>
    <t>Namak Halaal</t>
  </si>
  <si>
    <t>Namastey London</t>
  </si>
  <si>
    <t>Namour</t>
  </si>
  <si>
    <t>Nang Nak</t>
  </si>
  <si>
    <t>Naomi and Ely's No Kiss List</t>
  </si>
  <si>
    <t>Nappily Ever After</t>
  </si>
  <si>
    <t>Narcos</t>
  </si>
  <si>
    <t>Narcos: Mexico</t>
  </si>
  <si>
    <t>Narcoworld: Dope Stories</t>
  </si>
  <si>
    <t>Naruto</t>
  </si>
  <si>
    <t>Naruto Shippûden the Movie: Bonds</t>
  </si>
  <si>
    <t>Naruto Shippûden the Movie: The Will of Fire</t>
  </si>
  <si>
    <t>Naruto Shippuden : Blood Prison</t>
  </si>
  <si>
    <t>Naruto Shippuden: The Movie</t>
  </si>
  <si>
    <t>Naruto Shippuden: The Movie: The Lost Tower</t>
  </si>
  <si>
    <t>Naruto the Movie 2: Legend of the Stone of Gelel</t>
  </si>
  <si>
    <t>Naruto the Movie 3: Guardians of the Crescent Moon Kingdom</t>
  </si>
  <si>
    <t>Naruto the Movie: Ninja Clash in the Land of Snow</t>
  </si>
  <si>
    <t>Nasha</t>
  </si>
  <si>
    <t>Nasha Natasha</t>
  </si>
  <si>
    <t>Natalia Valdebenito: El especial</t>
  </si>
  <si>
    <t>Natalia Valdebenito: Gritona</t>
  </si>
  <si>
    <t>Natalie Palamides: Nate - A One Man Show</t>
  </si>
  <si>
    <t>Natascha Kampusch: The Whole Story</t>
  </si>
  <si>
    <t>Nate Bargatze: The Tennessee Kid</t>
  </si>
  <si>
    <t>Nathicharami</t>
  </si>
  <si>
    <t>National Bird</t>
  </si>
  <si>
    <t>National Lampoon's Loaded Weapon 1</t>
  </si>
  <si>
    <t>National Parks Adventure</t>
  </si>
  <si>
    <t>National Treasure</t>
  </si>
  <si>
    <t>Natsamrat - Asa Nat Hone Nahi</t>
  </si>
  <si>
    <t>Natural Born Pranksters</t>
  </si>
  <si>
    <t>Natural Selection</t>
  </si>
  <si>
    <t>Nature: Animals With Cameras</t>
  </si>
  <si>
    <t>NATURE: Natural Born Hustlers</t>
  </si>
  <si>
    <t>Nature: Raising the Dinosaur Giant</t>
  </si>
  <si>
    <t>Nature's Great Events (2009)</t>
  </si>
  <si>
    <t>Nature's Great Events: Diaries</t>
  </si>
  <si>
    <t>Nature's Great Race</t>
  </si>
  <si>
    <t>Nature's Weirdest Events</t>
  </si>
  <si>
    <t>Naughty Jatts</t>
  </si>
  <si>
    <t>Nazi Concentration Camps</t>
  </si>
  <si>
    <t>Nazi Mega Weapons</t>
  </si>
  <si>
    <t>NCIS</t>
  </si>
  <si>
    <t>15 Seasons</t>
  </si>
  <si>
    <t>Ne Zha</t>
  </si>
  <si>
    <t>Neal Brennan: 3 Mics</t>
  </si>
  <si>
    <t>Nee Enge En Anbe</t>
  </si>
  <si>
    <t>Needhi Singh</t>
  </si>
  <si>
    <t>Neevevaro</t>
  </si>
  <si>
    <t>Neo Yokio</t>
  </si>
  <si>
    <t>Neon Genesis Evangelion</t>
  </si>
  <si>
    <t>Neruda</t>
  </si>
  <si>
    <t>Neseli Hayat</t>
  </si>
  <si>
    <t>Netflix Presents: The Characters</t>
  </si>
  <si>
    <t>Never Have I Ever</t>
  </si>
  <si>
    <t>Never Heard</t>
  </si>
  <si>
    <t>New Girl</t>
  </si>
  <si>
    <t>New Money</t>
  </si>
  <si>
    <t>New York Minute</t>
  </si>
  <si>
    <t>Newness</t>
  </si>
  <si>
    <t>Newtown</t>
  </si>
  <si>
    <t>Next</t>
  </si>
  <si>
    <t>Next Enti?</t>
  </si>
  <si>
    <t>Next Gen</t>
  </si>
  <si>
    <t>Next in Fashion</t>
  </si>
  <si>
    <t>Nibunan</t>
  </si>
  <si>
    <t>Nicky Jam: El Ganador</t>
  </si>
  <si>
    <t>Nigerian Prince</t>
  </si>
  <si>
    <t>Night Comes On</t>
  </si>
  <si>
    <t>Night Moves</t>
  </si>
  <si>
    <t>Night of Knots</t>
  </si>
  <si>
    <t>Night on Earth</t>
  </si>
  <si>
    <t>Night on Earth: Shot in the Dark</t>
  </si>
  <si>
    <t>Night Stalker: The Hunt for a Serial Killer</t>
  </si>
  <si>
    <t>Nightcrawler</t>
  </si>
  <si>
    <t>Nightflyers</t>
  </si>
  <si>
    <t>Nightmare High</t>
  </si>
  <si>
    <t>Nightmare Tenants, Slum Landlords</t>
  </si>
  <si>
    <t>Nights in Rodanthe</t>
  </si>
  <si>
    <t>Nikki Glaser: Bangin’</t>
  </si>
  <si>
    <t>Nila</t>
  </si>
  <si>
    <t>Nimbe</t>
  </si>
  <si>
    <t>Ninja Assassin</t>
  </si>
  <si>
    <t>Ninja Hattori</t>
  </si>
  <si>
    <t>Ninja Turtles: The Next Mutation</t>
  </si>
  <si>
    <t>NiNoKuni</t>
  </si>
  <si>
    <t>Nisman: The Prosecutor, the President, and the Spy</t>
  </si>
  <si>
    <t>Niyazi Gül Dörtnala</t>
  </si>
  <si>
    <t>Njan Prakashan</t>
  </si>
  <si>
    <t>No Direction Home: Bob Dylan</t>
  </si>
  <si>
    <t>208 min</t>
  </si>
  <si>
    <t>No Entry</t>
  </si>
  <si>
    <t>No Estoy Loca</t>
  </si>
  <si>
    <t>No Game No Life</t>
  </si>
  <si>
    <t>No Game No Life: Zero</t>
  </si>
  <si>
    <t>No Good Nick</t>
  </si>
  <si>
    <t>No Longer kids</t>
  </si>
  <si>
    <t>237 min</t>
  </si>
  <si>
    <t>No One Killed Jessica</t>
  </si>
  <si>
    <t>No One Will Ever Know</t>
  </si>
  <si>
    <t>No Other Woman</t>
  </si>
  <si>
    <t>No Reservations</t>
  </si>
  <si>
    <t>No Time for Shame</t>
  </si>
  <si>
    <t>No Tomorrow</t>
  </si>
  <si>
    <t>Nobel</t>
  </si>
  <si>
    <t>Noblemen</t>
  </si>
  <si>
    <t>Nobody Knows I'm Here</t>
  </si>
  <si>
    <t>Nobody Sleeps in the Woods Tonight</t>
  </si>
  <si>
    <t>Nobody Speak: Trials of the Free Press</t>
  </si>
  <si>
    <t>Nobody's Looking</t>
  </si>
  <si>
    <t>Nocturnal Animals</t>
  </si>
  <si>
    <t>Noddy Toyland Detective</t>
  </si>
  <si>
    <t>Norm Macdonald Has a Show</t>
  </si>
  <si>
    <t>Norm Macdonald: Hitler's Dog, Gossip &amp; Trickery</t>
  </si>
  <si>
    <t>Norm of the North: Family Vacation</t>
  </si>
  <si>
    <t>Norm of the North: Keys to the Kingdom</t>
  </si>
  <si>
    <t>Norm of the North: King Sized Adventure</t>
  </si>
  <si>
    <t>Norman Lear: Just Another Version of You</t>
  </si>
  <si>
    <t>Norsemen</t>
  </si>
  <si>
    <t>North &amp; South</t>
  </si>
  <si>
    <t>Northern Rescue</t>
  </si>
  <si>
    <t>Not Alone</t>
  </si>
  <si>
    <t>Notes for My Son</t>
  </si>
  <si>
    <t>Notes on Blindness</t>
  </si>
  <si>
    <t>Nothing to Hide</t>
  </si>
  <si>
    <t>Nothing to Lose</t>
  </si>
  <si>
    <t>Nothing to Lose 2</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</si>
  <si>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</si>
  <si>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</si>
  <si>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</si>
  <si>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</si>
  <si>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</si>
  <si>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</si>
  <si>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</si>
  <si>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</si>
  <si>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</si>
  <si>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</si>
  <si>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</si>
  <si>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</si>
  <si>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</si>
  <si>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</si>
  <si>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</si>
  <si>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</si>
  <si>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</si>
  <si>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</si>
  <si>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</si>
  <si>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Nova: Ultimate Mars Challenge</t>
  </si>
  <si>
    <t>November 13: Attack on Paris</t>
  </si>
  <si>
    <t>November Criminals</t>
  </si>
  <si>
    <t>Now and Then</t>
  </si>
  <si>
    <t>Now More Than Ever: The History of Chicago</t>
  </si>
  <si>
    <t>Nowhere Boy</t>
  </si>
  <si>
    <t>Nowhere Man</t>
  </si>
  <si>
    <t>NSU German History X</t>
  </si>
  <si>
    <t>Nuestra Lucha Libre</t>
  </si>
  <si>
    <t>Numberblocks</t>
  </si>
  <si>
    <t>Numbered</t>
  </si>
  <si>
    <t>Numero Zero. The Roots of Italian Rap</t>
  </si>
  <si>
    <t>Nura: Rise of the Yokai Clan: Demon Capital</t>
  </si>
  <si>
    <t>Nurse Jackie</t>
  </si>
  <si>
    <t>Nurses Who Kill</t>
  </si>
  <si>
    <t>Nymphomaniac: Volume 1</t>
  </si>
  <si>
    <t>Nymphomaniac: Volume II</t>
  </si>
  <si>
    <t>O Silêncio do Céu</t>
  </si>
  <si>
    <t>O-Negative, Love Can’t Be Designed</t>
  </si>
  <si>
    <t>Oasis: Supersonic</t>
  </si>
  <si>
    <t>Obvious Child</t>
  </si>
  <si>
    <t>Océans</t>
  </si>
  <si>
    <t>Occupation</t>
  </si>
  <si>
    <t>Occupied</t>
  </si>
  <si>
    <t>Ocean's Eleven</t>
  </si>
  <si>
    <t>Ocean's Thirteen</t>
  </si>
  <si>
    <t>Ocean's Twelve</t>
  </si>
  <si>
    <t>OCTB</t>
  </si>
  <si>
    <t>October Faction</t>
  </si>
  <si>
    <t>Octonauts</t>
  </si>
  <si>
    <t>Octonauts &amp; the Caves of Sac Actun</t>
  </si>
  <si>
    <t>Octonauts &amp; the Great Barrier Reef</t>
  </si>
  <si>
    <t>Oddbods</t>
  </si>
  <si>
    <t>Oddbods: Party Monsters</t>
  </si>
  <si>
    <t>Oddbods: The Festive Menace</t>
  </si>
  <si>
    <t>Odu Raja Odu</t>
  </si>
  <si>
    <t>Off Camera</t>
  </si>
  <si>
    <t>Off Course</t>
  </si>
  <si>
    <t>Offering to the Storm</t>
  </si>
  <si>
    <t>Office Girls</t>
  </si>
  <si>
    <t>Officer Downe</t>
  </si>
  <si>
    <t>Offline - Das leben ist kein bonuslevel</t>
  </si>
  <si>
    <t>Offspring</t>
  </si>
  <si>
    <t>Oggy and the Cockroaches</t>
  </si>
  <si>
    <t>Oh Darling Yeh Hai India</t>
  </si>
  <si>
    <t>Oh My Ghost</t>
  </si>
  <si>
    <t>Oh My Ghost 2</t>
  </si>
  <si>
    <t>Oh My Ghost 3</t>
  </si>
  <si>
    <t>Oh My Ghost 4</t>
  </si>
  <si>
    <t>Oh My God</t>
  </si>
  <si>
    <t>Oh No! It's an Alien Invasion</t>
  </si>
  <si>
    <t>Oh Yuck</t>
  </si>
  <si>
    <t>Oh, Hello On Broadway</t>
  </si>
  <si>
    <t>Oh, Ramona!</t>
  </si>
  <si>
    <t>Oh! Baby</t>
  </si>
  <si>
    <t>Oh! Baby (Malayalam)</t>
  </si>
  <si>
    <t>Oh! Baby (Tamil)</t>
  </si>
  <si>
    <t>Ojos in d' House</t>
  </si>
  <si>
    <t>Okafor's Law</t>
  </si>
  <si>
    <t>Okja</t>
  </si>
  <si>
    <t>Okko's Inn</t>
  </si>
  <si>
    <t>Oklahoma City</t>
  </si>
  <si>
    <t>Oktoberfest: Beer &amp; Blood</t>
  </si>
  <si>
    <t>Old Lord Savanna</t>
  </si>
  <si>
    <t>Old Money</t>
  </si>
  <si>
    <t>Oliver Stone's Untold History of the United States</t>
  </si>
  <si>
    <t>Ollie &amp; Moon</t>
  </si>
  <si>
    <t>Olmo &amp; the Seagull</t>
  </si>
  <si>
    <t>Olympus Has Fallen</t>
  </si>
  <si>
    <t>Om Shanti Om</t>
  </si>
  <si>
    <t>Omar &amp; Salma 2</t>
  </si>
  <si>
    <t>Omar and Salma 3</t>
  </si>
  <si>
    <t>Omniscient</t>
  </si>
  <si>
    <t>On Body and Soul</t>
  </si>
  <si>
    <t>On Children</t>
  </si>
  <si>
    <t>On My Block</t>
  </si>
  <si>
    <t>On My Skin</t>
  </si>
  <si>
    <t>On the Real</t>
  </si>
  <si>
    <t>On the Wrong Track</t>
  </si>
  <si>
    <t>On Yoga The Architecture of Peace</t>
  </si>
  <si>
    <t>Onaatah</t>
  </si>
  <si>
    <t>Once a Gangster</t>
  </si>
  <si>
    <t>Once Again</t>
  </si>
  <si>
    <t>Once in a Lifetime Sessions with George Ezra</t>
  </si>
  <si>
    <t>Once in a Lifetime Sessions with Kasabian</t>
  </si>
  <si>
    <t>Once In A Lifetime Sessions with Moby</t>
  </si>
  <si>
    <t>Once In A Lifetime Sessions with Nile Rodgers</t>
  </si>
  <si>
    <t>Once In A Lifetime Sessions with Noel Gallagher</t>
  </si>
  <si>
    <t>Once in a Lifetime Sessions with OneRepublic</t>
  </si>
  <si>
    <t>Once in a Lifetime Sessions with Snow Patrol</t>
  </si>
  <si>
    <t>Once In A Lifetime Sessions with TLC</t>
  </si>
  <si>
    <t>Once Upon a Time</t>
  </si>
  <si>
    <t>Once Upon A Time In Lingjian Mountain</t>
  </si>
  <si>
    <t>Once Upon a Time in London</t>
  </si>
  <si>
    <t>Once Upon a Time in Mumbaai</t>
  </si>
  <si>
    <t>Once Upon a Time in Mumbai Dobaara!</t>
  </si>
  <si>
    <t>One 2 Ka 4</t>
  </si>
  <si>
    <t>One by Two</t>
  </si>
  <si>
    <t>One Day</t>
  </si>
  <si>
    <t>One Day at a Time</t>
  </si>
  <si>
    <t>One Day We'll Talk About Today</t>
  </si>
  <si>
    <t>One Day: Justice Delivered</t>
  </si>
  <si>
    <t>One Direction: This Is Us</t>
  </si>
  <si>
    <t>One Heart: The A.R. Rahman Concert Film</t>
  </si>
  <si>
    <t>One in a Billion</t>
  </si>
  <si>
    <t>One Last Shot</t>
  </si>
  <si>
    <t>31 min</t>
  </si>
  <si>
    <t>One Last Thing</t>
  </si>
  <si>
    <t>One More Shot</t>
  </si>
  <si>
    <t>One More Time</t>
  </si>
  <si>
    <t>One More Try</t>
  </si>
  <si>
    <t>One Night Stand</t>
  </si>
  <si>
    <t>One of Us</t>
  </si>
  <si>
    <t>One on One</t>
  </si>
  <si>
    <t>ONE PIECE</t>
  </si>
  <si>
    <t>One Spring Night</t>
  </si>
  <si>
    <t>One Strange Rock</t>
  </si>
  <si>
    <t>One Take</t>
  </si>
  <si>
    <t>One-Punch Man</t>
  </si>
  <si>
    <t>One-Way to Tomorrow</t>
  </si>
  <si>
    <t>Only</t>
  </si>
  <si>
    <t>Only God Forgives</t>
  </si>
  <si>
    <t>Only Mine</t>
  </si>
  <si>
    <t>Only the Dead</t>
  </si>
  <si>
    <t>Open Season</t>
  </si>
  <si>
    <t>Opening Night</t>
  </si>
  <si>
    <t>Operações Especiais</t>
  </si>
  <si>
    <t>Operation Christmas Drop</t>
  </si>
  <si>
    <t>Operation Chromite</t>
  </si>
  <si>
    <t>Operation Gold Rush</t>
  </si>
  <si>
    <t>Operation Mekong</t>
  </si>
  <si>
    <t>Operation Odessa</t>
  </si>
  <si>
    <t>Operation Ouch!</t>
  </si>
  <si>
    <t>Operation Proposal</t>
  </si>
  <si>
    <t>Operation Red Sea</t>
  </si>
  <si>
    <t>Operator</t>
  </si>
  <si>
    <t>Opium and the Kung Fu Master</t>
  </si>
  <si>
    <t>Oprah Presents When They See Us Now</t>
  </si>
  <si>
    <t>Orange Is the New Black</t>
  </si>
  <si>
    <t>Orbiter 9</t>
  </si>
  <si>
    <t>Ordinary Heroes</t>
  </si>
  <si>
    <t>Ordinary People</t>
  </si>
  <si>
    <t>Ordinary World</t>
  </si>
  <si>
    <t>Organize Isler</t>
  </si>
  <si>
    <t>Origins Collection</t>
  </si>
  <si>
    <t>Oru Vishsheshapetta Biryani Kissa</t>
  </si>
  <si>
    <t>Oscar's Oasis</t>
  </si>
  <si>
    <t>Osmosis</t>
  </si>
  <si>
    <t>Other People</t>
  </si>
  <si>
    <t>Otherhood</t>
  </si>
  <si>
    <t>OtherLife</t>
  </si>
  <si>
    <t>Oththa Seruppu Size 7</t>
  </si>
  <si>
    <t>Ottaal</t>
  </si>
  <si>
    <t>Our Godfather</t>
  </si>
  <si>
    <t>Our House</t>
  </si>
  <si>
    <t>Our Idiot Brother</t>
  </si>
  <si>
    <t>Our Lovers</t>
  </si>
  <si>
    <t>Our Planet</t>
  </si>
  <si>
    <t>Our Planet - Behind The Scenes</t>
  </si>
  <si>
    <t>Our Shining Days</t>
  </si>
  <si>
    <t>Our Souls at Night</t>
  </si>
  <si>
    <t>Ouran High School Host Club</t>
  </si>
  <si>
    <t>Out of Life</t>
  </si>
  <si>
    <t>Out of Many, One</t>
  </si>
  <si>
    <t>Out of Thin Air</t>
  </si>
  <si>
    <t>Outback Truckers</t>
  </si>
  <si>
    <t>Outer Banks</t>
  </si>
  <si>
    <t>Outlander</t>
  </si>
  <si>
    <t>Outlaw King</t>
  </si>
  <si>
    <t>Outlawed</t>
  </si>
  <si>
    <t>Outside In</t>
  </si>
  <si>
    <t>Outside the Wire</t>
  </si>
  <si>
    <t>Over Christmas</t>
  </si>
  <si>
    <t>Over the Moon</t>
  </si>
  <si>
    <t>Overnight Republic</t>
  </si>
  <si>
    <t>Oversize Cops</t>
  </si>
  <si>
    <t>Oye Lucky! Lucky Oye!</t>
  </si>
  <si>
    <t>Ozark</t>
  </si>
  <si>
    <t>P</t>
  </si>
  <si>
    <t>P Se PM Tak</t>
  </si>
  <si>
    <t>P. King Duckling</t>
  </si>
  <si>
    <t>P.S. I Love You</t>
  </si>
  <si>
    <t>Paan Singh Tomar</t>
  </si>
  <si>
    <t>Paap-O-Meter</t>
  </si>
  <si>
    <t>Paathi</t>
  </si>
  <si>
    <t>Paava Kadhaigal</t>
  </si>
  <si>
    <t>Pablo</t>
  </si>
  <si>
    <t>Pablo Escobar, el patrón del mal</t>
  </si>
  <si>
    <t>Pablo Escobar: Angel or Demon?</t>
  </si>
  <si>
    <t>Pac-Man and the Ghostly Adventures</t>
  </si>
  <si>
    <t>Pac's Scary Halloween</t>
  </si>
  <si>
    <t>Pachamama</t>
  </si>
  <si>
    <t>Pacific Heat</t>
  </si>
  <si>
    <t>Pacificum: Return to the Ocean</t>
  </si>
  <si>
    <t>Pad Man</t>
  </si>
  <si>
    <t>Padamu Aku Bersujud</t>
  </si>
  <si>
    <t>Paddleton</t>
  </si>
  <si>
    <t>Pagpag: Nine Lives</t>
  </si>
  <si>
    <t>Paharganj</t>
  </si>
  <si>
    <t>Paheli</t>
  </si>
  <si>
    <t>Pahuna</t>
  </si>
  <si>
    <t>Pahuyut Fighting Beat</t>
  </si>
  <si>
    <t>Paid in Full</t>
  </si>
  <si>
    <t>Paint It Black</t>
  </si>
  <si>
    <t>Painted Faces</t>
  </si>
  <si>
    <t>Pajanimals</t>
  </si>
  <si>
    <t>Palazuelos mi rey</t>
  </si>
  <si>
    <t>Palermo Hollywood</t>
  </si>
  <si>
    <t>Palio</t>
  </si>
  <si>
    <t>Palm Trees in the Snow</t>
  </si>
  <si>
    <t>Pandemic: How to Prevent an Outbreak</t>
  </si>
  <si>
    <t>Pandigai</t>
  </si>
  <si>
    <t>Pandora</t>
  </si>
  <si>
    <t>Panic Room</t>
  </si>
  <si>
    <t>Panipat - The Great Betrayal</t>
  </si>
  <si>
    <t>Panoptic</t>
  </si>
  <si>
    <t>Pants on Fire</t>
  </si>
  <si>
    <t>Papa the Great</t>
  </si>
  <si>
    <t>Paper Year</t>
  </si>
  <si>
    <t>Paprika</t>
  </si>
  <si>
    <t>Paquita Salas</t>
  </si>
  <si>
    <t>Paradise Beach</t>
  </si>
  <si>
    <t>Paradise Lost</t>
  </si>
  <si>
    <t>Paradise PD</t>
  </si>
  <si>
    <t>Paradox</t>
  </si>
  <si>
    <t>Paranoid</t>
  </si>
  <si>
    <t>Paranormal</t>
  </si>
  <si>
    <t>Paranormal Activity</t>
  </si>
  <si>
    <t>Paranormal Investigation</t>
  </si>
  <si>
    <t>Paranormal Survivor</t>
  </si>
  <si>
    <t>ParaNorman</t>
  </si>
  <si>
    <t>Parasyte: The Maxim</t>
  </si>
  <si>
    <t>Parchís: the Documentary</t>
  </si>
  <si>
    <t>Pardes</t>
  </si>
  <si>
    <t>Pareeth Pandaari</t>
  </si>
  <si>
    <t>Pari</t>
  </si>
  <si>
    <t>Paris Is Burning</t>
  </si>
  <si>
    <t>Paris Is Us</t>
  </si>
  <si>
    <t>Park Na-rae: Glamour Warning</t>
  </si>
  <si>
    <t>Parks and Recreation</t>
  </si>
  <si>
    <t>Parmanu: The Story of Pokhran</t>
  </si>
  <si>
    <t>Parrot Sketch Not Included: Twenty Years of Monty Python</t>
  </si>
  <si>
    <t>Part-Time Idol</t>
  </si>
  <si>
    <t>Party Monster: Scratching the Surface</t>
  </si>
  <si>
    <t>Pasión de Gavilanes</t>
  </si>
  <si>
    <t>Paskal</t>
  </si>
  <si>
    <t>Passenger 57</t>
  </si>
  <si>
    <t>Passion. Panache. Pep</t>
  </si>
  <si>
    <t>Pat a Pat Como</t>
  </si>
  <si>
    <t>Patiala House</t>
  </si>
  <si>
    <t>Patient Seventeen</t>
  </si>
  <si>
    <t>Patria</t>
  </si>
  <si>
    <t>PATRICK (2019)</t>
  </si>
  <si>
    <t>Patriot Act with Hasan Minhaj</t>
  </si>
  <si>
    <t>Patriot Games</t>
  </si>
  <si>
    <t>Patron Mutlu Son Istiyor</t>
  </si>
  <si>
    <t>Patton Oswalt: Annihilation</t>
  </si>
  <si>
    <t>Patton Oswalt: I Love Everything</t>
  </si>
  <si>
    <t>Patton Oswalt: Talking for Clapping</t>
  </si>
  <si>
    <t>Paul Blart: Mall Cop</t>
  </si>
  <si>
    <t>Paul Hollywood's Big Continental Road Trip</t>
  </si>
  <si>
    <t>Paulettante Veedu</t>
  </si>
  <si>
    <t>Pawn Stars</t>
  </si>
  <si>
    <t>Payday</t>
  </si>
  <si>
    <t>Paying Guests</t>
  </si>
  <si>
    <t>Peace Haven</t>
  </si>
  <si>
    <t>Peaky Blinders</t>
  </si>
  <si>
    <t>Peasants Rebellion</t>
  </si>
  <si>
    <t>Pedal the World</t>
  </si>
  <si>
    <t>Pee Mak</t>
  </si>
  <si>
    <t>Pee-wee's Big Holiday</t>
  </si>
  <si>
    <t>Pee-wee's Playhouse</t>
  </si>
  <si>
    <t>Pee-wee's Playhouse: Christmas Special</t>
  </si>
  <si>
    <t>Peepli Live</t>
  </si>
  <si>
    <t>Pegasus</t>
  </si>
  <si>
    <t>Pek Yakında</t>
  </si>
  <si>
    <t>Pekak</t>
  </si>
  <si>
    <t>Penalty</t>
  </si>
  <si>
    <t>Penalty Kick</t>
  </si>
  <si>
    <t>Penelope</t>
  </si>
  <si>
    <t>Penguins of Madagascar: The Movie</t>
  </si>
  <si>
    <t>Penny Dreadful</t>
  </si>
  <si>
    <t>People Just Do Nothing</t>
  </si>
  <si>
    <t>People You May Know</t>
  </si>
  <si>
    <t>Peppermint</t>
  </si>
  <si>
    <t>Perú: Tesoro escondido</t>
  </si>
  <si>
    <t>Perdida</t>
  </si>
  <si>
    <t>Perfect Bid: The Contestant Who Knew Too Much</t>
  </si>
  <si>
    <t>Perfect Stranger</t>
  </si>
  <si>
    <t>Perfume</t>
  </si>
  <si>
    <t>Period. End of Sentence.</t>
  </si>
  <si>
    <t>Person of Interest</t>
  </si>
  <si>
    <t>Personal Shopper</t>
  </si>
  <si>
    <t>Pete Davidson: Alive From New York</t>
  </si>
  <si>
    <t>Peter and the Farm</t>
  </si>
  <si>
    <t>Peter Rabbit</t>
  </si>
  <si>
    <t>Pets United</t>
  </si>
  <si>
    <t>Petta</t>
  </si>
  <si>
    <t>Petta (Telugu Version)</t>
  </si>
  <si>
    <t>Pettersson and Findus 2</t>
  </si>
  <si>
    <t>Phamous</t>
  </si>
  <si>
    <t>Phantom</t>
  </si>
  <si>
    <t>Phantom Boy</t>
  </si>
  <si>
    <t>Philadelphia</t>
  </si>
  <si>
    <t>Phir Bhi Dil Hai Hindustani</t>
  </si>
  <si>
    <t>Phir Hera Pheri</t>
  </si>
  <si>
    <t>Phir Se</t>
  </si>
  <si>
    <t>Phobia 2</t>
  </si>
  <si>
    <t>Phone Swap</t>
  </si>
  <si>
    <t>PhotoCopy</t>
  </si>
  <si>
    <t>Phullu</t>
  </si>
  <si>
    <t>Pick of the Litter</t>
  </si>
  <si>
    <t>Pickpockets</t>
  </si>
  <si>
    <t>Pieces of a Woman</t>
  </si>
  <si>
    <t>Piercing</t>
  </si>
  <si>
    <t>Pierre Jackson</t>
  </si>
  <si>
    <t>Pihu</t>
  </si>
  <si>
    <t>PILI Fantasy: War of Dragons</t>
  </si>
  <si>
    <t>Pimpal</t>
  </si>
  <si>
    <t>Pine Gap</t>
  </si>
  <si>
    <t>Pineapple Express</t>
  </si>
  <si>
    <t>Pink</t>
  </si>
  <si>
    <t>Pinkfong &amp; Baby Shark's Space Adventure</t>
  </si>
  <si>
    <t>Pinky Malinky</t>
  </si>
  <si>
    <t>Pinky Memsaab</t>
  </si>
  <si>
    <t>Pioneers of African-American Cinema</t>
  </si>
  <si>
    <t>Pioneers: First Women Filmmakers*</t>
  </si>
  <si>
    <t>Pitaah</t>
  </si>
  <si>
    <t>Pizza</t>
  </si>
  <si>
    <t>Pizza, birra, faso</t>
  </si>
  <si>
    <t>PJ Masks</t>
  </si>
  <si>
    <t>PK</t>
  </si>
  <si>
    <t>Plaire, aimer et courir vite</t>
  </si>
  <si>
    <t>Planet 51</t>
  </si>
  <si>
    <t>Planet Earth II</t>
  </si>
  <si>
    <t>Planet Earth: The Complete Collection</t>
  </si>
  <si>
    <t>Planet Hulk</t>
  </si>
  <si>
    <t>Planetarium</t>
  </si>
  <si>
    <t>Players</t>
  </si>
  <si>
    <t>Playing for Keeps</t>
  </si>
  <si>
    <t>Playing for Time</t>
  </si>
  <si>
    <t>Playing Hard</t>
  </si>
  <si>
    <t>Playing with Fire</t>
  </si>
  <si>
    <t>PNL - Dans la légende tour</t>
  </si>
  <si>
    <t>Poacher</t>
  </si>
  <si>
    <t>Pocoyo</t>
  </si>
  <si>
    <t>Pocoyo &amp; Cars</t>
  </si>
  <si>
    <t>Pocoyo &amp; The Space Circus</t>
  </si>
  <si>
    <t>Pocoyo Carnival</t>
  </si>
  <si>
    <t>Pocoyo Halloween: Space Halloween</t>
  </si>
  <si>
    <t>Pocoyo Halloween: Spooky Movies</t>
  </si>
  <si>
    <t>Pocoyo Special Sports</t>
  </si>
  <si>
    <t>Point Blank</t>
  </si>
  <si>
    <t>Pokémon Journeys: The Series</t>
  </si>
  <si>
    <t>Pokémon the Movie: I Choose You!</t>
  </si>
  <si>
    <t>Pokémon the Movie: Power of Us</t>
  </si>
  <si>
    <t>Pokémon the Series</t>
  </si>
  <si>
    <t>Pokémon: Indigo League</t>
  </si>
  <si>
    <t>Pokémon: Mewtwo Strikes Back - Evolution</t>
  </si>
  <si>
    <t>Polar</t>
  </si>
  <si>
    <t>Polaroid</t>
  </si>
  <si>
    <t>Polly Pocket</t>
  </si>
  <si>
    <t>Ponysitters Club</t>
  </si>
  <si>
    <t>Pooja Kiven Aa</t>
  </si>
  <si>
    <t>Pop Team Epic</t>
  </si>
  <si>
    <t>Pop, Lock 'n Roll</t>
  </si>
  <si>
    <t>Pope Francis: A Man of His Word</t>
  </si>
  <si>
    <t>Popeye</t>
  </si>
  <si>
    <t>Popples</t>
  </si>
  <si>
    <t>Pororo - The Little Penguin</t>
  </si>
  <si>
    <t>Portlandia</t>
  </si>
  <si>
    <t>Porto</t>
  </si>
  <si>
    <t>Pose</t>
  </si>
  <si>
    <t>Poseidon</t>
  </si>
  <si>
    <t>Posesif</t>
  </si>
  <si>
    <t>Poshter Girl</t>
  </si>
  <si>
    <t>Possessed</t>
  </si>
  <si>
    <t>Postcards from London</t>
  </si>
  <si>
    <t>Poster Boys</t>
  </si>
  <si>
    <t>Potato Potahto</t>
  </si>
  <si>
    <t>Pottersville</t>
  </si>
  <si>
    <t>Powder</t>
  </si>
  <si>
    <t>Power Battle Watch Car</t>
  </si>
  <si>
    <t>Power Paandi</t>
  </si>
  <si>
    <t>Power Players</t>
  </si>
  <si>
    <t>Power Rangers Beast Morphers</t>
  </si>
  <si>
    <t>Power Rangers Dino Charge</t>
  </si>
  <si>
    <t>Power Rangers Dino Super Charge</t>
  </si>
  <si>
    <t>Power Rangers Dino Thunder</t>
  </si>
  <si>
    <t>Power Rangers in Space</t>
  </si>
  <si>
    <t>Power Rangers Jungle Fury</t>
  </si>
  <si>
    <t>Power Rangers Lightspeed Rescue</t>
  </si>
  <si>
    <t>Power Rangers Lost Galaxy</t>
  </si>
  <si>
    <t>Power Rangers Mystic Force</t>
  </si>
  <si>
    <t>Power Rangers Ninja Steel</t>
  </si>
  <si>
    <t>Power Rangers Ninja Storm</t>
  </si>
  <si>
    <t>Power Rangers Operation Overdrive</t>
  </si>
  <si>
    <t>Power Rangers RPM</t>
  </si>
  <si>
    <t>Power Rangers S.P.D.</t>
  </si>
  <si>
    <t>Power Rangers Samurai</t>
  </si>
  <si>
    <t>Power Rangers Samurai: Christmas Together, Friends Forever (Christmas Special)</t>
  </si>
  <si>
    <t>Power Rangers Samurai: Clash of the Red Rangers</t>
  </si>
  <si>
    <t>Power Rangers Samurai: Party Monsters (Halloween Special)</t>
  </si>
  <si>
    <t>Power Rangers Super Megaforce</t>
  </si>
  <si>
    <t>Power Rangers Super Megaforce: The Legendary Battle (Extended)</t>
  </si>
  <si>
    <t>Power Rangers Super Samurai</t>
  </si>
  <si>
    <t>Power Rangers Super Samurai: Stuck on Christmas</t>
  </si>
  <si>
    <t>Power Rangers Super Samurai: Trickster Treat</t>
  </si>
  <si>
    <t>Power Rangers Time Force</t>
  </si>
  <si>
    <t>Power Rangers Turbo</t>
  </si>
  <si>
    <t>Power Rangers Wild Force</t>
  </si>
  <si>
    <t>Power Rangers Zeo</t>
  </si>
  <si>
    <t>Power Rangers: Megaforce</t>
  </si>
  <si>
    <t>Power Rangers: Megaforce: Raising Spirits</t>
  </si>
  <si>
    <t>Power Rangers: Megaforce: The Robo Knight Before Christmas</t>
  </si>
  <si>
    <t>Prague</t>
  </si>
  <si>
    <t>Pranaam</t>
  </si>
  <si>
    <t>Prank Encounters</t>
  </si>
  <si>
    <t>Prelude to War</t>
  </si>
  <si>
    <t>Prem Ratan Dhan Payo</t>
  </si>
  <si>
    <t>Premachi Goshta</t>
  </si>
  <si>
    <t>Prescription Thugs</t>
  </si>
  <si>
    <t>President</t>
  </si>
  <si>
    <t>Pretend It’s a City</t>
  </si>
  <si>
    <t>Pretty Little Stalker</t>
  </si>
  <si>
    <t>Pretty Man</t>
  </si>
  <si>
    <t>Pretville</t>
  </si>
  <si>
    <t>Primal Fear</t>
  </si>
  <si>
    <t>Prince</t>
  </si>
  <si>
    <t>Prince Charming</t>
  </si>
  <si>
    <t>Prince Jai Aur Dumdaar Viru</t>
  </si>
  <si>
    <t>Prince of Peoria</t>
  </si>
  <si>
    <t>Prince of Peoria: A Christmas Moose Miracle</t>
  </si>
  <si>
    <t>Princess Cyd</t>
  </si>
  <si>
    <t>Print the Legend</t>
  </si>
  <si>
    <t>Prison Playbook</t>
  </si>
  <si>
    <t>Private Life</t>
  </si>
  <si>
    <t>Private Lives</t>
  </si>
  <si>
    <t>Private Practice</t>
  </si>
  <si>
    <t>Professor</t>
  </si>
  <si>
    <t>Professor Mack</t>
  </si>
  <si>
    <t>Prohibition: A Film by Ken Burns and Lynn Novick</t>
  </si>
  <si>
    <t>Project Marathwada</t>
  </si>
  <si>
    <t>Project Mc²</t>
  </si>
  <si>
    <t>Project Papa</t>
  </si>
  <si>
    <t>Project Power</t>
  </si>
  <si>
    <t>Project S The Series</t>
  </si>
  <si>
    <t>Prom Night</t>
  </si>
  <si>
    <t>Prosecuting Evil: The Extraordinary World of Ben Ferencz</t>
  </si>
  <si>
    <t>Prospect</t>
  </si>
  <si>
    <t>Psiconautas</t>
  </si>
  <si>
    <t>Psychokinesis</t>
  </si>
  <si>
    <t>Pucca: Love Recipe</t>
  </si>
  <si>
    <t>Puella Magi Madoka Magica</t>
  </si>
  <si>
    <t>Puerta 7</t>
  </si>
  <si>
    <t>Puerto Ricans in Paris</t>
  </si>
  <si>
    <t>Puffin Rock</t>
  </si>
  <si>
    <t>Pukar</t>
  </si>
  <si>
    <t>Pulang</t>
  </si>
  <si>
    <t>Punjab 1984</t>
  </si>
  <si>
    <t>Pup Academy</t>
  </si>
  <si>
    <t>Pup Star</t>
  </si>
  <si>
    <t>Pup Star: Better 2Gether</t>
  </si>
  <si>
    <t>Pup Star: World Tour</t>
  </si>
  <si>
    <t>Puppy Star Christmas</t>
  </si>
  <si>
    <t>Puriyatha Puthir</t>
  </si>
  <si>
    <t>Pusher</t>
  </si>
  <si>
    <t>Puss in Book: Trapped in an Epic Tale</t>
  </si>
  <si>
    <t>Puss in Boots</t>
  </si>
  <si>
    <t>Put Your Head on My Shoulder</t>
  </si>
  <si>
    <t>Pyaar Ka Punchnama</t>
  </si>
  <si>
    <t>Pyaar Ka Punchnama 2</t>
  </si>
  <si>
    <t>Pyaar Ke Side Effects</t>
  </si>
  <si>
    <t>Pyaar Tune Kya Kiya</t>
  </si>
  <si>
    <t>Pyar Ke Do Pal</t>
  </si>
  <si>
    <t>Q Ball</t>
  </si>
  <si>
    <t>Qarib Qarib Singlle</t>
  </si>
  <si>
    <t>QB1: Beyond the Lights</t>
  </si>
  <si>
    <t>Qila</t>
  </si>
  <si>
    <t>Qin Empire: Alliance</t>
  </si>
  <si>
    <t>Qismat</t>
  </si>
  <si>
    <t>QLIMAX THE SOURCE</t>
  </si>
  <si>
    <t>Qué pena tu serie</t>
  </si>
  <si>
    <t>Quantico</t>
  </si>
  <si>
    <t>Quantum of Solace</t>
  </si>
  <si>
    <t>Quartet</t>
  </si>
  <si>
    <t>Queen</t>
  </si>
  <si>
    <t>Queen of No Marriage</t>
  </si>
  <si>
    <t>Queen of the Desert</t>
  </si>
  <si>
    <t>Queen of the South</t>
  </si>
  <si>
    <t>Queen Sono</t>
  </si>
  <si>
    <t>Queens of Comedy</t>
  </si>
  <si>
    <t>Queens vs. Kings</t>
  </si>
  <si>
    <t>Queer Eye</t>
  </si>
  <si>
    <t>Queer Eye: We're in Japan!</t>
  </si>
  <si>
    <t>Quién te cantará</t>
  </si>
  <si>
    <t>Quicksand</t>
  </si>
  <si>
    <t>Quiet Victory: The Charlie Wedemeyer Story</t>
  </si>
  <si>
    <t>Quigley Down Under</t>
  </si>
  <si>
    <t>Quincy</t>
  </si>
  <si>
    <t>Qurious Como</t>
  </si>
  <si>
    <t>R.K.Nagar</t>
  </si>
  <si>
    <t>R.L. Stine's Mostly Ghostly</t>
  </si>
  <si>
    <t>Raajneeti</t>
  </si>
  <si>
    <t>Raat Akeli Hai</t>
  </si>
  <si>
    <t>Rab Se Sohna Isshq</t>
  </si>
  <si>
    <t>Rabbids Invasion</t>
  </si>
  <si>
    <t>Rabun</t>
  </si>
  <si>
    <t>Race</t>
  </si>
  <si>
    <t>Race 2</t>
  </si>
  <si>
    <t>Race to Witch Mountain</t>
  </si>
  <si>
    <t>Rachel Getting Married</t>
  </si>
  <si>
    <t>Radical: the Controversial Saga of Dada Figueiredo</t>
  </si>
  <si>
    <t>Radio Rebel</t>
  </si>
  <si>
    <t>Radiopetti</t>
  </si>
  <si>
    <t>Radium Girls</t>
  </si>
  <si>
    <t>Raees</t>
  </si>
  <si>
    <t>Rafał Banaś, Michał Leja Laugh out Loud</t>
  </si>
  <si>
    <t>Rafinha Bastos: Ultimatum</t>
  </si>
  <si>
    <t>Ragini MMS</t>
  </si>
  <si>
    <t>Ragini MMS 2</t>
  </si>
  <si>
    <t>Ragnarok</t>
  </si>
  <si>
    <t>Rahasya</t>
  </si>
  <si>
    <t>Raiders!: The Story of the Greatest Fan Film Ever Made</t>
  </si>
  <si>
    <t>Railroad Tigers</t>
  </si>
  <si>
    <t>Rain Man</t>
  </si>
  <si>
    <t>Rainbow Jelly</t>
  </si>
  <si>
    <t>Rainbow Ruby</t>
  </si>
  <si>
    <t>Rainbow Time</t>
  </si>
  <si>
    <t>Raising Dion</t>
  </si>
  <si>
    <t>Raising the Bar</t>
  </si>
  <si>
    <t>Raising Victor Vargas</t>
  </si>
  <si>
    <t>Raja Hindustani</t>
  </si>
  <si>
    <t>Raja Natwarlal</t>
  </si>
  <si>
    <t>Raja Rasoi Aur Anya Kahaniyan</t>
  </si>
  <si>
    <t>Rajma Chawal</t>
  </si>
  <si>
    <t>Rajnigandha</t>
  </si>
  <si>
    <t>Rake</t>
  </si>
  <si>
    <t>Rakkhosh</t>
  </si>
  <si>
    <t>Ralph Breaks the Internet: Wreck-It Ralph 2</t>
  </si>
  <si>
    <t>Ralphie May: Imperfectly Yours</t>
  </si>
  <si>
    <t>Ralphie May: Unruly</t>
  </si>
  <si>
    <t>Ram Dass, Going Home</t>
  </si>
  <si>
    <t>Ram Jaane</t>
  </si>
  <si>
    <t>Ram Teri Ganga Maili</t>
  </si>
  <si>
    <t>178 min</t>
  </si>
  <si>
    <t>Raman Raghav 2.0</t>
  </si>
  <si>
    <t>Ramayan</t>
  </si>
  <si>
    <t>Ramen Shop</t>
  </si>
  <si>
    <t>Ramji Londonwaley</t>
  </si>
  <si>
    <t>Rampage: President Down</t>
  </si>
  <si>
    <t>Rampant</t>
  </si>
  <si>
    <t>Ranbhool</t>
  </si>
  <si>
    <t>Rang De Basanti</t>
  </si>
  <si>
    <t>Rango</t>
  </si>
  <si>
    <t>Rangoon</t>
  </si>
  <si>
    <t>Rangreza</t>
  </si>
  <si>
    <t>Rapture</t>
  </si>
  <si>
    <t>Ratched</t>
  </si>
  <si>
    <t>Ratones Paranoicos: The Band that Rocked Argentina</t>
  </si>
  <si>
    <t>Rats</t>
  </si>
  <si>
    <t>Rattlesnake</t>
  </si>
  <si>
    <t>Ravenous</t>
  </si>
  <si>
    <t>Ray Romano: Right Here, Around the Corner</t>
  </si>
  <si>
    <t>Raya and Sakina</t>
  </si>
  <si>
    <t>230 min</t>
  </si>
  <si>
    <t>Razia Sultan</t>
  </si>
  <si>
    <t>Re:Mind</t>
  </si>
  <si>
    <t>REA(L)OVE</t>
  </si>
  <si>
    <t>Reaction</t>
  </si>
  <si>
    <t>Ready</t>
  </si>
  <si>
    <t>Ready to Mingle</t>
  </si>
  <si>
    <t>Real Crime: Diamond Geezers</t>
  </si>
  <si>
    <t>Real Crime: Supermarket Heist (Tesco Bomber)</t>
  </si>
  <si>
    <t>Real Rob</t>
  </si>
  <si>
    <t>Real Steel</t>
  </si>
  <si>
    <t>Reality of Dream</t>
  </si>
  <si>
    <t>Reality Z</t>
  </si>
  <si>
    <t>Rebel Without a Cause</t>
  </si>
  <si>
    <t>Rebelde</t>
  </si>
  <si>
    <t>Rebellion</t>
  </si>
  <si>
    <t>Rebirth</t>
  </si>
  <si>
    <t>Reboot: The Guardian Code</t>
  </si>
  <si>
    <t>Recall</t>
  </si>
  <si>
    <t>Reckoning</t>
  </si>
  <si>
    <t>Record of Grancrest War</t>
  </si>
  <si>
    <t>Record of Youth</t>
  </si>
  <si>
    <t>Recovery Boys</t>
  </si>
  <si>
    <t>Rectify</t>
  </si>
  <si>
    <t>Red Christmas</t>
  </si>
  <si>
    <t>Red Dawn</t>
  </si>
  <si>
    <t>Red Oleanders Raktokarobi</t>
  </si>
  <si>
    <t>Red Trees</t>
  </si>
  <si>
    <t>Red vs. Blue</t>
  </si>
  <si>
    <t>Redemption</t>
  </si>
  <si>
    <t>Refresh Man</t>
  </si>
  <si>
    <t>Refugee</t>
  </si>
  <si>
    <t>Regatta</t>
  </si>
  <si>
    <t>Reggie Watts: Spatial</t>
  </si>
  <si>
    <t>Reggie Yates Outside Man</t>
  </si>
  <si>
    <t>Regiment Diaries</t>
  </si>
  <si>
    <t>Rehmataan</t>
  </si>
  <si>
    <t>Reign</t>
  </si>
  <si>
    <t>Reincarnated</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</si>
  <si>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</si>
  <si>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</si>
  <si>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</si>
  <si>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</si>
  <si>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</si>
  <si>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</si>
  <si>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</si>
  <si>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</si>
  <si>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Rembat</t>
  </si>
  <si>
    <t>Remember</t>
  </si>
  <si>
    <t>Remember Me</t>
  </si>
  <si>
    <t>Rememory</t>
  </si>
  <si>
    <t>Rencor tatuado</t>
  </si>
  <si>
    <t>Reply 1988</t>
  </si>
  <si>
    <t>Reply 1994</t>
  </si>
  <si>
    <t>Reply 1997</t>
  </si>
  <si>
    <t>Republic of Doyle</t>
  </si>
  <si>
    <t>Requiem</t>
  </si>
  <si>
    <t>Resident Evil: Afterlife</t>
  </si>
  <si>
    <t>Residente</t>
  </si>
  <si>
    <t>Residue</t>
  </si>
  <si>
    <t>Restaurants on the Edge</t>
  </si>
  <si>
    <t>Restless Creature: Wendy Whelan</t>
  </si>
  <si>
    <t>Results</t>
  </si>
  <si>
    <t>Resurface</t>
  </si>
  <si>
    <t>Resurrection: Ertugrul</t>
  </si>
  <si>
    <t>Retablo</t>
  </si>
  <si>
    <t>Retribution</t>
  </si>
  <si>
    <t>Return of the Prodigal Son</t>
  </si>
  <si>
    <t>Return To The 36th Chamber</t>
  </si>
  <si>
    <t>Revelations</t>
  </si>
  <si>
    <t>Revenge</t>
  </si>
  <si>
    <t>Revenge of the Green Dragons</t>
  </si>
  <si>
    <t>Revenge of the Pontianak</t>
  </si>
  <si>
    <t>Revenger</t>
  </si>
  <si>
    <t>Reversing Roe</t>
  </si>
  <si>
    <t>Revisions</t>
  </si>
  <si>
    <t>Revolt</t>
  </si>
  <si>
    <t>Revolting Rhymes</t>
  </si>
  <si>
    <t>Revolutionary Love</t>
  </si>
  <si>
    <t>Revolutionary Road</t>
  </si>
  <si>
    <t>Rezeta</t>
  </si>
  <si>
    <t>Rhyme Time Town</t>
  </si>
  <si>
    <t>Rhyme Time Town Singalongs</t>
  </si>
  <si>
    <t>Rhys Nicholson Live at the Athenaeum</t>
  </si>
  <si>
    <t>Rhythm + Flow</t>
  </si>
  <si>
    <t>Rica, Famosa, Latina</t>
  </si>
  <si>
    <t>Ricardo O'Farrill Abrazo Genial</t>
  </si>
  <si>
    <t>Ricardo O'Farrill: Abrazo navideño</t>
  </si>
  <si>
    <t>Ricardo Quevedo: Hay gente así</t>
  </si>
  <si>
    <t>Ricardo Quevedo: Los amargados somos más</t>
  </si>
  <si>
    <t>Rich in Love</t>
  </si>
  <si>
    <t>Richard Pryor: Live in Concert</t>
  </si>
  <si>
    <t>Richie Rich</t>
  </si>
  <si>
    <t>Ricky Gervais: Humanity</t>
  </si>
  <si>
    <t>Ride Like a Girl</t>
  </si>
  <si>
    <t>RIDE ON TIME</t>
  </si>
  <si>
    <t>Riding Faith</t>
  </si>
  <si>
    <t>Right Here Right Now</t>
  </si>
  <si>
    <t>Righteous Kill</t>
  </si>
  <si>
    <t>Rilakkuma and Kaoru</t>
  </si>
  <si>
    <t>Rim of the World</t>
  </si>
  <si>
    <t>Rimba Racer</t>
  </si>
  <si>
    <t>Ringan</t>
  </si>
  <si>
    <t>Riot</t>
  </si>
  <si>
    <t>Rip Tide</t>
  </si>
  <si>
    <t>Riphagen - The Untouchable</t>
  </si>
  <si>
    <t>Ripper Street</t>
  </si>
  <si>
    <t>Rise of Empires: Ottoman</t>
  </si>
  <si>
    <t>Rise of the Zombie</t>
  </si>
  <si>
    <t>Rise: Ini Kalilah</t>
  </si>
  <si>
    <t>Rishta.com</t>
  </si>
  <si>
    <t>Rising High</t>
  </si>
  <si>
    <t>Rising Phoenix</t>
  </si>
  <si>
    <t>Rita</t>
  </si>
  <si>
    <t>Rivaaz</t>
  </si>
  <si>
    <t>River, el más grande siempre</t>
  </si>
  <si>
    <t>River's Edge</t>
  </si>
  <si>
    <t>Riverdale</t>
  </si>
  <si>
    <t>Rize</t>
  </si>
  <si>
    <t>Road To High &amp; Low</t>
  </si>
  <si>
    <t>ROAD TO ROMA</t>
  </si>
  <si>
    <t>Road to Sangam</t>
  </si>
  <si>
    <t>Road to Yesterday</t>
  </si>
  <si>
    <t>Road Trip: Beer Pong</t>
  </si>
  <si>
    <t>Rob Schneider: Asian Momma, Mexican Kids</t>
  </si>
  <si>
    <t>Roberto Saviano: Writing Under Police Protection</t>
  </si>
  <si>
    <t>Robin Hood: The Rebellion</t>
  </si>
  <si>
    <t>Robocar Poli</t>
  </si>
  <si>
    <t>Robot Trains</t>
  </si>
  <si>
    <t>Robotech</t>
  </si>
  <si>
    <t>Robozuna</t>
  </si>
  <si>
    <t>Rocco</t>
  </si>
  <si>
    <t>Rock My Heart</t>
  </si>
  <si>
    <t>Rock On!!</t>
  </si>
  <si>
    <t>Rocko's Modern Life: Static Cling</t>
  </si>
  <si>
    <t>Rocky Handsome</t>
  </si>
  <si>
    <t>Rocky II</t>
  </si>
  <si>
    <t>Rocky III</t>
  </si>
  <si>
    <t>Rocky IV</t>
  </si>
  <si>
    <t>Rocky V</t>
  </si>
  <si>
    <t>Rodney Carrington: Here Comes the Truth</t>
  </si>
  <si>
    <t>Rodney King</t>
  </si>
  <si>
    <t>Roger Corman's Death Race 2050</t>
  </si>
  <si>
    <t>Rogue City</t>
  </si>
  <si>
    <t>Rogue Warfare</t>
  </si>
  <si>
    <t>Rogue Warfare: The Hunt</t>
  </si>
  <si>
    <t>Roh's Beauty</t>
  </si>
  <si>
    <t>Roll Red Roll</t>
  </si>
  <si>
    <t>Roll With Me</t>
  </si>
  <si>
    <t>Rolling Papers</t>
  </si>
  <si>
    <t>Rolling Thunder Revue: A Bob Dylan Story by Martin Scorsese</t>
  </si>
  <si>
    <t>ROMA</t>
  </si>
  <si>
    <t>Roman Empire: Reign of Blood</t>
  </si>
  <si>
    <t>Romance Doll</t>
  </si>
  <si>
    <t>Romance is a bonus book</t>
  </si>
  <si>
    <t>Romantik Komedi</t>
  </si>
  <si>
    <t>Romantik Komedi 2: Bekarlığa Veda</t>
  </si>
  <si>
    <t>Romeo Akbar Walter</t>
  </si>
  <si>
    <t>Romeo Ranjha</t>
  </si>
  <si>
    <t>Romina</t>
  </si>
  <si>
    <t>Ron White: If You Quit Listening, I'll Shut Up</t>
  </si>
  <si>
    <t>Ronnie Coleman: The King</t>
  </si>
  <si>
    <t>Ronny Chieng: Asian Comedian Destroys America!</t>
  </si>
  <si>
    <t>Rookie Historian Goo Hae-Ryung</t>
  </si>
  <si>
    <t>Room 2806: The Accusation</t>
  </si>
  <si>
    <t>Room for Rent</t>
  </si>
  <si>
    <t>Room on the Broom</t>
  </si>
  <si>
    <t>Roonpi Secret Love</t>
  </si>
  <si>
    <t>Rooting for Roona</t>
  </si>
  <si>
    <t>Roots</t>
  </si>
  <si>
    <t>Roped</t>
  </si>
  <si>
    <t>Rory Scovel Tries Stand-Up for the First Time</t>
  </si>
  <si>
    <t>Rosario Tijeras</t>
  </si>
  <si>
    <t>Rose Island</t>
  </si>
  <si>
    <t>Rosemary's Baby</t>
  </si>
  <si>
    <t>Roswell, New Mexico</t>
  </si>
  <si>
    <t>Rotten</t>
  </si>
  <si>
    <t>Rounders</t>
  </si>
  <si>
    <t>Rowdy Rathore</t>
  </si>
  <si>
    <t>Roxanne Roxanne</t>
  </si>
  <si>
    <t>Royal Pains</t>
  </si>
  <si>
    <t>Rubi</t>
  </si>
  <si>
    <t>Rudy Habibie</t>
  </si>
  <si>
    <t>Rugal</t>
  </si>
  <si>
    <t>Rugrats in Paris: The Movie</t>
  </si>
  <si>
    <t>Rukh</t>
  </si>
  <si>
    <t>Rumble</t>
  </si>
  <si>
    <t>Rumble in the Bronx</t>
  </si>
  <si>
    <t>Rumor Has It</t>
  </si>
  <si>
    <t>Run</t>
  </si>
  <si>
    <t>Run On</t>
  </si>
  <si>
    <t>Runaway Bride</t>
  </si>
  <si>
    <t>Running for Grace</t>
  </si>
  <si>
    <t>Running Man</t>
  </si>
  <si>
    <t>Running Out Of Time</t>
  </si>
  <si>
    <t>Running Shaadi</t>
  </si>
  <si>
    <t>Rurouni Kenshin</t>
  </si>
  <si>
    <t>Rush: Beyond the Lighted Stage</t>
  </si>
  <si>
    <t>RUSSELL BRAND: RE:BIRTH</t>
  </si>
  <si>
    <t>Russell Howard: Recalibrate</t>
  </si>
  <si>
    <t>Russell Madness</t>
  </si>
  <si>
    <t>Russell Peters vs. the World</t>
  </si>
  <si>
    <t>Russell Peters: Almost Famous</t>
  </si>
  <si>
    <t>Russell Peters: Notorious</t>
  </si>
  <si>
    <t>Russian Doll</t>
  </si>
  <si>
    <t>Rust Creek</t>
  </si>
  <si>
    <t>Rust Valley Restorers</t>
  </si>
  <si>
    <t>Rustom</t>
  </si>
  <si>
    <t>Ryan Hamilton: Happy Face</t>
  </si>
  <si>
    <t>S Is for Stanley</t>
  </si>
  <si>
    <t>S Storm</t>
  </si>
  <si>
    <t>S.W.A.T.</t>
  </si>
  <si>
    <t>Sí, Mi Amor</t>
  </si>
  <si>
    <t>Saadey CM Saab</t>
  </si>
  <si>
    <t>Saaho</t>
  </si>
  <si>
    <t>Saath Saath</t>
  </si>
  <si>
    <t>Saavat</t>
  </si>
  <si>
    <t>Saawan</t>
  </si>
  <si>
    <t>Sab Jholmaal Hai</t>
  </si>
  <si>
    <t>Sabrina</t>
  </si>
  <si>
    <t>Sacred Games</t>
  </si>
  <si>
    <t>Sacro GRA</t>
  </si>
  <si>
    <t>Sad Hill Unearthed</t>
  </si>
  <si>
    <t>Sadece Sen</t>
  </si>
  <si>
    <t>Sadie's Last Days on Earth</t>
  </si>
  <si>
    <t>Sadma</t>
  </si>
  <si>
    <t>Sadqay Tumhare</t>
  </si>
  <si>
    <t>Saeed Mirza: The Leftist Sufi</t>
  </si>
  <si>
    <t>Safe</t>
  </si>
  <si>
    <t>Safety Not Guaranteed</t>
  </si>
  <si>
    <t>Sahara</t>
  </si>
  <si>
    <t>Saheb Bibi Golaam</t>
  </si>
  <si>
    <t>Saheb Biwi Aur Gangster Returns</t>
  </si>
  <si>
    <t>Saint Seiya</t>
  </si>
  <si>
    <t>Saint Seiya: The Lost Canvas</t>
  </si>
  <si>
    <t>Sairat</t>
  </si>
  <si>
    <t>Sakaling Maging Tayo</t>
  </si>
  <si>
    <t>Sakhi</t>
  </si>
  <si>
    <t>Sakho &amp; Mangane</t>
  </si>
  <si>
    <t>Salaakhen</t>
  </si>
  <si>
    <t>Saladin</t>
  </si>
  <si>
    <t>194 min</t>
  </si>
  <si>
    <t>Salam - The First ****** Nobel Laureate</t>
  </si>
  <si>
    <t>Salem: His Sister's Father</t>
  </si>
  <si>
    <t>Salt Fat Acid Heat</t>
  </si>
  <si>
    <t>Sam &amp; Cat</t>
  </si>
  <si>
    <t>Sam Jay: 3 In The Morning</t>
  </si>
  <si>
    <t>Sam Kinison: Breaking the Rules</t>
  </si>
  <si>
    <t>Sam Kinison: Family Entertainment Hour</t>
  </si>
  <si>
    <t>Sam Kinison: Live in Vegas</t>
  </si>
  <si>
    <t>Sam Kinison: The Scream Continues</t>
  </si>
  <si>
    <t>Samantaral</t>
  </si>
  <si>
    <t>Samantha!</t>
  </si>
  <si>
    <t>Samarppanam</t>
  </si>
  <si>
    <t>Same Kind of Different as Me</t>
  </si>
  <si>
    <t>Sameer Abu Alneel</t>
  </si>
  <si>
    <t>Sammy &amp; Co</t>
  </si>
  <si>
    <t>Sample This</t>
  </si>
  <si>
    <t>Samson</t>
  </si>
  <si>
    <t>Samudri Lootere</t>
  </si>
  <si>
    <t>Samurai Gourmet</t>
  </si>
  <si>
    <t>San Pietro</t>
  </si>
  <si>
    <t>Sanai Choughade</t>
  </si>
  <si>
    <t>Sand Castle</t>
  </si>
  <si>
    <t>Sand Storm</t>
  </si>
  <si>
    <t>Sandy Wexler</t>
  </si>
  <si>
    <t>Sangam</t>
  </si>
  <si>
    <t>228 min</t>
  </si>
  <si>
    <t>Sanju</t>
  </si>
  <si>
    <t>SanPa: Sins of the Savior</t>
  </si>
  <si>
    <t>Santa Banta Pvt Ltd</t>
  </si>
  <si>
    <t>Santa Clarita Diet</t>
  </si>
  <si>
    <t>Santa Claws</t>
  </si>
  <si>
    <t>Santa Girl</t>
  </si>
  <si>
    <t>Santa Pac's Merry Berry Day</t>
  </si>
  <si>
    <t>Santa's Apprentice</t>
  </si>
  <si>
    <t>Santana</t>
  </si>
  <si>
    <t>Santo Cachón</t>
  </si>
  <si>
    <t>Sara's Notebook</t>
  </si>
  <si>
    <t>Sarah Cooper: Everything's Fine</t>
  </si>
  <si>
    <t>Sarah Silverman A Speck of Dust</t>
  </si>
  <si>
    <t>Sarah's Key</t>
  </si>
  <si>
    <t>Sarajevo</t>
  </si>
  <si>
    <t>Sardaar ji</t>
  </si>
  <si>
    <t>Sardaarji 2</t>
  </si>
  <si>
    <t>Sarivar Sari</t>
  </si>
  <si>
    <t>Sarkar</t>
  </si>
  <si>
    <t>Sarvam Thaala Mayam (Tamil Version)</t>
  </si>
  <si>
    <t>Sarvam Thaala Mayam (Telugu Version)</t>
  </si>
  <si>
    <t>Sarvopari Palakkaran</t>
  </si>
  <si>
    <t>Sat Shri Akaal England</t>
  </si>
  <si>
    <t>Sat Sri Akal</t>
  </si>
  <si>
    <t>Satan &amp; Adam</t>
  </si>
  <si>
    <t>Satrangi</t>
  </si>
  <si>
    <t>Satrangi Re</t>
  </si>
  <si>
    <t>Satria Heroes: Revenge of the Darkness</t>
  </si>
  <si>
    <t>Satte Pe Satta</t>
  </si>
  <si>
    <t>Satu Hari</t>
  </si>
  <si>
    <t>Saturday Church</t>
  </si>
  <si>
    <t>Satyagraha</t>
  </si>
  <si>
    <t>Saudi Arabia Uncovered</t>
  </si>
  <si>
    <t>Savage Dog</t>
  </si>
  <si>
    <t>Savage Raghda</t>
  </si>
  <si>
    <t>Save Me</t>
  </si>
  <si>
    <t>Save Our Shelter</t>
  </si>
  <si>
    <t>Saverio Raimondo: Il Satiro Parlante</t>
  </si>
  <si>
    <t>Saving Capitalism</t>
  </si>
  <si>
    <t>Saving Mr. Banks</t>
  </si>
  <si>
    <t>Saving Zoë</t>
  </si>
  <si>
    <t>Savita Damodar Paranjpe</t>
  </si>
  <si>
    <t>Say I Do</t>
  </si>
  <si>
    <t>Say When</t>
  </si>
  <si>
    <t>Sayed the Servant</t>
  </si>
  <si>
    <t>Scales: Mermaids Are Real</t>
  </si>
  <si>
    <t>SCAMS</t>
  </si>
  <si>
    <t>Scandal</t>
  </si>
  <si>
    <t>Scandal in Sorrento</t>
  </si>
  <si>
    <t>Scare Tactics</t>
  </si>
  <si>
    <t>Scarecrow</t>
  </si>
  <si>
    <t>Scary Movie</t>
  </si>
  <si>
    <t>Scary Movie 5</t>
  </si>
  <si>
    <t>195 min</t>
  </si>
  <si>
    <t>Schitt's Creek</t>
  </si>
  <si>
    <t>School Daze</t>
  </si>
  <si>
    <t>School Life</t>
  </si>
  <si>
    <t>Schubert In Love</t>
  </si>
  <si>
    <t>Schulz Saves America</t>
  </si>
  <si>
    <t>Scissor Seven</t>
  </si>
  <si>
    <t>Scooby-Doo on Zombie Island</t>
  </si>
  <si>
    <t>Scooby-Doo!: Mystery Incorporated</t>
  </si>
  <si>
    <t>Scorpion King 5: Book of Souls</t>
  </si>
  <si>
    <t>Scott Pilgrim vs. the World</t>
  </si>
  <si>
    <t>Scream</t>
  </si>
  <si>
    <t>Scream 2</t>
  </si>
  <si>
    <t>Scream 3</t>
  </si>
  <si>
    <t>Screwball</t>
  </si>
  <si>
    <t>SDU: Sex Duties Unit</t>
  </si>
  <si>
    <t>Señora Acero</t>
  </si>
  <si>
    <t>Seal Team Six: The Raid on Osama Bin Laden</t>
  </si>
  <si>
    <t>Search Party</t>
  </si>
  <si>
    <t>Searching for Bobby Fischer</t>
  </si>
  <si>
    <t>Searching for Sugar Man</t>
  </si>
  <si>
    <t>Season of the Witch</t>
  </si>
  <si>
    <t>Sebastián Marcelo Wainraich</t>
  </si>
  <si>
    <t>Sebastian Maniscalco: Stay Hungry</t>
  </si>
  <si>
    <t>Sebastian Maniscalco: What's Wrong with People?</t>
  </si>
  <si>
    <t>Sebastian Maniscalco: Why Would You Do That</t>
  </si>
  <si>
    <t>Second 20s</t>
  </si>
  <si>
    <t>Secret</t>
  </si>
  <si>
    <t>Secret Affair</t>
  </si>
  <si>
    <t>Secret City</t>
  </si>
  <si>
    <t>Secret in Their Eyes</t>
  </si>
  <si>
    <t>Secret Obsession</t>
  </si>
  <si>
    <t>Secret of Success</t>
  </si>
  <si>
    <t>Secret of the Nile</t>
  </si>
  <si>
    <t>Secret Superstar</t>
  </si>
  <si>
    <t>Secreto bien guardado</t>
  </si>
  <si>
    <t>Secrets in the Hot Spring</t>
  </si>
  <si>
    <t>Secrets of Althorp - The Spencers</t>
  </si>
  <si>
    <t>Secrets of Chatsworth</t>
  </si>
  <si>
    <t>Secrets of Great British Castles</t>
  </si>
  <si>
    <t>Secrets of Henry VIII's Palace: Hampton Court</t>
  </si>
  <si>
    <t>Secrets of Her Majesty's Secret Service</t>
  </si>
  <si>
    <t>Secrets of Highclere Castle</t>
  </si>
  <si>
    <t>Secrets of Scotland Yard</t>
  </si>
  <si>
    <t>Secrets of Selfridges</t>
  </si>
  <si>
    <t>Secrets of the Saqqara Tomb</t>
  </si>
  <si>
    <t>Secrets of the Tower of London</t>
  </si>
  <si>
    <t>Secrets of Underground London</t>
  </si>
  <si>
    <t>Secrets of Westminster</t>
  </si>
  <si>
    <t>Security</t>
  </si>
  <si>
    <t>See You in Time</t>
  </si>
  <si>
    <t>See You Yesterday</t>
  </si>
  <si>
    <t>Seeing Allred</t>
  </si>
  <si>
    <t>Sei</t>
  </si>
  <si>
    <t>Seis Manos</t>
  </si>
  <si>
    <t>Selection Day</t>
  </si>
  <si>
    <t>Selena: The Series</t>
  </si>
  <si>
    <t>Self Made: Inspired by the Life of Madam C.J. Walker</t>
  </si>
  <si>
    <t>Selfless</t>
  </si>
  <si>
    <t>Selling Sunset</t>
  </si>
  <si>
    <t>Semana Santa</t>
  </si>
  <si>
    <t>Sen Kimsin?</t>
  </si>
  <si>
    <t>Senna</t>
  </si>
  <si>
    <t>Sense8</t>
  </si>
  <si>
    <t>Sensitive Skin</t>
  </si>
  <si>
    <t>Seoul Searching</t>
  </si>
  <si>
    <t>Septembers of Shiraz</t>
  </si>
  <si>
    <t>Septiembre, un llanto en silencio</t>
  </si>
  <si>
    <t>Sergio</t>
  </si>
  <si>
    <t>Serial Killer with Piers Morgan</t>
  </si>
  <si>
    <t>Serious Men</t>
  </si>
  <si>
    <t>Seriously Single</t>
  </si>
  <si>
    <t>Servant of the People</t>
  </si>
  <si>
    <t>Set It Up</t>
  </si>
  <si>
    <t>Set Off</t>
  </si>
  <si>
    <t>Set Up</t>
  </si>
  <si>
    <t>Seth Meyers: Lobby Baby</t>
  </si>
  <si>
    <t>Seth Rogen's Hilarity for Charity</t>
  </si>
  <si>
    <t>SETHUM AAYIRAM PON</t>
  </si>
  <si>
    <t>Settai</t>
  </si>
  <si>
    <t>Seven (Tamil)</t>
  </si>
  <si>
    <t>Seven (Telugu)</t>
  </si>
  <si>
    <t>Seven and a half dates</t>
  </si>
  <si>
    <t>Seven and Me</t>
  </si>
  <si>
    <t>Seven in Heaven</t>
  </si>
  <si>
    <t>Seven Pounds</t>
  </si>
  <si>
    <t>Seven Seconds</t>
  </si>
  <si>
    <t>Seven Sundays</t>
  </si>
  <si>
    <t>Seventeen</t>
  </si>
  <si>
    <t>Seventh Son</t>
  </si>
  <si>
    <t>Sex and the City 2</t>
  </si>
  <si>
    <t>Sex and the City: The Movie</t>
  </si>
  <si>
    <t>Sex Doll</t>
  </si>
  <si>
    <t>Sex Drive</t>
  </si>
  <si>
    <t>Sex Education</t>
  </si>
  <si>
    <t>Sex, Explained</t>
  </si>
  <si>
    <t>Sexo, Pudor y Lagrimas</t>
  </si>
  <si>
    <t>Sextuplets</t>
  </si>
  <si>
    <t>Sexy Central</t>
  </si>
  <si>
    <t>SGT. Will Gardner</t>
  </si>
  <si>
    <t>Shéhérazade</t>
  </si>
  <si>
    <t>Shabd</t>
  </si>
  <si>
    <t>Shadow</t>
  </si>
  <si>
    <t>Shadow of Truth</t>
  </si>
  <si>
    <t>Shahanpan Dega Deva</t>
  </si>
  <si>
    <t>Shaitan</t>
  </si>
  <si>
    <t>Shaka Zulu</t>
  </si>
  <si>
    <t>Shakti: The Power</t>
  </si>
  <si>
    <t>Shameless (U.S.)</t>
  </si>
  <si>
    <t>Shanghai</t>
  </si>
  <si>
    <t>Shanghai Fortress</t>
  </si>
  <si>
    <t>Shararat</t>
  </si>
  <si>
    <t>Shark Busters</t>
  </si>
  <si>
    <t>Shark Night</t>
  </si>
  <si>
    <t>Shattered Memories</t>
  </si>
  <si>
    <t>Shaun the Sheep</t>
  </si>
  <si>
    <t>Shaun the Sheep: Adventures from Mossy Bottom</t>
  </si>
  <si>
    <t>Shaun the Sheep: The Farmer’s Llamas</t>
  </si>
  <si>
    <t>Shaurya: It Takes Courage to Make Right... Right</t>
  </si>
  <si>
    <t>Shawn Mendes: In Wonder</t>
  </si>
  <si>
    <t>Shawn Mendes: Live in Concert</t>
  </si>
  <si>
    <t>She</t>
  </si>
  <si>
    <t>She Did That</t>
  </si>
  <si>
    <t>She Made Me a Criminal</t>
  </si>
  <si>
    <t>She-Ra and the Princesses of Power</t>
  </si>
  <si>
    <t>She's Dating the Gangster</t>
  </si>
  <si>
    <t>She's Gotta Have It</t>
  </si>
  <si>
    <t>She's Out of My League</t>
  </si>
  <si>
    <t>She's the One</t>
  </si>
  <si>
    <t>Shelby American</t>
  </si>
  <si>
    <t>Shelter</t>
  </si>
  <si>
    <t>Shepherds and Butchers</t>
  </si>
  <si>
    <t>Sherlock</t>
  </si>
  <si>
    <t>Sherlock Holmes</t>
  </si>
  <si>
    <t>Shikari</t>
  </si>
  <si>
    <t>Shimla Mirchi</t>
  </si>
  <si>
    <t>Shimmer Lake</t>
  </si>
  <si>
    <t>Shine On with Reese</t>
  </si>
  <si>
    <t>Shine Your Eyes</t>
  </si>
  <si>
    <t>Shirkers</t>
  </si>
  <si>
    <t>Shiva</t>
  </si>
  <si>
    <t>Shonar Pahar</t>
  </si>
  <si>
    <t>Shooter</t>
  </si>
  <si>
    <t>Shootout at Lokhandwala</t>
  </si>
  <si>
    <t>Shopkins</t>
  </si>
  <si>
    <t>Shopkins: Chef Club</t>
  </si>
  <si>
    <t>Shopkins: Wild</t>
  </si>
  <si>
    <t>Shopkins: World Vacation</t>
  </si>
  <si>
    <t>Shor In the City</t>
  </si>
  <si>
    <t>Shorgul</t>
  </si>
  <si>
    <t>Short Term 12</t>
  </si>
  <si>
    <t>Shortcut Safari</t>
  </si>
  <si>
    <t>Shorts</t>
  </si>
  <si>
    <t>Shot Caller</t>
  </si>
  <si>
    <t>Shot in the Dark</t>
  </si>
  <si>
    <t>SHOT! The Psycho-Spiritual Mantra of Rock</t>
  </si>
  <si>
    <t>Show Me the Money</t>
  </si>
  <si>
    <t>Shrek the Musical</t>
  </si>
  <si>
    <t>Shtisel</t>
  </si>
  <si>
    <t>Shubh Aarambh</t>
  </si>
  <si>
    <t>Shuddhi</t>
  </si>
  <si>
    <t>Shutter</t>
  </si>
  <si>
    <t>Si Doel the Movie</t>
  </si>
  <si>
    <t>Si Doel the Movie 2</t>
  </si>
  <si>
    <t>Si Doel the Movie 3</t>
  </si>
  <si>
    <t>Si saben cómo me pongo ¿pá qué me invitan?</t>
  </si>
  <si>
    <t>Sicilian Ghost Story</t>
  </si>
  <si>
    <t>Sick Note</t>
  </si>
  <si>
    <t>Sid the Science Kid</t>
  </si>
  <si>
    <t>Siddhant</t>
  </si>
  <si>
    <t>Sierra Burgess Is A Loser</t>
  </si>
  <si>
    <t>Sigaram Thodu</t>
  </si>
  <si>
    <t>Signal</t>
  </si>
  <si>
    <t>Signs</t>
  </si>
  <si>
    <t>Silencer</t>
  </si>
  <si>
    <t>Silent</t>
  </si>
  <si>
    <t>3 min</t>
  </si>
  <si>
    <t>Silent Hill: Revelation</t>
  </si>
  <si>
    <t>Silicon Cowboys</t>
  </si>
  <si>
    <t>Sillu Karuppatti</t>
  </si>
  <si>
    <t>Silvana Sin Lana</t>
  </si>
  <si>
    <t>Silver Linings Playbook</t>
  </si>
  <si>
    <t>Silver Spoon</t>
  </si>
  <si>
    <t>Simon</t>
  </si>
  <si>
    <t>Simon Amstell: Set Free</t>
  </si>
  <si>
    <t>Simon Killer</t>
  </si>
  <si>
    <t>Simplemente Manu NNa</t>
  </si>
  <si>
    <t>Sin City</t>
  </si>
  <si>
    <t>Sin senos no hay paraíso</t>
  </si>
  <si>
    <t>Sin Senos sí Hay Paraíso</t>
  </si>
  <si>
    <t>Sinatra: All or Nothing at All</t>
  </si>
  <si>
    <t>Sincerely Yours, Dhaka</t>
  </si>
  <si>
    <t>Sing On!</t>
  </si>
  <si>
    <t>Sing On! Germany</t>
  </si>
  <si>
    <t>Sing On! Spain</t>
  </si>
  <si>
    <t>Singapore</t>
  </si>
  <si>
    <t>Singapore Social</t>
  </si>
  <si>
    <t>Singh Saab the Great</t>
  </si>
  <si>
    <t>Singham</t>
  </si>
  <si>
    <t>Single</t>
  </si>
  <si>
    <t>Single Ladies Senior</t>
  </si>
  <si>
    <t>Single Wives</t>
  </si>
  <si>
    <t>Singles Villa</t>
  </si>
  <si>
    <t>Singularity</t>
  </si>
  <si>
    <t>Sinister 2</t>
  </si>
  <si>
    <t>Sinister Circle</t>
  </si>
  <si>
    <t>Sintonia</t>
  </si>
  <si>
    <t>Siren</t>
  </si>
  <si>
    <t>Sirius the Jaeger</t>
  </si>
  <si>
    <t>Sister Cities</t>
  </si>
  <si>
    <t>Sister Code</t>
  </si>
  <si>
    <t>Sister, Sister</t>
  </si>
  <si>
    <t>Sisterakas</t>
  </si>
  <si>
    <t>Sisters</t>
  </si>
  <si>
    <t>Sitara: Let Girls Dream</t>
  </si>
  <si>
    <t>16 min</t>
  </si>
  <si>
    <t>Six Windows in the Desert</t>
  </si>
  <si>
    <t>Skin</t>
  </si>
  <si>
    <t>Skin Decision: Before and After</t>
  </si>
  <si>
    <t>Skin Trade</t>
  </si>
  <si>
    <t>Skin Wars</t>
  </si>
  <si>
    <t>Skin Wars: Fresh Paint</t>
  </si>
  <si>
    <t>Skins</t>
  </si>
  <si>
    <t>Skiptrace</t>
  </si>
  <si>
    <t>Sky Ladder: The Art of Cai Guo-Qiang</t>
  </si>
  <si>
    <t>Sky on Fire</t>
  </si>
  <si>
    <t>Sky Tour: The Movie</t>
  </si>
  <si>
    <t>Skydancers</t>
  </si>
  <si>
    <t>Skylanders Academy</t>
  </si>
  <si>
    <t>Skyline</t>
  </si>
  <si>
    <t>Skylines</t>
  </si>
  <si>
    <t>Slam</t>
  </si>
  <si>
    <t>Slasher</t>
  </si>
  <si>
    <t>Sleeping with Other People</t>
  </si>
  <si>
    <t>Sleepless Society: Bedtime Wishes</t>
  </si>
  <si>
    <t>Sleepless Society: Insomnia</t>
  </si>
  <si>
    <t>Sleepless Society: Nyctophobia</t>
  </si>
  <si>
    <t>Sleepless Society: Two Pillows &amp; A Lost Soul</t>
  </si>
  <si>
    <t>Sleepover</t>
  </si>
  <si>
    <t>Sling Blade</t>
  </si>
  <si>
    <t>Sliver</t>
  </si>
  <si>
    <t>Slobby's World</t>
  </si>
  <si>
    <t>Slow Country</t>
  </si>
  <si>
    <t>Slow West</t>
  </si>
  <si>
    <t>Small Crimes</t>
  </si>
  <si>
    <t>Small Soldiers</t>
  </si>
  <si>
    <t>Small Town Crime</t>
  </si>
  <si>
    <t>Smart People</t>
  </si>
  <si>
    <t>Smash: Motorized Mayhem</t>
  </si>
  <si>
    <t>Smoke &amp; Mirrors</t>
  </si>
  <si>
    <t>Smoking</t>
  </si>
  <si>
    <t>SMOSH: The Movie</t>
  </si>
  <si>
    <t>Sneakerheads</t>
  </si>
  <si>
    <t>Sniper: Special Ops</t>
  </si>
  <si>
    <t>Snow Day</t>
  </si>
  <si>
    <t>Snowden</t>
  </si>
  <si>
    <t>Snowpiercer</t>
  </si>
  <si>
    <t>So Much Love to Give</t>
  </si>
  <si>
    <t>Socha Na Tha</t>
  </si>
  <si>
    <t>Social Animals</t>
  </si>
  <si>
    <t>Social Distance</t>
  </si>
  <si>
    <t>Soekarno</t>
  </si>
  <si>
    <t>Sofía Niño de Rivera: Exposed</t>
  </si>
  <si>
    <t>Sofía Niño de Rivera: Selección Natural</t>
  </si>
  <si>
    <t>Sofia the First</t>
  </si>
  <si>
    <t>Sohni Mahiwal</t>
  </si>
  <si>
    <t>Sol Levante</t>
  </si>
  <si>
    <t>5 min</t>
  </si>
  <si>
    <t>Soldier</t>
  </si>
  <si>
    <t>Solo</t>
  </si>
  <si>
    <t>Solo Con Tu Pareja</t>
  </si>
  <si>
    <t>Solo: A Star Wars Story</t>
  </si>
  <si>
    <t>Solo: A Star Wars Story (Spanish Version)</t>
  </si>
  <si>
    <t>Solomon Kane</t>
  </si>
  <si>
    <t>Some Assembly Required</t>
  </si>
  <si>
    <t>Some Freaks</t>
  </si>
  <si>
    <t>Somebody Feed Phil</t>
  </si>
  <si>
    <t>Someone Great</t>
  </si>
  <si>
    <t>Someone Has to Die</t>
  </si>
  <si>
    <t>Someone Like You</t>
  </si>
  <si>
    <t>Something Huge</t>
  </si>
  <si>
    <t>Something in the Rain</t>
  </si>
  <si>
    <t>Something's Gotta Give</t>
  </si>
  <si>
    <t>Sometimes</t>
  </si>
  <si>
    <t>Somewhere Between</t>
  </si>
  <si>
    <t>Somewhere Only We Know</t>
  </si>
  <si>
    <t>Sommore: Chandelier Status</t>
  </si>
  <si>
    <t>Sommore: The Reign Continues</t>
  </si>
  <si>
    <t>Son of a Gun</t>
  </si>
  <si>
    <t>Son Of Adam</t>
  </si>
  <si>
    <t>Song Exploder</t>
  </si>
  <si>
    <t>Soni</t>
  </si>
  <si>
    <t>Sonic X</t>
  </si>
  <si>
    <t>Sons of Ben</t>
  </si>
  <si>
    <t>Sons of the Caliphate</t>
  </si>
  <si>
    <t>Soorma</t>
  </si>
  <si>
    <t>Sorry To Disturb</t>
  </si>
  <si>
    <t>Sotus The Series</t>
  </si>
  <si>
    <t>Soul Eater</t>
  </si>
  <si>
    <t>Soul Robbers</t>
  </si>
  <si>
    <t>Soul Surfer</t>
  </si>
  <si>
    <t>Soul to Keep</t>
  </si>
  <si>
    <t>Soundtrack</t>
  </si>
  <si>
    <t>Sour Grapes</t>
  </si>
  <si>
    <t>Southern Survival</t>
  </si>
  <si>
    <t>Space Cowboys</t>
  </si>
  <si>
    <t>Space Force</t>
  </si>
  <si>
    <t>Space Jungle</t>
  </si>
  <si>
    <t>Space Racers</t>
  </si>
  <si>
    <t>Spanish Affair 2</t>
  </si>
  <si>
    <t>Spark</t>
  </si>
  <si>
    <t>Sparkle</t>
  </si>
  <si>
    <t>Sparring</t>
  </si>
  <si>
    <t>Sparta</t>
  </si>
  <si>
    <t>Spartacus</t>
  </si>
  <si>
    <t>Special</t>
  </si>
  <si>
    <t>Special 26</t>
  </si>
  <si>
    <t>Special Correspondents</t>
  </si>
  <si>
    <t>Spectral</t>
  </si>
  <si>
    <t>Spectros</t>
  </si>
  <si>
    <t>Speech &amp; Debate</t>
  </si>
  <si>
    <t>Speed Is My Need</t>
  </si>
  <si>
    <t>Spelling the Dream</t>
  </si>
  <si>
    <t>Spenser Confidential</t>
  </si>
  <si>
    <t>SPF-18</t>
  </si>
  <si>
    <t>Spice Up</t>
  </si>
  <si>
    <t>Spider-Man 3</t>
  </si>
  <si>
    <t>Spinning Out</t>
  </si>
  <si>
    <t>Spirit Riding Free: Pony Tales</t>
  </si>
  <si>
    <t>Spirit Riding Free: Ride Along Adventure</t>
  </si>
  <si>
    <t>Spirit Riding Free: Riding Academy</t>
  </si>
  <si>
    <t>Spirit Riding Free: Spirit of Christmas</t>
  </si>
  <si>
    <t>Spirit: Riding Free</t>
  </si>
  <si>
    <t>Spiritual House</t>
  </si>
  <si>
    <t>Spitfire: The Plane that Saved the World</t>
  </si>
  <si>
    <t>Spivak</t>
  </si>
  <si>
    <t>Splash and Bubbles</t>
  </si>
  <si>
    <t>Splatter</t>
  </si>
  <si>
    <t>Spookley and the Christmas Kittens</t>
  </si>
  <si>
    <t>Spookley the Square Pumpkin</t>
  </si>
  <si>
    <t>Spotless</t>
  </si>
  <si>
    <t>Spring Breakers</t>
  </si>
  <si>
    <t>Springsteen on Broadway</t>
  </si>
  <si>
    <t>Sprinter</t>
  </si>
  <si>
    <t>Spy Kids</t>
  </si>
  <si>
    <t>Spy Kids 2: The Island of Lost Dreams</t>
  </si>
  <si>
    <t>Spy Kids 3: Game Over</t>
  </si>
  <si>
    <t>Spy Kids: All the Time in the World</t>
  </si>
  <si>
    <t>Spy Kids: Mission Critical</t>
  </si>
  <si>
    <t>Spy Time</t>
  </si>
  <si>
    <t>Spyder</t>
  </si>
  <si>
    <t>St. Agatha</t>
  </si>
  <si>
    <t>Staged Killer</t>
  </si>
  <si>
    <t>Stand Up and Away! with Brian Regan</t>
  </si>
  <si>
    <t>Standoff</t>
  </si>
  <si>
    <t>Star Men</t>
  </si>
  <si>
    <t>Star Trek</t>
  </si>
  <si>
    <t>Star Trek: Deep Space Nine</t>
  </si>
  <si>
    <t>Star Trek: Enterprise</t>
  </si>
  <si>
    <t>Star Trek: The Next Generation</t>
  </si>
  <si>
    <t>Star Trek: Voyager</t>
  </si>
  <si>
    <t>Star Wars: Episode VIII: The Last Jedi</t>
  </si>
  <si>
    <t>Star-Crossed</t>
  </si>
  <si>
    <t>StarBeam</t>
  </si>
  <si>
    <t>StarBeam: Halloween Hero</t>
  </si>
  <si>
    <t>Stardust</t>
  </si>
  <si>
    <t>Stargate SG-1</t>
  </si>
  <si>
    <t>Starred Up</t>
  </si>
  <si>
    <t>Stars in the Sky: A Hunting Story</t>
  </si>
  <si>
    <t>Starsky &amp; Hutch</t>
  </si>
  <si>
    <t>Start-Up</t>
  </si>
  <si>
    <t>Starting Over Again</t>
  </si>
  <si>
    <t>Stateless</t>
  </si>
  <si>
    <t>Station Horizon</t>
  </si>
  <si>
    <t>Stay Here</t>
  </si>
  <si>
    <t>Stay Tuned!</t>
  </si>
  <si>
    <t>Steal a Pencil for Me</t>
  </si>
  <si>
    <t>Stealing History</t>
  </si>
  <si>
    <t>Steam Team to the Rescue</t>
  </si>
  <si>
    <t>Steel Rain</t>
  </si>
  <si>
    <t>Step Brothers</t>
  </si>
  <si>
    <t>Step Outside</t>
  </si>
  <si>
    <t>Step Sisters</t>
  </si>
  <si>
    <t>Stephanie</t>
  </si>
  <si>
    <t>Stereo</t>
  </si>
  <si>
    <t>Steve Jobs</t>
  </si>
  <si>
    <t>Steve Martin and Martin Short: An Evening You Will Forget for the Rest of Your Life</t>
  </si>
  <si>
    <t>Sthaniya Sambaad</t>
  </si>
  <si>
    <t>Still</t>
  </si>
  <si>
    <t>Still Game</t>
  </si>
  <si>
    <t>Still LAUGH-IN: The Stars Celebrate</t>
  </si>
  <si>
    <t>Stink!</t>
  </si>
  <si>
    <t>Stoked</t>
  </si>
  <si>
    <t>Stolen Away</t>
  </si>
  <si>
    <t>Stone Age</t>
  </si>
  <si>
    <t>Stonehearst Asylum</t>
  </si>
  <si>
    <t>Stop at Nothing: The Lance Armstrong Story</t>
  </si>
  <si>
    <t>Storage Wars: Northern Treasures</t>
  </si>
  <si>
    <t>Stories by Rabindranath Tagore</t>
  </si>
  <si>
    <t>Story of an Egg</t>
  </si>
  <si>
    <t>StoryBots Super Songs</t>
  </si>
  <si>
    <t>Straight Up</t>
  </si>
  <si>
    <t>Strange but True</t>
  </si>
  <si>
    <t>Strange Voices</t>
  </si>
  <si>
    <t>Strange Weather</t>
  </si>
  <si>
    <t>Stranger</t>
  </si>
  <si>
    <t>Stranger than Fiction</t>
  </si>
  <si>
    <t>Stranger Things</t>
  </si>
  <si>
    <t>Strangers from Hell</t>
  </si>
  <si>
    <t>Strawberry Shortcake: Berry Bitty Adventures</t>
  </si>
  <si>
    <t>Stray Bullet</t>
  </si>
  <si>
    <t>Stree</t>
  </si>
  <si>
    <t>Street Flow</t>
  </si>
  <si>
    <t>Street Food</t>
  </si>
  <si>
    <t>Street Food: Latin America</t>
  </si>
  <si>
    <t>Stretch Armstrong &amp; the Flex Fighters</t>
  </si>
  <si>
    <t>Stretch Armstrong: The Breakout</t>
  </si>
  <si>
    <t>Strictly Ballroom</t>
  </si>
  <si>
    <t>Strike a Pose</t>
  </si>
  <si>
    <t>Stripes</t>
  </si>
  <si>
    <t>Striptease</t>
  </si>
  <si>
    <t>Strong</t>
  </si>
  <si>
    <t>Strong Girl Bong-soon</t>
  </si>
  <si>
    <t>Strong Island</t>
  </si>
  <si>
    <t>Stronger Than the World</t>
  </si>
  <si>
    <t>Strongest Deliveryman</t>
  </si>
  <si>
    <t>Strongland</t>
  </si>
  <si>
    <t>Struggle: The Life and Lost Art of Szukalski</t>
  </si>
  <si>
    <t>Stuart Little</t>
  </si>
  <si>
    <t>Stuart Little 2</t>
  </si>
  <si>
    <t>Stuck Apart</t>
  </si>
  <si>
    <t>Studio 54</t>
  </si>
  <si>
    <t>Stunt School</t>
  </si>
  <si>
    <t>Stunt Science</t>
  </si>
  <si>
    <t>Sturgill Simpson Presents Sound &amp; Fury</t>
  </si>
  <si>
    <t>Styling Hollywood</t>
  </si>
  <si>
    <t>Submission</t>
  </si>
  <si>
    <t>Suburra</t>
  </si>
  <si>
    <t>Suburra: Blood on Rome</t>
  </si>
  <si>
    <t>Suckseed</t>
  </si>
  <si>
    <t>Sudani from Nigeria</t>
  </si>
  <si>
    <t>Sudden</t>
  </si>
  <si>
    <t>Suffragette</t>
  </si>
  <si>
    <t>Sugar High</t>
  </si>
  <si>
    <t>Sugar Rush</t>
  </si>
  <si>
    <t>Sugar Rush Christmas</t>
  </si>
  <si>
    <t>Suicide (Hitabdut)</t>
  </si>
  <si>
    <t>Suite Française</t>
  </si>
  <si>
    <t>Suits</t>
  </si>
  <si>
    <t>Summer Night</t>
  </si>
  <si>
    <t>Summer of '92</t>
  </si>
  <si>
    <t>Summertime</t>
  </si>
  <si>
    <t>Sun Dogs</t>
  </si>
  <si>
    <t>Sunday's Illness</t>
  </si>
  <si>
    <t>Sunderland 'Til I Die</t>
  </si>
  <si>
    <t>SunGanges</t>
  </si>
  <si>
    <t>Sunny Bunnies</t>
  </si>
  <si>
    <t>Sunrise</t>
  </si>
  <si>
    <t>Super Bheem</t>
  </si>
  <si>
    <t>Super Bheem Bana Vajraveer</t>
  </si>
  <si>
    <t>Super Dark Times</t>
  </si>
  <si>
    <t>Super Deluxe</t>
  </si>
  <si>
    <t>Super Drags</t>
  </si>
  <si>
    <t>Super Monsters</t>
  </si>
  <si>
    <t>Super Monsters and the Wish Star</t>
  </si>
  <si>
    <t>Super Monsters Back to School</t>
  </si>
  <si>
    <t>Super Monsters Furever Friends</t>
  </si>
  <si>
    <t>Super Monsters Monster Party</t>
  </si>
  <si>
    <t>Super Monsters Monster Pets</t>
  </si>
  <si>
    <t>Super Monsters Save Christmas</t>
  </si>
  <si>
    <t>Super Monsters Save Halloween</t>
  </si>
  <si>
    <t>Super Monsters: Dia de los Monsters</t>
  </si>
  <si>
    <t>Super Monsters: Santa’s Super Monster Helpers</t>
  </si>
  <si>
    <t>Super Monsters: The New Class</t>
  </si>
  <si>
    <t>Super Monsters: Vida's First Halloween</t>
  </si>
  <si>
    <t>Super Nani</t>
  </si>
  <si>
    <t>Super Wings</t>
  </si>
  <si>
    <t>Superbad</t>
  </si>
  <si>
    <t>Superfly</t>
  </si>
  <si>
    <t>Supergirl</t>
  </si>
  <si>
    <t>Superlopez</t>
  </si>
  <si>
    <t>Superman Returns</t>
  </si>
  <si>
    <t>Supermarket Sweep</t>
  </si>
  <si>
    <t>Supernatural</t>
  </si>
  <si>
    <t>SuperNature: Wild Flyers</t>
  </si>
  <si>
    <t>Superstar</t>
  </si>
  <si>
    <t>Sur Sapata</t>
  </si>
  <si>
    <t>Sur: The Melody of Life</t>
  </si>
  <si>
    <t>Surat Dari Praha</t>
  </si>
  <si>
    <t>Surf's Up</t>
  </si>
  <si>
    <t>Surga Yang Tak Dirindukan</t>
  </si>
  <si>
    <t>Surga Yang Tak Dirindukan 2</t>
  </si>
  <si>
    <t>Surviving Death</t>
  </si>
  <si>
    <t>Surviving Escobar - Alias JJ</t>
  </si>
  <si>
    <t>Surviving R. Kelly</t>
  </si>
  <si>
    <t>Surviving R. Kelly Part II: The Reckoning</t>
  </si>
  <si>
    <t>Surviving R. Kelly: The Impact</t>
  </si>
  <si>
    <t>Survivor</t>
  </si>
  <si>
    <t>Survivors Guide to Prison</t>
  </si>
  <si>
    <t>Susanne Bartsch: On Top</t>
  </si>
  <si>
    <t>Sustainable</t>
  </si>
  <si>
    <t>Suzzanna: Buried Alive</t>
  </si>
  <si>
    <t>Svaha: The Sixth Finger</t>
  </si>
  <si>
    <t>Swades</t>
  </si>
  <si>
    <t>Swami</t>
  </si>
  <si>
    <t>Swami Baba Ramdev: The Untold Story</t>
  </si>
  <si>
    <t>Swearnet Live</t>
  </si>
  <si>
    <t>Swearnet: The Movie</t>
  </si>
  <si>
    <t>Sweeney Todd: The Demon Barber of Fleet Street</t>
  </si>
  <si>
    <t>Sweet Magnolias</t>
  </si>
  <si>
    <t>Sweet Virginia</t>
  </si>
  <si>
    <t>Sweetheart</t>
  </si>
  <si>
    <t>Swiped</t>
  </si>
  <si>
    <t>Swiss Army Man</t>
  </si>
  <si>
    <t>Switched</t>
  </si>
  <si>
    <t>Sword Art Online</t>
  </si>
  <si>
    <t>Sword Art Online Alternative: Gun Gale Online</t>
  </si>
  <si>
    <t>Sword Master</t>
  </si>
  <si>
    <t>Sword Masters: Two Champions of Shaolin</t>
  </si>
  <si>
    <t>Swordfish</t>
  </si>
  <si>
    <t>SWORDGAI The Animation</t>
  </si>
  <si>
    <t>Sylvia</t>
  </si>
  <si>
    <t>Sym-Bionic Titan</t>
  </si>
  <si>
    <t>System Crasher</t>
  </si>
  <si>
    <t>Taal</t>
  </si>
  <si>
    <t>Taare Zameen Par</t>
  </si>
  <si>
    <t>Tabula Rasa</t>
  </si>
  <si>
    <t>Taco Chronicles</t>
  </si>
  <si>
    <t>Tahaan</t>
  </si>
  <si>
    <t>Taj Mahal 1989</t>
  </si>
  <si>
    <t>Take Me</t>
  </si>
  <si>
    <t>Take Me Home Tonight</t>
  </si>
  <si>
    <t>Take My Brother Away</t>
  </si>
  <si>
    <t>Take the 10</t>
  </si>
  <si>
    <t>Take the Ball, Pass the Ball</t>
  </si>
  <si>
    <t>Take Your Pills</t>
  </si>
  <si>
    <t>Taken</t>
  </si>
  <si>
    <t>Takers</t>
  </si>
  <si>
    <t>Takki</t>
  </si>
  <si>
    <t>Talaash</t>
  </si>
  <si>
    <t>Talentime</t>
  </si>
  <si>
    <t>Tales by Light</t>
  </si>
  <si>
    <t>Tales From the Hood 2</t>
  </si>
  <si>
    <t>Tales of the City</t>
  </si>
  <si>
    <t>Tales of the City (1993)</t>
  </si>
  <si>
    <t>Talking Tom and Friends</t>
  </si>
  <si>
    <t>Tall Girl</t>
  </si>
  <si>
    <t>Tallulah</t>
  </si>
  <si>
    <t>Tamanchey</t>
  </si>
  <si>
    <t>Tamasha</t>
  </si>
  <si>
    <t>Tanda Tanya</t>
  </si>
  <si>
    <t>Tango</t>
  </si>
  <si>
    <t>Tango Feroz</t>
  </si>
  <si>
    <t>Tanu Weds Manu</t>
  </si>
  <si>
    <t>Taramani</t>
  </si>
  <si>
    <t>Tarek's Situation</t>
  </si>
  <si>
    <t>Target</t>
  </si>
  <si>
    <t>Tarif de nuit</t>
  </si>
  <si>
    <t>Tarung Sarung</t>
  </si>
  <si>
    <t>Tarzan</t>
  </si>
  <si>
    <t>Tarzan 2</t>
  </si>
  <si>
    <t>Tattah</t>
  </si>
  <si>
    <t>Tatu</t>
  </si>
  <si>
    <t>TAU</t>
  </si>
  <si>
    <t>Taxi Ballad</t>
  </si>
  <si>
    <t>Tayee</t>
  </si>
  <si>
    <t>Taylor Swift reputation Stadium Tour</t>
  </si>
  <si>
    <t>Taylor Tomlinson: Quarter-Life Crisis</t>
  </si>
  <si>
    <t>Tayo the Little Bus</t>
  </si>
  <si>
    <t>Tayo the Little Bus Movie: Mission Ace</t>
  </si>
  <si>
    <t>TE3N</t>
  </si>
  <si>
    <t>Teach Us All</t>
  </si>
  <si>
    <t>Team Foxcatcher</t>
  </si>
  <si>
    <t>Team Kaylie</t>
  </si>
  <si>
    <t>Tears of the Sun</t>
  </si>
  <si>
    <t>Teasing Master Takagi-san</t>
  </si>
  <si>
    <t>Tee Shot: Ariya Jutanugarn</t>
  </si>
  <si>
    <t>Teefa in Trouble</t>
  </si>
  <si>
    <t>Teen Aur Aadha</t>
  </si>
  <si>
    <t>Teen Mom 2</t>
  </si>
  <si>
    <t>Teen Patti</t>
  </si>
  <si>
    <t>Teenage Bounty Hunters</t>
  </si>
  <si>
    <t>Teenage Cocktail</t>
  </si>
  <si>
    <t>Teenage Mutant Ninja Turtles</t>
  </si>
  <si>
    <t>Teenage Mutant Ninja Turtles II: The Secret of the Ooze</t>
  </si>
  <si>
    <t>Teenage Mutant Ninja Turtles: The Movie</t>
  </si>
  <si>
    <t>Tees Maar Khan</t>
  </si>
  <si>
    <t>Tell Me Who I Am</t>
  </si>
  <si>
    <t>Tellur Aliens</t>
  </si>
  <si>
    <t>Temple</t>
  </si>
  <si>
    <t>Temporada de Caza</t>
  </si>
  <si>
    <t>Ten Years</t>
  </si>
  <si>
    <t>Tere Naal Love Ho Gaya</t>
  </si>
  <si>
    <t>Teresa</t>
  </si>
  <si>
    <t>Term Life</t>
  </si>
  <si>
    <t>Terminator 3: Rise of the Machines</t>
  </si>
  <si>
    <t>Terminator Salvation</t>
  </si>
  <si>
    <t>Terra</t>
  </si>
  <si>
    <t>Terrace House: Aloha State</t>
  </si>
  <si>
    <t>Terrace House: Boys &amp; Girls in the City</t>
  </si>
  <si>
    <t>Terrace House: Opening New Doors</t>
  </si>
  <si>
    <t>Terrace House: Tokyo 2019-2020</t>
  </si>
  <si>
    <t>Terrifier</t>
  </si>
  <si>
    <t>Terrorism Close Calls</t>
  </si>
  <si>
    <t>Teshan</t>
  </si>
  <si>
    <t>Tezz</t>
  </si>
  <si>
    <t>Th Eena Meena Deeka Chase Comedy Show</t>
  </si>
  <si>
    <t>Thaandavam</t>
  </si>
  <si>
    <t>Thackeray</t>
  </si>
  <si>
    <t>Thackeray (Hindi)</t>
  </si>
  <si>
    <t>Thackeray (Marathi)</t>
  </si>
  <si>
    <t>Thambi</t>
  </si>
  <si>
    <t>Thank You</t>
  </si>
  <si>
    <t>That '70s Show</t>
  </si>
  <si>
    <t>That Thing Called Tadhana</t>
  </si>
  <si>
    <t>That Winter, the Wind Blows</t>
  </si>
  <si>
    <t>The 10 Sins</t>
  </si>
  <si>
    <t>The 100</t>
  </si>
  <si>
    <t>The 101-Year-Old Man Who Skipped Out on the Bill and Disappeared</t>
  </si>
  <si>
    <t>The 12th Man</t>
  </si>
  <si>
    <t>The 2000s</t>
  </si>
  <si>
    <t>The 24 Hour War</t>
  </si>
  <si>
    <t>The 2nd</t>
  </si>
  <si>
    <t>The 3rd Eye</t>
  </si>
  <si>
    <t>The 3rd Eye 2</t>
  </si>
  <si>
    <t>The 43</t>
  </si>
  <si>
    <t>The 4400</t>
  </si>
  <si>
    <t>The 4th Company</t>
  </si>
  <si>
    <t>The 9th Precinct</t>
  </si>
  <si>
    <t>The A List</t>
  </si>
  <si>
    <t>The Accidental Spy</t>
  </si>
  <si>
    <t>The Accountant of Auschwitz</t>
  </si>
  <si>
    <t>The Adderall Diaries</t>
  </si>
  <si>
    <t>The Adjusters</t>
  </si>
  <si>
    <t>The Adventure Club</t>
  </si>
  <si>
    <t>The Adventures of Figaro Pho</t>
  </si>
  <si>
    <t>The Adventures of Puss in Boots</t>
  </si>
  <si>
    <t>The Adventures of Sharkboy and Lavagirl</t>
  </si>
  <si>
    <t>The Adventures of Sonic the Hedgehog</t>
  </si>
  <si>
    <t>The Adventures of Tintin</t>
  </si>
  <si>
    <t>The Aerial</t>
  </si>
  <si>
    <t>The African Doctor</t>
  </si>
  <si>
    <t>The After Party</t>
  </si>
  <si>
    <t>The Age of Shadows</t>
  </si>
  <si>
    <t>The Alcàsser Murders</t>
  </si>
  <si>
    <t>The Amazing Praybeyt Benjamin</t>
  </si>
  <si>
    <t>The American Barbecue Showdown</t>
  </si>
  <si>
    <t>The American Bible Challenge</t>
  </si>
  <si>
    <t>The American Game</t>
  </si>
  <si>
    <t>The American Meme</t>
  </si>
  <si>
    <t>The American President</t>
  </si>
  <si>
    <t>The Amityville Horror</t>
  </si>
  <si>
    <t>The Andy Griffith Show</t>
  </si>
  <si>
    <t>The Angel</t>
  </si>
  <si>
    <t>The Angry Birds Movie 2</t>
  </si>
  <si>
    <t>The Animal People</t>
  </si>
  <si>
    <t>The Ant's Scream</t>
  </si>
  <si>
    <t>The Apostate</t>
  </si>
  <si>
    <t>The App</t>
  </si>
  <si>
    <t>The App That Stole Christmas</t>
  </si>
  <si>
    <t>The Arbitration</t>
  </si>
  <si>
    <t>The Art of Loving</t>
  </si>
  <si>
    <t>The Art of the Steal</t>
  </si>
  <si>
    <t>The Art of War</t>
  </si>
  <si>
    <t>The Artist</t>
  </si>
  <si>
    <t>The Assassination of Gianni Versace</t>
  </si>
  <si>
    <t>The Assignment</t>
  </si>
  <si>
    <t>The Autopsy of Jane Doe</t>
  </si>
  <si>
    <t>The Awakening of Motti Wolkenbruch</t>
  </si>
  <si>
    <t>The B-Side: Elsa Dorfman's Portrait Photography</t>
  </si>
  <si>
    <t>The Baby-Sitters Club</t>
  </si>
  <si>
    <t>The Babysitter</t>
  </si>
  <si>
    <t>The Babysitter: Killer Queen</t>
  </si>
  <si>
    <t>The Bachelor</t>
  </si>
  <si>
    <t>The Bachelorette</t>
  </si>
  <si>
    <t>The Bachelors</t>
  </si>
  <si>
    <t>The Bad Batch</t>
  </si>
  <si>
    <t>The Bad Education Movie</t>
  </si>
  <si>
    <t>The Bad Kids</t>
  </si>
  <si>
    <t>The Ballad of Buster Scruggs</t>
  </si>
  <si>
    <t>The Ballad of Lefty Brown</t>
  </si>
  <si>
    <t>The Bar</t>
  </si>
  <si>
    <t>The Bare-Footed Kid</t>
  </si>
  <si>
    <t>The Barrier</t>
  </si>
  <si>
    <t>The Basement</t>
  </si>
  <si>
    <t>The Battered Bastards of Baseball</t>
  </si>
  <si>
    <t>The Battle of Midway</t>
  </si>
  <si>
    <t>18 min</t>
  </si>
  <si>
    <t>The Beach Loafer</t>
  </si>
  <si>
    <t>The Beast</t>
  </si>
  <si>
    <t>The Beast Stalker</t>
  </si>
  <si>
    <t>The Beat</t>
  </si>
  <si>
    <t>The Beginning of Life</t>
  </si>
  <si>
    <t>The Beginning of Life 2: Outside</t>
  </si>
  <si>
    <t>The Beginning of Life: The Series</t>
  </si>
  <si>
    <t>The Best of Rafał Rutkowski Olka Szczęśniak</t>
  </si>
  <si>
    <t>The Bible's Buried Secrets</t>
  </si>
  <si>
    <t>The Big Catch</t>
  </si>
  <si>
    <t>The Big Family Cooking Showdown</t>
  </si>
  <si>
    <t>The Big Flower Fight</t>
  </si>
  <si>
    <t>The Big Show Show</t>
  </si>
  <si>
    <t>The Bill Murray Stories: Life Lessons Learned From a Mythical Man</t>
  </si>
  <si>
    <t>The Binding</t>
  </si>
  <si>
    <t>The Birth Reborn</t>
  </si>
  <si>
    <t>The Birth Reborn 3</t>
  </si>
  <si>
    <t>The Bittersweet</t>
  </si>
  <si>
    <t>The Black Godfather</t>
  </si>
  <si>
    <t>The Black Prince</t>
  </si>
  <si>
    <t>The Black Room</t>
  </si>
  <si>
    <t>The Blackcoat's Daughter</t>
  </si>
  <si>
    <t>The Blacklist</t>
  </si>
  <si>
    <t>The Blazing Sun</t>
  </si>
  <si>
    <t>The Bleeder</t>
  </si>
  <si>
    <t>The Bleeding Edge</t>
  </si>
  <si>
    <t>The Blind Christ</t>
  </si>
  <si>
    <t>The Bling Lagosians</t>
  </si>
  <si>
    <t>The Bling Ring</t>
  </si>
  <si>
    <t>The Blue Elephant 2</t>
  </si>
  <si>
    <t>The Blue Planet: A Natural History of the Oceans</t>
  </si>
  <si>
    <t>The Blue Umbrella</t>
  </si>
  <si>
    <t>The Body</t>
  </si>
  <si>
    <t>The Body Remembers When the World Broke Open</t>
  </si>
  <si>
    <t>The Bomb</t>
  </si>
  <si>
    <t>The Bomb Squad</t>
  </si>
  <si>
    <t>The Bonfire of Destiny</t>
  </si>
  <si>
    <t>The Book of Eli</t>
  </si>
  <si>
    <t>The Book of Sun</t>
  </si>
  <si>
    <t>The Borgias</t>
  </si>
  <si>
    <t>The Boss Baby: Back in Business</t>
  </si>
  <si>
    <t>The Boss Baby: Get That Baby!</t>
  </si>
  <si>
    <t>The Boss's Daughter</t>
  </si>
  <si>
    <t>The Boulet Brothers Dragula</t>
  </si>
  <si>
    <t>The Bounty Hunter</t>
  </si>
  <si>
    <t>The Box</t>
  </si>
  <si>
    <t>The Boy</t>
  </si>
  <si>
    <t>The Boy in the Striped Pajamas</t>
  </si>
  <si>
    <t>The Boy Who Cried Werewolf</t>
  </si>
  <si>
    <t>The Boy Who Harnessed the Wind</t>
  </si>
  <si>
    <t>The Boys in the Band</t>
  </si>
  <si>
    <t>The Boys in the Band: Something Personal</t>
  </si>
  <si>
    <t>The Brave</t>
  </si>
  <si>
    <t>The Brave One</t>
  </si>
  <si>
    <t>The Brawler</t>
  </si>
  <si>
    <t>The Breadwinner</t>
  </si>
  <si>
    <t>The Break</t>
  </si>
  <si>
    <t>The Break with Michelle Wolf</t>
  </si>
  <si>
    <t>The Break-Up</t>
  </si>
  <si>
    <t>The Breaker Upperers</t>
  </si>
  <si>
    <t>The Breakup Playlist</t>
  </si>
  <si>
    <t>The Bride of Habaek</t>
  </si>
  <si>
    <t>The Bridge</t>
  </si>
  <si>
    <t>The Bridge Curse</t>
  </si>
  <si>
    <t>The Bros</t>
  </si>
  <si>
    <t>The Brothers Grimm</t>
  </si>
  <si>
    <t>The Bucket List</t>
  </si>
  <si>
    <t>The Bulbul's Nest</t>
  </si>
  <si>
    <t>The Bund</t>
  </si>
  <si>
    <t>The Burial of Kojo</t>
  </si>
  <si>
    <t>The Business of Drugs</t>
  </si>
  <si>
    <t>The Butterfly's Dream</t>
  </si>
  <si>
    <t>The Bye Bye Man</t>
  </si>
  <si>
    <t>The Bygone</t>
  </si>
  <si>
    <t>The C Word</t>
  </si>
  <si>
    <t>The Cabin with Bert Kreischer</t>
  </si>
  <si>
    <t>The Cakemaker</t>
  </si>
  <si>
    <t>The Call</t>
  </si>
  <si>
    <t>The Calling</t>
  </si>
  <si>
    <t>The Captive</t>
  </si>
  <si>
    <t>The Car</t>
  </si>
  <si>
    <t>The Car: Road to Revenge</t>
  </si>
  <si>
    <t>The Carter Effect</t>
  </si>
  <si>
    <t>The Case for Christ</t>
  </si>
  <si>
    <t>The Casketeers</t>
  </si>
  <si>
    <t>The Cat in the Hat Knows a Lot About That!</t>
  </si>
  <si>
    <t>The Cell</t>
  </si>
  <si>
    <t>The CEO</t>
  </si>
  <si>
    <t>The Chalet</t>
  </si>
  <si>
    <t>The Challenge</t>
  </si>
  <si>
    <t>The Charming Stepmom</t>
  </si>
  <si>
    <t>The Charnel House</t>
  </si>
  <si>
    <t>The Chase</t>
  </si>
  <si>
    <t>The Chef Show</t>
  </si>
  <si>
    <t>The Chefs' Line</t>
  </si>
  <si>
    <t>The Chord</t>
  </si>
  <si>
    <t>The Chosen</t>
  </si>
  <si>
    <t>The Chosen One</t>
  </si>
  <si>
    <t>The Chosen Ones</t>
  </si>
  <si>
    <t>The Christmas Candle</t>
  </si>
  <si>
    <t>The Christmas Chronicles</t>
  </si>
  <si>
    <t>The Christmas Chronicles: Part Two</t>
  </si>
  <si>
    <t>The Christmas Project</t>
  </si>
  <si>
    <t>The Cincinnati Kid</t>
  </si>
  <si>
    <t>The Circle</t>
  </si>
  <si>
    <t>The Circle Brazil</t>
  </si>
  <si>
    <t>The Circle France</t>
  </si>
  <si>
    <t>The Clapper</t>
  </si>
  <si>
    <t>The Claudia Kishi Club</t>
  </si>
  <si>
    <t>The Climb</t>
  </si>
  <si>
    <t>The Cloverfield Paradox</t>
  </si>
  <si>
    <t>The Club</t>
  </si>
  <si>
    <t>The Code</t>
  </si>
  <si>
    <t>The Coldest Game</t>
  </si>
  <si>
    <t>The Comedy Lineup</t>
  </si>
  <si>
    <t>The Command</t>
  </si>
  <si>
    <t>The Company Men</t>
  </si>
  <si>
    <t>The Competition</t>
  </si>
  <si>
    <t>The Con Is On</t>
  </si>
  <si>
    <t>The Confession Killer</t>
  </si>
  <si>
    <t>The Confession Tapes</t>
  </si>
  <si>
    <t>The Confirmation</t>
  </si>
  <si>
    <t>The Confrontation</t>
  </si>
  <si>
    <t>The Congress</t>
  </si>
  <si>
    <t>The Conjuring</t>
  </si>
  <si>
    <t>The Consul's Son</t>
  </si>
  <si>
    <t>The Could’ve-Gone-All-the-Way Committee</t>
  </si>
  <si>
    <t>The Craft</t>
  </si>
  <si>
    <t>The Cravings</t>
  </si>
  <si>
    <t>The Creative Brain</t>
  </si>
  <si>
    <t>The Creative Indians</t>
  </si>
  <si>
    <t>The Crew</t>
  </si>
  <si>
    <t>The Crime</t>
  </si>
  <si>
    <t>The Crimes That Bind</t>
  </si>
  <si>
    <t>The Croods</t>
  </si>
  <si>
    <t>The Crow</t>
  </si>
  <si>
    <t>The Crown</t>
  </si>
  <si>
    <t>The Cruise</t>
  </si>
  <si>
    <t>The Crying Game</t>
  </si>
  <si>
    <t>The Crystal Calls Making the Dark Crystal: Age of Resistance</t>
  </si>
  <si>
    <t>The Cuba Libre Story</t>
  </si>
  <si>
    <t>The Curious Creations of Christine McConnell</t>
  </si>
  <si>
    <t>The Curse of Oak Island</t>
  </si>
  <si>
    <t>The D Train</t>
  </si>
  <si>
    <t>The Da Vinci Code</t>
  </si>
  <si>
    <t>The Damned Rain</t>
  </si>
  <si>
    <t>The Dancer</t>
  </si>
  <si>
    <t>The Danish Girl</t>
  </si>
  <si>
    <t>The Dark Crystal</t>
  </si>
  <si>
    <t>The Dark Crystal: Age of Resistance</t>
  </si>
  <si>
    <t>The Dark Side of Life: Mumbai City</t>
  </si>
  <si>
    <t>The Darkest Dawn</t>
  </si>
  <si>
    <t>The Darkness</t>
  </si>
  <si>
    <t>The Daughter</t>
  </si>
  <si>
    <t>The Dawn Wall</t>
  </si>
  <si>
    <t>The Day I Met El Chapo</t>
  </si>
  <si>
    <t>The Day My Butt Went Psycho!</t>
  </si>
  <si>
    <t>The Day of the Lord</t>
  </si>
  <si>
    <t>The Day Will Come</t>
  </si>
  <si>
    <t>The Dealer</t>
  </si>
  <si>
    <t>The Death and Life of Marsha P. Johnson</t>
  </si>
  <si>
    <t>The Death of Mr. Lazarescu</t>
  </si>
  <si>
    <t>The Death of Stalin</t>
  </si>
  <si>
    <t>The Debt Collector</t>
  </si>
  <si>
    <t>The Debt Collector 2</t>
  </si>
  <si>
    <t>The Decline</t>
  </si>
  <si>
    <t>The Deep</t>
  </si>
  <si>
    <t>The Defected</t>
  </si>
  <si>
    <t>The Degenerates</t>
  </si>
  <si>
    <t>The Delivery Boy</t>
  </si>
  <si>
    <t>The Desert Bride</t>
  </si>
  <si>
    <t>The Detained</t>
  </si>
  <si>
    <t>The Devil All The Time</t>
  </si>
  <si>
    <t>The Devil and Father Amorth</t>
  </si>
  <si>
    <t>The Devil Inside</t>
  </si>
  <si>
    <t>The Devil Is a Part-Timer!</t>
  </si>
  <si>
    <t>The Devil Next Door</t>
  </si>
  <si>
    <t>The Devil Punisher</t>
  </si>
  <si>
    <t>The Devil We Know</t>
  </si>
  <si>
    <t>The Devil's Mistress</t>
  </si>
  <si>
    <t>The Diabolical</t>
  </si>
  <si>
    <t>The Dirt</t>
  </si>
  <si>
    <t>The Disappearance of Madeleine McCann</t>
  </si>
  <si>
    <t>The Disaster Artist</t>
  </si>
  <si>
    <t>The Disastrous Life of Saiki K.</t>
  </si>
  <si>
    <t>The Disastrous Life of Saiki K.: Reawakened</t>
  </si>
  <si>
    <t>The Discovery</t>
  </si>
  <si>
    <t>The Distinguished Citizen</t>
  </si>
  <si>
    <t>The Do-Over</t>
  </si>
  <si>
    <t>The Doll</t>
  </si>
  <si>
    <t>The Doll 2</t>
  </si>
  <si>
    <t>The Dragon Prince</t>
  </si>
  <si>
    <t>The Dream Catchers</t>
  </si>
  <si>
    <t>The Dream Job</t>
  </si>
  <si>
    <t>The Dreamer</t>
  </si>
  <si>
    <t>The Drowning</t>
  </si>
  <si>
    <t>The Drug King</t>
  </si>
  <si>
    <t>The Drunk and on Drugs Happy Funtime Hour</t>
  </si>
  <si>
    <t>The Duchess</t>
  </si>
  <si>
    <t>The Duel</t>
  </si>
  <si>
    <t>The Dukes of Hazzard</t>
  </si>
  <si>
    <t>The Dukes of Hazzard: The Beginning</t>
  </si>
  <si>
    <t>The Eagle of El-Se'eed</t>
  </si>
  <si>
    <t>The Eddy</t>
  </si>
  <si>
    <t>The Edge of Democracy</t>
  </si>
  <si>
    <t>The Edge of Seventeen</t>
  </si>
  <si>
    <t>The Eichmann Show</t>
  </si>
  <si>
    <t>The Eighties</t>
  </si>
  <si>
    <t>The Emigrant</t>
  </si>
  <si>
    <t>The End</t>
  </si>
  <si>
    <t>The End of Evangelion</t>
  </si>
  <si>
    <t>The End of the F***ing World</t>
  </si>
  <si>
    <t>The End of the Tour</t>
  </si>
  <si>
    <t>The Endless</t>
  </si>
  <si>
    <t>The Endless Trench</t>
  </si>
  <si>
    <t>The English Game</t>
  </si>
  <si>
    <t>The Epic Tales of Captain Underpants</t>
  </si>
  <si>
    <t>The Epic Tales of Captain Underpants in Space</t>
  </si>
  <si>
    <t>The Evil Dead</t>
  </si>
  <si>
    <t>The Exception</t>
  </si>
  <si>
    <t>The Expanding Universe of Ashley Garcia</t>
  </si>
  <si>
    <t>The Eyes of My Mother</t>
  </si>
  <si>
    <t>The F**k-It List</t>
  </si>
  <si>
    <t>The Family</t>
  </si>
  <si>
    <t>The Family Court</t>
  </si>
  <si>
    <t>The Fear</t>
  </si>
  <si>
    <t>The Fear of 13</t>
  </si>
  <si>
    <t>The Feels</t>
  </si>
  <si>
    <t>The Fierce Wife</t>
  </si>
  <si>
    <t>The Fighter</t>
  </si>
  <si>
    <t>The Figurine (Araromire)</t>
  </si>
  <si>
    <t>The Final Destination</t>
  </si>
  <si>
    <t>The Final Table</t>
  </si>
  <si>
    <t>The First Lady</t>
  </si>
  <si>
    <t>The First Line</t>
  </si>
  <si>
    <t>The First Temptation of Christ</t>
  </si>
  <si>
    <t>The First Wives Club</t>
  </si>
  <si>
    <t>The Five</t>
  </si>
  <si>
    <t>The Five Venoms</t>
  </si>
  <si>
    <t>The Fix</t>
  </si>
  <si>
    <t>The Flash</t>
  </si>
  <si>
    <t>The Flintstones</t>
  </si>
  <si>
    <t>The Flintstones in Viva Rock Vegas</t>
  </si>
  <si>
    <t>The Florida Project</t>
  </si>
  <si>
    <t>The Flying Guillotine</t>
  </si>
  <si>
    <t>The Forbidden Kingdom</t>
  </si>
  <si>
    <t>The Force</t>
  </si>
  <si>
    <t>The Foreigner</t>
  </si>
  <si>
    <t>The Forest</t>
  </si>
  <si>
    <t>The Forest of Love</t>
  </si>
  <si>
    <t>The Forest of Love: Deep Cut</t>
  </si>
  <si>
    <t>The Forgotten</t>
  </si>
  <si>
    <t>The Forty-Year-Old Version</t>
  </si>
  <si>
    <t>The Fosters</t>
  </si>
  <si>
    <t>The Founder</t>
  </si>
  <si>
    <t>The Frankenstein Chronicles</t>
  </si>
  <si>
    <t>The Free Man</t>
  </si>
  <si>
    <t>The Frozen Dead</t>
  </si>
  <si>
    <t>The Frozen Ground</t>
  </si>
  <si>
    <t>The Fundamentals of Caring</t>
  </si>
  <si>
    <t>The Furchester Hotel</t>
  </si>
  <si>
    <t>The Fury of a Patient Man</t>
  </si>
  <si>
    <t>The Future of Water</t>
  </si>
  <si>
    <t>The Game</t>
  </si>
  <si>
    <t>The Game Changers</t>
  </si>
  <si>
    <t>The Garden of Words</t>
  </si>
  <si>
    <t>The Garfield Show</t>
  </si>
  <si>
    <t>The Gathering</t>
  </si>
  <si>
    <t>The Gentleman Driver</t>
  </si>
  <si>
    <t>The Get Down</t>
  </si>
  <si>
    <t>The Ghost and the Tout</t>
  </si>
  <si>
    <t>The Ghost Bride</t>
  </si>
  <si>
    <t>The Ghost Who Walks</t>
  </si>
  <si>
    <t>The Giant</t>
  </si>
  <si>
    <t>The Gift</t>
  </si>
  <si>
    <t>The Girl Allergic to Wi-Fi</t>
  </si>
  <si>
    <t>The Girl from the Song</t>
  </si>
  <si>
    <t>The Girl with the Dragon Tattoo</t>
  </si>
  <si>
    <t>The Golden Path</t>
  </si>
  <si>
    <t>The Golden Years with Javed Akhtar</t>
  </si>
  <si>
    <t>The Golem</t>
  </si>
  <si>
    <t>The Good Bandit</t>
  </si>
  <si>
    <t>The Good Catholic</t>
  </si>
  <si>
    <t>The Good Cop</t>
  </si>
  <si>
    <t>The Good Detective</t>
  </si>
  <si>
    <t>The Good Neighbor</t>
  </si>
  <si>
    <t>The Good Place</t>
  </si>
  <si>
    <t>The Goods: Live Hard, Sell Hard</t>
  </si>
  <si>
    <t>The goop lab with Gwyneth Paltrow</t>
  </si>
  <si>
    <t>The Gospel of John</t>
  </si>
  <si>
    <t>The Gospel of Luke</t>
  </si>
  <si>
    <t>205 min</t>
  </si>
  <si>
    <t>The Gospel of Mark</t>
  </si>
  <si>
    <t>The Gospel of Matthew</t>
  </si>
  <si>
    <t>190 min</t>
  </si>
  <si>
    <t>The Governor</t>
  </si>
  <si>
    <t>The Grandmaster</t>
  </si>
  <si>
    <t>The Great Battle</t>
  </si>
  <si>
    <t>The Great British Baking Show</t>
  </si>
  <si>
    <t>The Great British Baking Show: Holidays</t>
  </si>
  <si>
    <t>The Great British Baking Show: Masterclass</t>
  </si>
  <si>
    <t>The Great British Baking Show: The Beginnings</t>
  </si>
  <si>
    <t>The Great Gambler</t>
  </si>
  <si>
    <t>The Great Hack</t>
  </si>
  <si>
    <t>The Great Heist</t>
  </si>
  <si>
    <t>The Great Magician</t>
  </si>
  <si>
    <t>The Great Raid</t>
  </si>
  <si>
    <t>The Great Train Robbery</t>
  </si>
  <si>
    <t>The Green Hornet</t>
  </si>
  <si>
    <t>The Green Inferno</t>
  </si>
  <si>
    <t>The Guardian Brothers</t>
  </si>
  <si>
    <t>The Guernsey Literary and Potato Peel Pie Society</t>
  </si>
  <si>
    <t>The Guest</t>
  </si>
  <si>
    <t>The Guild</t>
  </si>
  <si>
    <t>The Half Of It</t>
  </si>
  <si>
    <t>The Happytime Murders</t>
  </si>
  <si>
    <t>The Hard Way</t>
  </si>
  <si>
    <t>The Hateful Eight</t>
  </si>
  <si>
    <t>The Hateful Eight: Extended Version</t>
  </si>
  <si>
    <t>The Hater</t>
  </si>
  <si>
    <t>The Hatred</t>
  </si>
  <si>
    <t>The Haunted Hathaways</t>
  </si>
  <si>
    <t>The Haunting of Bly Manor</t>
  </si>
  <si>
    <t>The Haunting of Hill House</t>
  </si>
  <si>
    <t>The Haunting of Molly Hartley</t>
  </si>
  <si>
    <t>The Healer</t>
  </si>
  <si>
    <t>The Healing Powers of Dude</t>
  </si>
  <si>
    <t>The Heartbreak Club</t>
  </si>
  <si>
    <t>The Heartbreak Kid</t>
  </si>
  <si>
    <t>The Heat: A Kitchen (R)evolution</t>
  </si>
  <si>
    <t>The Heretics</t>
  </si>
  <si>
    <t>The Heroes of Evil</t>
  </si>
  <si>
    <t>The Heyday of the Insensitive Bastards</t>
  </si>
  <si>
    <t>The Highwaymen</t>
  </si>
  <si>
    <t>The History of Future Folk</t>
  </si>
  <si>
    <t>The Hockey Girls</t>
  </si>
  <si>
    <t>The Holiday Calendar</t>
  </si>
  <si>
    <t>The Holiday Movies That Made Us</t>
  </si>
  <si>
    <t>The Hollow</t>
  </si>
  <si>
    <t>The Hollow Point</t>
  </si>
  <si>
    <t>The Hollywood Masters</t>
  </si>
  <si>
    <t>The Holy Man</t>
  </si>
  <si>
    <t>The Homecoming</t>
  </si>
  <si>
    <t>The Honeymoon Stand Up Special</t>
  </si>
  <si>
    <t>The Hook Up Plan</t>
  </si>
  <si>
    <t>The House Next Door</t>
  </si>
  <si>
    <t>The House of Flowers</t>
  </si>
  <si>
    <t>The House of Flowers Presents: The Funeral</t>
  </si>
  <si>
    <t>36 min</t>
  </si>
  <si>
    <t>The House on Coco Road</t>
  </si>
  <si>
    <t>The House That Made Me</t>
  </si>
  <si>
    <t>The Hows of Us</t>
  </si>
  <si>
    <t>The Human Factor: The Untold Story of the Bombay Film Orchestras</t>
  </si>
  <si>
    <t>The Humanity Bureau</t>
  </si>
  <si>
    <t>The Hummingbird Project</t>
  </si>
  <si>
    <t>The Hundred-Foot Journey</t>
  </si>
  <si>
    <t>The Hurricane Heist</t>
  </si>
  <si>
    <t>The Hurt Business</t>
  </si>
  <si>
    <t>The I-Land</t>
  </si>
  <si>
    <t>The Idhun Chronicles</t>
  </si>
  <si>
    <t>The Iliza Shlesinger Sketch Show</t>
  </si>
  <si>
    <t>The Imaginarium of Doctor Parnassus</t>
  </si>
  <si>
    <t>The Impossible</t>
  </si>
  <si>
    <t>The In-Laws</t>
  </si>
  <si>
    <t>The InBESTigators</t>
  </si>
  <si>
    <t>The Inbetweeners</t>
  </si>
  <si>
    <t>The Incident</t>
  </si>
  <si>
    <t>The Incredible Jessica James</t>
  </si>
  <si>
    <t>The Incredible Story of the Giant Pear</t>
  </si>
  <si>
    <t>The Incredibles 2</t>
  </si>
  <si>
    <t>The Indian Detective</t>
  </si>
  <si>
    <t>The Indian in the Cupboard</t>
  </si>
  <si>
    <t>The Influence</t>
  </si>
  <si>
    <t>The Informant!</t>
  </si>
  <si>
    <t>The Inmate</t>
  </si>
  <si>
    <t>The Innocence Files</t>
  </si>
  <si>
    <t>The Innocent Man</t>
  </si>
  <si>
    <t>The Innocents</t>
  </si>
  <si>
    <t>The Intent</t>
  </si>
  <si>
    <t>The Intent 2: The Come Up</t>
  </si>
  <si>
    <t>The International Player</t>
  </si>
  <si>
    <t>The Interview</t>
  </si>
  <si>
    <t>The Invention of Lying</t>
  </si>
  <si>
    <t>The Investigator: A British Crime Story</t>
  </si>
  <si>
    <t>The Invisible Guardian</t>
  </si>
  <si>
    <t>The Invisible Guest</t>
  </si>
  <si>
    <t>The Invitation</t>
  </si>
  <si>
    <t>The Irish Mob</t>
  </si>
  <si>
    <t>The Irishman</t>
  </si>
  <si>
    <t>The Irishman: In Conversation</t>
  </si>
  <si>
    <t>The Iron Lady</t>
  </si>
  <si>
    <t>The Irregular at Magic High School</t>
  </si>
  <si>
    <t>The Island</t>
  </si>
  <si>
    <t>The IT Crowd</t>
  </si>
  <si>
    <t>The Ivory Game</t>
  </si>
  <si>
    <t>The Jack King Affair</t>
  </si>
  <si>
    <t>The Jaime Maussan Show</t>
  </si>
  <si>
    <t>The Jane Austen Book Club</t>
  </si>
  <si>
    <t>The Joel McHale Show with Joel McHale</t>
  </si>
  <si>
    <t>The Journey Is the Destination</t>
  </si>
  <si>
    <t>The Judgement</t>
  </si>
  <si>
    <t>The Jungle Book</t>
  </si>
  <si>
    <t>The Jungle School</t>
  </si>
  <si>
    <t>The K2</t>
  </si>
  <si>
    <t>The Karate Kid</t>
  </si>
  <si>
    <t>The Keepers</t>
  </si>
  <si>
    <t>The Keeping Hours</t>
  </si>
  <si>
    <t>The Killer</t>
  </si>
  <si>
    <t>The Killing of a Sacred Deer</t>
  </si>
  <si>
    <t>The Kindergarten Teacher</t>
  </si>
  <si>
    <t>The Kindness Diaries</t>
  </si>
  <si>
    <t>The King</t>
  </si>
  <si>
    <t>The King: Eternal Monarch</t>
  </si>
  <si>
    <t>The King's Avatar</t>
  </si>
  <si>
    <t>The King's Speech</t>
  </si>
  <si>
    <t>The Kirlian Frequency</t>
  </si>
  <si>
    <t>The Kissing Booth</t>
  </si>
  <si>
    <t>The Kissing Booth 2</t>
  </si>
  <si>
    <t>The Kite</t>
  </si>
  <si>
    <t>The Knight Before Christmas</t>
  </si>
  <si>
    <t>The Kominsky Method</t>
  </si>
  <si>
    <t>The L Word</t>
  </si>
  <si>
    <t>The Lady in Dignity</t>
  </si>
  <si>
    <t>The Lake House</t>
  </si>
  <si>
    <t>The Lamb</t>
  </si>
  <si>
    <t>The Land</t>
  </si>
  <si>
    <t>The Land of Cards</t>
  </si>
  <si>
    <t>The Land of Hypocrisy</t>
  </si>
  <si>
    <t>The Land of Steady Habits</t>
  </si>
  <si>
    <t>The Land of the Enlightened</t>
  </si>
  <si>
    <t>The Larva Island Movie</t>
  </si>
  <si>
    <t>The Last Airbender</t>
  </si>
  <si>
    <t>The Last Bomb of the Second World War</t>
  </si>
  <si>
    <t>The Last Boy Scout</t>
  </si>
  <si>
    <t>The Last Czars</t>
  </si>
  <si>
    <t>The Last Dance</t>
  </si>
  <si>
    <t>The Last Days of American Crime</t>
  </si>
  <si>
    <t>The Last Days of Chez Nous</t>
  </si>
  <si>
    <t>The Last Exorcism</t>
  </si>
  <si>
    <t>The Last Face</t>
  </si>
  <si>
    <t>The Last Hangover</t>
  </si>
  <si>
    <t>The last hour</t>
  </si>
  <si>
    <t>The Last Kids on Earth</t>
  </si>
  <si>
    <t>The Last Kingdom</t>
  </si>
  <si>
    <t>The Last Laugh</t>
  </si>
  <si>
    <t>The Last Man on the Moon</t>
  </si>
  <si>
    <t>The Last O.G.</t>
  </si>
  <si>
    <t>The Last of the Schmucks</t>
  </si>
  <si>
    <t>The Last Resort</t>
  </si>
  <si>
    <t>The Last Runway</t>
  </si>
  <si>
    <t>The Last Shaman</t>
  </si>
  <si>
    <t>The Last Summer</t>
  </si>
  <si>
    <t>The Last Thing He Wanted</t>
  </si>
  <si>
    <t>The Last Whistle</t>
  </si>
  <si>
    <t>The Last Word</t>
  </si>
  <si>
    <t>The Late Bloomer</t>
  </si>
  <si>
    <t>The Laundromat</t>
  </si>
  <si>
    <t>The Laws of Thermodynamics</t>
  </si>
  <si>
    <t>The Least Expected Day: Inside the Movistar Team 2019</t>
  </si>
  <si>
    <t>The Legacy of a Whitetail Deer Hunter</t>
  </si>
  <si>
    <t>The Legacy of the Bones</t>
  </si>
  <si>
    <t>The Legend of 420</t>
  </si>
  <si>
    <t>The Legend of Bhagat Singh</t>
  </si>
  <si>
    <t>The Legend of Bruce Lee</t>
  </si>
  <si>
    <t>The Legend of Cocaine Island</t>
  </si>
  <si>
    <t>The Legend of Korra</t>
  </si>
  <si>
    <t>The Legend of Michael Mishra</t>
  </si>
  <si>
    <t>The Legend of White Snake</t>
  </si>
  <si>
    <t>The Letdown</t>
  </si>
  <si>
    <t>The Letter for the King</t>
  </si>
  <si>
    <t>The Letter Reader</t>
  </si>
  <si>
    <t>The Liar</t>
  </si>
  <si>
    <t>The Liar and His Lover</t>
  </si>
  <si>
    <t>The Liberator</t>
  </si>
  <si>
    <t>The Lies Within</t>
  </si>
  <si>
    <t>The Life Ahead</t>
  </si>
  <si>
    <t>The Lift Boy</t>
  </si>
  <si>
    <t>The Light of My Eyes</t>
  </si>
  <si>
    <t>The Lighthouse of the Orcas</t>
  </si>
  <si>
    <t>The Lion Woman</t>
  </si>
  <si>
    <t>The Little Hours</t>
  </si>
  <si>
    <t>The Little Mermaid</t>
  </si>
  <si>
    <t>The Little Nyonya</t>
  </si>
  <si>
    <t>The Little Prince</t>
  </si>
  <si>
    <t>The Little Switzerland</t>
  </si>
  <si>
    <t>The Little Vampire</t>
  </si>
  <si>
    <t>The Little Wars</t>
  </si>
  <si>
    <t>The Lizzie Borden Chronicles</t>
  </si>
  <si>
    <t>The Lobster</t>
  </si>
  <si>
    <t>The Lodgers</t>
  </si>
  <si>
    <t>The Lonely Island Presents: The Unauthorized Bash Brothers Experience</t>
  </si>
  <si>
    <t>The Long Dumb Road</t>
  </si>
  <si>
    <t>The Long Goodbye: The Kara Tippetts Story</t>
  </si>
  <si>
    <t>The Longest Yard</t>
  </si>
  <si>
    <t>The Longshots</t>
  </si>
  <si>
    <t>The Look of Silence</t>
  </si>
  <si>
    <t>201 min</t>
  </si>
  <si>
    <t>The Lost Brother</t>
  </si>
  <si>
    <t>The Lost Husband</t>
  </si>
  <si>
    <t>The Lost Okoroshi</t>
  </si>
  <si>
    <t>The Love Affair</t>
  </si>
  <si>
    <t>The Love Guru</t>
  </si>
  <si>
    <t>The Lovebirds</t>
  </si>
  <si>
    <t>The Lovers</t>
  </si>
  <si>
    <t>The Lovers and the Despot</t>
  </si>
  <si>
    <t>The lynx</t>
  </si>
  <si>
    <t>The Mad Monk</t>
  </si>
  <si>
    <t>The Magic Pill</t>
  </si>
  <si>
    <t>The Magic School Bus</t>
  </si>
  <si>
    <t>The Magic School Bus Rides Again</t>
  </si>
  <si>
    <t>The Magic School Bus Rides Again In the Zone</t>
  </si>
  <si>
    <t>The Magic School Bus Rides Again Kids In Space</t>
  </si>
  <si>
    <t>The Magic School Bus Rides Again The Frizz Connection</t>
  </si>
  <si>
    <t>The Magicians</t>
  </si>
  <si>
    <t>The Main Event</t>
  </si>
  <si>
    <t>The Making of Frozen Planet</t>
  </si>
  <si>
    <t>The Man Who Feels No Pain</t>
  </si>
  <si>
    <t>The Man Who Would Be Polka King</t>
  </si>
  <si>
    <t>The Man Without Gravity</t>
  </si>
  <si>
    <t>The Mansion</t>
  </si>
  <si>
    <t>The Many Faces of Ito</t>
  </si>
  <si>
    <t>The Married Couples</t>
  </si>
  <si>
    <t>The Mars Generation</t>
  </si>
  <si>
    <t>The Mask of Zorro</t>
  </si>
  <si>
    <t>The Massively Mixed-Up Middle School Mystery</t>
  </si>
  <si>
    <t>The Master</t>
  </si>
  <si>
    <t>The Match</t>
  </si>
  <si>
    <t>The Matrix Reloaded</t>
  </si>
  <si>
    <t>The Matrix Revolutions</t>
  </si>
  <si>
    <t>The Maus</t>
  </si>
  <si>
    <t>The Mayo Clinic</t>
  </si>
  <si>
    <t>The Mayor</t>
  </si>
  <si>
    <t>The Meaning of Monty Python</t>
  </si>
  <si>
    <t>The Mechanism</t>
  </si>
  <si>
    <t>The Memory of Water</t>
  </si>
  <si>
    <t>The Memphis Belle: A Story of a
Flying Fortress</t>
  </si>
  <si>
    <t>The Men Who Stare at Goats</t>
  </si>
  <si>
    <t>The Mess You Leave Behind</t>
  </si>
  <si>
    <t>The Messengers</t>
  </si>
  <si>
    <t>The Method</t>
  </si>
  <si>
    <t>The Meyerowitz Stories (New and Selected)</t>
  </si>
  <si>
    <t>The Midas Touch</t>
  </si>
  <si>
    <t>The Midnight Gospel</t>
  </si>
  <si>
    <t>The Midnight Sky</t>
  </si>
  <si>
    <t>The Milk System</t>
  </si>
  <si>
    <t>The Millions</t>
  </si>
  <si>
    <t>The Mind of a Chef</t>
  </si>
  <si>
    <t>The Mind, Explained</t>
  </si>
  <si>
    <t>The Minimalists: Less Is Now</t>
  </si>
  <si>
    <t>The Minimighty Kids</t>
  </si>
  <si>
    <t>The Minions of Midas</t>
  </si>
  <si>
    <t>The Ministry of Time</t>
  </si>
  <si>
    <t>The Miracle</t>
  </si>
  <si>
    <t>The Mire</t>
  </si>
  <si>
    <t>The Mirror Boy</t>
  </si>
  <si>
    <t>The Missing Menu</t>
  </si>
  <si>
    <t>The Mist</t>
  </si>
  <si>
    <t>The Mistress</t>
  </si>
  <si>
    <t>The Mitfords: A Tale of Two Sisters</t>
  </si>
  <si>
    <t>The Model</t>
  </si>
  <si>
    <t>The Monster</t>
  </si>
  <si>
    <t>The Monster of Mangatiti</t>
  </si>
  <si>
    <t>The Mortified Guide</t>
  </si>
  <si>
    <t>The Most Assassinated Woman in the World</t>
  </si>
  <si>
    <t>The Most Beautiful Hands of Delhi</t>
  </si>
  <si>
    <t>The Most Hated Woman in America</t>
  </si>
  <si>
    <t>The Most Unknown</t>
  </si>
  <si>
    <t>The Motive</t>
  </si>
  <si>
    <t>The Movies That Made Us</t>
  </si>
  <si>
    <t>The Mr. Peabody and Sherman Show</t>
  </si>
  <si>
    <t>The Muppets</t>
  </si>
  <si>
    <t>The Murder Detectives</t>
  </si>
  <si>
    <t>The Music of Silence</t>
  </si>
  <si>
    <t>The Naked Director</t>
  </si>
  <si>
    <t>The Naked Gun 2 1/2: The Smell of Fear</t>
  </si>
  <si>
    <t>The Naked Gun: From the Files of Police Squad!</t>
  </si>
  <si>
    <t>The Natural</t>
  </si>
  <si>
    <t>The Negro Soldier</t>
  </si>
  <si>
    <t>The Neighbor</t>
  </si>
  <si>
    <t>The Netflix Afterparty</t>
  </si>
  <si>
    <t>The Netflix Afterparty: The Best Shows of The Worst Year</t>
  </si>
  <si>
    <t>The New Legends of Monkey</t>
  </si>
  <si>
    <t>The New Romantic</t>
  </si>
  <si>
    <t>The Next Karate Kid</t>
  </si>
  <si>
    <t>The Next Skin</t>
  </si>
  <si>
    <t>The Next Step</t>
  </si>
  <si>
    <t>The Night Clerk</t>
  </si>
  <si>
    <t>The Night Comes for Us</t>
  </si>
  <si>
    <t>The Night Shift</t>
  </si>
  <si>
    <t>The Nineties</t>
  </si>
  <si>
    <t>The NSU-Complex</t>
  </si>
  <si>
    <t>The Nut Job</t>
  </si>
  <si>
    <t>The Nutcracker and the Four Realms</t>
  </si>
  <si>
    <t>The OA</t>
  </si>
  <si>
    <t>The Oath</t>
  </si>
  <si>
    <t>The Occupant</t>
  </si>
  <si>
    <t>The Office (U.S.)</t>
  </si>
  <si>
    <t>The Old Guard</t>
  </si>
  <si>
    <t>The Old Thieves: The Legend of Artegios</t>
  </si>
  <si>
    <t>The Ollie &amp; Moon Show</t>
  </si>
  <si>
    <t>The One I Love</t>
  </si>
  <si>
    <t>The Only Mother To You All</t>
  </si>
  <si>
    <t>The Open House</t>
  </si>
  <si>
    <t>The Order</t>
  </si>
  <si>
    <t>The Original Kings of Comedy</t>
  </si>
  <si>
    <t>The Originals</t>
  </si>
  <si>
    <t>The Other</t>
  </si>
  <si>
    <t>The Other Guys</t>
  </si>
  <si>
    <t>The Other One: The Long Strange Trip of Bob Weir</t>
  </si>
  <si>
    <t>The Other Side of the Wind</t>
  </si>
  <si>
    <t>The Ottoman Lieutenant</t>
  </si>
  <si>
    <t>The Outcasts</t>
  </si>
  <si>
    <t>The Outpost</t>
  </si>
  <si>
    <t>The Outsider</t>
  </si>
  <si>
    <t>The Outsiders</t>
  </si>
  <si>
    <t>The Package</t>
  </si>
  <si>
    <t>The Panti Sisters</t>
  </si>
  <si>
    <t>The Paper</t>
  </si>
  <si>
    <t>The Paramedic</t>
  </si>
  <si>
    <t>The Parkers</t>
  </si>
  <si>
    <t>The Parole Officer</t>
  </si>
  <si>
    <t>The Pass</t>
  </si>
  <si>
    <t>The Peacemaker</t>
  </si>
  <si>
    <t>The Pelican Brief</t>
  </si>
  <si>
    <t>The Perfect Date</t>
  </si>
  <si>
    <t>The Perfect Day</t>
  </si>
  <si>
    <t>The Perfect Dictatorship</t>
  </si>
  <si>
    <t>The Perfect Match</t>
  </si>
  <si>
    <t>The Perfect Picture: Ten Years Later</t>
  </si>
  <si>
    <t>The Perfection</t>
  </si>
  <si>
    <t>The Perks of Being a Wallflower</t>
  </si>
  <si>
    <t>The Phantom of the Opera</t>
  </si>
  <si>
    <t>The Pharmacist</t>
  </si>
  <si>
    <t>The Photographer Of Mauthausen</t>
  </si>
  <si>
    <t>The Physician</t>
  </si>
  <si>
    <t>The Pink Panther</t>
  </si>
  <si>
    <t>The Pirate Fairy</t>
  </si>
  <si>
    <t>The Pirates of Somalia</t>
  </si>
  <si>
    <t>The Pirates! Band of Misfits</t>
  </si>
  <si>
    <t>The Pixar Story</t>
  </si>
  <si>
    <t>The Place Beyond the Pines</t>
  </si>
  <si>
    <t>The Plagues of Breslau</t>
  </si>
  <si>
    <t>The Plan</t>
  </si>
  <si>
    <t>The Platform</t>
  </si>
  <si>
    <t>The Playbook</t>
  </si>
  <si>
    <t>The Player</t>
  </si>
  <si>
    <t>The Players</t>
  </si>
  <si>
    <t>The Polar Express</t>
  </si>
  <si>
    <t>The Politician</t>
  </si>
  <si>
    <t>The Polka King</t>
  </si>
  <si>
    <t>The Power of Grayskull: The Definitive History of He-Man and the Masters of the Universe</t>
  </si>
  <si>
    <t>The President's Barber</t>
  </si>
  <si>
    <t>The Price of Success</t>
  </si>
  <si>
    <t>The Prince</t>
  </si>
  <si>
    <t>The Prince &amp; Me</t>
  </si>
  <si>
    <t>The Prince of Tennis ~ Match! Tennis Juniors ~</t>
  </si>
  <si>
    <t>The Prince Who Turns into a Frog</t>
  </si>
  <si>
    <t>The Princess and the Frog</t>
  </si>
  <si>
    <t>The Princess Switch</t>
  </si>
  <si>
    <t>The Princess Switch: Switched Again</t>
  </si>
  <si>
    <t>The Princess Weiyoung</t>
  </si>
  <si>
    <t>The Prison</t>
  </si>
  <si>
    <t>The Professor and the Madman</t>
  </si>
  <si>
    <t>The Prom</t>
  </si>
  <si>
    <t>The Promise</t>
  </si>
  <si>
    <t>The Promised Neverland</t>
  </si>
  <si>
    <t>The Protector</t>
  </si>
  <si>
    <t>The Pursuit</t>
  </si>
  <si>
    <t>The Pursuit of Happyness</t>
  </si>
  <si>
    <t>The Push</t>
  </si>
  <si>
    <t>The Pyramid Code</t>
  </si>
  <si>
    <t>The Queen</t>
  </si>
  <si>
    <t>The Queen and the Conqueror</t>
  </si>
  <si>
    <t>The Queen of Flow</t>
  </si>
  <si>
    <t>The Queen's Gambit</t>
  </si>
  <si>
    <t>The Rachel Divide</t>
  </si>
  <si>
    <t>The Rain</t>
  </si>
  <si>
    <t>The Rainbow Troops</t>
  </si>
  <si>
    <t>The Rainmaker</t>
  </si>
  <si>
    <t>The Ranch</t>
  </si>
  <si>
    <t>The Rap Game</t>
  </si>
  <si>
    <t>The Rat Race</t>
  </si>
  <si>
    <t>The Real Football Factories</t>
  </si>
  <si>
    <t>The Real Miyagi</t>
  </si>
  <si>
    <t>The Rebound</t>
  </si>
  <si>
    <t>The Reconquest</t>
  </si>
  <si>
    <t>The Red Sea Diving Resort</t>
  </si>
  <si>
    <t>The Redeemed and the Dominant: Fittest on Earth</t>
  </si>
  <si>
    <t>The Rehearsal</t>
  </si>
  <si>
    <t>The Reliant</t>
  </si>
  <si>
    <t>The Remix: Hip Hop X Fashion</t>
  </si>
  <si>
    <t>The Repair Shop</t>
  </si>
  <si>
    <t>The Republic of Imbaba</t>
  </si>
  <si>
    <t>The Reservoir Game</t>
  </si>
  <si>
    <t>The Resistance Banker</t>
  </si>
  <si>
    <t>The Returned</t>
  </si>
  <si>
    <t>The Rezort</t>
  </si>
  <si>
    <t>The Ridiculous 6</t>
  </si>
  <si>
    <t>The Rift: The Dark Side of the Moon</t>
  </si>
  <si>
    <t>The Right One</t>
  </si>
  <si>
    <t>The Ring</t>
  </si>
  <si>
    <t>The Riot Club</t>
  </si>
  <si>
    <t>The Ripper</t>
  </si>
  <si>
    <t>The Rise of Phoenixes</t>
  </si>
  <si>
    <t>The Ritual</t>
  </si>
  <si>
    <t>The River Thief</t>
  </si>
  <si>
    <t>The River Wild</t>
  </si>
  <si>
    <t>The Road to Calvary</t>
  </si>
  <si>
    <t>The Road to El Camino: Behind the Scenes of El Camino: A Breaking Bad Movie</t>
  </si>
  <si>
    <t>The Road to Love</t>
  </si>
  <si>
    <t>The Rolling Stones: Olé Olé Olé! A Trip Across Latin America</t>
  </si>
  <si>
    <t>The Roommate</t>
  </si>
  <si>
    <t>The Rope Curse 2</t>
  </si>
  <si>
    <t>The Rover</t>
  </si>
  <si>
    <t>The Royal Bengal Tiger</t>
  </si>
  <si>
    <t>The Royal Hibiscus Hotel</t>
  </si>
  <si>
    <t>The Royal House of Windsor</t>
  </si>
  <si>
    <t>The Rugrats Movie</t>
  </si>
  <si>
    <t>THE RUM DIARY</t>
  </si>
  <si>
    <t>The Runaways</t>
  </si>
  <si>
    <t>The Runner</t>
  </si>
  <si>
    <t>The Russian Revolution</t>
  </si>
  <si>
    <t>The Ruthless</t>
  </si>
  <si>
    <t>The Ryan White Story</t>
  </si>
  <si>
    <t>The Saint</t>
  </si>
  <si>
    <t>The Salvation</t>
  </si>
  <si>
    <t>The Sapphires</t>
  </si>
  <si>
    <t>The School Nurse Files</t>
  </si>
  <si>
    <t>The School of Mischief</t>
  </si>
  <si>
    <t>253 min</t>
  </si>
  <si>
    <t>The Score</t>
  </si>
  <si>
    <t>The Sea of Trees</t>
  </si>
  <si>
    <t>The Search</t>
  </si>
  <si>
    <t>The Search for Life in Space</t>
  </si>
  <si>
    <t>The Secret</t>
  </si>
  <si>
    <t>The Secret Life of Pets 2</t>
  </si>
  <si>
    <t>The Set Up</t>
  </si>
  <si>
    <t>The Seven Deadly Sins</t>
  </si>
  <si>
    <t>The Seven Deadly Sins the Movie: Prisoners of the Sky</t>
  </si>
  <si>
    <t>The Seven Five</t>
  </si>
  <si>
    <t>The Seventies</t>
  </si>
  <si>
    <t>The Shannara Chronicles</t>
  </si>
  <si>
    <t>The Shaukeens</t>
  </si>
  <si>
    <t>The Short Game</t>
  </si>
  <si>
    <t>The Show</t>
  </si>
  <si>
    <t>The Show Must Go On: The Queen + Adam Lambert Story</t>
  </si>
  <si>
    <t>The Siege of Jadotville</t>
  </si>
  <si>
    <t>The Sign of Venus</t>
  </si>
  <si>
    <t>The Signal</t>
  </si>
  <si>
    <t>The Silence</t>
  </si>
  <si>
    <t>The Silence of Others</t>
  </si>
  <si>
    <t>The Silence of the Marsh</t>
  </si>
  <si>
    <t>The Silent War</t>
  </si>
  <si>
    <t>The Similars</t>
  </si>
  <si>
    <t>The Sinking Of Van Der Wijck</t>
  </si>
  <si>
    <t>The Sinner</t>
  </si>
  <si>
    <t>The Skin of the Wolf</t>
  </si>
  <si>
    <t>The Sky Is Pink</t>
  </si>
  <si>
    <t>The Sleepover</t>
  </si>
  <si>
    <t>The Smurfs</t>
  </si>
  <si>
    <t>The Smurfs 2</t>
  </si>
  <si>
    <t>The Sniffer</t>
  </si>
  <si>
    <t>The Social Dilemma</t>
  </si>
  <si>
    <t>The Social Network</t>
  </si>
  <si>
    <t>The Society</t>
  </si>
  <si>
    <t>The Son</t>
  </si>
  <si>
    <t>The Sound of Your Heart</t>
  </si>
  <si>
    <t>The Sound of Your Heart: Reboot</t>
  </si>
  <si>
    <t>The Space Between Us</t>
  </si>
  <si>
    <t>The Spectacular Now</t>
  </si>
  <si>
    <t>The Speed Cubers</t>
  </si>
  <si>
    <t>The Spiderwick Chronicles</t>
  </si>
  <si>
    <t>The spiral</t>
  </si>
  <si>
    <t>The Spooky Tale of Captain Underpants Hack-a-ween</t>
  </si>
  <si>
    <t>The Spy</t>
  </si>
  <si>
    <t>The Spy Next Door</t>
  </si>
  <si>
    <t>The Spy Who Fell to Earth</t>
  </si>
  <si>
    <t>The Square</t>
  </si>
  <si>
    <t>The Squid and the Whale</t>
  </si>
  <si>
    <t>The Staircase</t>
  </si>
  <si>
    <t>The Stand at Paxton County</t>
  </si>
  <si>
    <t>The Standups</t>
  </si>
  <si>
    <t>The Stanford Prison Experiment</t>
  </si>
  <si>
    <t>The Stolen</t>
  </si>
  <si>
    <t>The Story of God with Morgan Freeman</t>
  </si>
  <si>
    <t>The Story of Us with Morgan Freeman</t>
  </si>
  <si>
    <t>The Stranded</t>
  </si>
  <si>
    <t>THE STRANGER</t>
  </si>
  <si>
    <t>The Student</t>
  </si>
  <si>
    <t>The Student Cop</t>
  </si>
  <si>
    <t>The Suit</t>
  </si>
  <si>
    <t>The Sunshine Makers</t>
  </si>
  <si>
    <t>The Super</t>
  </si>
  <si>
    <t>The Super Mario Bros. Super Show!</t>
  </si>
  <si>
    <t>The Super Parental Guardians</t>
  </si>
  <si>
    <t>The Surgeon's Cut</t>
  </si>
  <si>
    <t>The Surrounding Game</t>
  </si>
  <si>
    <t>The Take</t>
  </si>
  <si>
    <t>The Taking of Pelham 123</t>
  </si>
  <si>
    <t>The Talented Mr. Ripley</t>
  </si>
  <si>
    <t>The Tenth Man</t>
  </si>
  <si>
    <t>The Terminal</t>
  </si>
  <si>
    <t>The Texas Chainsaw Massacre</t>
  </si>
  <si>
    <t>The Theory of Everything</t>
  </si>
  <si>
    <t>The Thief and the Imbecile</t>
  </si>
  <si>
    <t>The Third Party</t>
  </si>
  <si>
    <t>The Three Deaths of Marisela Escobedo</t>
  </si>
  <si>
    <t>The Tiger Hunter</t>
  </si>
  <si>
    <t>The Tigers of Scotland</t>
  </si>
  <si>
    <t>The Time Machine</t>
  </si>
  <si>
    <t>The Time Traveler's Wife</t>
  </si>
  <si>
    <t>The Titan</t>
  </si>
  <si>
    <t>The Tourist</t>
  </si>
  <si>
    <t>The Toys That Made Us</t>
  </si>
  <si>
    <t>The Trader (Sovdagari)</t>
  </si>
  <si>
    <t>The Traffickers</t>
  </si>
  <si>
    <t>The Trap</t>
  </si>
  <si>
    <t>The Tree of Blood</t>
  </si>
  <si>
    <t>The Trial</t>
  </si>
  <si>
    <t>The Trial of the Chicago 7</t>
  </si>
  <si>
    <t>The Trials of Gabriel Fernandez</t>
  </si>
  <si>
    <t>The Tribe</t>
  </si>
  <si>
    <t>The Tribes of Palos Verdes</t>
  </si>
  <si>
    <t>The Trigger Effect</t>
  </si>
  <si>
    <t>The Trip to Spain</t>
  </si>
  <si>
    <t>The Trust</t>
  </si>
  <si>
    <t>The Truth</t>
  </si>
  <si>
    <t>The Truth About Alcohol</t>
  </si>
  <si>
    <t>The Truth Seekers</t>
  </si>
  <si>
    <t>The Tudors</t>
  </si>
  <si>
    <t>The Tuxedo</t>
  </si>
  <si>
    <t>The Twelve</t>
  </si>
  <si>
    <t>The Twilight Zone (Original Series)</t>
  </si>
  <si>
    <t>The Twins Effect II</t>
  </si>
  <si>
    <t>The Two Popes</t>
  </si>
  <si>
    <t>The Ugly Truth</t>
  </si>
  <si>
    <t>The Ultimatum</t>
  </si>
  <si>
    <t>The Umbrella Academy</t>
  </si>
  <si>
    <t>The Unborn Child</t>
  </si>
  <si>
    <t>The Uncanny Counter</t>
  </si>
  <si>
    <t>The Underclass</t>
  </si>
  <si>
    <t>The Underwear</t>
  </si>
  <si>
    <t>The Unicorn</t>
  </si>
  <si>
    <t>The Universe</t>
  </si>
  <si>
    <t>The Universe: Ancient Mysteries Solved</t>
  </si>
  <si>
    <t>The Unknown Girl</t>
  </si>
  <si>
    <t>The Unknown Known</t>
  </si>
  <si>
    <t>THE UNLISTED</t>
  </si>
  <si>
    <t>The Unmarried Wife</t>
  </si>
  <si>
    <t>The Unremarkable Juanquini</t>
  </si>
  <si>
    <t>The Untamed</t>
  </si>
  <si>
    <t>The Untold Tales of Armistead Maupin</t>
  </si>
  <si>
    <t>The Valhalla Murders</t>
  </si>
  <si>
    <t>The Vampire Diaries</t>
  </si>
  <si>
    <t>The Vanished</t>
  </si>
  <si>
    <t>The Vatican Tapes</t>
  </si>
  <si>
    <t>The Vault</t>
  </si>
  <si>
    <t>The Vendor</t>
  </si>
  <si>
    <t>The Victims' Game</t>
  </si>
  <si>
    <t>The Vietnam War: A Film by Ken Burns and Lynn Novick</t>
  </si>
  <si>
    <t>The Violin Player</t>
  </si>
  <si>
    <t>The Visit</t>
  </si>
  <si>
    <t>The Walking Dead</t>
  </si>
  <si>
    <t>The Walls of the Moon</t>
  </si>
  <si>
    <t>The Wandering Earth</t>
  </si>
  <si>
    <t>The War: A Film by Ken Burns and Lynn Novick</t>
  </si>
  <si>
    <t>The Warning</t>
  </si>
  <si>
    <t>The Water Diviner</t>
  </si>
  <si>
    <t>The Water Horse: Legend of the Deep</t>
  </si>
  <si>
    <t>The Waterboy</t>
  </si>
  <si>
    <t>The Wedding Curse</t>
  </si>
  <si>
    <t>The Wedding Party</t>
  </si>
  <si>
    <t>The Wedding Party 2: Destination Dubai</t>
  </si>
  <si>
    <t>The Wedding Shaman</t>
  </si>
  <si>
    <t>The Week Of</t>
  </si>
  <si>
    <t>The West Wing</t>
  </si>
  <si>
    <t>The White Helmets</t>
  </si>
  <si>
    <t>The Who Was? Show</t>
  </si>
  <si>
    <t>The Wiggles</t>
  </si>
  <si>
    <t>The Willoughbys</t>
  </si>
  <si>
    <t>The Windsors</t>
  </si>
  <si>
    <t>The Wishing Tree</t>
  </si>
  <si>
    <t>The Witch</t>
  </si>
  <si>
    <t>The Witch Files</t>
  </si>
  <si>
    <t>The Witch: Part 1 - The Subversion</t>
  </si>
  <si>
    <t>The Witcher</t>
  </si>
  <si>
    <t>The Witcher: A Look Inside the Episodes</t>
  </si>
  <si>
    <t>The Witness Who Didn't See Anything</t>
  </si>
  <si>
    <t>The Wolf's Call</t>
  </si>
  <si>
    <t>The Womanizer</t>
  </si>
  <si>
    <t>The Women Who Kill Lions</t>
  </si>
  <si>
    <t>The Women's Balcony</t>
  </si>
  <si>
    <t>The Woods</t>
  </si>
  <si>
    <t>The Workshop</t>
  </si>
  <si>
    <t>The World Is Not Enough</t>
  </si>
  <si>
    <t>The World Is Yours</t>
  </si>
  <si>
    <t>The World We Make</t>
  </si>
  <si>
    <t>The World's Most Extraordinary Homes</t>
  </si>
  <si>
    <t>The World's Most Wanted Animal</t>
  </si>
  <si>
    <t>The Worst Witch</t>
  </si>
  <si>
    <t>The Worthy</t>
  </si>
  <si>
    <t>The Writer</t>
  </si>
  <si>
    <t>The Wrong Babysitter</t>
  </si>
  <si>
    <t>The Wrong Missy</t>
  </si>
  <si>
    <t>The Yard</t>
  </si>
  <si>
    <t>The Year of Happiness and Love</t>
  </si>
  <si>
    <t>The Young Messiah</t>
  </si>
  <si>
    <t>The Young Offenders</t>
  </si>
  <si>
    <t>The Young Vagabond</t>
  </si>
  <si>
    <t>The Zoya Factor</t>
  </si>
  <si>
    <t>Theater of Life</t>
  </si>
  <si>
    <t>Theeram</t>
  </si>
  <si>
    <t>Theeya Velai Seyyanum Kumaru</t>
  </si>
  <si>
    <t>Thelonious Monk: Straight, No Chaser</t>
  </si>
  <si>
    <t>Then Came You</t>
  </si>
  <si>
    <t>Theo Von: No Offense</t>
  </si>
  <si>
    <t>Theo Who Lived</t>
  </si>
  <si>
    <t>There's Something in the Water</t>
  </si>
  <si>
    <t>They Are Everywhere</t>
  </si>
  <si>
    <t>They've Gotta Have Us</t>
  </si>
  <si>
    <t>They’ll Love Me When I’m Dead</t>
  </si>
  <si>
    <t>Thi Mai</t>
  </si>
  <si>
    <t>Thiago Ventura: POKAS</t>
  </si>
  <si>
    <t>Thieves of the Wood</t>
  </si>
  <si>
    <t>ThirTEEN Terrors</t>
  </si>
  <si>
    <t>This Earth of Mankind</t>
  </si>
  <si>
    <t>This Evening</t>
  </si>
  <si>
    <t>This Is My Love</t>
  </si>
  <si>
    <t>This Is Not What I Expected</t>
  </si>
  <si>
    <t>This Was Tomorrow</t>
  </si>
  <si>
    <t>Thithi</t>
  </si>
  <si>
    <t>Thomas &amp; Friends: Marvelous Machinery: A New Arrival</t>
  </si>
  <si>
    <t>Thomas &amp; Friends: Marvelous Machinery: World of Tomorrow</t>
  </si>
  <si>
    <t>Thomas &amp; Friends: Thomas and the Royal Engine</t>
  </si>
  <si>
    <t>Thomas and Friends</t>
  </si>
  <si>
    <t>Thong Dee Fun Khao</t>
  </si>
  <si>
    <t>Thor: Ragnarok</t>
  </si>
  <si>
    <t>Thor: Tales of Asgard</t>
  </si>
  <si>
    <t>Thorne: Scaredy Cat</t>
  </si>
  <si>
    <t>Thorne: Sleepyhead</t>
  </si>
  <si>
    <t>Thottappan</t>
  </si>
  <si>
    <t>Three</t>
  </si>
  <si>
    <t>Three Days of Christmas</t>
  </si>
  <si>
    <t>Three Wives One Husband</t>
  </si>
  <si>
    <t>Three Words to Forever</t>
  </si>
  <si>
    <t>Three-Quarters Decent</t>
  </si>
  <si>
    <t>Thriller</t>
  </si>
  <si>
    <t>Through My Father's Eyes: The Ronda Rousey Story</t>
  </si>
  <si>
    <t>Thug Life</t>
  </si>
  <si>
    <t>Thumper</t>
  </si>
  <si>
    <t>Thunderbolt</t>
  </si>
  <si>
    <t>Tidelands</t>
  </si>
  <si>
    <t>Tidying Up with Marie Kondo</t>
  </si>
  <si>
    <t>Tiempos de guerra</t>
  </si>
  <si>
    <t>Tientsin Mystic</t>
  </si>
  <si>
    <t>Tiffany Haddish Presents: They Ready</t>
  </si>
  <si>
    <t>Tiffany Haddish: Black Mitzvah</t>
  </si>
  <si>
    <t>Tiffany Haddish: She Ready! From the Hood To Hollywood!</t>
  </si>
  <si>
    <t>Tig</t>
  </si>
  <si>
    <t>Tig Notaro Happy To Be Here</t>
  </si>
  <si>
    <t>Tiger</t>
  </si>
  <si>
    <t>Tiger King: Murder, Mayhem and Madness</t>
  </si>
  <si>
    <t>Tigertail</t>
  </si>
  <si>
    <t>Tijuana</t>
  </si>
  <si>
    <t>Tik Tok</t>
  </si>
  <si>
    <t>Tikli and Laxmi Bomb</t>
  </si>
  <si>
    <t>Til Death Do Us Part</t>
  </si>
  <si>
    <t>Tim Allen: Men Are Pigs</t>
  </si>
  <si>
    <t>Tim Allen: ReWires America</t>
  </si>
  <si>
    <t>Tim Minchin And The Heritage Orchestra Live</t>
  </si>
  <si>
    <t>Tim Minchin: So F**king Rock</t>
  </si>
  <si>
    <t>Time Out</t>
  </si>
  <si>
    <t>Time Please</t>
  </si>
  <si>
    <t>Time Share</t>
  </si>
  <si>
    <t>Time to Hunt</t>
  </si>
  <si>
    <t>Time Trap</t>
  </si>
  <si>
    <t>Time: The Kalief Browder Story</t>
  </si>
  <si>
    <t>Timeless Season</t>
  </si>
  <si>
    <t>Timeline</t>
  </si>
  <si>
    <t>Timmy Time</t>
  </si>
  <si>
    <t>Tini: The New Life of Violetta</t>
  </si>
  <si>
    <t>Tinker Bell and the Legend of the NeverBeast</t>
  </si>
  <si>
    <t>Tinker'</t>
  </si>
  <si>
    <t>Tiny Creatures</t>
  </si>
  <si>
    <t>Tiny House Nation</t>
  </si>
  <si>
    <t>Tiny Pretty Things</t>
  </si>
  <si>
    <t>Tip the Mouse</t>
  </si>
  <si>
    <t>Titipo Titipo</t>
  </si>
  <si>
    <t>Tjovitjo</t>
  </si>
  <si>
    <t>To All the Boys I’ve Loved Before</t>
  </si>
  <si>
    <t>To All the Boys: P.S. I Still Love You</t>
  </si>
  <si>
    <t>To and From New York</t>
  </si>
  <si>
    <t>To Be a Miss</t>
  </si>
  <si>
    <t>To Be of Service</t>
  </si>
  <si>
    <t>To Each, Her Own</t>
  </si>
  <si>
    <t>To the Bone</t>
  </si>
  <si>
    <t>To the Lake</t>
  </si>
  <si>
    <t>To Wong Foo, Thanks for Everything! Julie Newmar</t>
  </si>
  <si>
    <t>Toast of London</t>
  </si>
  <si>
    <t>Tobot</t>
  </si>
  <si>
    <t>Toc Toc</t>
  </si>
  <si>
    <t>Todd Barry: Spicy Honey</t>
  </si>
  <si>
    <t>Todd Glass: Act Happy</t>
  </si>
  <si>
    <t>Todd Glass: Stand-Up Special</t>
  </si>
  <si>
    <t>Todo lo que sería Lucas Lauriente</t>
  </si>
  <si>
    <t>Todo Sobre El Asado</t>
  </si>
  <si>
    <t>Together</t>
  </si>
  <si>
    <t>Together For Eternity</t>
  </si>
  <si>
    <t>Toilet: Ek Prem Katha</t>
  </si>
  <si>
    <t>Tokyo Idols</t>
  </si>
  <si>
    <t>Tokyo Trial</t>
  </si>
  <si>
    <t>Toll Booth</t>
  </si>
  <si>
    <t>Tom and Jerry: The Magic Ring</t>
  </si>
  <si>
    <t>Tom Papa Live in New York City</t>
  </si>
  <si>
    <t>Tom Papa: You're Doing Great!</t>
  </si>
  <si>
    <t>Tom Segura: Ball Hog</t>
  </si>
  <si>
    <t>Tom Segura: Completely Normal</t>
  </si>
  <si>
    <t>Tom Segura: Disgraceful</t>
  </si>
  <si>
    <t>Tom Segura: Mostly Stories</t>
  </si>
  <si>
    <t>Tomasz Jachimek, Jacek Stramik Laugh at Live</t>
  </si>
  <si>
    <t>Tomorrow Never Dies</t>
  </si>
  <si>
    <t>Tomorrow with You</t>
  </si>
  <si>
    <t>Tong: Memories</t>
  </si>
  <si>
    <t>Tony Parker: The Final Shot</t>
  </si>
  <si>
    <t>Tony Robbins: I Am Not Your Guru</t>
  </si>
  <si>
    <t>Too Handsome to Handle</t>
  </si>
  <si>
    <t>Too Hot to Handle</t>
  </si>
  <si>
    <t>Too Young the Hero</t>
  </si>
  <si>
    <t>Toon</t>
  </si>
  <si>
    <t>Tootsies &amp; The Fake</t>
  </si>
  <si>
    <t>Top 10 Secrets and Mysteries</t>
  </si>
  <si>
    <t>Top Boy</t>
  </si>
  <si>
    <t>Top Grier</t>
  </si>
  <si>
    <t>Tope: The Bait</t>
  </si>
  <si>
    <t>Toradora!</t>
  </si>
  <si>
    <t>Torbaaz</t>
  </si>
  <si>
    <t>Toro</t>
  </si>
  <si>
    <t>Tortilla Soup</t>
  </si>
  <si>
    <t>Total Drama</t>
  </si>
  <si>
    <t>Total Frat Movie</t>
  </si>
  <si>
    <t>Total Recall</t>
  </si>
  <si>
    <t>Tottaa Pataaka Item Maal</t>
  </si>
  <si>
    <t>Towies</t>
  </si>
  <si>
    <t>Toy Boy</t>
  </si>
  <si>
    <t>Tracers</t>
  </si>
  <si>
    <t>Tracy Morgan: Staying Alive</t>
  </si>
  <si>
    <t>Traffic Signal</t>
  </si>
  <si>
    <t>Trailer Park Boys</t>
  </si>
  <si>
    <t>Trailer Park Boys Live at the North Pole</t>
  </si>
  <si>
    <t>Trailer Park Boys Live In F**kin' Dublin</t>
  </si>
  <si>
    <t>Trailer Park Boys: Countdown to Liquor Day</t>
  </si>
  <si>
    <t>Trailer Park Boys: Drunk, High and Unemployed: Live in Austin</t>
  </si>
  <si>
    <t>Trailer Park Boys: Out of the Park: Europe</t>
  </si>
  <si>
    <t>Trailer Park Boys: Out of the Park: USA</t>
  </si>
  <si>
    <t>Trailer Park Boys: Say Goodnight to the Bad Guys</t>
  </si>
  <si>
    <t>Trailer Park Boys: The Animated Series</t>
  </si>
  <si>
    <t>Trailer Park Boys: The Movie</t>
  </si>
  <si>
    <t>Trailer Park Boys: Xmas Special</t>
  </si>
  <si>
    <t>Train of the Dead</t>
  </si>
  <si>
    <t>Train to Busan</t>
  </si>
  <si>
    <t>Traitor</t>
  </si>
  <si>
    <t>Traitors</t>
  </si>
  <si>
    <t>Tramps</t>
  </si>
  <si>
    <t>Transcendence</t>
  </si>
  <si>
    <t>Transfers</t>
  </si>
  <si>
    <t>Transformer</t>
  </si>
  <si>
    <t>Transformers Prime</t>
  </si>
  <si>
    <t>Transformers Rescue Bots Academy</t>
  </si>
  <si>
    <t>Transformers: Cyberverse</t>
  </si>
  <si>
    <t>Transformers: Rescue Bots</t>
  </si>
  <si>
    <t>Transformers: Robots in Disguise</t>
  </si>
  <si>
    <t>Transformers: War For Cybertron Trilogy</t>
  </si>
  <si>
    <t>Transformers: War for Cybertron: Earthrise</t>
  </si>
  <si>
    <t>Trash</t>
  </si>
  <si>
    <t>Trash Fire</t>
  </si>
  <si>
    <t>Trash Truck</t>
  </si>
  <si>
    <t>Travel Mates 2</t>
  </si>
  <si>
    <t>Travelers</t>
  </si>
  <si>
    <t>Travis Scott: Look Mom I Can Fly</t>
  </si>
  <si>
    <t>Tread</t>
  </si>
  <si>
    <t>Treasures from the Wreck of the Unbelievable</t>
  </si>
  <si>
    <t>Tree House Tales</t>
  </si>
  <si>
    <t>Tree Man</t>
  </si>
  <si>
    <t>Treehouse Detectives</t>
  </si>
  <si>
    <t>Tremors</t>
  </si>
  <si>
    <t>Tremors 2: Aftershocks</t>
  </si>
  <si>
    <t>Tremors 3: Back to Perfection</t>
  </si>
  <si>
    <t>Tremors 4: The Legend Begins</t>
  </si>
  <si>
    <t>Tremors 5:  Bloodline</t>
  </si>
  <si>
    <t>Tremors 6: A Cold Day in Hell</t>
  </si>
  <si>
    <t>Tremors: Shrieker Island</t>
  </si>
  <si>
    <t>Trespass Against Us</t>
  </si>
  <si>
    <t>Trevor Noah: Afraid of the Dark</t>
  </si>
  <si>
    <t>Trevor Noah: Son of Patricia</t>
  </si>
  <si>
    <t>Triad Princess</t>
  </si>
  <si>
    <t>Trial 4</t>
  </si>
  <si>
    <t>Trial By Media</t>
  </si>
  <si>
    <t>Tribhanga - Tedhi Medhi Crazy</t>
  </si>
  <si>
    <t>Trigger Warning with Killer Mike</t>
  </si>
  <si>
    <t>Trikal (Past, Present, Future)</t>
  </si>
  <si>
    <t>Trimurti</t>
  </si>
  <si>
    <t>Trinkets</t>
  </si>
  <si>
    <t>Trio and a Bed</t>
  </si>
  <si>
    <t>Trip to Bhangarh: Asia's Most Haunted Place</t>
  </si>
  <si>
    <t>Triple 9</t>
  </si>
  <si>
    <t>Triple Frontier</t>
  </si>
  <si>
    <t>Triple Threat</t>
  </si>
  <si>
    <t>Triumph of the Heart</t>
  </si>
  <si>
    <t>Trixie Mattel: Moving Parts</t>
  </si>
  <si>
    <t>Trollhunters</t>
  </si>
  <si>
    <t>Trolls Holiday Special</t>
  </si>
  <si>
    <t>Trolls: The Beat Goes On!</t>
  </si>
  <si>
    <t>Trophy</t>
  </si>
  <si>
    <t>Trotro</t>
  </si>
  <si>
    <t>Trotsky</t>
  </si>
  <si>
    <t>Troy</t>
  </si>
  <si>
    <t>Troy: The Odyssey</t>
  </si>
  <si>
    <t>Truckbhar Swapna</t>
  </si>
  <si>
    <t>True and the Rainbow Kingdom</t>
  </si>
  <si>
    <t>True Grit</t>
  </si>
  <si>
    <t>True Memoirs of an International Assassin</t>
  </si>
  <si>
    <t>True to the Game</t>
  </si>
  <si>
    <t>True Tunes</t>
  </si>
  <si>
    <t>True: Friendship Day</t>
  </si>
  <si>
    <t>True: Grabbleapple Harvest</t>
  </si>
  <si>
    <t>True: Happy Hearts Day</t>
  </si>
  <si>
    <t>True: Magical Friends</t>
  </si>
  <si>
    <t>True: Rainbow Rescue</t>
  </si>
  <si>
    <t>True: Terrific Tales</t>
  </si>
  <si>
    <t>True: Tricky Treat Day</t>
  </si>
  <si>
    <t>True: Winter Wishes</t>
  </si>
  <si>
    <t>True: Wonderful Wishes</t>
  </si>
  <si>
    <t>True: Wuzzle Wegg Day</t>
  </si>
  <si>
    <t>Trumbo</t>
  </si>
  <si>
    <t>Trump: An American Dream</t>
  </si>
  <si>
    <t>Truth or Dare</t>
  </si>
  <si>
    <t>Tu Hai Mera Sunday</t>
  </si>
  <si>
    <t>Tuca &amp; Bertie</t>
  </si>
  <si>
    <t>Tucker and Dale vs. Evil</t>
  </si>
  <si>
    <t>Tukaram</t>
  </si>
  <si>
    <t>Tum Milo Toh Sahi</t>
  </si>
  <si>
    <t>Tumi or not Tumi</t>
  </si>
  <si>
    <t>TUNA GIRL</t>
  </si>
  <si>
    <t>Tundukkan Playboy Itu</t>
  </si>
  <si>
    <t>Tune in for Love</t>
  </si>
  <si>
    <t>Tunisian Victory</t>
  </si>
  <si>
    <t>Tunnel</t>
  </si>
  <si>
    <t>Turbo</t>
  </si>
  <si>
    <t>Turbo FAST</t>
  </si>
  <si>
    <t>Turkish Dance School</t>
  </si>
  <si>
    <t>Turn Up Charlie</t>
  </si>
  <si>
    <t>TURN: Washington's Spies</t>
  </si>
  <si>
    <t>Tusk</t>
  </si>
  <si>
    <t>Twelve Forever</t>
  </si>
  <si>
    <t>Twice</t>
  </si>
  <si>
    <t>Twice Upon A Time</t>
  </si>
  <si>
    <t>Twin Murders: the Silence of the White City</t>
  </si>
  <si>
    <t>Twin Peaks</t>
  </si>
  <si>
    <t>Twins Mission</t>
  </si>
  <si>
    <t>Twinsanity</t>
  </si>
  <si>
    <t>Twirlywoos</t>
  </si>
  <si>
    <t>Twisted Trunk, Big Fat Body</t>
  </si>
  <si>
    <t>Two Catalonias</t>
  </si>
  <si>
    <t>Two Fathers</t>
  </si>
  <si>
    <t>Two Graves</t>
  </si>
  <si>
    <t>Two Lovers and a Bear</t>
  </si>
  <si>
    <t>Two Sentence Horror Stories</t>
  </si>
  <si>
    <t>Twogether</t>
  </si>
  <si>
    <t>Tyke Elephant Outlaw</t>
  </si>
  <si>
    <t>Typewriter</t>
  </si>
  <si>
    <t>Tyson</t>
  </si>
  <si>
    <t>U Turn</t>
  </si>
  <si>
    <t>U-Turn</t>
  </si>
  <si>
    <t>Udaan</t>
  </si>
  <si>
    <t>Udta Punjab</t>
  </si>
  <si>
    <t>Ugly</t>
  </si>
  <si>
    <t>Ugly Aur Pagli</t>
  </si>
  <si>
    <t>Ugly Delicious</t>
  </si>
  <si>
    <t>Ugly Duckling</t>
  </si>
  <si>
    <t>Ujala</t>
  </si>
  <si>
    <t>Ultimate Beastmaster</t>
  </si>
  <si>
    <t>Ultimate Beastmaster México</t>
  </si>
  <si>
    <t>Ultraman</t>
  </si>
  <si>
    <t>Ultramarine Magmell</t>
  </si>
  <si>
    <t>Ultras</t>
  </si>
  <si>
    <t>Ultraviolet</t>
  </si>
  <si>
    <t>Uma Maheswara Ugra Roopasya</t>
  </si>
  <si>
    <t>Umrika</t>
  </si>
  <si>
    <t>Un plus une</t>
  </si>
  <si>
    <t>Una</t>
  </si>
  <si>
    <t>Unabomber - In His Own Words</t>
  </si>
  <si>
    <t>Unaccompanied Minors</t>
  </si>
  <si>
    <t>Unacknowledged</t>
  </si>
  <si>
    <t>Unauthorized Living</t>
  </si>
  <si>
    <t>Unbelievable</t>
  </si>
  <si>
    <t>Unbreakable Kimmy Schmidt</t>
  </si>
  <si>
    <t>Unbreakable Kimmy Schmidt: Kimmy vs. the Reverend</t>
  </si>
  <si>
    <t>Unbridled</t>
  </si>
  <si>
    <t>Unbroken</t>
  </si>
  <si>
    <t>Uncertain Glory</t>
  </si>
  <si>
    <t>Unchained Fate</t>
  </si>
  <si>
    <t>Unchained: The Untold Story of Freestyle Motocross</t>
  </si>
  <si>
    <t>Uncle Naji in UAE</t>
  </si>
  <si>
    <t>Uncorked</t>
  </si>
  <si>
    <t>Uncovered</t>
  </si>
  <si>
    <t>Uncut Gems</t>
  </si>
  <si>
    <t>Undefeated</t>
  </si>
  <si>
    <t>Under an Arctic Sky</t>
  </si>
  <si>
    <t>Under Arrest</t>
  </si>
  <si>
    <t>Under the Black Moonlight</t>
  </si>
  <si>
    <t>Under the Bombs</t>
  </si>
  <si>
    <t>Under the Eiffel Tower</t>
  </si>
  <si>
    <t>Under the Riccione Sun</t>
  </si>
  <si>
    <t>Under the Shadow</t>
  </si>
  <si>
    <t>Under The Skin</t>
  </si>
  <si>
    <t>Undercover</t>
  </si>
  <si>
    <t>Undercover Brother 2</t>
  </si>
  <si>
    <t>Undercover Grandpa</t>
  </si>
  <si>
    <t>Undercover Law</t>
  </si>
  <si>
    <t>Undercover: How to Operate Behind Enemy Lines</t>
  </si>
  <si>
    <t>Underdogs</t>
  </si>
  <si>
    <t>Unexpectedly Yours</t>
  </si>
  <si>
    <t>Unfinished Song</t>
  </si>
  <si>
    <t>Unfriended</t>
  </si>
  <si>
    <t>Ungli</t>
  </si>
  <si>
    <t>Unicorn Store</t>
  </si>
  <si>
    <t>Union Leader</t>
  </si>
  <si>
    <t>Unit 42</t>
  </si>
  <si>
    <t>Unknown</t>
  </si>
  <si>
    <t>Unknown Origins</t>
  </si>
  <si>
    <t>Unlucky Ploy</t>
  </si>
  <si>
    <t>Unnatural Selection</t>
  </si>
  <si>
    <t>Unorthodox</t>
  </si>
  <si>
    <t>Unrequited Love</t>
  </si>
  <si>
    <t>Unrest</t>
  </si>
  <si>
    <t>Unriddle</t>
  </si>
  <si>
    <t>Unruly Friends</t>
  </si>
  <si>
    <t>Unsolved</t>
  </si>
  <si>
    <t>Unsolved Mysteries</t>
  </si>
  <si>
    <t>Unspeakable Acts</t>
  </si>
  <si>
    <t>Unstoppable</t>
  </si>
  <si>
    <t>Untamed Romania</t>
  </si>
  <si>
    <t>Until Dawn</t>
  </si>
  <si>
    <t>Up Among  The Stars</t>
  </si>
  <si>
    <t>Up in the Air</t>
  </si>
  <si>
    <t>Up North</t>
  </si>
  <si>
    <t>Upin &amp; Ipin</t>
  </si>
  <si>
    <t>Uppity: The Willy T. Ribbs Story</t>
  </si>
  <si>
    <t>Upstarts</t>
  </si>
  <si>
    <t>Uriyadi 2</t>
  </si>
  <si>
    <t>Urvi</t>
  </si>
  <si>
    <t>Urzila Carlson: Overqualified Loser</t>
  </si>
  <si>
    <t>Us and Them</t>
  </si>
  <si>
    <t>Used Goods</t>
  </si>
  <si>
    <t>USS Indianapolis: Men of Courage</t>
  </si>
  <si>
    <t>Uyare</t>
  </si>
  <si>
    <t>V Wars</t>
  </si>
  <si>
    <t>V.R. Troopers</t>
  </si>
  <si>
    <t>Vagabond</t>
  </si>
  <si>
    <t>Vai Anitta</t>
  </si>
  <si>
    <t>Valentino</t>
  </si>
  <si>
    <t>Valeria</t>
  </si>
  <si>
    <t>Valor</t>
  </si>
  <si>
    <t>Vampire Knight</t>
  </si>
  <si>
    <t>Vampires</t>
  </si>
  <si>
    <t>Vampires vs. the Bronx</t>
  </si>
  <si>
    <t>Van Helsing</t>
  </si>
  <si>
    <t>Vanjagar Ulagam</t>
  </si>
  <si>
    <t>Vantage Point</t>
  </si>
  <si>
    <t>Varane Avashyamund</t>
  </si>
  <si>
    <t>Vaya</t>
  </si>
  <si>
    <t>Veerappan</t>
  </si>
  <si>
    <t>Veerey Ki Wedding</t>
  </si>
  <si>
    <t>Vegas Baby</t>
  </si>
  <si>
    <t>VeggieTales in the City</t>
  </si>
  <si>
    <t>VeggieTales in the House</t>
  </si>
  <si>
    <t>Velvet</t>
  </si>
  <si>
    <t>Velvet Buzzsaw</t>
  </si>
  <si>
    <t>Velvet Colección</t>
  </si>
  <si>
    <t>Velvet Colección: Grand Finale</t>
  </si>
  <si>
    <t>Verónica</t>
  </si>
  <si>
    <t>Veronica</t>
  </si>
  <si>
    <t>Versailles</t>
  </si>
  <si>
    <t>Verses of Love</t>
  </si>
  <si>
    <t>Verses of Love 2</t>
  </si>
  <si>
    <t>Very Big Shot</t>
  </si>
  <si>
    <t>Vettai</t>
  </si>
  <si>
    <t>Vexed</t>
  </si>
  <si>
    <t>Viceroy's House</t>
  </si>
  <si>
    <t>Victim Number 8</t>
  </si>
  <si>
    <t>Victim of Beauty</t>
  </si>
  <si>
    <t>Victor</t>
  </si>
  <si>
    <t>Victorious</t>
  </si>
  <si>
    <t>Vientos de agua</t>
  </si>
  <si>
    <t>Viking Destiny</t>
  </si>
  <si>
    <t>Vikings Unearthed</t>
  </si>
  <si>
    <t>Villain</t>
  </si>
  <si>
    <t>Vince and Kath and James</t>
  </si>
  <si>
    <t>Vincent N Roxxy</t>
  </si>
  <si>
    <t>Violet Evergarden</t>
  </si>
  <si>
    <t>Violet Evergarden: Eternity and the Auto Memory Doll</t>
  </si>
  <si>
    <t>Violet Evergarden: Special</t>
  </si>
  <si>
    <t>Vir Das: Abroad Understanding</t>
  </si>
  <si>
    <t>Vir Das: For India</t>
  </si>
  <si>
    <t>Vir Das: Losing It</t>
  </si>
  <si>
    <t>Vir Das: Outside In - The Lockdown Special</t>
  </si>
  <si>
    <t>ViR: The Robot Boy</t>
  </si>
  <si>
    <t>Virgin River</t>
  </si>
  <si>
    <t>Virsa</t>
  </si>
  <si>
    <t>Virunga</t>
  </si>
  <si>
    <t>Virunga: Gorillas in Peril</t>
  </si>
  <si>
    <t>Viswasapoorvam Mansoor</t>
  </si>
  <si>
    <t>Vitti Dandu</t>
  </si>
  <si>
    <t>Vivah</t>
  </si>
  <si>
    <t>Vizontele</t>
  </si>
  <si>
    <t>Vizontele Tuuba</t>
  </si>
  <si>
    <t>Vodka Diaries</t>
  </si>
  <si>
    <t>Voice</t>
  </si>
  <si>
    <t>Voices of Fire</t>
  </si>
  <si>
    <t>Voltron: Legendary Defender</t>
  </si>
  <si>
    <t>Voulez-vous rire avec moi ce soir?</t>
  </si>
  <si>
    <t>Voyeur</t>
  </si>
  <si>
    <t>Vroomiz</t>
  </si>
  <si>
    <t>VS.</t>
  </si>
  <si>
    <t>W. Kamau Bell: Private School Negro</t>
  </si>
  <si>
    <t>W.E.</t>
  </si>
  <si>
    <t>W/ Bob &amp; David</t>
  </si>
  <si>
    <t>W/O Ram</t>
  </si>
  <si>
    <t>W1A</t>
  </si>
  <si>
    <t>Waar</t>
  </si>
  <si>
    <t>Waarrior Savitri</t>
  </si>
  <si>
    <t>Wadi</t>
  </si>
  <si>
    <t>Wadjda</t>
  </si>
  <si>
    <t>Wait, My Youth</t>
  </si>
  <si>
    <t>Waiting</t>
  </si>
  <si>
    <t>Waiting for "Superman"</t>
  </si>
  <si>
    <t>Waiting...</t>
  </si>
  <si>
    <t>Wake Up</t>
  </si>
  <si>
    <t>Wake Up Sid</t>
  </si>
  <si>
    <t>Wakefield</t>
  </si>
  <si>
    <t>Wakfu</t>
  </si>
  <si>
    <t>Wakfu: The Quest for the Six Eliatrope Dofus</t>
  </si>
  <si>
    <t>Walk Away from Love</t>
  </si>
  <si>
    <t>Walk with Me</t>
  </si>
  <si>
    <t>Walk. Ride. Rodeo.</t>
  </si>
  <si>
    <t>Walking Out</t>
  </si>
  <si>
    <t>Walt Disney Animation Studios Short Films Collection</t>
  </si>
  <si>
    <t>Wanda Sykes: Not Normal</t>
  </si>
  <si>
    <t>Wandering Stars</t>
  </si>
  <si>
    <t>Wanderlust</t>
  </si>
  <si>
    <t>Wanted</t>
  </si>
  <si>
    <t>War</t>
  </si>
  <si>
    <t>War Against Women</t>
  </si>
  <si>
    <t>War Chhod Na Yaar</t>
  </si>
  <si>
    <t>War Horse</t>
  </si>
  <si>
    <t>War Machine</t>
  </si>
  <si>
    <t>War on Everyone</t>
  </si>
  <si>
    <t>Warda</t>
  </si>
  <si>
    <t>Warehoused</t>
  </si>
  <si>
    <t>Warrior Nun</t>
  </si>
  <si>
    <t>Wartime Portraits</t>
  </si>
  <si>
    <t>Was It Love?</t>
  </si>
  <si>
    <t>Wasp Network</t>
  </si>
  <si>
    <t>Wassup Man GO!</t>
  </si>
  <si>
    <t>Watchman</t>
  </si>
  <si>
    <t>Water &amp; Power: A California Heist</t>
  </si>
  <si>
    <t>Waterschool</t>
  </si>
  <si>
    <t>Watership Down</t>
  </si>
  <si>
    <t>Way Back into Love</t>
  </si>
  <si>
    <t>Wazir</t>
  </si>
  <si>
    <t>We Are All For The Fatherland</t>
  </si>
  <si>
    <t>We Are Family</t>
  </si>
  <si>
    <t>We Are Legends</t>
  </si>
  <si>
    <t>We Are One</t>
  </si>
  <si>
    <t>We Are the Champions</t>
  </si>
  <si>
    <t>We Are the Wave</t>
  </si>
  <si>
    <t>We Are Young. We Are Strong.</t>
  </si>
  <si>
    <t>We Are Your Friends</t>
  </si>
  <si>
    <t>We Bare Bears</t>
  </si>
  <si>
    <t>We Belong Together</t>
  </si>
  <si>
    <t>We Can Be Heroes</t>
  </si>
  <si>
    <t>We Have Always Lived in the Castle</t>
  </si>
  <si>
    <t>We Need to Talk</t>
  </si>
  <si>
    <t>We Speak Dance</t>
  </si>
  <si>
    <t>We Summon the Darkness</t>
  </si>
  <si>
    <t>We the Animals</t>
  </si>
  <si>
    <t>We, the Marines</t>
  </si>
  <si>
    <t>We'll Be Right Back After The Break</t>
  </si>
  <si>
    <t>We're Lalaloopsy</t>
  </si>
  <si>
    <t>We're No Animals</t>
  </si>
  <si>
    <t>Weapon of Choice</t>
  </si>
  <si>
    <t>Weather forecast</t>
  </si>
  <si>
    <t>Wedding Unplanned</t>
  </si>
  <si>
    <t>Wedy Atkalam</t>
  </si>
  <si>
    <t>Weed the People</t>
  </si>
  <si>
    <t>Weeds</t>
  </si>
  <si>
    <t>Weeds on Fire</t>
  </si>
  <si>
    <t>Weird Wonders of the World</t>
  </si>
  <si>
    <t>Welcome</t>
  </si>
  <si>
    <t>Welcome 2 Karachi</t>
  </si>
  <si>
    <t>Welcome Mr. President</t>
  </si>
  <si>
    <t>Welcome to Monster High: The Origin Story</t>
  </si>
  <si>
    <t>Welcome to New York</t>
  </si>
  <si>
    <t>Welcome to Sajjanpur</t>
  </si>
  <si>
    <t>Welcome to Sudden Death</t>
  </si>
  <si>
    <t>Welcome to the Family</t>
  </si>
  <si>
    <t>Welcome to Willits</t>
  </si>
  <si>
    <t>Well Done Abba</t>
  </si>
  <si>
    <t>Well-Intended Love</t>
  </si>
  <si>
    <t>Wentworth</t>
  </si>
  <si>
    <t>West Beirut</t>
  </si>
  <si>
    <t>West Coast</t>
  </si>
  <si>
    <t>West Coast Customs</t>
  </si>
  <si>
    <t>Westerplatte Resists</t>
  </si>
  <si>
    <t>Westside</t>
  </si>
  <si>
    <t>Westside Story</t>
  </si>
  <si>
    <t>Westside vs. the World</t>
  </si>
  <si>
    <t>Wet Hot American Summer</t>
  </si>
  <si>
    <t>Wet Hot American Summer: Ten Years Later</t>
  </si>
  <si>
    <t>WHAT / IF</t>
  </si>
  <si>
    <t>What a Girl Wants</t>
  </si>
  <si>
    <t>What a Wonderful Family!</t>
  </si>
  <si>
    <t>What Are the Odds?</t>
  </si>
  <si>
    <t>What Did I Mess</t>
  </si>
  <si>
    <t>WHAT DID JACK DO?</t>
  </si>
  <si>
    <t>What Happened to Monday</t>
  </si>
  <si>
    <t>What Happened to Mr. Cha?</t>
  </si>
  <si>
    <t>What Happened, Miss Simone?</t>
  </si>
  <si>
    <t>What Happens to My Family</t>
  </si>
  <si>
    <t>What If?</t>
  </si>
  <si>
    <t>What in the World Happened?</t>
  </si>
  <si>
    <t>What Is Love?</t>
  </si>
  <si>
    <t>What Keeps You Alive</t>
  </si>
  <si>
    <t>What Lies Beneath</t>
  </si>
  <si>
    <t>What Makes a Psychopath?</t>
  </si>
  <si>
    <t>What She Put on the Table</t>
  </si>
  <si>
    <t>What Still Remains</t>
  </si>
  <si>
    <t>What the F* Is Going On?</t>
  </si>
  <si>
    <t>What the Fish</t>
  </si>
  <si>
    <t>What the Health</t>
  </si>
  <si>
    <t>What the Jatt!!</t>
  </si>
  <si>
    <t>What the Love! with Karan Johar</t>
  </si>
  <si>
    <t>What We Started</t>
  </si>
  <si>
    <t>What We Wanted</t>
  </si>
  <si>
    <t>What Would Sophia Loren Do?</t>
  </si>
  <si>
    <t>What's Eating Gilbert Grape</t>
  </si>
  <si>
    <t>What's New Scooby-Doo?</t>
  </si>
  <si>
    <t>What's Up With Love?</t>
  </si>
  <si>
    <t>What's Up?</t>
  </si>
  <si>
    <t>What's Your Raashee?</t>
  </si>
  <si>
    <t>203 min</t>
  </si>
  <si>
    <t>Wheelman</t>
  </si>
  <si>
    <t>Wheels of Fortune</t>
  </si>
  <si>
    <t>When Angels Sleep</t>
  </si>
  <si>
    <t>When Calls the Heart</t>
  </si>
  <si>
    <t>When Hari Got Married</t>
  </si>
  <si>
    <t>When Heroes Fly</t>
  </si>
  <si>
    <t>When I See You Again</t>
  </si>
  <si>
    <t>When Love Happens</t>
  </si>
  <si>
    <t>When the Camellia Blooms</t>
  </si>
  <si>
    <t>When They See Us</t>
  </si>
  <si>
    <t>When Two Worlds Collide</t>
  </si>
  <si>
    <t>When We First Met</t>
  </si>
  <si>
    <t>Where the Money Is</t>
  </si>
  <si>
    <t>Where's the Money</t>
  </si>
  <si>
    <t>While We're Young</t>
  </si>
  <si>
    <t>Whindersson Nunes: Adult</t>
  </si>
  <si>
    <t>Whipped</t>
  </si>
  <si>
    <t>Whisky</t>
  </si>
  <si>
    <t>Whispers</t>
  </si>
  <si>
    <t>White Chamber</t>
  </si>
  <si>
    <t>White Christmas</t>
  </si>
  <si>
    <t>White Fang</t>
  </si>
  <si>
    <t>White Girl</t>
  </si>
  <si>
    <t>White Gold</t>
  </si>
  <si>
    <t>White Island</t>
  </si>
  <si>
    <t>White Lines</t>
  </si>
  <si>
    <t>White Nights</t>
  </si>
  <si>
    <t>White Rabbit Project</t>
  </si>
  <si>
    <t>Whitney Cummings: Can I Touch It?</t>
  </si>
  <si>
    <t>Whitney Cummings: Money Shot</t>
  </si>
  <si>
    <t>Who Killed Little Gregory?</t>
  </si>
  <si>
    <t>Who Killed Malcolm X?</t>
  </si>
  <si>
    <t>Who the F**k Is That Guy?</t>
  </si>
  <si>
    <t>Who Would You Take to a Deserted Island?</t>
  </si>
  <si>
    <t>Who's That Knocking at My Door?</t>
  </si>
  <si>
    <t>Who's the One</t>
  </si>
  <si>
    <t>Whose Streets?</t>
  </si>
  <si>
    <t>Whose Vote Counts, Explained</t>
  </si>
  <si>
    <t>Why Are We Getting So Fat?</t>
  </si>
  <si>
    <t>Why Knot</t>
  </si>
  <si>
    <t>Why Me?</t>
  </si>
  <si>
    <t>Why We Fight: The Battle of Russia</t>
  </si>
  <si>
    <t>Wild Alaska</t>
  </si>
  <si>
    <t>Wild Arabia</t>
  </si>
  <si>
    <t>Wild Child</t>
  </si>
  <si>
    <t>Wild District</t>
  </si>
  <si>
    <t>Wild Oats</t>
  </si>
  <si>
    <t>Wild Wild Country</t>
  </si>
  <si>
    <t>Wild Wild West</t>
  </si>
  <si>
    <t>Wildlife</t>
  </si>
  <si>
    <t>Wildling</t>
  </si>
  <si>
    <t>Williams</t>
  </si>
  <si>
    <t>Willy and the Guardians of the Lake: Tales from the Lakeside Winter Adventure</t>
  </si>
  <si>
    <t>Willy Wonka &amp; the Chocolate Factory</t>
  </si>
  <si>
    <t>Win It All</t>
  </si>
  <si>
    <t>Win the Wilderness</t>
  </si>
  <si>
    <t>Winchester</t>
  </si>
  <si>
    <t>Wine Country</t>
  </si>
  <si>
    <t>Winnie</t>
  </si>
  <si>
    <t>Winsanity</t>
  </si>
  <si>
    <t>Winter of Our Dreams</t>
  </si>
  <si>
    <t>Winter on Fire: Ukraine's Fight for Freedom</t>
  </si>
  <si>
    <t>Winter Sun</t>
  </si>
  <si>
    <t>Winter's Bone</t>
  </si>
  <si>
    <t>Winx Club</t>
  </si>
  <si>
    <t>Wira</t>
  </si>
  <si>
    <t>Wish I Was Here</t>
  </si>
  <si>
    <t>Wish Man</t>
  </si>
  <si>
    <t>Wish Upon a Unicorn</t>
  </si>
  <si>
    <t>Wish You</t>
  </si>
  <si>
    <t>Witches: A Century of Murder</t>
  </si>
  <si>
    <t>Withdrawn</t>
  </si>
  <si>
    <t>Without Gorky</t>
  </si>
  <si>
    <t>Wives on Strike</t>
  </si>
  <si>
    <t>Wives on Strike: The Revolution</t>
  </si>
  <si>
    <t>Wizards: Tales of Arcadia</t>
  </si>
  <si>
    <t>Wolf</t>
  </si>
  <si>
    <t>Wolves</t>
  </si>
  <si>
    <t>Women Behind Bars</t>
  </si>
  <si>
    <t>Women of Mafia 2</t>
  </si>
  <si>
    <t>Women Of The Night</t>
  </si>
  <si>
    <t>Wonho Chung: Live in New York</t>
  </si>
  <si>
    <t>Woodshock</t>
  </si>
  <si>
    <t>Woodstock</t>
  </si>
  <si>
    <t>Woody Woodpecker</t>
  </si>
  <si>
    <t>Word Party</t>
  </si>
  <si>
    <t>Word Party Songs</t>
  </si>
  <si>
    <t>Work It</t>
  </si>
  <si>
    <t>Workin' Moms</t>
  </si>
  <si>
    <t>World at Your Feet</t>
  </si>
  <si>
    <t>World Famous Lover</t>
  </si>
  <si>
    <t>World of Winx</t>
  </si>
  <si>
    <t>World Trade Center</t>
  </si>
  <si>
    <t>World War II in Colour</t>
  </si>
  <si>
    <t>World's Busiest Cities</t>
  </si>
  <si>
    <t>World's Most Wanted</t>
  </si>
  <si>
    <t>World's Weirdest Homes</t>
  </si>
  <si>
    <t>Wormwood</t>
  </si>
  <si>
    <t>Would You Rather</t>
  </si>
  <si>
    <t>Wrong Kind of Black</t>
  </si>
  <si>
    <t>Wrong No.</t>
  </si>
  <si>
    <t>Wrong Side Raju</t>
  </si>
  <si>
    <t>Wu Assassins</t>
  </si>
  <si>
    <t>WWII in HD</t>
  </si>
  <si>
    <t>WWII: Report from the Aleutians</t>
  </si>
  <si>
    <t>Wyatt Cenac: Brooklyn</t>
  </si>
  <si>
    <t>Wyatt Earp</t>
  </si>
  <si>
    <t>191 min</t>
  </si>
  <si>
    <t>Wynonna Earp</t>
  </si>
  <si>
    <t>X Large</t>
  </si>
  <si>
    <t>X: Past Is Present</t>
  </si>
  <si>
    <t>XOXO</t>
  </si>
  <si>
    <t>XV: Beyond the Tryline</t>
  </si>
  <si>
    <t>XX</t>
  </si>
  <si>
    <t>XXx</t>
  </si>
  <si>
    <t>XXX: State of the Union</t>
  </si>
  <si>
    <t>Y Tu Mamá También</t>
  </si>
  <si>
    <t>Y.M.I.: Yeh Mera India</t>
  </si>
  <si>
    <t>Ya no estoy aquí: Una conversación entre Guillermo del Toro y Alfonso Cuarón</t>
  </si>
  <si>
    <t>Yaadein</t>
  </si>
  <si>
    <t>Yaar Gaddar</t>
  </si>
  <si>
    <t>Yaara O Dildaara</t>
  </si>
  <si>
    <t>Yamla Pagla Deewana 2</t>
  </si>
  <si>
    <t>Yanda Kartavya Aahe</t>
  </si>
  <si>
    <t>Yankee</t>
  </si>
  <si>
    <t>Yanxi Palace: Princess Adventures</t>
  </si>
  <si>
    <t>يوم الدين</t>
  </si>
  <si>
    <t>Yeh Ballet</t>
  </si>
  <si>
    <t>Yeh Hai Bakrapur</t>
  </si>
  <si>
    <t>Yeh Meri Family</t>
  </si>
  <si>
    <t>Yellowbird</t>
  </si>
  <si>
    <t>Yes Man</t>
  </si>
  <si>
    <t>Yes or No</t>
  </si>
  <si>
    <t>Yes or No 2</t>
  </si>
  <si>
    <t>Yes or No 2.5</t>
  </si>
  <si>
    <t>Yes We Can!</t>
  </si>
  <si>
    <t>Yes, God, Yes</t>
  </si>
  <si>
    <t>YG Future Strategy Office</t>
  </si>
  <si>
    <t>Yo-Kai Watch</t>
  </si>
  <si>
    <t>Yo-Kai Watch: The Movie</t>
  </si>
  <si>
    <t>Yoga Hosers</t>
  </si>
  <si>
    <t>Yoko</t>
  </si>
  <si>
    <t>Yoko and His Friends</t>
  </si>
  <si>
    <t>YOM</t>
  </si>
  <si>
    <t>Yoo Byung Jae: Discomfort Zone</t>
  </si>
  <si>
    <t>Yoo Byung Jae: Too Much Information</t>
  </si>
  <si>
    <t>YooHoo to the Rescue</t>
  </si>
  <si>
    <t>You</t>
  </si>
  <si>
    <t>You Are My Home</t>
  </si>
  <si>
    <t>You Can Tutu</t>
  </si>
  <si>
    <t>You Can’t Fight Christmas</t>
  </si>
  <si>
    <t>You Cannot Hide</t>
  </si>
  <si>
    <t>You Carry Me</t>
  </si>
  <si>
    <t>You Changed My Life</t>
  </si>
  <si>
    <t>You Don't Mess with the Zohan</t>
  </si>
  <si>
    <t>You Get Me</t>
  </si>
  <si>
    <t>You vs. Wild</t>
  </si>
  <si>
    <t>You're Everything To Me</t>
  </si>
  <si>
    <t>You're My Boss</t>
  </si>
  <si>
    <t>You're My Destiny</t>
  </si>
  <si>
    <t>You've Got This</t>
  </si>
  <si>
    <t>Young &amp; Hungry</t>
  </si>
  <si>
    <t>Young Adult</t>
  </si>
  <si>
    <t>Young Tiger</t>
  </si>
  <si>
    <t>Young Wallander</t>
  </si>
  <si>
    <t>Your Excellency</t>
  </si>
  <si>
    <t>Your lie in April</t>
  </si>
  <si>
    <t>Your Name Engraved Herein</t>
  </si>
  <si>
    <t>Your Son</t>
  </si>
  <si>
    <t>Yours Fatefully</t>
  </si>
  <si>
    <t>Yours Sincerely, Kanan Gill</t>
  </si>
  <si>
    <t>Yours, Mine and Ours</t>
  </si>
  <si>
    <t>دفعة القاهرة</t>
  </si>
  <si>
    <t>اشتباك</t>
  </si>
  <si>
    <t>الف مبروك</t>
  </si>
  <si>
    <t>Yu-Gi-Oh!</t>
  </si>
  <si>
    <t>Yu-Gi-Oh! Arc-V</t>
  </si>
  <si>
    <t>Yucatán</t>
  </si>
  <si>
    <t>Yummy Mummies</t>
  </si>
  <si>
    <t>Yunus Emre</t>
  </si>
  <si>
    <t>Yuva</t>
  </si>
  <si>
    <t>Z Nation</t>
  </si>
  <si>
    <t>Z4</t>
  </si>
  <si>
    <t>Zach Galifianakis: Live at the Purple Onion</t>
  </si>
  <si>
    <t>Zack and Miri Make a Porno</t>
  </si>
  <si>
    <t>Zak Storm</t>
  </si>
  <si>
    <t>Zaki Chan</t>
  </si>
  <si>
    <t>Zapped</t>
  </si>
  <si>
    <t>Zed Plus</t>
  </si>
  <si>
    <t>Zenda</t>
  </si>
  <si>
    <t>Zero</t>
  </si>
  <si>
    <t>Zero Hour</t>
  </si>
  <si>
    <t>Zig &amp; Sharko</t>
  </si>
  <si>
    <t>Zindagi Gulzar Hai</t>
  </si>
  <si>
    <t>Zindagi Kitni Haseen Hay</t>
  </si>
  <si>
    <t>Zindagi Na Milegi Dobara</t>
  </si>
  <si>
    <t>Zinzana</t>
  </si>
  <si>
    <t>Zion</t>
  </si>
  <si>
    <t>Zipi &amp; Zape y la Isla del Capitan</t>
  </si>
  <si>
    <t>Zoé: Panoramas</t>
  </si>
  <si>
    <t>Zodiac</t>
  </si>
  <si>
    <t>Zoids Wild</t>
  </si>
  <si>
    <t>Zokkomon</t>
  </si>
  <si>
    <t>Zombie Dumb</t>
  </si>
  <si>
    <t>Zombieland</t>
  </si>
  <si>
    <t>Zona Rosa</t>
  </si>
  <si>
    <t>Zoo</t>
  </si>
  <si>
    <t>Zoom</t>
  </si>
  <si>
    <t>Zozo</t>
  </si>
  <si>
    <t>Zubaan</t>
  </si>
  <si>
    <t>Zulu Man in Japan</t>
  </si>
  <si>
    <t>Zumbo's Just Desserts</t>
  </si>
  <si>
    <t>ZZ TOP: THAT LITTLE OL' BAND FROM TEXAS</t>
  </si>
  <si>
    <t>show_id</t>
  </si>
  <si>
    <t>director</t>
  </si>
  <si>
    <t>cast</t>
  </si>
  <si>
    <t>country</t>
  </si>
  <si>
    <t>date_added</t>
  </si>
  <si>
    <t>rating</t>
  </si>
  <si>
    <t>listed_in</t>
  </si>
  <si>
    <t>description</t>
  </si>
  <si>
    <t>s1</t>
  </si>
  <si>
    <t>João Miguel, Bianca Comparato, Michel Gomes, Rodolfo Valente, Vaneza Oliveira, Rafael Lozano, Viviane Porto, Mel Fronckowiak, Sergio Mamberti, Zezé Motta, Celso Frateschi</t>
  </si>
  <si>
    <t>Brazil</t>
  </si>
  <si>
    <t>August 14, 2020</t>
  </si>
  <si>
    <t>TV-MA</t>
  </si>
  <si>
    <t>International TV Shows, TV Dramas, TV Sci-Fi &amp; Fantasy</t>
  </si>
  <si>
    <t>In a future where the elite inhabit an island paradise far from the crowded slums, you get one chance to join the 3% saved from squalor.</t>
  </si>
  <si>
    <t>s2</t>
  </si>
  <si>
    <t>Jorge Michel Grau</t>
  </si>
  <si>
    <t>Demián Bichir, Héctor Bonilla, Oscar Serrano, Azalia Ortiz, Octavio Michel, Carmen Beato</t>
  </si>
  <si>
    <t>Mexico</t>
  </si>
  <si>
    <t>December 23, 2016</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</si>
  <si>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</si>
  <si>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</si>
  <si>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</si>
  <si>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</si>
  <si>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</si>
  <si>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December 20, 2018</t>
  </si>
  <si>
    <t>R</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</si>
  <si>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</si>
  <si>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</si>
  <si>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</si>
  <si>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</si>
  <si>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</si>
  <si>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</si>
  <si>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</si>
  <si>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</si>
  <si>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</si>
  <si>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</si>
  <si>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</si>
  <si>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</si>
  <si>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</si>
  <si>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</si>
  <si>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Dramas</t>
  </si>
  <si>
    <t>A brilliant group of students become card-counting experts with the intent of swindling millions out of Las Vegas casinos by playing blackjack.</t>
  </si>
  <si>
    <t>s6</t>
  </si>
  <si>
    <t>Serdar Akar</t>
  </si>
  <si>
    <t>Erdal Beşikçioğlu, Yasemin Allen, Melis Birkan, Saygın Soysal, Berkan Şal, Metin Belgin, Ayça Eren, Selin Uludoğan, Özay Fecht, Suna Yıldızoğlu</t>
  </si>
  <si>
    <t>Turkey</t>
  </si>
  <si>
    <t>July 1, 2017</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</si>
  <si>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</si>
  <si>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</si>
  <si>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</si>
  <si>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</si>
  <si>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</si>
  <si>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</si>
  <si>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</si>
  <si>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After an awful accident, a couple admitted to a grisly hospital are separated and must find each other to escape — before death finds them.</t>
  </si>
  <si>
    <t>s8</t>
  </si>
  <si>
    <t>Kevin Reynolds</t>
  </si>
  <si>
    <t>Samuel L. Jackson, John Heard, Kelly Rowan, Clifton Collins Jr., Tony Plana</t>
  </si>
  <si>
    <t>November 1, 2019</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</si>
  <si>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</si>
  <si>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</si>
  <si>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</si>
  <si>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</si>
  <si>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</si>
  <si>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</si>
  <si>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</si>
  <si>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</si>
  <si>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</si>
  <si>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</si>
  <si>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</si>
  <si>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</si>
  <si>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</si>
  <si>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</si>
  <si>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</si>
  <si>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</si>
  <si>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</si>
  <si>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</si>
  <si>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Dramas, Thrillers</t>
  </si>
  <si>
    <t>A farmer pens a confession admitting to his wife's murder, but her death is just the beginning of a macabre tale. Based on Stephen King's novella.</t>
  </si>
  <si>
    <t>s12</t>
  </si>
  <si>
    <t>Robert Więckiewicz, Maciej Musiał, Michalina Olszańska, Andrzej Chyra, Clive Russell, Zofia Wichłacz, Edyta Olszówka, Mateusz Kościukiewicz, Ewa Błaszczyk, Vu Le Hong, Tomasz Włosok, Krzysztof Wach</t>
  </si>
  <si>
    <t>Poland, United States</t>
  </si>
  <si>
    <t>November 30, 2018</t>
  </si>
  <si>
    <t>Crime TV Shows, International TV Shows, TV Dramas</t>
  </si>
  <si>
    <t>In this dark alt-history thriller, a naïve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</si>
  <si>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</si>
  <si>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</si>
  <si>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</si>
  <si>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</si>
  <si>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</si>
  <si>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</si>
  <si>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</si>
  <si>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</si>
  <si>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</si>
  <si>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</si>
  <si>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</si>
  <si>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</si>
  <si>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</si>
  <si>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</si>
  <si>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</si>
  <si>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</si>
  <si>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</si>
  <si>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</si>
  <si>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</si>
  <si>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</si>
  <si>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</si>
  <si>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</si>
  <si>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</si>
  <si>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</si>
  <si>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</si>
  <si>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</si>
  <si>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</si>
  <si>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</si>
  <si>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</si>
  <si>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</si>
  <si>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</si>
  <si>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</si>
  <si>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Øigarden, Jonas Strand Gravli, Ola G. Furuseth, Maria Bock, Thorbjørn Harr, Jaden Smith</t>
  </si>
  <si>
    <t>Norway, Iceland, United States</t>
  </si>
  <si>
    <t>October 10, 2018</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</si>
  <si>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</si>
  <si>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</si>
  <si>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</si>
  <si>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</si>
  <si>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</si>
  <si>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Comedies, Dramas, Independent Movies</t>
  </si>
  <si>
    <t>On India's Independence Day, a zany mishap in a Mumbai chawl disrupts a young love story while compelling the residents to unite in aid of a little boy.</t>
  </si>
  <si>
    <t>s20</t>
  </si>
  <si>
    <t>Lee Dixon, Ian Wright, Paul Merson</t>
  </si>
  <si>
    <t>United Kingdom</t>
  </si>
  <si>
    <t>May 16, 2018</t>
  </si>
  <si>
    <t>TV-PG</t>
  </si>
  <si>
    <t>Sports Movies</t>
  </si>
  <si>
    <t>Mixing old footage with interviews, this is the story of Arsenal's improbable win versus Liverpool in the final moments of the 1989 championship game.</t>
  </si>
  <si>
    <t>s21</t>
  </si>
  <si>
    <t>Onir</t>
  </si>
  <si>
    <t>Geetanjali Thapa, Zain Khan Durrani, Shray Rai Tiwari, Mona Ambegaonkar, Chandreyee Ghosh, Barun Chanda, Saheb Bhattacharjee, Shefali Chauhan</t>
  </si>
  <si>
    <t>September 1, 2018</t>
  </si>
  <si>
    <t>Dramas, Independent Movies, International Movies</t>
  </si>
  <si>
    <t>After accidentally connecting over the Internet, two strangers form a tight friendship – not knowing they already share a bond.</t>
  </si>
  <si>
    <t>s22</t>
  </si>
  <si>
    <t>Vijay Milton</t>
  </si>
  <si>
    <t>Samuthirakani, Bharath Seeni, Vinoth, Esakki Barath, Chemban Vinod Jose, Gautham Menon, Krisha Kurup, Subiksha</t>
  </si>
  <si>
    <t>September 15, 2018</t>
  </si>
  <si>
    <t>Action &amp; Adventure, Dramas, International Movies</t>
  </si>
  <si>
    <t>A taxi driver, a gangster and an athlete struggle to better their lives despite obstacles like crooked politicians, evil dons and caste barriers.</t>
  </si>
  <si>
    <t>s23</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</si>
  <si>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</si>
  <si>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</si>
  <si>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</si>
  <si>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s24</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</si>
  <si>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</si>
  <si>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</si>
  <si>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</si>
  <si>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s25</t>
  </si>
  <si>
    <t>Bryson Baugus, Emily Neves, Blake Shepard, Patrick Poole, Luci Christian, Adam Gibbs, Masakazu Morita, Fumiko Orikasa, Takahiro Sakurai, Hiroaki Miura, Satomi Sato, Katsuyuki Konishi</t>
  </si>
  <si>
    <t>Japan</t>
  </si>
  <si>
    <t>January 23, 2020</t>
  </si>
  <si>
    <t>Anime Series, International TV Shows</t>
  </si>
  <si>
    <t>Seiya and the Knights of the Zodiac rise again to protect the reincarnation of the goddess Athena, but a dark prophecy hangs over them all.</t>
  </si>
  <si>
    <t>s26</t>
  </si>
  <si>
    <t>Lyric R. Cabral, David Felix Sutcliffe</t>
  </si>
  <si>
    <t>June 30, 2016</t>
  </si>
  <si>
    <t>NR</t>
  </si>
  <si>
    <t>Documentaries</t>
  </si>
  <si>
    <t>This real-life look at FBI counterterrorism operations features access to both sides of a sting: the government informant and the radicalized target.</t>
  </si>
  <si>
    <t>s27</t>
  </si>
  <si>
    <t>August 12, 2020</t>
  </si>
  <si>
    <t>Reality TV</t>
  </si>
  <si>
    <t>This docuseries takes a deep dive into the lucrative wellness industry, which touts health and healing. But do the products live up to the promises?</t>
  </si>
  <si>
    <t>s28</t>
  </si>
  <si>
    <t>Cho Il</t>
  </si>
  <si>
    <t>Yoo Ah-in, Park Shin-hye</t>
  </si>
  <si>
    <t>South Korea</t>
  </si>
  <si>
    <t>September 8, 2020</t>
  </si>
  <si>
    <t>As a grisly virus rampages a city, a lone man stays locked inside his apartment, digitally cut off from seeking help and desperate to find a way out.</t>
  </si>
  <si>
    <t>s29</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</si>
  <si>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</si>
  <si>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</si>
  <si>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</si>
  <si>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</si>
  <si>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</si>
  <si>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</si>
  <si>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</si>
  <si>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</si>
  <si>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</si>
  <si>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</si>
  <si>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</si>
  <si>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</si>
  <si>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Michael Margolis</t>
  </si>
  <si>
    <t>Canada</t>
  </si>
  <si>
    <t>February 5, 2020</t>
  </si>
  <si>
    <t>This pawesome documentary explores how our feline friends became online icons, from the earliest text memes to the rise of celebrity cat influencers.</t>
  </si>
  <si>
    <t>s32</t>
  </si>
  <si>
    <t>Rako Prijanto</t>
  </si>
  <si>
    <t>Adipati Dolken, Vanesha Prescilla, Rendi Jhon, Beby Tsabina, Denira Wiraguna, Refal Hady, Diandra Agatha, Sari Nila</t>
  </si>
  <si>
    <t>Indonesia</t>
  </si>
  <si>
    <t>May 21, 2020</t>
  </si>
  <si>
    <t>TV-G</t>
  </si>
  <si>
    <t>Dramas, International Movies, Romantic Movies</t>
  </si>
  <si>
    <t>Pining for his high school crush for years, a young man puts up his best efforts to move out of the friend zone until she reveals she's getting married.</t>
  </si>
  <si>
    <t>s33</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</si>
  <si>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</si>
  <si>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</si>
  <si>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</si>
  <si>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s34</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</si>
  <si>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</si>
  <si>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</si>
  <si>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</si>
  <si>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</si>
  <si>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</si>
  <si>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</si>
  <si>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Michael Kennedy</t>
  </si>
  <si>
    <t>Jake Short, Sarah Fisher, Booboo Stewart, Danny Trejo, Pippa Mackie, Jake Smith, Patricia Zentilli, Carter Thicke</t>
  </si>
  <si>
    <t>April 10, 2019</t>
  </si>
  <si>
    <t>Comedies, Romantic Movies</t>
  </si>
  <si>
    <t>A teenage hacker with a huge nose helps a cool kid woo a girl that he’s secretly in love with.</t>
  </si>
  <si>
    <t>s36</t>
  </si>
  <si>
    <t>Robert McCullough Jr.</t>
  </si>
  <si>
    <t>December 1, 2016</t>
  </si>
  <si>
    <t>Documentaries, Sports Movies</t>
  </si>
  <si>
    <t>This documentary celebrates the 50th anniversary of the Harlem sports program that has inspired countless city kids to become pro basketball players.</t>
  </si>
  <si>
    <t>s37</t>
  </si>
  <si>
    <t>Cristina Jacob</t>
  </si>
  <si>
    <t>Flavia Hojda, Crina Semciuc, Olimpia Melinte, Levent Sali, Vlad Logigan, Alex Calin, Alina Chivulescu, Razvan Vasilescu</t>
  </si>
  <si>
    <t>Romania</t>
  </si>
  <si>
    <t>June 1, 2019</t>
  </si>
  <si>
    <t>Comedies, Dramas, International Movies</t>
  </si>
  <si>
    <t>Two days before their final exams, three teen girls make a seaside getaway to end their adolescence with a bang.</t>
  </si>
  <si>
    <t>s38</t>
  </si>
  <si>
    <t>Maia Morgenstern, Olimpia Melinte, Crina Semciuc, Flavia Hojda, Maria Dinulescu, Alex Calin, Vlad Logigan, Levent Sali, Silvia Busuioc, Mihaela Mihut</t>
  </si>
  <si>
    <t>After a painful breakup, a trio of party-loving friends makes a bet: who can get married in three days.</t>
  </si>
  <si>
    <t>s39</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</si>
  <si>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</si>
  <si>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</si>
  <si>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</si>
  <si>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</si>
  <si>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</si>
  <si>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Frank Ariza</t>
  </si>
  <si>
    <t>Estefanía de los Santos, Secun de la Rosa, Terele Pávez, María Alfonsa Rosso, Mariola Fuentes, Alfonso Sánchez, Paz Vega, Marta Torné, Concha Galán</t>
  </si>
  <si>
    <t>Spain</t>
  </si>
  <si>
    <t>July 19, 2019</t>
  </si>
  <si>
    <t>Comedies, International Movies</t>
  </si>
  <si>
    <t>When her estranged mother suddenly dies, a woman must follow the quirky instructions laid out in the will in order to collect an important inheritance.</t>
  </si>
  <si>
    <t>s41</t>
  </si>
  <si>
    <t>Muharrem Gülmez</t>
  </si>
  <si>
    <t>Erdem Yener, Ayhan Taş, Emin Olcay, Muharrem Gülmez, Elif Nur Kerkük, Tarık Papuççuoğlu, Suzan Aksoy, Doğa Konakoğlu, Esin Eden, Deniz Özerman</t>
  </si>
  <si>
    <t>March 10, 2017</t>
  </si>
  <si>
    <t>The slacker owner of a public bath house rallies his community to save it when a big developer comes to town to close it down and open a new mall.</t>
  </si>
  <si>
    <t>s42</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</si>
  <si>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</si>
  <si>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</si>
  <si>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Iceland</t>
  </si>
  <si>
    <t>March 27, 2018</t>
  </si>
  <si>
    <t>Young urbanites renovating a rundown house, and a psychiatrist grieving his son's disappearance, are connected to a supernatural, decades-old secret.</t>
  </si>
  <si>
    <t>s43</t>
  </si>
  <si>
    <t>Ozan Açıktan</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</si>
  <si>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</si>
  <si>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</si>
  <si>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s44</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</si>
  <si>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</si>
  <si>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</si>
  <si>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</si>
  <si>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In Lagos, a journalist goes undercover as a prostitute to expose human trafficking. What she finds is a world of exploited women and ruthless violence.</t>
  </si>
  <si>
    <t>s45</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</si>
  <si>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</si>
  <si>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</si>
  <si>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</si>
  <si>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</si>
  <si>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</si>
  <si>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</si>
  <si>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Alican Yücesoy, Melisa Sözen, Musa Uzunlar, Serkan Ercan, Özkan Uğur, Ülkü Duru, Tansu Biçer, Nadir Sarıbacak, Sermet Yeşil, Ayhan Kavas</t>
  </si>
  <si>
    <t>January 17, 2017</t>
  </si>
  <si>
    <t>An orphan subjected to tests that gave him superpowers is rescued and raised on Istanbul's streets, where he falls for a reporter linked to his past.</t>
  </si>
  <si>
    <t>s47</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</si>
  <si>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</si>
  <si>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</si>
  <si>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</si>
  <si>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 and with one shot at her dream.</t>
  </si>
  <si>
    <t>s48</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</si>
  <si>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</si>
  <si>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</si>
  <si>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</si>
  <si>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</si>
  <si>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</si>
  <si>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</si>
  <si>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Adze Ugah</t>
  </si>
  <si>
    <t>Ayo Makun, Adesua Etomi, Richard Mofe-Damijo, Mercy Johnson, Falz, Tuface Idibia, Thenjiwe Moseley, Motlatsi Mafatshe, Celeste Ntuli, Miguel A. Núñez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</si>
  <si>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</si>
  <si>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</si>
  <si>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</si>
  <si>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</si>
  <si>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</si>
  <si>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Nicolas Brossette</t>
  </si>
  <si>
    <t>Franck Dubosc, Claude Rich, Marie Kremer, Mathis Touré, Rufus, Olivier Claverie</t>
  </si>
  <si>
    <t>France</t>
  </si>
  <si>
    <t>When a carefree bachelor is unexpectedly left in charge of a young boy, the two embark on a road trip that will change both of their lives.</t>
  </si>
  <si>
    <t>s51</t>
  </si>
  <si>
    <t>Roland Emmerich</t>
  </si>
  <si>
    <t>Steven Strait, Camilla Belle, Cliff Curtis, Joel Virgel, Affif Ben Badra, Mo Zinal, Nathanael Baring, Mona Hammond, Omar Sharif</t>
  </si>
  <si>
    <t>United States, South Africa</t>
  </si>
  <si>
    <t>Action &amp; Adventure</t>
  </si>
  <si>
    <t>Fierce mammoth hunter D'Leh sets out on an impossible journey to rescue the woman he loves from a vicious warlord and save the people of his village.</t>
  </si>
  <si>
    <t>s52</t>
  </si>
  <si>
    <t>Doh Kyung-soo, Nam Ji-hyun, Cho Seong-ha, Cho Han-cheul, Kim Seon-ho, Han So-hee</t>
  </si>
  <si>
    <t>December 7, 2020</t>
  </si>
  <si>
    <t>International TV Shows, Romantic TV Shows, TV Dramas</t>
  </si>
  <si>
    <t>Upon losing his memory, a crown prince encounters a commoner’s life and experiences unforgettable love as the husband to Joseon’s oldest bachelorette.</t>
  </si>
  <si>
    <t>s53</t>
  </si>
  <si>
    <t>July 6, 2018</t>
  </si>
  <si>
    <t>Spanish photographer José Díaz spends 100 days living alone on a remote mountain, connecting to nature and documenting the beauty of his surroundings.</t>
  </si>
  <si>
    <t>s54</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</si>
  <si>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</si>
  <si>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</si>
  <si>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</si>
  <si>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</si>
  <si>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</si>
  <si>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Marcel Barrena</t>
  </si>
  <si>
    <t>Dani Rovira, Karra Elejalde, Alexandra Jiménez,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</si>
  <si>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</si>
  <si>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</si>
  <si>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</si>
  <si>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</si>
  <si>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Isabela Moner, Jaheem Toombs, Owen Joyner, Jack De Sena, Brady Reiter, Lisa Arch, Stephanie Escajeda</t>
  </si>
  <si>
    <t>November 2, 2019</t>
  </si>
  <si>
    <t>TV-Y</t>
  </si>
  <si>
    <t>Movies</t>
  </si>
  <si>
    <t>Led by seventh-grader C.J., three students who have been warned about the dangers of high school decide to make the best of their middle-school years.</t>
  </si>
  <si>
    <t>s57</t>
  </si>
  <si>
    <t>Melinda Janko</t>
  </si>
  <si>
    <t>March 20, 2018</t>
  </si>
  <si>
    <t>This documentary chronicles Elouise Cobell's long fight against the U.S. government for the gross mismanagement of mineral-rich Native American land.</t>
  </si>
  <si>
    <t>s58</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</si>
  <si>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</si>
  <si>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</si>
  <si>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</si>
  <si>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</si>
  <si>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s59</t>
  </si>
  <si>
    <t>Daniel Palmer, Melissa Sophia, Karen Williams, Grace Woodward</t>
  </si>
  <si>
    <t>British TV Shows, International TV Shows, Reality TV</t>
  </si>
  <si>
    <t>A stylist, a hair designer and a makeup artist team up to give Britain's biggest fashion disasters some much-needed makeunders.</t>
  </si>
  <si>
    <t>s60</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</si>
  <si>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</si>
  <si>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</si>
  <si>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</si>
  <si>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</si>
  <si>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</si>
  <si>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</si>
  <si>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</si>
  <si>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</si>
  <si>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</si>
  <si>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</si>
  <si>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</si>
  <si>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</si>
  <si>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</si>
  <si>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</si>
  <si>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</si>
  <si>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</si>
  <si>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</si>
  <si>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</si>
  <si>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</si>
  <si>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</si>
  <si>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</si>
  <si>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</si>
  <si>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</si>
  <si>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</si>
  <si>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</si>
  <si>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</si>
  <si>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</si>
  <si>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</si>
  <si>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Crime TV Shows, Docuseries</t>
  </si>
  <si>
    <t>Cast members, writers, producers and mental health professionals discuss some of the difficult issues and themes explored in "13 Reasons Why."</t>
  </si>
  <si>
    <t>s66</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</si>
  <si>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</si>
  <si>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</si>
  <si>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</si>
  <si>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</si>
  <si>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</si>
  <si>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</si>
  <si>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Ava DuVernay</t>
  </si>
  <si>
    <t>October 7, 2016</t>
  </si>
  <si>
    <t>In this thought-provoking documentary, scholars, activists and politicians analyze the criminalization of African Americans and the U.S. prison boom.</t>
  </si>
  <si>
    <t>s68</t>
  </si>
  <si>
    <t>Oprah Winfrey, Ava DuVernay</t>
  </si>
  <si>
    <t>January 26, 2017</t>
  </si>
  <si>
    <t>Oprah Winfrey sits down with director Ava DuVernay to discuss her Oscar-nominated film, historical cycles of oppression and the broken prison system.</t>
  </si>
  <si>
    <t>s69</t>
  </si>
  <si>
    <t>Daniel Lee</t>
  </si>
  <si>
    <t>Donnie Yen, Zhao Wei, Wu Chun, Law Kar-Ying, Kate Tsui, Yuwu Qi, Wu Ma, Chen Kuan Tai, Sammo Kam-Bo Hung, Chen Zhi Hui, Damian Lau, Xiang Dong Xu</t>
  </si>
  <si>
    <t>Hong Kong, China, Singapore</t>
  </si>
  <si>
    <t>April 3, 2019</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</si>
  <si>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</si>
  <si>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</si>
  <si>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</si>
  <si>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Scott Hussion, Seth Fuller</t>
  </si>
  <si>
    <t>Neville Archambault, Amber Midthunder, Brytnee Ratledge, Hank Rogerson, Chelsea Edmundson, John-Paul Howard, Lora Martinez-Cunningham, Brianne Moncrief</t>
  </si>
  <si>
    <t>October 27, 2018</t>
  </si>
  <si>
    <t>Upping the “13 Cameras” ante, this sequel finds a family renting a vacation house that’s been customized to violate their privacy.</t>
  </si>
  <si>
    <t>s71</t>
  </si>
  <si>
    <t>Adam Davis, Jerry Kolber, Trey Nelson, Erich Sturm</t>
  </si>
  <si>
    <t>February 1, 2019</t>
  </si>
  <si>
    <t>A Google executive boldly attempts a death-defying mission to travel to space and free-fall back to Earth without a rocket.</t>
  </si>
  <si>
    <t>s72</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</si>
  <si>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</si>
  <si>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</si>
  <si>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</si>
  <si>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 but they'll be lucky to make it there alive.</t>
  </si>
  <si>
    <t>s73</t>
  </si>
  <si>
    <t>Burr Steers</t>
  </si>
  <si>
    <t>Zac Efron, Leslie Mann, Matthew Perry, Thomas Lennon, Michelle Trachtenberg, Melora Hardin, Sterling Knight, Hunter Parrish, Nicole Sullivan, Allison Miller</t>
  </si>
  <si>
    <t>January 1, 2021</t>
  </si>
  <si>
    <t>Nearing a midlife crisis, thirty-something Mike wishes for a "do-over" – and that's exactly what he gets when he wakes up to find he's 17 again.</t>
  </si>
  <si>
    <t>s74</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</si>
  <si>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</si>
  <si>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</si>
  <si>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</si>
  <si>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</si>
  <si>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s75</t>
  </si>
  <si>
    <t>Salvador Calvo</t>
  </si>
  <si>
    <t>Luis Tosar, Javier Gutiérrez, Álvaro Cervantes, Karra Elejalde, Carlos Hipólito, Ricardo Gómez, Patrick Criado, Eduard Fernández, Miguel Herrán, Emilio Palacios</t>
  </si>
  <si>
    <t>June 2, 2017</t>
  </si>
  <si>
    <t>While Spain relinquishes its last colonies, a battle-fatigued outpost engages in a long, brutal and sometimes bizarre clash with Filipino insurgents.</t>
  </si>
  <si>
    <t>s76</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</si>
  <si>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</si>
  <si>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</si>
  <si>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</si>
  <si>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</si>
  <si>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</si>
  <si>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Raymond Wood</t>
  </si>
  <si>
    <t>Hayley Lovitt, Teddy Cole, Brook Todd, Ace Harney, Jason Macdonald</t>
  </si>
  <si>
    <t>July 26, 2019</t>
  </si>
  <si>
    <t>Horror Movies, Independent Movies</t>
  </si>
  <si>
    <t>Student filmmakers uncover occult rituals tied to an abandoned warehouse, then gradually realize the horror is closer than they think.</t>
  </si>
  <si>
    <t>s78</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</si>
  <si>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</si>
  <si>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</si>
  <si>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</si>
  <si>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s79</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</si>
  <si>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</si>
  <si>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</si>
  <si>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</si>
  <si>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</si>
  <si>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</si>
  <si>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Morgan Neville</t>
  </si>
  <si>
    <t>Darlene Love, Merry Clayton, Lisa Fischer, Táta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</si>
  <si>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</si>
  <si>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</si>
  <si>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</si>
  <si>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</si>
  <si>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Tuba Büyüküstün, Ilker Aksum, Bülent Emin Yarar, İpek Bilgin, Müjde Uzman, Firat Çelik, Ayten Uncuoglu, Cihat Tamer</t>
  </si>
  <si>
    <t>August 15, 2017</t>
  </si>
  <si>
    <t>When his wife is convicted of murder, a horrified family man races to prove her innocence while a dogged investigator sets out to uncover the truth.</t>
  </si>
  <si>
    <t>s82</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</si>
  <si>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</si>
  <si>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</si>
  <si>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</si>
  <si>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</si>
  <si>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</si>
  <si>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</si>
  <si>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</si>
  <si>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</si>
  <si>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</si>
  <si>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</si>
  <si>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</si>
  <si>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</si>
  <si>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</si>
  <si>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</si>
  <si>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</si>
  <si>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</si>
  <si>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Jon Lucas, Scott Moore</t>
  </si>
  <si>
    <t>Miles Teller, Skylar Astin, Justin Chon, Sarah Wright, Jonathan Keltz, François Chau, Russell Hodgkinson, Daniel Booko, Russell Mercado, Josie Loren, Dustin Ybarra</t>
  </si>
  <si>
    <t>April 16, 2019</t>
  </si>
  <si>
    <t>Jeff's straight-and-narrow life changes abruptly when his buddies take him out for a birthday bash – the night before a crucial med school interview.</t>
  </si>
  <si>
    <t>s86</t>
  </si>
  <si>
    <t>Laura Morgan</t>
  </si>
  <si>
    <t>British TV Shows, Reality TV</t>
  </si>
  <si>
    <t>In a social experiment, a group of daughters sends their mothers, disguised as 21-year-olds, into the world to experience life as a member of Gen Z.</t>
  </si>
  <si>
    <t>s87</t>
  </si>
  <si>
    <t>Luke Kenny, Mohit Raina, Mukul Dev</t>
  </si>
  <si>
    <t>December 1, 2018</t>
  </si>
  <si>
    <t>In one of history's greatest last stands, a battalion of 21 Sikh soldiers fights to defend their outpost from attack by over 10,000 Afghans.</t>
  </si>
  <si>
    <t>s88</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</si>
  <si>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</si>
  <si>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</si>
  <si>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</si>
  <si>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</si>
  <si>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</si>
  <si>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</si>
  <si>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</si>
  <si>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</si>
  <si>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Brian Smrz</t>
  </si>
  <si>
    <t>Ethan Hawke, Xu Qing, Paul Anderson, Rutger Hauer, Tyrone Keogh, Nathalie Boltt, Liam Cunningham</t>
  </si>
  <si>
    <t>South Africa, China, United States</t>
  </si>
  <si>
    <t>April 7, 2018</t>
  </si>
  <si>
    <t>Revived by an experimental procedure, a hit man gets to live an extra 24 hours – which he uses to avenge his dead wife and child and redeem himself.</t>
  </si>
  <si>
    <t>s91</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</si>
  <si>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</si>
  <si>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</si>
  <si>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</si>
  <si>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</si>
  <si>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s92</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</si>
  <si>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</si>
  <si>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</si>
  <si>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</si>
  <si>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</si>
  <si>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s93</t>
  </si>
  <si>
    <t>Nicanor Loreti</t>
  </si>
  <si>
    <t>Diego Capusotto, Sofía Gala, Daniel Aráoz, Willy Toledo, El Polaco, Paula Manzone, Yayo Guridi, Guillermo Toledo</t>
  </si>
  <si>
    <t>Argentina</t>
  </si>
  <si>
    <t>May 1, 2018</t>
  </si>
  <si>
    <t>Action &amp; Adventure, Comedies, International Movies</t>
  </si>
  <si>
    <t>After a musician dies under suspicious circumstances, a hard-drinking detective and a music fan investigate why rock stars often die at the age of 27.</t>
  </si>
  <si>
    <t>s94</t>
  </si>
  <si>
    <t>Simon Napier-Bell</t>
  </si>
  <si>
    <t>Janis Joplin, Jimi Hendrix, Amy Winehouse, Jim Morrison, Kurt Cobain</t>
  </si>
  <si>
    <t>Explore the circumstances surrounding the tragic deaths at 27 of Jimi Hendrix, Jim Morrison, Brian Jones, Janis Joplin, Kurt Cobain and Amy Winehouse.</t>
  </si>
  <si>
    <t>s95</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</si>
  <si>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</si>
  <si>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</si>
  <si>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</si>
  <si>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</si>
  <si>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 and soon meets a fellow resident who changes her outlook.</t>
  </si>
  <si>
    <t>s96</t>
  </si>
  <si>
    <t>Jin-sung Yang, Kyu-jong Kim, Tae-hwan Kang, Geummi</t>
  </si>
  <si>
    <t>June 10, 2017</t>
  </si>
  <si>
    <t>When her fiancé acts strangely upon receiving a mysterious invitation, a florist sets out to find out the truth behind the tiny scrap of paper.</t>
  </si>
  <si>
    <t>s97</t>
  </si>
  <si>
    <t>McG</t>
  </si>
  <si>
    <t>Kevin Costner, Amber Heard, Hailee Steinfeld, Connie Nielsen, Tómas Lemarquis, Richard Sammel, Marc Andréoni, Bruno Ricci, Jonas Bloquet, Eriq Ebouaney</t>
  </si>
  <si>
    <t>United States, France, Serbia</t>
  </si>
  <si>
    <t>December 1, 2020</t>
  </si>
  <si>
    <t>A terminally ill secret agent accepts a risky mission in exchange for an experimental drug that might save him – if he can survive its side effects.</t>
  </si>
  <si>
    <t>s98</t>
  </si>
  <si>
    <t>Nagesh Kukunoor</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</si>
  <si>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</si>
  <si>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</si>
  <si>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</si>
  <si>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s99</t>
  </si>
  <si>
    <t>Gaby Dellal</t>
  </si>
  <si>
    <t>Elle Fanning, Naomi Watts, Susan Sarandon, Tate Donovan, Linda Emond, Jordan Carlos, Sam Trammell, Maria Dizzia, Tessa Albertson</t>
  </si>
  <si>
    <t>August 28, 2017</t>
  </si>
  <si>
    <t>Dramas, LGBTQ Movies</t>
  </si>
  <si>
    <t>When teenage Ray begins transitioning from female to male, his single mom and grandmother must cope with the change while tracking down his father.</t>
  </si>
  <si>
    <t>s100</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</si>
  <si>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</si>
  <si>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</si>
  <si>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</si>
  <si>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</si>
  <si>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</si>
  <si>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Rajkumar Hirani</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</si>
  <si>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</si>
  <si>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</si>
  <si>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</si>
  <si>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s102</t>
  </si>
  <si>
    <t>Shazia Javed</t>
  </si>
  <si>
    <t>June 15, 2019</t>
  </si>
  <si>
    <t>Documentaries, Faith &amp; Spirituality</t>
  </si>
  <si>
    <t>A Muslim women's activist group in India protests against oral divorces, starting a movement to reclaim their religious and constitutional rights.</t>
  </si>
  <si>
    <t>s103</t>
  </si>
  <si>
    <t>Sinan Akkuş</t>
  </si>
  <si>
    <t>Kostja Ullmann, Eko Fresh, Kida Khodr Ramadan, Sabrina Klüber, Sami Nasser, Kayla Rybicka, Jytte-Merle Böhrnsen, Emrah Erdogru, Tim Grothe, Hülya Duyar</t>
  </si>
  <si>
    <t>Germany</t>
  </si>
  <si>
    <t>December 15, 2016</t>
  </si>
  <si>
    <t>The lives of three dissatisfied brothers running a family bridal shop turn topsy-turvy when one of them has to care for his ex-girlfriend's baby.</t>
  </si>
  <si>
    <t>s104</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</si>
  <si>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</si>
  <si>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</si>
  <si>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</si>
  <si>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</si>
  <si>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</si>
  <si>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Ruben Fleischer</t>
  </si>
  <si>
    <t>Jesse Eisenberg, Danny McBride, Aziz Ansari, Nick Swardson, Dilshad Vadsaria, Michael Peña, Bianca Kajlich, Fred Ward</t>
  </si>
  <si>
    <t>Action &amp; Adventure, Comedies</t>
  </si>
  <si>
    <t>Two crooks planning a bank heist wind up abducting a pizza delivery driver and force him to commit the robbery — with a strict time limit.</t>
  </si>
  <si>
    <t>s106</t>
  </si>
  <si>
    <t>Maciej Dejczer</t>
  </si>
  <si>
    <t>Krzysztof Stroiński, Andrzej Mellin, Adrianna Biedrzyńska, Adrianna Biedrzyńska, Rafał Zimowski, Kama Kowalewska, Wiesław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</si>
  <si>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</si>
  <si>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</si>
  <si>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</si>
  <si>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</si>
  <si>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Barbara Białowąs, Tomasz Mandes</t>
  </si>
  <si>
    <t>Anna-Maria Sieklucka, Michele Morrone, Bronisław Wrocławski, Otar Saralidze, Magdalena Lamparska, Natasza Urbańska, Grażyna Szapołowska, Tomasz Stockinger, Gianni Parisi, Mateusz Łasowski</t>
  </si>
  <si>
    <t>Poland</t>
  </si>
  <si>
    <t>June 7, 2020</t>
  </si>
  <si>
    <t>A fiery executive in a spiritless relationship falls victim to a dominant mafia boss, who imprisons her and gives her one year to fall in love with him.</t>
  </si>
  <si>
    <t>s108</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</si>
  <si>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</si>
  <si>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</si>
  <si>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</si>
  <si>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</si>
  <si>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s109</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</si>
  <si>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</si>
  <si>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</si>
  <si>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</si>
  <si>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</si>
  <si>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</si>
  <si>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</si>
  <si>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</si>
  <si>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</si>
  <si>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</si>
  <si>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</si>
  <si>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</si>
  <si>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</si>
  <si>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</si>
  <si>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Jack C. Newell</t>
  </si>
  <si>
    <t>Jake Bickelhaupt</t>
  </si>
  <si>
    <t>After launching a successful underground restaurant out of their apartment, an ambitious chef and his wife open an all-consuming upscale eatery.</t>
  </si>
  <si>
    <t>s112</t>
  </si>
  <si>
    <t>Sarah Natochenny, Suzy Myers, Simona Berman, Erica Schroeder, Marca Leigh, Scottie Ray, Henry F. Benjamin</t>
  </si>
  <si>
    <t>October 1, 2020</t>
  </si>
  <si>
    <t>Kids' TV</t>
  </si>
  <si>
    <t>Paw-esome tales abound when singing furry friends Lampo, Milady, Pilou and Meatball band together.</t>
  </si>
  <si>
    <t>s113</t>
  </si>
  <si>
    <t>Carlos Cuevas, Guiomar Puerta, Iván Marcos, Israel Elejalde, Eudald Font, Luis Larrodera, Carmen Gutiérrez, Diana Gómez, Vito Sanz, Marina San José,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</si>
  <si>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</si>
  <si>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</si>
  <si>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</si>
  <si>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</si>
  <si>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</si>
  <si>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</si>
  <si>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</si>
  <si>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</si>
  <si>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</si>
  <si>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</si>
  <si>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</si>
  <si>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</si>
  <si>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</si>
  <si>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</si>
  <si>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</si>
  <si>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</si>
  <si>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</si>
  <si>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</si>
  <si>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</si>
  <si>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s117</t>
  </si>
  <si>
    <t>Ishaya Bako</t>
  </si>
  <si>
    <t>Kate Henshaw-Nuttal, Enyinna Nwigwe, Linda Ejiofor, Yakubu Mohammed, Bimbo Manuel, Sani Mu’azu, Emil Hirai-Garuba, Rekiya Ibrahim Atta</t>
  </si>
  <si>
    <t>June 13, 2020</t>
  </si>
  <si>
    <t>After the election-night murder of her campaign manager at a polling site, a gubernatorial candidate challenges the corrupt incumbent's victory.</t>
  </si>
  <si>
    <t>s118</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</si>
  <si>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</si>
  <si>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</si>
  <si>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</si>
  <si>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</si>
  <si>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</si>
  <si>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</si>
  <si>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</si>
  <si>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</si>
  <si>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</si>
  <si>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</si>
  <si>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</si>
  <si>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</si>
  <si>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</si>
  <si>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s121</t>
  </si>
  <si>
    <t>Victor Levin</t>
  </si>
  <si>
    <t>Anton Yelchin, Bérénice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</si>
  <si>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</si>
  <si>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</si>
  <si>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</si>
  <si>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</si>
  <si>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</si>
  <si>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</si>
  <si>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</si>
  <si>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</si>
  <si>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</si>
  <si>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</si>
  <si>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</si>
  <si>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</si>
  <si>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Rizal Mantovani</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</si>
  <si>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</si>
  <si>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</si>
  <si>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</si>
  <si>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s125</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</si>
  <si>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</si>
  <si>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</si>
  <si>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</si>
  <si>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 until he gets kidnapped.</t>
  </si>
  <si>
    <t>s126</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</si>
  <si>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</si>
  <si>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</si>
  <si>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</si>
  <si>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</si>
  <si>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</si>
  <si>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</si>
  <si>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</si>
  <si>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</si>
  <si>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</si>
  <si>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</si>
  <si>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</si>
  <si>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Michael Bay</t>
  </si>
  <si>
    <t>Ryan Reynolds, Mélanie Laurent, Corey Hawkins, Dave Franco, Adria Arjona, Manuel Garcia-Rulfo, Ben Hardy, Lior Raz, Payman Maadi, Yuri Kolokolnikov, Kim Kold</t>
  </si>
  <si>
    <t>December 13, 2019</t>
  </si>
  <si>
    <t>Action &amp; Adventure, Dramas</t>
  </si>
  <si>
    <t>After faking his death, a tech billionaire recruits a team of international operatives for a bold and bloody mission to take down a brutal dictator.</t>
  </si>
  <si>
    <t>s129</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</si>
  <si>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</si>
  <si>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</si>
  <si>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</si>
  <si>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</si>
  <si>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</si>
  <si>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</si>
  <si>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</si>
  <si>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</si>
  <si>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</si>
  <si>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</si>
  <si>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</si>
  <si>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November 1, 2020</t>
  </si>
  <si>
    <t>Recruited by a sheriff, volunteers infiltrate county prisons to expose corruption and crime from within the system in this docuseries.</t>
  </si>
  <si>
    <t>s132</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</si>
  <si>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</si>
  <si>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</si>
  <si>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</si>
  <si>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</si>
  <si>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s133</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</si>
  <si>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</si>
  <si>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</si>
  <si>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</si>
  <si>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</si>
  <si>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</si>
  <si>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</si>
  <si>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Roger Gual</t>
  </si>
  <si>
    <t>Paco León, Juana Acosta, Juan Pablo Raba, Alex Brendemühl, Manuel Morón</t>
  </si>
  <si>
    <t>October 27, 2016</t>
  </si>
  <si>
    <t>Loyalties are tested and cruelties revealed when four business partners spend a tense evening debating who will pay for the crime they committed.</t>
  </si>
  <si>
    <t>s135</t>
  </si>
  <si>
    <t>December 21, 2018</t>
  </si>
  <si>
    <t>Docuseries</t>
  </si>
  <si>
    <t>Witness the excitement and drama behind the scenes in the seven days leading up to major live events in the worlds of sports, fashion, space and food.</t>
  </si>
  <si>
    <t>s136</t>
  </si>
  <si>
    <t>Meenu Gaur, Farjad Nabi</t>
  </si>
  <si>
    <t>Mahira Khan, Sheheryar Munawar, Javed Sheikh, Hina Dilpazeer, Amna Ilyas, Mira Sethi, Rimal Ali, Salahuddin Tunio, Aamir Qureshi, Adnan Shah</t>
  </si>
  <si>
    <t>Pakistan</t>
  </si>
  <si>
    <t>May 15, 2019</t>
  </si>
  <si>
    <t>Comedies, International Movies, Music &amp; Musicals</t>
  </si>
  <si>
    <t>Given just seven days by a genie to find a girl who will fall for him, a nerdy young man embarks on a madcap and messy search for his would-be wife.</t>
  </si>
  <si>
    <t>s137</t>
  </si>
  <si>
    <t>Vishal Bhardwaj</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</si>
  <si>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</si>
  <si>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</si>
  <si>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 only to find them flawed.</t>
  </si>
  <si>
    <t>s138</t>
  </si>
  <si>
    <t>Australia</t>
  </si>
  <si>
    <t>June 1, 2016</t>
  </si>
  <si>
    <t>Docuseries, International TV Shows, Science &amp; Nature TV</t>
  </si>
  <si>
    <t>This series examines the nature of cuteness and how adorability helps some animal species to survive and thrive in a variety of environments.</t>
  </si>
  <si>
    <t>s139</t>
  </si>
  <si>
    <t>Bob Brisbane</t>
  </si>
  <si>
    <t>August 10, 2018</t>
  </si>
  <si>
    <t>From fangs to claws to venomous stings, they all wield deadly weapons. But which creature will be crowned the fiercest of all?</t>
  </si>
  <si>
    <t>s140</t>
  </si>
  <si>
    <t>Australia, United States</t>
  </si>
  <si>
    <t>December 22, 2017</t>
  </si>
  <si>
    <t>Powerful cats, indestructible arachnids and flesh-melting pit vipers are just the beginning in this series about Latin America's deadliest creatures.</t>
  </si>
  <si>
    <t>s141</t>
  </si>
  <si>
    <t>Mitch Ryan</t>
  </si>
  <si>
    <t>Get up close and personal with avalanches, fiery volcanoes and other natural cataclysms, and learn why some choose to live in their destructive paths.</t>
  </si>
  <si>
    <t>s142</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</si>
  <si>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</si>
  <si>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</si>
  <si>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</si>
  <si>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</si>
  <si>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</si>
  <si>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</si>
  <si>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</si>
  <si>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</si>
  <si>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</si>
  <si>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</si>
  <si>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</si>
  <si>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</si>
  <si>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</si>
  <si>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</si>
  <si>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</si>
  <si>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</si>
  <si>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</si>
  <si>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</si>
  <si>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</si>
  <si>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</si>
  <si>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</si>
  <si>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</si>
  <si>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</si>
  <si>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</si>
  <si>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</si>
  <si>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Everardo González</t>
  </si>
  <si>
    <t>Mexico, United States</t>
  </si>
  <si>
    <t>October 28, 2019</t>
  </si>
  <si>
    <t>This documentary captures the joy and heartbreak of families separated by the U.S.-Mexico border sharing a short but bittersweet reunion in 2018.</t>
  </si>
  <si>
    <t>s148</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</si>
  <si>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</si>
  <si>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</si>
  <si>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</si>
  <si>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</si>
  <si>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</si>
  <si>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</si>
  <si>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</si>
  <si>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</si>
  <si>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</si>
  <si>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</si>
  <si>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</si>
  <si>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Andrew Lau Wai-Keung</t>
  </si>
  <si>
    <t>Qi Shu, Liu Ye, Anthony Wong Chau-Sang, Liang Tian, Danying Feng, Rina Sa, Zhang Songwen, Tian Gao, Andrew Lin</t>
  </si>
  <si>
    <t>China, Hong Kong</t>
  </si>
  <si>
    <t>After meeting under awkward circumstances, a glamorous businesswoman and a tradition-bound policeman begin a relationship that changes their lives.</t>
  </si>
  <si>
    <t>s151</t>
  </si>
  <si>
    <t>Padmakumar Narasimhamurthy</t>
  </si>
  <si>
    <t>Dhruva Padmakumar, Gaurav Sharma, Vasuki</t>
  </si>
  <si>
    <t>April 1, 2018</t>
  </si>
  <si>
    <t>The curious child of idealistic interfaith parents observes an increasingly intolerant world as his family faces financial strain.</t>
  </si>
  <si>
    <t>s152</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</si>
  <si>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</si>
  <si>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</si>
  <si>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</si>
  <si>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</si>
  <si>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</si>
  <si>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</si>
  <si>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</si>
  <si>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</si>
  <si>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</si>
  <si>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</si>
  <si>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won’t pass on.</t>
  </si>
  <si>
    <t>s154</t>
  </si>
  <si>
    <t>Richard Attenborough</t>
  </si>
  <si>
    <t>Dirk Bogarde, James Caan, Michael Caine, Sean Connery, Edward Fox, Elliott Gould, Gene Hackman, Anthony Hopkins, Hardy Krüger, Laurence Olivier, Ryan O'Neal, Robert Redford, Maximilian Schell, Liv Ullmann</t>
  </si>
  <si>
    <t>United States, United Kingdom</t>
  </si>
  <si>
    <t>Action &amp; Adventure, Classic Movies, Dramas</t>
  </si>
  <si>
    <t>This wartime drama details a pivotal day in 1944 when an Allied task force tried to win World War II by seizing control of key bridges in Holland.</t>
  </si>
  <si>
    <t>s155</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</si>
  <si>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</si>
  <si>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</si>
  <si>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</si>
  <si>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family’s land before Christmas.</t>
  </si>
  <si>
    <t>s156</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</si>
  <si>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</si>
  <si>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</si>
  <si>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</si>
  <si>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</si>
  <si>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</si>
  <si>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</si>
  <si>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</si>
  <si>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</si>
  <si>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</si>
  <si>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</si>
  <si>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s158</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</si>
  <si>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</si>
  <si>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</si>
  <si>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</si>
  <si>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</si>
  <si>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</si>
  <si>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</si>
  <si>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Emily Alatalo, Lauren Holly, Yanic Truesdale, Franco Lo Presti, Andrew Bushell, Genelle Williams, Kyana Teresa, Eric Hicks</t>
  </si>
  <si>
    <t>November 4, 2020</t>
  </si>
  <si>
    <t>A cop working undercover to trail a possible diamond thief gets caught in a tricky spot when she finds new clues — and new feelings — for the suspect.</t>
  </si>
  <si>
    <t>s160</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</si>
  <si>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</si>
  <si>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</si>
  <si>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</si>
  <si>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</si>
  <si>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</si>
  <si>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</si>
  <si>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</si>
  <si>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</si>
  <si>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</si>
  <si>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</si>
  <si>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s162</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</si>
  <si>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</si>
  <si>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</si>
  <si>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</si>
  <si>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</si>
  <si>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</si>
  <si>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</si>
  <si>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</si>
  <si>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</si>
  <si>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s164</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</si>
  <si>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</si>
  <si>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</si>
  <si>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</si>
  <si>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</si>
  <si>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</si>
  <si>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</si>
  <si>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</si>
  <si>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</si>
  <si>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</si>
  <si>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</si>
  <si>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</si>
  <si>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</si>
  <si>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</si>
  <si>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</si>
  <si>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</si>
  <si>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</si>
  <si>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</si>
  <si>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</si>
  <si>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</si>
  <si>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</si>
  <si>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</si>
  <si>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</si>
  <si>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</si>
  <si>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</si>
  <si>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s169</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</si>
  <si>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</si>
  <si>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</si>
  <si>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</si>
  <si>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</si>
  <si>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</si>
  <si>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Tom Fassaert</t>
  </si>
  <si>
    <t>Netherlands, Denmark, South Africa</t>
  </si>
  <si>
    <t>October 16, 2016</t>
  </si>
  <si>
    <t>The filmmaker hunts for the missing puzzle pieces of his family history during a visit with a complex and controversial figure: his grandmother.</t>
  </si>
  <si>
    <t>s171</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</si>
  <si>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</si>
  <si>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</si>
  <si>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</si>
  <si>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</si>
  <si>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</si>
  <si>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</si>
  <si>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Robbie Countryman</t>
  </si>
  <si>
    <t>Loretta Devine, Tia Mowry-Hardrict, Anthony Alabi, Talia Jackson, Isaiah Russell-Bailey, Cameron J. Wright, Jordyn Raya James, Jackée Harry, Richard Roundtree</t>
  </si>
  <si>
    <t>December 9, 2019</t>
  </si>
  <si>
    <t>M'Dear and her sisters struggle to keep their singing act together before a church Christmas pageant while Grandpa teaches the kids a valuable lesson.</t>
  </si>
  <si>
    <t>s173</t>
  </si>
  <si>
    <t>Remo D'Souza</t>
  </si>
  <si>
    <t>Tiger Shroff, Jacqueline Fernandez, Nathan Jones, Kay Kay Menon, Amrita Singh, Gaurav Pandey, Shraddha Kapoor, Amrita Puri</t>
  </si>
  <si>
    <t>November 15, 2017</t>
  </si>
  <si>
    <t>Action &amp; Adventure, International Movies, Sci-Fi &amp; Fantasy</t>
  </si>
  <si>
    <t>A timid man gets unexpected superpowers while trying to save his family's land and a sacred tree from a ruthless tycoon.</t>
  </si>
  <si>
    <t>s174</t>
  </si>
  <si>
    <t>Bille August</t>
  </si>
  <si>
    <t>Esben Smed, Katrine Rosenthal, Benjamin Kitter, Julie Christiansen, Tommy Kenter, Tammi Øst, Rasmus Bjerg, Ole Lemmeke, Sarah Viktoria Bjerregaard, Anders Hove, Jens Albinus</t>
  </si>
  <si>
    <t>Denmark</t>
  </si>
  <si>
    <t>April 20, 2019</t>
  </si>
  <si>
    <t>A gifted engineer flees his austere roots to pursue wealth and success among Copenhagen's elite, but the pride propelling him threatens to be his ruin.</t>
  </si>
  <si>
    <t>s175</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</si>
  <si>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</si>
  <si>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</si>
  <si>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</si>
  <si>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</si>
  <si>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</si>
  <si>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</si>
  <si>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</si>
  <si>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</si>
  <si>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</si>
  <si>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</si>
  <si>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</si>
  <si>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</si>
  <si>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</si>
  <si>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</si>
  <si>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 who seemed to have it all – sets out to discover where he went wrong.</t>
  </si>
  <si>
    <t>s178</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</si>
  <si>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</si>
  <si>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</si>
  <si>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</si>
  <si>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</si>
  <si>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</si>
  <si>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</si>
  <si>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</si>
  <si>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</si>
  <si>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</si>
  <si>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</si>
  <si>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</si>
  <si>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</si>
  <si>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s181</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</si>
  <si>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</si>
  <si>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</si>
  <si>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</si>
  <si>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</si>
  <si>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Richard Mears</t>
  </si>
  <si>
    <t>Julie Walters</t>
  </si>
  <si>
    <t>November 1, 2016</t>
  </si>
  <si>
    <t>Aardman Animations icons Wallace &amp; Gromit, Morph and more join fans and collaborators for a retrospective celebrating the studio's 40th anniversary.</t>
  </si>
  <si>
    <t>s183</t>
  </si>
  <si>
    <t>Erik Nelson</t>
  </si>
  <si>
    <t>December 25, 2017</t>
  </si>
  <si>
    <t>This documentary dissects the case of a filmmaker whose death, along with the deaths of his wife and daughter, sparked alt-right conspiracy theories.</t>
  </si>
  <si>
    <t>s184</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</si>
  <si>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</si>
  <si>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</si>
  <si>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</si>
  <si>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</si>
  <si>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 and horrifyingly hilarious antics — await.</t>
  </si>
  <si>
    <t>s185</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</si>
  <si>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</si>
  <si>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</si>
  <si>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</si>
  <si>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</si>
  <si>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</si>
  <si>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Thomas Stuber</t>
  </si>
  <si>
    <t>Peter Kurth, Lena Lauzemis, Lina Wendel, Edin Hasanovic, Marko Dyrlich, Peter Schneider, Reiner Schöne, Udo Kroschwald</t>
  </si>
  <si>
    <t>February 15, 2017</t>
  </si>
  <si>
    <t>Long past his heyday, a still-virile boxer tries to reconnect with his daughter as he confronts the onset of a terminal, degenerative neural disorder.</t>
  </si>
  <si>
    <t>s187</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</si>
  <si>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</si>
  <si>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</si>
  <si>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</si>
  <si>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</si>
  <si>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</si>
  <si>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</si>
  <si>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</si>
  <si>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</si>
  <si>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</si>
  <si>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</si>
  <si>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</si>
  <si>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</si>
  <si>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</si>
  <si>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</si>
  <si>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</si>
  <si>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</si>
  <si>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Coodie, Chike</t>
  </si>
  <si>
    <t>Stephon Marbury</t>
  </si>
  <si>
    <t>July 6, 2020</t>
  </si>
  <si>
    <t>From gifted athlete to professional NBA hooper, Coney Island's Stephon Marbury navigates the pressures, pitfalls and peaks of his basketball journey.</t>
  </si>
  <si>
    <t>s191</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</si>
  <si>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</si>
  <si>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</si>
  <si>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</si>
  <si>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</si>
  <si>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</si>
  <si>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</si>
  <si>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Lee Seung-gi, Cha Seung-won, Oh Yeon-seo, Lee Hong-gi, Jang Gwang, Lee Se-young</t>
  </si>
  <si>
    <t>March 5, 2019</t>
  </si>
  <si>
    <t>A self-serving mythical creature's bid for invincibility backfires when he finds himself at the mercy of a woman who can see otherworldly beings.</t>
  </si>
  <si>
    <t>s193</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</si>
  <si>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</si>
  <si>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</si>
  <si>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</si>
  <si>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</si>
  <si>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</si>
  <si>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</si>
  <si>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Chris Bell</t>
  </si>
  <si>
    <t>August 27, 2018</t>
  </si>
  <si>
    <t>This documentary takes a deep dive into the benefits, dangers and lingering questions around Kratom leaf as an alternative to opioid painkillers.</t>
  </si>
  <si>
    <t>s195</t>
  </si>
  <si>
    <t>Francisco Macri</t>
  </si>
  <si>
    <t>March 20, 2020</t>
  </si>
  <si>
    <t>Juan Manuel Fangio was the Formula One king, winning five world championships in the early 1950s — before protective gear or safety features were used.</t>
  </si>
  <si>
    <t>s196</t>
  </si>
  <si>
    <t>Steven Bognar, Julia Reichert</t>
  </si>
  <si>
    <t>November 10, 2020</t>
  </si>
  <si>
    <t>Five kids and their resilient families navigate the treatments and traumas of pediatric cancer in this documentary filmed over the course of six years.</t>
  </si>
  <si>
    <t>s197</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</si>
  <si>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</si>
  <si>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</si>
  <si>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</si>
  <si>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</si>
  <si>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</si>
  <si>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</si>
  <si>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</si>
  <si>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</si>
  <si>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</si>
  <si>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</si>
  <si>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</si>
  <si>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</si>
  <si>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</si>
  <si>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</si>
  <si>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</si>
  <si>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</si>
  <si>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</si>
  <si>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</si>
  <si>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</si>
  <si>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</si>
  <si>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Sophia Nahli Allison</t>
  </si>
  <si>
    <t>September 21, 2020</t>
  </si>
  <si>
    <t>The killing of Latasha Harlins became a flashpoint for the 1992 LA uprising. This documentary evocatively explores the 15-year-old's life and dreams.</t>
  </si>
  <si>
    <t>s202</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</si>
  <si>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</si>
  <si>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</si>
  <si>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</si>
  <si>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</si>
  <si>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</si>
  <si>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</si>
  <si>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</si>
  <si>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</si>
  <si>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father’s killers.</t>
  </si>
  <si>
    <t>s204</t>
  </si>
  <si>
    <t>Thomas Sorriaux</t>
  </si>
  <si>
    <t>Gérard Depardieu, Chantal Lauby, Medi Sadoun, Ilian Bergala, Blanche Gardin, Patrick Timsit, Barbara Cabrita, Jean Dell, Thomas Vandenberghe, Théo Fernandez, Léa Lopez</t>
  </si>
  <si>
    <t>October 15, 2016</t>
  </si>
  <si>
    <t>Comedies, International Movies, Sports Movies</t>
  </si>
  <si>
    <t>When a fit of anger leads to a serious injury, a sidelined soccer star returns to his hometown and reluctantly agrees to train the local youth.</t>
  </si>
  <si>
    <t>s205</t>
  </si>
  <si>
    <t>Ahmad El-Badri</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</si>
  <si>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</si>
  <si>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</si>
  <si>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</si>
  <si>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s206</t>
  </si>
  <si>
    <t>J.A. Bayona</t>
  </si>
  <si>
    <t>Lewis MacDougall, Sigourney Weaver, Felicity Jones, Liam Neeson, Toby Kebbell, Ben Moor, James Melville, Oliver Steer, Dominic Boyle, Geraldine Chaplin, Jennifer Lim</t>
  </si>
  <si>
    <t>United Kingdom, Spain, United States</t>
  </si>
  <si>
    <t>January 16, 2021</t>
  </si>
  <si>
    <t>Overwhelmed by his mother’s illness, a young boy begins to understand human complexity through the fantastic tales of a consoling tree monster.</t>
  </si>
  <si>
    <t>s207</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</si>
  <si>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</si>
  <si>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</si>
  <si>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</si>
  <si>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</si>
  <si>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</si>
  <si>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</si>
  <si>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Christopher S. Rech, Brandon Kimber</t>
  </si>
  <si>
    <t>This documentary excoriates a noted anti-death-penalty activist and his team, whose questionable methods got a convicted killer freed in 1999.</t>
  </si>
  <si>
    <t>s209</t>
  </si>
  <si>
    <t>June 12, 2018</t>
  </si>
  <si>
    <t>Entrepreneurs worldwide explore alternatives to current capitalist structures, advocating for profitable businesses that also tackle social inequality.</t>
  </si>
  <si>
    <t>s210</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</si>
  <si>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</si>
  <si>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</si>
  <si>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</si>
  <si>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</si>
  <si>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</si>
  <si>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</si>
  <si>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</si>
  <si>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</si>
  <si>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</si>
  <si>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</si>
  <si>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</si>
  <si>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Joram Lürsen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</si>
  <si>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</si>
  <si>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</si>
  <si>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</si>
  <si>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</si>
  <si>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</si>
  <si>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</si>
  <si>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</si>
  <si>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</si>
  <si>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</si>
  <si>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</si>
  <si>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September 25, 2020</t>
  </si>
  <si>
    <t>This docuseries investigates the 1991 killing of politician Detlev Rohwedder, an unsolved mystery at the heart of Germany's tumultuous reunification.</t>
  </si>
  <si>
    <t>s215</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</si>
  <si>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</si>
  <si>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</si>
  <si>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</si>
  <si>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</si>
  <si>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 prompted by her friends – decides to explore her sexuality with a high-priced call girl.</t>
  </si>
  <si>
    <t>s216</t>
  </si>
  <si>
    <t>Kees Van Oostrum</t>
  </si>
  <si>
    <t>Liev Schreiber, Jeanne Tripplehorn, Joelle Carter, Louise Fletcher, Katie Carr, Renée Soutendijk, Huub Stapel, Michael Pas</t>
  </si>
  <si>
    <t>June 6, 2019</t>
  </si>
  <si>
    <t>Nina thinks her husband, James, is cheating on her, and she sets out to prove it by calling him and pretending to be another woman.</t>
  </si>
  <si>
    <t>s217</t>
  </si>
  <si>
    <t>Tanya Streeter</t>
  </si>
  <si>
    <t>United Kingdom, Hong Kong</t>
  </si>
  <si>
    <t>October 4, 2019</t>
  </si>
  <si>
    <t>When he discovers the world's oceans brimming with plastic waste, a documentary filmmaker investigates the pollution's environmental impacts.</t>
  </si>
  <si>
    <t>s218</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</si>
  <si>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</si>
  <si>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</si>
  <si>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</si>
  <si>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</si>
  <si>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</si>
  <si>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</si>
  <si>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</si>
  <si>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</si>
  <si>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</si>
  <si>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</si>
  <si>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</si>
  <si>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</si>
  <si>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</si>
  <si>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</si>
  <si>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s221</t>
  </si>
  <si>
    <t>Henry Sarwer-Foner</t>
  </si>
  <si>
    <t>Russell Peters, Pamela Anderson, Michael Bublé, Jon Lovitz, Scott Thompson, Faizon Love, Goapele, Ted Lange</t>
  </si>
  <si>
    <t>November 1, 2013</t>
  </si>
  <si>
    <t>Stand-Up Comedy</t>
  </si>
  <si>
    <t>Inspired by the variety shows of the 1970s, "A Russell Peters Christmas" is a sweet, silly, sentimental and, most of all, funny Christmas special.</t>
  </si>
  <si>
    <t>s222</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</si>
  <si>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</si>
  <si>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</si>
  <si>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</si>
  <si>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</si>
  <si>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</si>
  <si>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Cathy Garcia-Molina</t>
  </si>
  <si>
    <t>John Lloyd Cruz, Bea Alonzo, Dimples Romana, Janus del Prado, James Blanco, Ahron Villena, Beatriz Saw, Shamaine Centenera, Khalil Ramos, Billy Crawford, Al Tantay, Arci Muñoz</t>
  </si>
  <si>
    <t>February 27, 2019</t>
  </si>
  <si>
    <t>Following their storybook wedding, Popoy and Basha find married life – and starting a business together – more challenging than they ever imagined.</t>
  </si>
  <si>
    <t>s224</t>
  </si>
  <si>
    <t>Chris Bolan</t>
  </si>
  <si>
    <t>April 29, 2020</t>
  </si>
  <si>
    <t>Documentaries, LGBTQ Movies</t>
  </si>
  <si>
    <t>Amid shifting times, two women kept their decades-long love a secret. But coming out later in life comes with its own set of challenges.</t>
  </si>
  <si>
    <t>s225</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</si>
  <si>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</si>
  <si>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</si>
  <si>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</si>
  <si>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</si>
  <si>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</si>
  <si>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</si>
  <si>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</si>
  <si>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</si>
  <si>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</si>
  <si>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</si>
  <si>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</si>
  <si>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</si>
  <si>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</si>
  <si>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</si>
  <si>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</si>
  <si>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</si>
  <si>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</si>
  <si>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</si>
  <si>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</si>
  <si>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</si>
  <si>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</si>
  <si>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</si>
  <si>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</si>
  <si>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</si>
  <si>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</si>
  <si>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</si>
  <si>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</si>
  <si>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</si>
  <si>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</si>
  <si>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</si>
  <si>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</si>
  <si>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</si>
  <si>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</si>
  <si>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</si>
  <si>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</si>
  <si>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</si>
  <si>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s232</t>
  </si>
  <si>
    <t>Maria Burton</t>
  </si>
  <si>
    <t>Laura Marano, Parker Mack, Katherine McNamara, Marcus Lyle Brown, Shayne Topp, Michelle Clunie, Kathleen Wilhoite</t>
  </si>
  <si>
    <t>August 1, 2017</t>
  </si>
  <si>
    <t>Ace news producer Amy is called back to her Louisiana hometown where memories of what used to be – and what might have been – come flooding back.</t>
  </si>
  <si>
    <t>s233</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</si>
  <si>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</si>
  <si>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</si>
  <si>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</si>
  <si>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</si>
  <si>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</si>
  <si>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</si>
  <si>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</si>
  <si>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</si>
  <si>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 only to find he's missing.</t>
  </si>
  <si>
    <t>s235</t>
  </si>
  <si>
    <t>Chung Mong-hong</t>
  </si>
  <si>
    <t>Wu Chien-ho, Chen Yi-wen, Samantha Ko, Liu Kuan-ting, Greg Hsu, Wu Tai-ling, Wen Chen-ling, Yin Shin</t>
  </si>
  <si>
    <t>January 24, 2020</t>
  </si>
  <si>
    <t>A family reckons with the aftermath of their younger son's incarceration and a greater misfortune that follows.</t>
  </si>
  <si>
    <t>s236</t>
  </si>
  <si>
    <t>Tammy Chen, James Wen, Peggy Tseng, Denny Huang</t>
  </si>
  <si>
    <t>January 27, 2019</t>
  </si>
  <si>
    <t>A Taipei doctor and a San Francisco engineer swap homes in a daring pact, embarking on journeys filled with trials, secrets and unexpected encounters.</t>
  </si>
  <si>
    <t>s237</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</si>
  <si>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</si>
  <si>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</si>
  <si>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</si>
  <si>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</si>
  <si>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</si>
  <si>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</si>
  <si>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Trisha Ziff</t>
  </si>
  <si>
    <t>United States, Mexico</t>
  </si>
  <si>
    <t>May 22, 2019</t>
  </si>
  <si>
    <t>Mexico City restaurant star Gabriela Cámara opens sister eatery Cala in San Francisco, with a similar menu and unusually welcoming kitchen culture.</t>
  </si>
  <si>
    <t>s239</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</si>
  <si>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</si>
  <si>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</si>
  <si>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</si>
  <si>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s240</t>
  </si>
  <si>
    <t>Cindy Lien, Nicholas Teo, Yao Ai-ning, Li Chung-lin, Chen Bor-jeng, Miao Ke-li</t>
  </si>
  <si>
    <t>To carry out her dad's wish and discover her roots, Dai Tian-qing embarks on a journey around Taiwan and finds love and redemption on the way.</t>
  </si>
  <si>
    <t>s241</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</si>
  <si>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</si>
  <si>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</si>
  <si>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</si>
  <si>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</si>
  <si>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Weber Yang, Cheryl Yang, Tien Hsin, Gabriel Lan, Wu Kang-jen, Cindy Lien, Wen Chen-ling, Hans Chung</t>
  </si>
  <si>
    <t>Amid the turmoil of China's civil war, families of Kuomintang pilots face the pain of leaving their homes but find strength in their shared bonds.</t>
  </si>
  <si>
    <t>s243</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</si>
  <si>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</si>
  <si>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</si>
  <si>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</si>
  <si>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</si>
  <si>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</si>
  <si>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</si>
  <si>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</si>
  <si>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</si>
  <si>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</si>
  <si>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Ravishankar Venkateswaran</t>
  </si>
  <si>
    <t>Revathi, Roger Narayanan, Sneha Ravishankar, Vidya Shankar, SR Leela</t>
  </si>
  <si>
    <t>March 31, 2020</t>
  </si>
  <si>
    <t>Facing a drought, a hungry tiger and a noble cow have an extraordinary encounter in this fable based on a children’s book and a Kannada folk song.</t>
  </si>
  <si>
    <t>s246</t>
  </si>
  <si>
    <t>Álvaro Brechner</t>
  </si>
  <si>
    <t>Antonio de la Torre, Chino Darín, Alfonso Tort, Soledad Villamil, César Troncoso, Silvia Pérez Cruz, César Bordón, Mirella Pascual, Nidia Telles, Eduardo Recabarren</t>
  </si>
  <si>
    <t>Uruguay, Argentina, Spain</t>
  </si>
  <si>
    <t>December 28, 2018</t>
  </si>
  <si>
    <t>Future Uruguayan president José Mujica and his fellow Tupamaro political prisoners fight to survive 12 years of solitary confinement and torture.</t>
  </si>
  <si>
    <t>s247</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</si>
  <si>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</si>
  <si>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</si>
  <si>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</si>
  <si>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</si>
  <si>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</si>
  <si>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</si>
  <si>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Sofia Coppola</t>
  </si>
  <si>
    <t>Bill Murray, Miley Cyrus, George Clooney, Chris Rock, Amy Poehler, Michael Cera, Maya Rudolph, Rashida Jones, Jason Schwartzman, Paul Shaffer, Jenny Lewis, Phoenix</t>
  </si>
  <si>
    <t>December 4, 2015</t>
  </si>
  <si>
    <t>Comedies, Music &amp; Musicals</t>
  </si>
  <si>
    <t>Bill Murray rounds up an all-star cast for an evening of music, mischief and barroom camaraderie in this irreverent twist on holiday variety shows.</t>
  </si>
  <si>
    <t>s249</t>
  </si>
  <si>
    <t>Hugo Becker, Wilfred Benaïche, Christophe Kourotchkine, Karim Barras, Bruno Paviot, Jean-Édouard Bodziak, Mathilde Warnier, Joséphine de La Baume, Marie-Julie Baup, Antoine Gouy, Julie Farenc</t>
  </si>
  <si>
    <t>July 30, 2018</t>
  </si>
  <si>
    <t>International TV Shows, TV Comedies</t>
  </si>
  <si>
    <t>At the height of the Cold War in 1960, André Merlaux joins the French Secret Service and contends with enemies both foreign and bureaucratic.</t>
  </si>
  <si>
    <t>s250</t>
  </si>
  <si>
    <t>John Lloyd Cruz, Sarah Geronimo, Dante Rivero, Rowell Santiago, Johnny Revilla, Bing Pimental, Daphne Oseña-Paez,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</si>
  <si>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</si>
  <si>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</si>
  <si>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</si>
  <si>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</si>
  <si>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Adam Shankman</t>
  </si>
  <si>
    <t>Mandy Moore, Shane West, Peter Coyote, Daryl Hannah, Lauren German, Clayne Crawford, Al Thompson</t>
  </si>
  <si>
    <t>When bad boy Landon is cast opposite campus bookworm Jamie in a high school play, romance blooms — until tragedy threatens to tear them apart.</t>
  </si>
  <si>
    <t>s252</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</si>
  <si>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</si>
  <si>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</si>
  <si>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</si>
  <si>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</si>
  <si>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</si>
  <si>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Gregory Caruso</t>
  </si>
  <si>
    <t>February 19, 2018</t>
  </si>
  <si>
    <t>Los Angeles police officers embark on an innovative program mentoring promising students from the harsh, gang-infested Watts neighborhood.</t>
  </si>
  <si>
    <t>s254</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</si>
  <si>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</si>
  <si>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</si>
  <si>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</si>
  <si>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</si>
  <si>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</si>
  <si>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</si>
  <si>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</si>
  <si>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</si>
  <si>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</si>
  <si>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Storm Reid, Oprah Winfrey, Reese Witherspoon, Mindy Kaling, Deric McCabe, Levi Miller, Chris Pine, Gugu Mbatha-Raw, Zach Galifianakis, Michael Peña, Bellamy Young, André Holland, Will McCormack, Rowan Blanchard, Daniel MacPherson</t>
  </si>
  <si>
    <t>September 25, 2018</t>
  </si>
  <si>
    <t>Years after their father disappears, Meg and her younger brother Charles Wallace cross galaxies on a quest to save him from the heart of darkness.</t>
  </si>
  <si>
    <t>s257</t>
  </si>
  <si>
    <t>Scott Kelly</t>
  </si>
  <si>
    <t>Two astronauts attempt to brave a life in Earth's orbit on a record-setting mission to see if humans have the endurance to survive a flight to Mars.</t>
  </si>
  <si>
    <t>s258</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</si>
  <si>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</si>
  <si>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</si>
  <si>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</si>
  <si>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</si>
  <si>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</si>
  <si>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</si>
  <si>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</si>
  <si>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</si>
  <si>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</si>
  <si>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Juan Pablo Di Pace, Adam Levy, Chipo Chung, Babou Ceesay, Emmett Scanlan, Will Thorp, Richard Coyle, Vincent Regan, Greta Scacchi, James Callis, Joanne Whalley, Jodhi May, Chris Brazier, Fraser Ayres, Jóhannes Haukur Jóhannesson, Ken Bones, Kenneth Collard</t>
  </si>
  <si>
    <t>TV Dramas</t>
  </si>
  <si>
    <t>In the wake of Jesus Christ's crucifixion, his apostles dedicate themselves to spreading his message, risking their freedom and their lives.</t>
  </si>
  <si>
    <t>s261</t>
  </si>
  <si>
    <t>Kazuya Murata</t>
  </si>
  <si>
    <t>Haruka Shiraishi, Yusuke Kobayashi, Makoto Furukawa, Taishi Murata, Kaori Nazuka, M・A・O, Ryota Takeuchi, Ai Kayano, Toru Okawa, Takehito Koyasu, Atsuko Tanaka</t>
  </si>
  <si>
    <t>March 9, 2018</t>
  </si>
  <si>
    <t>Everything Aiko knew was a lie. Now she's joining a team of Divers to reach the place where the Burst began to stop it for good and save her family.</t>
  </si>
  <si>
    <t>s262</t>
  </si>
  <si>
    <t>Rusty Nixon</t>
  </si>
  <si>
    <t>Debs Howard, Philip Granger, Sam Robert Muik, Havana Guppy, Bonnie Hay, Veronica Hampson, Lori Triolo, Andrew Coghlan, Laura Mitchell, Elinet Louicius</t>
  </si>
  <si>
    <t>Horror Movies</t>
  </si>
  <si>
    <t>After losing her mother, a teenage girl bonds with her phone’s artificial intelligence app, a relationship that soon takes a dark and violent turn.</t>
  </si>
  <si>
    <t>s263</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</si>
  <si>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</si>
  <si>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</si>
  <si>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</si>
  <si>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</si>
  <si>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</si>
  <si>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Ömer Faruk Sorak</t>
  </si>
  <si>
    <t>Mehmet Günsür, Belçim Bilgin, Ayda Aksel, Altan Erkekli, Sebnem Sönmez, Hüseyin Avni Danyal, Berna Konur, Ümit Bülent Dinçer</t>
  </si>
  <si>
    <t>April 4, 2018</t>
  </si>
  <si>
    <t>A series of coincidences brings two star-crossed lovers together, but fate pulls them apart until they encounter each other again in Istanbul.</t>
  </si>
  <si>
    <t>s265</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</si>
  <si>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</si>
  <si>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</si>
  <si>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</si>
  <si>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</si>
  <si>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s266</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</si>
  <si>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</si>
  <si>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</si>
  <si>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</si>
  <si>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</si>
  <si>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</si>
  <si>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</si>
  <si>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</si>
  <si>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</si>
  <si>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</si>
  <si>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</si>
  <si>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</si>
  <si>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</si>
  <si>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</si>
  <si>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</si>
  <si>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</si>
  <si>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</si>
  <si>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</si>
  <si>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</si>
  <si>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</si>
  <si>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</si>
  <si>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</si>
  <si>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</si>
  <si>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Satish Rajwade</t>
  </si>
  <si>
    <t>Nana Patekar, Sumeet Raghvan, Iravati Harshe, Aashish Kulkarni, Savita Malpekar</t>
  </si>
  <si>
    <t>September 10, 2020</t>
  </si>
  <si>
    <t>When a man falls from his balcony, an investigator questions the victim’s family, determined to uncover a darker truth behind the alleged accident.</t>
  </si>
  <si>
    <t>s272</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</si>
  <si>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</si>
  <si>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</si>
  <si>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</si>
  <si>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</si>
  <si>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</si>
  <si>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</si>
  <si>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fiancée, snubs doctors and checks into a nursing home to die.</t>
  </si>
  <si>
    <t>s274</t>
  </si>
  <si>
    <t>Umesh Mehra</t>
  </si>
  <si>
    <t>Saif Ali Khan, Mamta Kulkarni, Mohnish Bahl, Sharmila Tagore, Saeed Jaffrey, Kader Khan</t>
  </si>
  <si>
    <t>June 1, 2017</t>
  </si>
  <si>
    <t>Dramas, International Movies, Music &amp; Musicals</t>
  </si>
  <si>
    <t>Raised by a kindly thief, orphaned Jimmy goes on the run from goons and falls in love with Jyoti, whose father indirectly caused his parents' deaths.</t>
  </si>
  <si>
    <t>s275</t>
  </si>
  <si>
    <t>Uttung Shelar</t>
  </si>
  <si>
    <t>Sanjay Narvekar, Bharat Jadhav, Satish Phulekar, Ashwini Apte</t>
  </si>
  <si>
    <t>A municipal clerk with literary ambitions stalks a loan recovery officer on whom he has decided to base his story's central character.</t>
  </si>
  <si>
    <t>s276</t>
  </si>
  <si>
    <t>Ravi Babu</t>
  </si>
  <si>
    <t>Ravi Babu, Neha Chauhan, Sri Muktha, Bharani Shankar, Mukhtar Khan, Priya</t>
  </si>
  <si>
    <t>After losing their first child in an accident, a couple moves to a palatial home, where their young daughter comes under the spell of an eerie spirit.</t>
  </si>
  <si>
    <t>s277</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</si>
  <si>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</si>
  <si>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</si>
  <si>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</si>
  <si>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</si>
  <si>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</si>
  <si>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</si>
  <si>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s279</t>
  </si>
  <si>
    <t>Prabhu Deva, Varun Dhawan, Shraddha Kapoor, Lauren Gottlieb, Sushant Pujari, Punit Pathak, Dharmesh Yelande, Raghav Juyal</t>
  </si>
  <si>
    <t>After being accused of cheating on a reality TV show, a dance troupe seeks to redeem itself by winning the World Hip-Hop Dance Championship.</t>
  </si>
  <si>
    <t>s280</t>
  </si>
  <si>
    <t>Prabhu Deva, Kay Kay Menon, Ganesh Acharya, Dharmesh Yelande, Salman, Lauren Gottlieb, Noorin Sha, Punit Pathak</t>
  </si>
  <si>
    <t>Thrown out of the elite dance studio he founded, Vishnu's spirits rebound when he sees young street dancers prepping for an annual contest.</t>
  </si>
  <si>
    <t>s281</t>
  </si>
  <si>
    <t>Mohamed Ramadan</t>
  </si>
  <si>
    <t>April 19, 2019</t>
  </si>
  <si>
    <t>Following the mysterious death of his parents, a young man finds himself enmeshed in the dark world of drugs and crime.</t>
  </si>
  <si>
    <t>s282</t>
  </si>
  <si>
    <t>Skye Borgman</t>
  </si>
  <si>
    <t>January 15, 2019</t>
  </si>
  <si>
    <t>In this true crime documentary, a family falls prey to the manipulative charms of a neighbor, who abducts their adolescent daughter. Twice.</t>
  </si>
  <si>
    <t>s283</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</si>
  <si>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</si>
  <si>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</si>
  <si>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</si>
  <si>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s284</t>
  </si>
  <si>
    <t>A. L. Vijay</t>
  </si>
  <si>
    <t>Tamannaah Bhatia, Prabhu Deva, Sonu Sood, Sapthagiri, Murli Sharma, R.V. Udhaykumar, Joy Mathew, Hema</t>
  </si>
  <si>
    <t>Comedies, International Movies, Sci-Fi &amp; Fantasy</t>
  </si>
  <si>
    <t>Due to family pressure, a corporate man reluctantly marries a woman from the village, but in their new home, she abruptly assumes a different persona.</t>
  </si>
  <si>
    <t>s285</t>
  </si>
  <si>
    <t>Jung-ah Im, Seung-uk Jo</t>
  </si>
  <si>
    <t>Hyun-moo Jun, Si-kyung Sung, Se-yoon Yoo</t>
  </si>
  <si>
    <t xml:space="preserve"> August 4, 2017</t>
  </si>
  <si>
    <t>International TV Shows, Korean TV Shows, Stand-Up Comedy &amp; Talk Shows</t>
  </si>
  <si>
    <t>Led by a trio of Korean celebs, a multinational panel of men engage in – usually – lighthearted debates on issues that surround Korea and beyond.</t>
  </si>
  <si>
    <t>s286</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</si>
  <si>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</si>
  <si>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</si>
  <si>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</si>
  <si>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</si>
  <si>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</si>
  <si>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</si>
  <si>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</si>
  <si>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</si>
  <si>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</si>
  <si>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</si>
  <si>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</si>
  <si>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</si>
  <si>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</si>
  <si>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</si>
  <si>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</si>
  <si>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</si>
  <si>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</si>
  <si>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</si>
  <si>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Afi Ekulona</t>
  </si>
  <si>
    <t>April 22, 2020</t>
  </si>
  <si>
    <t>Docuseries, Science &amp; Nature TV, TV Comedies</t>
  </si>
  <si>
    <t>A cast of quirky critters and Mother Nature herself narrate this funny science series, which peeks into the lives of Earth’s most incredible animals.</t>
  </si>
  <si>
    <t>s291</t>
  </si>
  <si>
    <t>Park Bo-young, Ahn Hyo-seop, Lee Sung-jae, Lee Si-eon, Han So-hee, Kwon Soo-hyun, Kim Sa-rang, Ahn Se-ha, Yun Yoo-sun</t>
  </si>
  <si>
    <t>May 7, 2019</t>
  </si>
  <si>
    <t>After meeting an untimely demise in separate incidents, Cha Min and Go Se-yeon discover they’ve come back to life in new bodies they don’t recognize.</t>
  </si>
  <si>
    <t>s292</t>
  </si>
  <si>
    <t>Daniela Goggi</t>
  </si>
  <si>
    <t>Eugenia Suárez, Esteban Lamothe, Gloria Carrá, Rafael Spregelburd, Tomás Ottaviano, Julieta Gullo, Zoe Hochbaum, Lucia Carolina Pecrul</t>
  </si>
  <si>
    <t>August 25, 2016</t>
  </si>
  <si>
    <t>A disenfranchised 16-year-old girl connects to an older man on the internet and after a brief one-sided affair descends into obsession and anorexia.</t>
  </si>
  <si>
    <t>s293</t>
  </si>
  <si>
    <t>Alfonso Serrano Maturino</t>
  </si>
  <si>
    <t>Patricio Castillo, Sergio Bustamante, Alejandro Suárez, Luz María Jerez, Bob Isaacs, Tere Monroy</t>
  </si>
  <si>
    <t>June 3, 2017</t>
  </si>
  <si>
    <t>Three lifelong friends travel to Acapulco ostensibly so one of them can find his lost love, but the real reason behind the trip holds some surprises.</t>
  </si>
  <si>
    <t>s294</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</si>
  <si>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</si>
  <si>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</si>
  <si>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</si>
  <si>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</si>
  <si>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Junchen Guo, Yi Ning Sun, Yi Qin Zhao, Mu Xuan Cheng, Li Ma, Mo Zhou</t>
  </si>
  <si>
    <t>October 19, 2018</t>
  </si>
  <si>
    <t>Rejecting the demands of her wealthy family, a young woman poses as an ordinary college student and crosses paths with a stoic pop star at school.</t>
  </si>
  <si>
    <t>s296</t>
  </si>
  <si>
    <t>Ralph Macchio</t>
  </si>
  <si>
    <t>Ben Hyland, Marsha Mason, Karina Smirnoff, Colin Branca, Ralph Macchio, Tricia Paoluccio</t>
  </si>
  <si>
    <t>A young boy, upset by his parents' divorce, becomes infatuated with his grandmother's neighbor, an entrancing dancer he watches through a window.</t>
  </si>
  <si>
    <t>s297</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</si>
  <si>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</si>
  <si>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</si>
  <si>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</si>
  <si>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</si>
  <si>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</si>
  <si>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</si>
  <si>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</si>
  <si>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</si>
  <si>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</si>
  <si>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</si>
  <si>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</si>
  <si>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</si>
  <si>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</si>
  <si>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</si>
  <si>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Mahsun Kırmızıgül</t>
  </si>
  <si>
    <t>Haluk Bilginer, Mahsun Kırmızıgül, Mustafa Sandal, Gina Gershon, Robert Patrick, Danny Glover, Engin Altan Düzyatan, Scott William Winters, Sharrieff Pugh</t>
  </si>
  <si>
    <t>Turkey, United States</t>
  </si>
  <si>
    <t>September 29, 2018</t>
  </si>
  <si>
    <t>Two Turkish agents are sent to New York City on a mission to capture a notorious terrorist known only as "Dejjal" (Arabic for Antichrist).</t>
  </si>
  <si>
    <t>s301</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</si>
  <si>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</si>
  <si>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</si>
  <si>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</si>
  <si>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</si>
  <si>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 constant squabbling, a young man travels back in time to the onset of their romance, with plans to set them up for marital bliss.</t>
  </si>
  <si>
    <t>s302</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</si>
  <si>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</si>
  <si>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</si>
  <si>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</si>
  <si>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</si>
  <si>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</si>
  <si>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</si>
  <si>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</si>
  <si>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</si>
  <si>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</si>
  <si>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</si>
  <si>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</si>
  <si>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Yvan Attal, Garance Marillier, Niels Schneider, Victor Assié, Rod Paradot, Anne Azoulay, Adel Bencherif</t>
  </si>
  <si>
    <t>In a future where regeneration technology lets humans live indefinitely, a cop and a troubled young woman investigate a strange wave of youth suicides.</t>
  </si>
  <si>
    <t>s305</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</si>
  <si>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</si>
  <si>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</si>
  <si>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s306</t>
  </si>
  <si>
    <t>Jay Karas</t>
  </si>
  <si>
    <t>Adam Devine</t>
  </si>
  <si>
    <t>June 18, 2019</t>
  </si>
  <si>
    <t>Frenetic comic Adam Devine talks teen awkwardness, celebrity encounters, his "Pitch Perfect" audition and more in a special from his hometown of Omaha.</t>
  </si>
  <si>
    <t>s307</t>
  </si>
  <si>
    <t>Adam Conover, Adam Lustick, Emily Axford</t>
  </si>
  <si>
    <t>September 30, 2018</t>
  </si>
  <si>
    <t>Education can be fun – and funny. Comedian Adam Conover bursts misconceptions, deconstructs topics and leaves with positive takeaways.</t>
  </si>
  <si>
    <t>s308</t>
  </si>
  <si>
    <t>Steve Brill</t>
  </si>
  <si>
    <t>Adam Sandler</t>
  </si>
  <si>
    <t>October 23, 2018</t>
  </si>
  <si>
    <t>From "Heroes" to "Ice Cream Ladies" – Adam Sandler's comedy special hits you with new songs and jokes in an unexpected, groundbreaking way.</t>
  </si>
  <si>
    <t>s309</t>
  </si>
  <si>
    <t>Robert Markowitz</t>
  </si>
  <si>
    <t>Daniel J. Travanti, JoBeth Williams, Richard Masur, Martha Scott, Paul Regina</t>
  </si>
  <si>
    <t>After their child was abducted and murdered, John and Reve Walsh fought to raise national awareness of the problem of missing children.</t>
  </si>
  <si>
    <t>s310</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</si>
  <si>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</si>
  <si>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</si>
  <si>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</si>
  <si>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</si>
  <si>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</si>
  <si>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</si>
  <si>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t>
  </si>
  <si>
    <t>From Casino du Liban, Lebanese actor and comedian Adel Karam delivers earthy punchlines on kissing norms, colonoscopies and a porn star named Rocco.</t>
  </si>
  <si>
    <t>s312</t>
  </si>
  <si>
    <t>Comedies, International Movies, Thrillers</t>
  </si>
  <si>
    <t>A fast-footed piglet named Bunty becomes an object of desire for rival criminals that want the swift swine for their profitable animal-racing schemes.</t>
  </si>
  <si>
    <t>s313</t>
  </si>
  <si>
    <t>Fazila Allana</t>
  </si>
  <si>
    <t>Aditi Mittal</t>
  </si>
  <si>
    <t>July 18, 2017</t>
  </si>
  <si>
    <t>Trailblazing comic Aditi Mittal mixes topical stand-up with frank talk about being single, wearing thongs and the awkwardness of Indian movie ratings.</t>
  </si>
  <si>
    <t>s314</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</si>
  <si>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</si>
  <si>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</si>
  <si>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</si>
  <si>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</si>
  <si>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</si>
  <si>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</si>
  <si>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Baltasar Kormákur</t>
  </si>
  <si>
    <t>Shailene Woodley, Sam Claflin, Jeffrey Thomas, Elizabeth Hawthorne</t>
  </si>
  <si>
    <t>Hong Kong, Iceland, United States</t>
  </si>
  <si>
    <t>September 1, 2020</t>
  </si>
  <si>
    <t>Action &amp; Adventure, Dramas, Romantic Movies</t>
  </si>
  <si>
    <t>A young couple’s sailing adventure becomes a fight to survive when their yacht faces a catastrophic hurricane in this story based on true events.</t>
  </si>
  <si>
    <t>s316</t>
  </si>
  <si>
    <t>Sandeep Chatterjee</t>
  </si>
  <si>
    <t>Ravi Kumar, Ayesha Singh, Nishat Mallick, Archana Kotwal, Rakesh Chaturvedi Om, Nidhi Mahavan, Abhijit Sinha, Abdur Rehman</t>
  </si>
  <si>
    <t>Horror Movies, Independent Movies, International Movies</t>
  </si>
  <si>
    <t>A family’s harmonious existence is interrupted when the young son begins showing symptoms of anxiety that seem linked to disturbing events at home.</t>
  </si>
  <si>
    <t>s317</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</si>
  <si>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</si>
  <si>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</si>
  <si>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</si>
  <si>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</si>
  <si>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</si>
  <si>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</si>
  <si>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</si>
  <si>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</si>
  <si>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</si>
  <si>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</si>
  <si>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</si>
  <si>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</si>
  <si>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</si>
  <si>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</si>
  <si>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</si>
  <si>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</si>
  <si>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</si>
  <si>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</si>
  <si>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Docuseries, Reality TV, Science &amp; Nature TV</t>
  </si>
  <si>
    <t>Baffling symptoms. Controversial diagnoses. Costly treatments. Seven people with chronic illnesses search for answers – and relief.</t>
  </si>
  <si>
    <t>s321</t>
  </si>
  <si>
    <t>Junior Carelli, Rudge Campos</t>
  </si>
  <si>
    <t>Afonso Padilha</t>
  </si>
  <si>
    <t>September 3, 2020</t>
  </si>
  <si>
    <t>Brazilian comedian Afonso Padilha dives into his humble beginnings and digs out hilarious stories about his childhood in this very personal set.</t>
  </si>
  <si>
    <t>s322</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</si>
  <si>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</si>
  <si>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</si>
  <si>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</si>
  <si>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</si>
  <si>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</si>
  <si>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</si>
  <si>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</si>
  <si>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October 31, 2020</t>
  </si>
  <si>
    <t>Docuseries, International TV Shows</t>
  </si>
  <si>
    <t>This docuseries spotlights Afro-Brazilian thinkers sharing their individual journeys and discussing representation, entrepreneurship and community.</t>
  </si>
  <si>
    <t>s324</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</si>
  <si>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</si>
  <si>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</si>
  <si>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</si>
  <si>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</si>
  <si>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</si>
  <si>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</si>
  <si>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</si>
  <si>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</si>
  <si>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</si>
  <si>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</si>
  <si>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Nadia Hallgren</t>
  </si>
  <si>
    <t>May 24, 2019</t>
  </si>
  <si>
    <t>Displaced by Hurricane Maria, three Puerto Rican women navigate their families' uncertain futures as their federal housing aid in New York expires.</t>
  </si>
  <si>
    <t>s327</t>
  </si>
  <si>
    <t>Bryce Wagoner</t>
  </si>
  <si>
    <t>May 27, 2019</t>
  </si>
  <si>
    <t>This documentary explores the careers of some of porn's top stars and examines their adjustment to "normal" society after leaving adult entertainment.</t>
  </si>
  <si>
    <t>s328</t>
  </si>
  <si>
    <t>Brittany Andrews</t>
  </si>
  <si>
    <t>December 30, 2018</t>
  </si>
  <si>
    <t>This third installment in a documentary series examines the lives of the adult film genre's biggest stars after their industry careers have ended.</t>
  </si>
  <si>
    <t>s329</t>
  </si>
  <si>
    <t>Rodrigo Reyes</t>
  </si>
  <si>
    <t>December 19, 2019</t>
  </si>
  <si>
    <t>A large immigration raid in a small town leaves emotional fallout and hard questions for its churchgoers about what it means to love thy neighbor.</t>
  </si>
  <si>
    <t>s330</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</si>
  <si>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</si>
  <si>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</si>
  <si>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</si>
  <si>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 or trust him with a second chance.</t>
  </si>
  <si>
    <t>s331</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</si>
  <si>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</si>
  <si>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</si>
  <si>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</si>
  <si>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</si>
  <si>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</si>
  <si>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</si>
  <si>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</si>
  <si>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</si>
  <si>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</si>
  <si>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</si>
  <si>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Nicolás López</t>
  </si>
  <si>
    <t>Eli Roth, Andrea Osvárt, Ariel Levy, Natasha Yarovenko, Nicolás Martínez, Lorenza Izzo, Marcial Tagle, Ramón Llao, Ignacia Allamand, Paz Bascuñán</t>
  </si>
  <si>
    <t>United States, Chile</t>
  </si>
  <si>
    <t>March 7, 2018</t>
  </si>
  <si>
    <t>Action &amp; Adventure, Horror Movies</t>
  </si>
  <si>
    <t>An American tourist and his friends are partying in Chile, but a major earthquake devastates the area and forces them to scramble for survival.</t>
  </si>
  <si>
    <t>s334</t>
  </si>
  <si>
    <t>Christopher Lee, Rui En, Desmond Tan, Zheng Geping, Zhang Zhenhuan, Paige Chua, Xu Bin, Carrie Wong</t>
  </si>
  <si>
    <t>A detective and a psychologist investigating a string of murders form a crime-solving team with the novelist whose work inspired the killings.</t>
  </si>
  <si>
    <t>s335</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</si>
  <si>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</si>
  <si>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</si>
  <si>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</si>
  <si>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</si>
  <si>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</si>
  <si>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Fay Ripley</t>
  </si>
  <si>
    <t>British TV Shows, Reality TV, Romantic TV Shows</t>
  </si>
  <si>
    <t>Despite the social backlash and challenges that come with intergenerational romance, these couples choose to stick together through thick and thin.</t>
  </si>
  <si>
    <t>s337</t>
  </si>
  <si>
    <t>Debbie Goh, Aenie Wong, Frederick Lee, Leslie Chai</t>
  </si>
  <si>
    <t>August 14, 2017</t>
  </si>
  <si>
    <t>Amid the thriving nightlife of 1960s Kuala Lumpur, three Chinese friends – a showgirl, her housekeeper and a chanteuse – find love and heartbreak.</t>
  </si>
  <si>
    <t>s338</t>
  </si>
  <si>
    <t>Peter Ho</t>
  </si>
  <si>
    <t>Peter Ho, Jeanine Yang, Tammy Chen, Jason Tsou, Chang Ting-hu, Nana Lee, Nien Hsuan Wu</t>
  </si>
  <si>
    <t>At their high school, a group of unruly teens wreak havoc, face bullies and navigate turbulent lives beyond school grounds.</t>
  </si>
  <si>
    <t>s339</t>
  </si>
  <si>
    <t>Germany, France, Russia</t>
  </si>
  <si>
    <t>November 10, 2018</t>
  </si>
  <si>
    <t>The history of military tanks unfolds in a documentary series that traces their role in history and geopolitics from World War I to the 21st century.</t>
  </si>
  <si>
    <t>s340</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</si>
  <si>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</si>
  <si>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</si>
  <si>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</si>
  <si>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</si>
  <si>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</si>
  <si>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</si>
  <si>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</si>
  <si>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</si>
  <si>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</si>
  <si>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</si>
  <si>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</si>
  <si>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</si>
  <si>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</si>
  <si>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</si>
  <si>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</si>
  <si>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</si>
  <si>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</si>
  <si>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Mukul Anand</t>
  </si>
  <si>
    <t>Amitabh Bachchan, Mithun Chakraborty, Danny Denzongpa, Madhavi, Neelam, Alok Nath, Rohini Hattangadi, Tinnu Anand, Vikram Gokhale, Archana Puran Singh</t>
  </si>
  <si>
    <t>April 1, 2020</t>
  </si>
  <si>
    <t>A boy grows up to become a gangster in pursuit of the mobster who killed his innocent father, but revenge and reparation may come at great costs.</t>
  </si>
  <si>
    <t>s345</t>
  </si>
  <si>
    <t>Mariano Baez</t>
  </si>
  <si>
    <t>Agustín Aristarán</t>
  </si>
  <si>
    <t>February 16, 2018</t>
  </si>
  <si>
    <t>Argentine comedian Agustín "Radagast" Aristarán adds doses of magic, music and acting to his high-energy stand-up routine.</t>
  </si>
  <si>
    <t>s346</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</si>
  <si>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</si>
  <si>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</si>
  <si>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</si>
  <si>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</si>
  <si>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Shivam Nair</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</si>
  <si>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</si>
  <si>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</si>
  <si>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s348</t>
  </si>
  <si>
    <t>Alison Klayman</t>
  </si>
  <si>
    <t>Ai Weiwei, Lao Ai</t>
  </si>
  <si>
    <t>Chinese artist and activist Ai Weiwei uses social media and art to inspire protests and suffers government persecution for his actions.</t>
  </si>
  <si>
    <t>s349</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</si>
  <si>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</si>
  <si>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</si>
  <si>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</si>
  <si>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</si>
  <si>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</si>
  <si>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Becky, Audrey, Mayuko Kawakita, Shimon Okura</t>
  </si>
  <si>
    <t>March 28, 2019</t>
  </si>
  <si>
    <t>Seven men and women board a pink bus in search of true love. On a journey through Asia with strangers, their goal is to return to Japan as a couple.</t>
  </si>
  <si>
    <t>s351</t>
  </si>
  <si>
    <t>Ainsley Harriott</t>
  </si>
  <si>
    <t>Celebrity chef Ainsley Harriott embarks on a journey around the world to explore the relationship between local street foods and cultural identity.</t>
  </si>
  <si>
    <t>s352</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</si>
  <si>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</si>
  <si>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</si>
  <si>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</si>
  <si>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</si>
  <si>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</si>
  <si>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</si>
  <si>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</si>
  <si>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</si>
  <si>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</si>
  <si>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s354</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</si>
  <si>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</si>
  <si>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</si>
  <si>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</si>
  <si>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</si>
  <si>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Abbas Alibhai Burmawalla, Mastan Alibhai Burmawalla</t>
  </si>
  <si>
    <t>Akshay Kumar, Kareena Kapoor, Priyanka Chopra, Amrish Puri, Paresh Rawal, Annu Kapoor</t>
  </si>
  <si>
    <t>International Movies, Music &amp; Musicals, Romantic Movies</t>
  </si>
  <si>
    <t>A happily married business executive is forced to deal with an episode from his past that he had long thought was put behind him.</t>
  </si>
  <si>
    <t>s356</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</si>
  <si>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</si>
  <si>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</si>
  <si>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s357</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</si>
  <si>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</si>
  <si>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</si>
  <si>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</si>
  <si>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</si>
  <si>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s358</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</si>
  <si>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</si>
  <si>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</si>
  <si>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</si>
  <si>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</si>
  <si>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</si>
  <si>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</si>
  <si>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</si>
  <si>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</si>
  <si>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</si>
  <si>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</si>
  <si>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October 13, 2017</t>
  </si>
  <si>
    <t>Upon returning home from his studies abroad, young grad Akif finds himself involved with four women in this continuation of the series "Spain Uoolss."</t>
  </si>
  <si>
    <t>s361</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</si>
  <si>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</si>
  <si>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</si>
  <si>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</si>
  <si>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</si>
  <si>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</si>
  <si>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</si>
  <si>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</si>
  <si>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</si>
  <si>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Vikramaditya Motwane</t>
  </si>
  <si>
    <t>Anil Kapoor, Anurag Kashyap</t>
  </si>
  <si>
    <t>December 25, 2020</t>
  </si>
  <si>
    <t>After a public spat with a movie star, a disgraced director retaliates by kidnapping the actor’s daughter, filming the search for her in real time.</t>
  </si>
  <si>
    <t>s364</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</si>
  <si>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</si>
  <si>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</si>
  <si>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</si>
  <si>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</si>
  <si>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</si>
  <si>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Kiku Sharda, Vishal Kotian, Delnaaz Irani</t>
  </si>
  <si>
    <t>Kids' TV, TV Comedies, TV Dramas</t>
  </si>
  <si>
    <t>From battles of wit to fights for justice, Emperor Akbar and his trusty advisor Birbal display their unique bond through adventures in Mughal-era India.</t>
  </si>
  <si>
    <t>s366</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</si>
  <si>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</si>
  <si>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</si>
  <si>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</si>
  <si>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</si>
  <si>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</si>
  <si>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</si>
  <si>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</si>
  <si>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</si>
  <si>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</si>
  <si>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</si>
  <si>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Taim Hasan, Nadine Nassib Njeim, Abdo Chahine, Oweiss Mkhallalati, Mona Wassef</t>
  </si>
  <si>
    <t>Lebanon</t>
  </si>
  <si>
    <t>In a village by the Lebanon-Syria border, the head of an arms-smuggling clan contends with family conflicts, power struggles and complicated love.</t>
  </si>
  <si>
    <t>s369</t>
  </si>
  <si>
    <t>Trivikram Srinivas</t>
  </si>
  <si>
    <t>Allu Arjun, Pooja Hegde, Tabu, Sushanth, Nivetha Pethuraj, Jayaram, Murli Sharma</t>
  </si>
  <si>
    <t>February 27, 2020</t>
  </si>
  <si>
    <t>Action &amp; Adventure, Comedies, Dramas</t>
  </si>
  <si>
    <t>After growing up enduring criticism from his father, a young man finds his world shaken upon learning he was switched at birth with a millionaire’s son.</t>
  </si>
  <si>
    <t>s370</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</si>
  <si>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</si>
  <si>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</si>
  <si>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</si>
  <si>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</si>
  <si>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</si>
  <si>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Raúl Campos, Jan Suter</t>
  </si>
  <si>
    <t>Alan Saldaña</t>
  </si>
  <si>
    <t>August 4, 2017</t>
  </si>
  <si>
    <t>Mexican comic Alan Saldaña has fun with everything from the pressure of sitting in an exit row to maxing out his credit card in this stand-up special.</t>
  </si>
  <si>
    <t>s372</t>
  </si>
  <si>
    <t>August 5, 2019</t>
  </si>
  <si>
    <t>While vacationing at a resort, an ornery and outspoken man is held captive by a criminal organization.</t>
  </si>
  <si>
    <t>s373</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</si>
  <si>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</si>
  <si>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</si>
  <si>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</si>
  <si>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</si>
  <si>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</si>
  <si>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</si>
  <si>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</si>
  <si>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</si>
  <si>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</si>
  <si>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</si>
  <si>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</si>
  <si>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</si>
  <si>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</si>
  <si>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</si>
  <si>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Riaño</t>
  </si>
  <si>
    <t>Colombia</t>
  </si>
  <si>
    <t>January 10, 2018</t>
  </si>
  <si>
    <t>Colombian comedian Alejandro Riaño discusses the perks of dating a she-wolf, styles of dancing, the quirks of Bogotá men and soccer game announcers.</t>
  </si>
  <si>
    <t>s377</t>
  </si>
  <si>
    <t>Gervasio Iglesias, Alexis Morante</t>
  </si>
  <si>
    <t>Alejandro Sanz</t>
  </si>
  <si>
    <t>August 18, 2018</t>
  </si>
  <si>
    <t>Documentaries, International Movies, Music &amp; Musicals</t>
  </si>
  <si>
    <t>A retrospective look at the life and career of Grammy-award winning Spanish musician Alejandro Sanz.</t>
  </si>
  <si>
    <t>s378</t>
  </si>
  <si>
    <t>Leticia Jorge Romero</t>
  </si>
  <si>
    <t>Néstor Guzzini, Mirella Pascual, Cristina Morán, Romina Peluffo, Laila Reyes Silberberg, Pablo Tate, Gerónimo Pizzanelli, Georgina Yankelevich, Julio Icasuriaga, Carla Moscatelli</t>
  </si>
  <si>
    <t>Uruguay, Argentina</t>
  </si>
  <si>
    <t>April 16, 2020</t>
  </si>
  <si>
    <t>Mourning their father's death, a dysfunctional trio of siblings must face selling their beloved childhood beach house — and dealing with each other.</t>
  </si>
  <si>
    <t>s379</t>
  </si>
  <si>
    <t>Alex Díaz</t>
  </si>
  <si>
    <t>Alex Fernández</t>
  </si>
  <si>
    <t>Comic Alex Fernández performs his familiar autobiographical stories but goes a little deeper this time with a tender tale about one of his six siblings.</t>
  </si>
  <si>
    <t>s380</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</si>
  <si>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</si>
  <si>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</si>
  <si>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</si>
  <si>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</si>
  <si>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</si>
  <si>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Paris Berelc, Isabel May, Tiffani Thiessen, Emery Kelly, Jolie Jenkins, Kerri Medders, Finn Carr, Eddie Shin</t>
  </si>
  <si>
    <t>Kids' TV, TV Comedies</t>
  </si>
  <si>
    <t>Alexa is battling cancer. But with her best friend, Katie, by her side, she's also starting high school – and ready for whatever comes next.</t>
  </si>
  <si>
    <t>s382</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</si>
  <si>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</si>
  <si>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</si>
  <si>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</si>
  <si>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</si>
  <si>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</si>
  <si>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</si>
  <si>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Youssef Chahine, Yousra, Hussein Fahmy, Amr Abdel-Geleel, Taheya Cariocca, Hesham Selim, Huda Sultan, Ragaa Hussein</t>
  </si>
  <si>
    <t>France, Egypt</t>
  </si>
  <si>
    <t>At the peak of his career, Yehia joins a hunger strike, becomes smitten and reckons with a creative crisis — but finds a new muse.</t>
  </si>
  <si>
    <t>s384</t>
  </si>
  <si>
    <t>Luis Ara</t>
  </si>
  <si>
    <t>Alexis Viera</t>
  </si>
  <si>
    <t>Uruguay</t>
  </si>
  <si>
    <t>After being shot during a robbery in Colombia and losing sensation in his legs, Uruguayan soccer star Alexis Viera finds a new sense of purpose.</t>
  </si>
  <si>
    <t>s385</t>
  </si>
  <si>
    <t>Hussein El Ansary</t>
  </si>
  <si>
    <t>Khalifa Albhri, Neven Madi, Talal Mahmood, Sawsan Saad, Fatma Hassan</t>
  </si>
  <si>
    <t>May 12, 2020</t>
  </si>
  <si>
    <t>Drugs and addiction endanger the love — and lives — of two childhood sweethearts struggling to survive the perils of a precarious world.</t>
  </si>
  <si>
    <t>s386</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</si>
  <si>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</si>
  <si>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</si>
  <si>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</si>
  <si>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s387</t>
  </si>
  <si>
    <t>Ali Wong</t>
  </si>
  <si>
    <t>May 6, 2016</t>
  </si>
  <si>
    <t>Ali Wong's stand up special delves into her sexual adventures, hoarding, the rocky road to pregnancy, and why feminism is terrible.</t>
  </si>
  <si>
    <t>s388</t>
  </si>
  <si>
    <t>May 13, 2018</t>
  </si>
  <si>
    <t>Two years after the hit "Baby Cobra," Ali Wong is back with another baby bump – and a torrent of hilarious truths about marriage and motherhood.</t>
  </si>
  <si>
    <t>s389</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</si>
  <si>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</si>
  <si>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</si>
  <si>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</si>
  <si>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</si>
  <si>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</si>
  <si>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</si>
  <si>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</si>
  <si>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</si>
  <si>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Witnesses and public figures respond to controversial claims about Pablo Escobar made by the Medellín Cartel's sole survivor, John Jairo Velásquez.</t>
  </si>
  <si>
    <t>s392</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</si>
  <si>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</si>
  <si>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</si>
  <si>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</si>
  <si>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</si>
  <si>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s393</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</si>
  <si>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</si>
  <si>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</si>
  <si>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</si>
  <si>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</si>
  <si>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</si>
  <si>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</si>
  <si>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</si>
  <si>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</si>
  <si>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</si>
  <si>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</si>
  <si>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</si>
  <si>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Gil Baroni</t>
  </si>
  <si>
    <t>Anne Celestino Mota, Emmanuel Rosset, Matheus Moura, Surya Amitrano, Thaís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</si>
  <si>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</si>
  <si>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</si>
  <si>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</si>
  <si>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</si>
  <si>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J. Michael Long</t>
  </si>
  <si>
    <t>January 9, 2018</t>
  </si>
  <si>
    <t>This fact-based account delves into humankind's efforts to gather signals from possible intelligent beings beyond the solar system.</t>
  </si>
  <si>
    <t>s397</t>
  </si>
  <si>
    <t>Rob Tinkler, Julie Lemieux, John Cleland, Kyle Dooley, Rupert Degas</t>
  </si>
  <si>
    <t>August 21, 2020</t>
  </si>
  <si>
    <t>Alien reporters Ixbee, Pixbee and Squee travel to a lovely but odd planet called Earth, where they attempt to make sense of humans and their hobbies.</t>
  </si>
  <si>
    <t>s398</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</si>
  <si>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</si>
  <si>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</si>
  <si>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</si>
  <si>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</si>
  <si>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</si>
  <si>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December 2, 2020</t>
  </si>
  <si>
    <t>Applying the laws of life on Earth to the rest of the galaxy, this series blends science fact and fiction to imagine alien life on other planets.</t>
  </si>
  <si>
    <t>s400</t>
  </si>
  <si>
    <t>Stephen Chiodo</t>
  </si>
  <si>
    <t>Keythe Farley, Dee Bradley Baker, Kaliayh Rhambo, Michelle Deco, Barbara Goodson</t>
  </si>
  <si>
    <t>A young elf mistakes a tiny alien for a Christmas gift, not knowing her new plaything has plans to destroy Earth's gravity — and steal all the presents.</t>
  </si>
  <si>
    <t>s401</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</si>
  <si>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</si>
  <si>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</si>
  <si>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</si>
  <si>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</si>
  <si>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 who's disguised as a very familiar human.</t>
  </si>
  <si>
    <t>s402</t>
  </si>
  <si>
    <t>Susan Glatzer</t>
  </si>
  <si>
    <t>Sweden, United States</t>
  </si>
  <si>
    <t>August 10, 2017</t>
  </si>
  <si>
    <t>Take an inside look at swing dancing's continued prosperity and the lively and joyous personalities that make the art form so unique.</t>
  </si>
  <si>
    <t>s403</t>
  </si>
  <si>
    <t>Chris Attoh, Katlego Danke, Enyinna Nwigwe, Nomzamo Mbatha, Richard Lukunku, Zenande Mfenyane, Leroy Gopal, Angela Sithole</t>
  </si>
  <si>
    <t>South Africa</t>
  </si>
  <si>
    <t>An inseparable couple struggles to stay together when betrayal threatens to tear their lives apart.</t>
  </si>
  <si>
    <t>s404</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</si>
  <si>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</si>
  <si>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</si>
  <si>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</si>
  <si>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</si>
  <si>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</si>
  <si>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</si>
  <si>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</si>
  <si>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</si>
  <si>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</si>
  <si>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</si>
  <si>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</si>
  <si>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he’s recruited to the Beverly Hills High School team.</t>
  </si>
  <si>
    <t>s407</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</si>
  <si>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</si>
  <si>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</si>
  <si>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</si>
  <si>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</si>
  <si>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</si>
  <si>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</si>
  <si>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</si>
  <si>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</si>
  <si>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</si>
  <si>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</si>
  <si>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</si>
  <si>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</si>
  <si>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</si>
  <si>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</si>
  <si>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</si>
  <si>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Ana María Estupiñán, Carlos Torres, Yuri Vargas, Jim Muñoz, Julio Sánchez Cóccaro, Alina Lozano, Valeria Gálviz, Juan Millán, Juan del Río, Mario Duarte</t>
  </si>
  <si>
    <t>June 26, 2020</t>
  </si>
  <si>
    <t>A penniless country boy goes in search of his runaway sister in Bogotá, where he falls for an aspiring singer, but gets tangled up in organized crime.</t>
  </si>
  <si>
    <t>s411</t>
  </si>
  <si>
    <t>Víctor García</t>
  </si>
  <si>
    <t>Claire Forlani, Jake Abel, Titus Welliver, Melina Matthews</t>
  </si>
  <si>
    <t>Spain, Italy</t>
  </si>
  <si>
    <t>When a mysterious figure blackmails an adulterous couple during a romantic getaway, their secret affair turns into a fight for survival.</t>
  </si>
  <si>
    <t>s412</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</si>
  <si>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</si>
  <si>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</si>
  <si>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s413</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</si>
  <si>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</si>
  <si>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</si>
  <si>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</si>
  <si>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</si>
  <si>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</si>
  <si>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</si>
  <si>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</si>
  <si>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</si>
  <si>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</si>
  <si>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Hao Wu</t>
  </si>
  <si>
    <t>May 3, 2019</t>
  </si>
  <si>
    <t>After starting a family of his very own in America, a gay filmmaker documents his loving, traditional Chinese family's process of acceptance.</t>
  </si>
  <si>
    <t>s416</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</si>
  <si>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</si>
  <si>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</si>
  <si>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</si>
  <si>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</si>
  <si>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</si>
  <si>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</si>
  <si>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</si>
  <si>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</si>
  <si>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</si>
  <si>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</si>
  <si>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</si>
  <si>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</si>
  <si>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</si>
  <si>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</si>
  <si>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</si>
  <si>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</si>
  <si>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</si>
  <si>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</si>
  <si>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</si>
  <si>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</si>
  <si>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</si>
  <si>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</si>
  <si>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</si>
  <si>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Yibrán Asuad</t>
  </si>
  <si>
    <t>Hánssel Casillas, Loreto Peralta, Andrea Sutton, Luis De La Rosa, Alejandro Flores, Anajosé Aldrete, Daniel Haddad, Montserrat Marañón, Juan Carlos Viana Prieto, Hernán Del Riego</t>
  </si>
  <si>
    <t>January 3, 2020</t>
  </si>
  <si>
    <t>Thirteen-year-old José Miguel is immune to 1994 World Cup fever until he realizes soccer is the only way to win the heart of his crush.</t>
  </si>
  <si>
    <t>s422</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</si>
  <si>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</si>
  <si>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</si>
  <si>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</si>
  <si>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</si>
  <si>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</si>
  <si>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</si>
  <si>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</si>
  <si>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</si>
  <si>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</si>
  <si>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</si>
  <si>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</si>
  <si>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</si>
  <si>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</si>
  <si>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</si>
  <si>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Eva Trobisch</t>
  </si>
  <si>
    <t>Aenne Schwarz, Andreas Döhler, Hans Löw, Tilo Nest, Lina Wendel, Lisa Hagmeister</t>
  </si>
  <si>
    <t>A woman sexually assaulted by her new boss's brother-in-law tries to move on as if nothing happened, but the night weighs heavily on her mind and body.</t>
  </si>
  <si>
    <t>s426</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</si>
  <si>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</si>
  <si>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</si>
  <si>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</si>
  <si>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</si>
  <si>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</si>
  <si>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Hernán Guerschuny</t>
  </si>
  <si>
    <t>Sebastián Wainraich, Natalie Pérez, Santiago Korovsky</t>
  </si>
  <si>
    <t>May 2, 2020</t>
  </si>
  <si>
    <t>International TV Shows, Spanish-Language TV Shows, TV Comedies</t>
  </si>
  <si>
    <t>Sebastián is a radio show host of modest fame, trying to find a way in the world as he deals with his ex-wife (whom he still loves) and two kids.</t>
  </si>
  <si>
    <t>s428</t>
  </si>
  <si>
    <t>Mike Doyle</t>
  </si>
  <si>
    <t>Scott Evans, Augustus Prew, Kate Walsh, Michelle Buteau, Zoë Chao, Patricia Clarkson, Colin Donnell, Christopher Gray</t>
  </si>
  <si>
    <t>August 2, 2020</t>
  </si>
  <si>
    <t>A close crew of striving New Yorkers experiences both joy and heartache in their romantic and professional lives.</t>
  </si>
  <si>
    <t>s429</t>
  </si>
  <si>
    <t>June 2, 2020</t>
  </si>
  <si>
    <t>Equipped with limited resources, an isolated group of individuals is subjected to the harsh conditions of the wilderness and must survive — or tap out.</t>
  </si>
  <si>
    <t>s430</t>
  </si>
  <si>
    <t>Vincent Perez</t>
  </si>
  <si>
    <t>Emma Thompson, Brendan Gleeson, Daniel Brühl, Monique Chaumette, Joachim Bissmeier, Katrin Pollitt, Lars Rudolph, Uwe Preuss, Daniel Sträßer, Rainer Reiners, Mikael Persbrandt</t>
  </si>
  <si>
    <t>United Kingdom, France, Germany</t>
  </si>
  <si>
    <t>February 15, 2019</t>
  </si>
  <si>
    <t>After learning of their son's death on the battlefield, a grieving Berlin couple embark on a quietly dangerous act of resistance against Adolf Hitler.</t>
  </si>
  <si>
    <t>s431</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</si>
  <si>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</si>
  <si>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</si>
  <si>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</si>
  <si>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</si>
  <si>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</si>
  <si>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</si>
  <si>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</si>
  <si>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</si>
  <si>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</si>
  <si>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</si>
  <si>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</si>
  <si>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</si>
  <si>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s434</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</si>
  <si>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</si>
  <si>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</si>
  <si>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</si>
  <si>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</si>
  <si>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Teresa Gallagher, David Holt, Lizzie Waterworth</t>
  </si>
  <si>
    <t>May 25, 2020</t>
  </si>
  <si>
    <t>The letters of the alphabet come to life in Alphaland as they read, write and spell their way into an exciting world of phonic fun.</t>
  </si>
  <si>
    <t>s436</t>
  </si>
  <si>
    <t>Greg Kohs</t>
  </si>
  <si>
    <t>Seemingly simple but deceptively complex, the game of "Go" serves as the backdrop for this battle between artificial intelligence and man.</t>
  </si>
  <si>
    <t>s437</t>
  </si>
  <si>
    <t>Adam Bhala Lough</t>
  </si>
  <si>
    <t>Daryle Lamont Jenkins, Richard Spencer</t>
  </si>
  <si>
    <t>January 28, 2019</t>
  </si>
  <si>
    <t>This documentary follows a white power leader and an Antifa activist leading up to the Charlottesville riots in the first year of Trump's presidency.</t>
  </si>
  <si>
    <t>s438</t>
  </si>
  <si>
    <t>Joel Kinnaman, James Purefoy, Martha Higareda, Renée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</si>
  <si>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</si>
  <si>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</si>
  <si>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</si>
  <si>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</si>
  <si>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</si>
  <si>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</si>
  <si>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</si>
  <si>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</si>
  <si>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</si>
  <si>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</si>
  <si>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</si>
  <si>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</si>
  <si>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</si>
  <si>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</si>
  <si>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</si>
  <si>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</si>
  <si>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s442</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</si>
  <si>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</si>
  <si>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</si>
  <si>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</si>
  <si>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Rod Blackhurst, Brian McGinn</t>
  </si>
  <si>
    <t>Denmark, United States</t>
  </si>
  <si>
    <t>September 30, 2016</t>
  </si>
  <si>
    <t>She was twice convicted and acquitted of murder. Amanda Knox and the people closest to her case speak out in this illuminating documentary.</t>
  </si>
  <si>
    <t>s444</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</si>
  <si>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</si>
  <si>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</si>
  <si>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</si>
  <si>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</si>
  <si>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</si>
  <si>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</si>
  <si>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Esteban Crespo</t>
  </si>
  <si>
    <t>María Pedraza, Pol Monen, Natalia Tena, Nacho Fresneda, Greta Fernández, Gustavo Salmerón, Celso Bugallo, Sonia Almarcha, Marta Belenguer</t>
  </si>
  <si>
    <t>July 15, 2017</t>
  </si>
  <si>
    <t>Young Laura and Carlos experience the intensity and fragility of first love, as life realities gradually tarnish their idealized notions of romance.</t>
  </si>
  <si>
    <t>s446</t>
  </si>
  <si>
    <t>Atul Malhotra</t>
  </si>
  <si>
    <t>Rez Kempton, Sam Vincenti, Martin Delaney, Karen David, Laura Aikman, Goldy Notay, Meera Syal, Nina Wadia, Tanveer Ghani, Amrita Acharia</t>
  </si>
  <si>
    <t>June 20, 2017</t>
  </si>
  <si>
    <t>The brotherly bond between three childhood friends – one Sikh, one Muslim and one Catholic – is tested by the often comic absurdities of adulthood.</t>
  </si>
  <si>
    <t>s447</t>
  </si>
  <si>
    <t>Manmohan Desai</t>
  </si>
  <si>
    <t>Vinod Khanna, Rishi Kapoor, Amitabh Bachchan, Neetu Singh, Parveen Babi, Shabana Azmi, Nirupa Roy, Pran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</si>
  <si>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</si>
  <si>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</si>
  <si>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</si>
  <si>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Khaled Youssef</t>
  </si>
  <si>
    <t>Ghadah Abdulrazeq, Wafaa Amer, Hassan El Raddad, Houria Farghally, Sabry Fawwaz</t>
  </si>
  <si>
    <t>April 26, 2019</t>
  </si>
  <si>
    <t>To fulfill her husband’s dream to build a home, a widow sends her five children to earn money in Cairo, where their poverty tests them at every turn.</t>
  </si>
  <si>
    <t>s449</t>
  </si>
  <si>
    <t>Ryan Koo</t>
  </si>
  <si>
    <t>Michael Rainey Jr., Josh Charles, Brian White, Sharon Leal, Ashlee Brian, Corey Parker Robinson</t>
  </si>
  <si>
    <t>After he's recruited to an elite prep school, a 14-year-old basketball phenom is confronted by corruption and greed in amateur sports.</t>
  </si>
  <si>
    <t>s450</t>
  </si>
  <si>
    <t>July 20, 2018</t>
  </si>
  <si>
    <t>Meet eccentric homeowners whose seemingly ordinary spaces are full of surprises, from a backyard roller coaster to an indoor aquarium.</t>
  </si>
  <si>
    <t>s451</t>
  </si>
  <si>
    <t>Edward Cotterill</t>
  </si>
  <si>
    <t>Rachael Stirling</t>
  </si>
  <si>
    <t>Eight decades after her disappearance, Amelia Earhart's incredible accomplishments are still celebrated, thanks in large part to her sister Muriel.</t>
  </si>
  <si>
    <t>s452</t>
  </si>
  <si>
    <t>Jonathan Adams</t>
  </si>
  <si>
    <t>September 15, 2019</t>
  </si>
  <si>
    <t>This engaging documentary series shares the surprising backstories of familiar institutions like the Pentagon, West Point and the Playboy Mansion.</t>
  </si>
  <si>
    <t>s453</t>
  </si>
  <si>
    <t>Tyra Banks</t>
  </si>
  <si>
    <t>Supermodel Tyra Banks created and executive-produced this reality series that chronicles the transformation of young women into potential supermodels.</t>
  </si>
  <si>
    <t>s454</t>
  </si>
  <si>
    <t>Charlie Siskel</t>
  </si>
  <si>
    <t>William Powell</t>
  </si>
  <si>
    <t>June 23, 2017</t>
  </si>
  <si>
    <t>This documentary profiles William Powell, who wrote the "The Anarchist Cookbook" in the early 1970s and spent his later life regretting his actions.</t>
  </si>
  <si>
    <t>s455</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</si>
  <si>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</si>
  <si>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</si>
  <si>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</si>
  <si>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</si>
  <si>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</si>
  <si>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</si>
  <si>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</si>
  <si>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</si>
  <si>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Brendon Marotta</t>
  </si>
  <si>
    <t>December 16, 2018</t>
  </si>
  <si>
    <t>With interviews from experts on both sides of the debate, this film questions the routine practice of non-religious infant circumcision in the U.S.</t>
  </si>
  <si>
    <t>s458</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</si>
  <si>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</si>
  <si>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</si>
  <si>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</si>
  <si>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</si>
  <si>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</si>
  <si>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</si>
  <si>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</si>
  <si>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</si>
  <si>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</si>
  <si>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Barak Goodman</t>
  </si>
  <si>
    <t>Dave Hunt, Bo Gritz, Sara Weaver</t>
  </si>
  <si>
    <t>April 19, 2017</t>
  </si>
  <si>
    <t>A botched attempt to arrest a white supremacist in Idaho results in a gun battle, a standoff and three deaths that galvanize public opinion in 1992.</t>
  </si>
  <si>
    <t>s461</t>
  </si>
  <si>
    <t>Sharon Grimberg</t>
  </si>
  <si>
    <t>May 2, 2019</t>
  </si>
  <si>
    <t>An exploration of the American circus, as the spectacle evolved from a one-ring show to a cultural event and eventually, a dying breed.</t>
  </si>
  <si>
    <t>s462</t>
  </si>
  <si>
    <t>Mark Zwonitzer</t>
  </si>
  <si>
    <t>Blair Brown</t>
  </si>
  <si>
    <t>May 1, 2019</t>
  </si>
  <si>
    <t>In 1931, a young Navy wife tore apart Hawaii on racial lines after claiming she was raped by a gang of nonwhite islanders.</t>
  </si>
  <si>
    <t>s463</t>
  </si>
  <si>
    <t>August 21, 2019</t>
  </si>
  <si>
    <t>In this documentary, hopes soar when a Chinese company reopens a shuttered factory in Ohio. But a culture clash threatens to shatter an American dream.</t>
  </si>
  <si>
    <t>s464</t>
  </si>
  <si>
    <t>President Barack Obama, Michelle Obama, Julia Reichert, Steven Bognar</t>
  </si>
  <si>
    <t>September 5, 2019</t>
  </si>
  <si>
    <t>Barack and Michelle Obama talk with directors Steven Bognar and Julia Reichert about the documentary and the importance of storytelling.</t>
  </si>
  <si>
    <t>s465</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</si>
  <si>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</si>
  <si>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</si>
  <si>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</si>
  <si>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s466</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</si>
  <si>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</si>
  <si>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</si>
  <si>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</si>
  <si>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</si>
  <si>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</si>
  <si>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</si>
  <si>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</si>
  <si>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</si>
  <si>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</si>
  <si>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</si>
  <si>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</si>
  <si>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</si>
  <si>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</si>
  <si>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</si>
  <si>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s469</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</si>
  <si>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</si>
  <si>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November 13, 2020</t>
  </si>
  <si>
    <t>TV Horror, TV Mysteries, TV Thrillers</t>
  </si>
  <si>
    <t>This twisted Emmy-winning drama plays upon the power of supernatural fears and everyday horrors, exploring humankind's unsettling capacity for evil.</t>
  </si>
  <si>
    <t>s470</t>
  </si>
  <si>
    <t>Nick Davis</t>
  </si>
  <si>
    <t>Ted Williams</t>
  </si>
  <si>
    <t>Baseball legend Ted Williams fights to become the greatest hitter of all time as he battles family, teammates, the press and even the fans.</t>
  </si>
  <si>
    <t>s471</t>
  </si>
  <si>
    <t>Jenny Popplewell</t>
  </si>
  <si>
    <t>Using raw, firsthand footage, this documentary examines the disappearance of Shanann Watts and her children, and the terrible events that followed.</t>
  </si>
  <si>
    <t>s472</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</si>
  <si>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</si>
  <si>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</si>
  <si>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</si>
  <si>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</si>
  <si>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</si>
  <si>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</si>
  <si>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</si>
  <si>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</si>
  <si>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</si>
  <si>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</si>
  <si>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Mary Harron</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</si>
  <si>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</si>
  <si>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</si>
  <si>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</si>
  <si>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</si>
  <si>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Kenny Leon</t>
  </si>
  <si>
    <t>Kerry Washington, Steven Pasquale, Jeremy Jordan, Eugene Lee</t>
  </si>
  <si>
    <t>Time passes and tension mounts in a Florida police station as an estranged interracial couple awaits news of their missing teenage son.</t>
  </si>
  <si>
    <t>s476</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</si>
  <si>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</si>
  <si>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</si>
  <si>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</si>
  <si>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</si>
  <si>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</si>
  <si>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</si>
  <si>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</si>
  <si>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</si>
  <si>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</si>
  <si>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</si>
  <si>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t>
  </si>
  <si>
    <t>From the death of romance in marriage to the injustices of modern-day parenting, Amit Tandon shares wisdom and wisecracks as a battle-scarred family guy.</t>
  </si>
  <si>
    <t>s479</t>
  </si>
  <si>
    <t>Derek Ramsay, Vince Rillon, Allen Dizon, Felix Roco, Ruby Ruiz</t>
  </si>
  <si>
    <t>April 9, 2018</t>
  </si>
  <si>
    <t>Despite the Philippine government's crackdown on narcotics, high schooler Joseph expands his drug running while his cop uncle profits from corruption.</t>
  </si>
  <si>
    <t>s480</t>
  </si>
  <si>
    <t>Engin Günaydın, Demet Evgar, Erdal Özyagcilar, Su Kutlu, Devrim Yakut, Fatih Artman, Gülse Birsel, Sevket Çoruh, Derya Karadas, Devin Özgür Cinar</t>
  </si>
  <si>
    <t>Amid a marital crisis, Fikret befriends songstress Solmaz after a wacky encounter and must fill in as the father of her soon-to-wed daughter.</t>
  </si>
  <si>
    <t>s481</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</si>
  <si>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</si>
  <si>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</si>
  <si>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</si>
  <si>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</si>
  <si>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Asif Kapadia</t>
  </si>
  <si>
    <t>Amy Winehouse, Lauren Gilbert</t>
  </si>
  <si>
    <t>July 26, 2018</t>
  </si>
  <si>
    <t>Rare home videos and interviews with Amy Winehouse's inner circle offer an intimate look at her journey from charismatic teen to troubled star.</t>
  </si>
  <si>
    <t>s483</t>
  </si>
  <si>
    <t>Amy Schumer</t>
  </si>
  <si>
    <t>March 19, 2019</t>
  </si>
  <si>
    <t>Amy Schumer spills on her new marriage, personal growth, making a baby and her mom's misguided advice in a special that's both raunchy and sincere.</t>
  </si>
  <si>
    <t>s484</t>
  </si>
  <si>
    <t>March 7, 2017</t>
  </si>
  <si>
    <t>Comic sensation Amy Schumer riffs on sex, dating and the absurdities of fame in a bold and uncensored stand-up set at Denver's Bellco Theater.</t>
  </si>
  <si>
    <t>s485</t>
  </si>
  <si>
    <t>Karan Bali</t>
  </si>
  <si>
    <t>Extensive film clips and interviews tell the story of American filmmaker Ellis R. Dungan, who spent 15 years in India and helped define Tamil cinema.</t>
  </si>
  <si>
    <t>s486</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</si>
  <si>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</si>
  <si>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</si>
  <si>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</si>
  <si>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</si>
  <si>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</si>
  <si>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</si>
  <si>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</si>
  <si>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</si>
  <si>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</si>
  <si>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</si>
  <si>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</si>
  <si>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</si>
  <si>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</si>
  <si>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</si>
  <si>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</si>
  <si>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</si>
  <si>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</si>
  <si>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</si>
  <si>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s491</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</si>
  <si>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</si>
  <si>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</si>
  <si>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</si>
  <si>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</si>
  <si>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</si>
  <si>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</si>
  <si>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</si>
  <si>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</si>
  <si>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</si>
  <si>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</si>
  <si>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</si>
  <si>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</si>
  <si>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</si>
  <si>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</si>
  <si>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</si>
  <si>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</si>
  <si>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s495</t>
  </si>
  <si>
    <t>Jason Wang, Mathilde Lin, Mo Tzu Yi, Xi Man-Ning, Lin Mei-hsiu, Kelly Huang, Joy Pan</t>
  </si>
  <si>
    <t>Raised by three mothers, a self-assured teen in turmoil meets the father figure she never had. But she also stands to drive the man and his son apart.</t>
  </si>
  <si>
    <t>s496</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</si>
  <si>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</si>
  <si>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</si>
  <si>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</si>
  <si>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</si>
  <si>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</si>
  <si>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Brad Silberling</t>
  </si>
  <si>
    <t>Ben Kingsley, Hera Hilmar, Peter Serafinowicz</t>
  </si>
  <si>
    <t>Serbia, United States</t>
  </si>
  <si>
    <t>A war criminal in hiding begins to suspect that the maid, his only confidant and contact with the outside world, may be hiding something herself.</t>
  </si>
  <si>
    <t>s498</t>
  </si>
  <si>
    <t>Juan Camilo Pinzon</t>
  </si>
  <si>
    <t>Antonio Sanint, Luis Eduardo Arango, María Cecilia Sánchez, Mariana Gómez, Julián Cerati, Aura Cristina Geithener, Biassini Segura, Lina Tejeiro, Julio César Herrera, Christian Villamil</t>
  </si>
  <si>
    <t>December 17, 2020</t>
  </si>
  <si>
    <t>An accountant and aspiring magician invites his boss to spend Christmas with his family — unaware that he's one of Colombia's most-wanted criminals.</t>
  </si>
  <si>
    <t>s499</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</si>
  <si>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</si>
  <si>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</si>
  <si>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</si>
  <si>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 but the one he truly longs for may not feel the same way.</t>
  </si>
  <si>
    <t>s500</t>
  </si>
  <si>
    <t>Matheus Souza</t>
  </si>
  <si>
    <t>Ana Caetano, Vitória Falcão, Clarissa Müller, Bruce Gomlevsky, Thati Lopes, Caique Nogueira, Érika Mader, Victor Lamoglia, Gabriela Nunes, Bryan Ruffo, Hamilton Dias</t>
  </si>
  <si>
    <t>November 2, 2018</t>
  </si>
  <si>
    <t>After meeting by chance, two young musicians with differing views on love and life record an album that drastically alters their lives.</t>
  </si>
  <si>
    <t>s501</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</si>
  <si>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</si>
  <si>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</si>
  <si>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</si>
  <si>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there’s more to the mystery than meets the eye.</t>
  </si>
  <si>
    <t>s502</t>
  </si>
  <si>
    <t>Avinash Das</t>
  </si>
  <si>
    <t>Swara Bhaskar, Sanjay Mishra, Vijay Kumar, Pankaj Tripathi, Mayur More, Ishtiyak Khan</t>
  </si>
  <si>
    <t>After being sexually harassed by a drunken politician while performing at a public event, a village dancer plots revenge to clear her name.</t>
  </si>
  <si>
    <t>s503</t>
  </si>
  <si>
    <t>Carlos Marques-Marcet</t>
  </si>
  <si>
    <t>Oona Chaplin, Natalia Tena, David Verdaguer, Geraldine Chaplin</t>
  </si>
  <si>
    <t>Comedies, Dramas, LGBTQ Movies</t>
  </si>
  <si>
    <t>Kat and Eva’s happy romance hits a rough patch when Eva decides that she wants a child. Visiting friend Roger could help complete their family.</t>
  </si>
  <si>
    <t>s504</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</si>
  <si>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</si>
  <si>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</si>
  <si>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</si>
  <si>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</si>
  <si>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</si>
  <si>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</si>
  <si>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Robert Clotworthy</t>
  </si>
  <si>
    <t>Were ancient humans really behind some of the most important technological advances in civilized history, or did they have extraterrestrial help?</t>
  </si>
  <si>
    <t>s506</t>
  </si>
  <si>
    <t>Ísold Uggadóttir</t>
  </si>
  <si>
    <t>Kristín Thóra Haraldsdóttir, Babetida Sadjo, Patrik Nökkvi Pétursson</t>
  </si>
  <si>
    <t>Iceland, Sweden, Belgium</t>
  </si>
  <si>
    <t>January 4, 2019</t>
  </si>
  <si>
    <t>An Icelandic single mom struggling with poverty and a Guinea-Bissauan asylum seeker facing deportation find their lives intertwined in unexpected ways.</t>
  </si>
  <si>
    <t>s507</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</si>
  <si>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</si>
  <si>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</si>
  <si>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</si>
  <si>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Aamir Khan, Salman Khan, Raveena Tandon, Karisma Kapoor, Paresh Rawal, Mehmood, Deven Verma, Jagdeep, Shakti Kapoor</t>
  </si>
  <si>
    <t>Action &amp; Adventure, Comedies, Cult Movies</t>
  </si>
  <si>
    <t>Broke and with no concrete plans for the future, two young men discover that a stunning heiress lives nearby and try to charm her into marriage.</t>
  </si>
  <si>
    <t>s509</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</si>
  <si>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</si>
  <si>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</si>
  <si>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</si>
  <si>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s510</t>
  </si>
  <si>
    <t>V Vignarajan</t>
  </si>
  <si>
    <t>Vinoth Kishan, Arjun Das, Pooja Ramachandran, Kumar Natarajan, Misha Ghoshal, Arul Vincent, Chenthu Mohan, Pradeep Kalipurayath</t>
  </si>
  <si>
    <t>November 24, 2020</t>
  </si>
  <si>
    <t>As a blind librarian, dispirited cricketer and desolate psychiatrist each seek retribution and release, their lives overlap under eerie influences.</t>
  </si>
  <si>
    <t>s511</t>
  </si>
  <si>
    <t>s512</t>
  </si>
  <si>
    <t>Josiah Ng</t>
  </si>
  <si>
    <t>André Chiang</t>
  </si>
  <si>
    <t>December 8, 2020</t>
  </si>
  <si>
    <t>As he prepares to close his restaurant, Michelin-starred Chef André Chiang embarks on a personal and emotional journey of reflection.</t>
  </si>
  <si>
    <t>s513</t>
  </si>
  <si>
    <t>Franck Nataf</t>
  </si>
  <si>
    <t>Nicolas Anelka</t>
  </si>
  <si>
    <t>August 5, 2020</t>
  </si>
  <si>
    <t>Inscrutable, incomparable or both? Famed French footballer Nicolas Anelka’s controversial legacy is explored in this in-depth documentary.</t>
  </si>
  <si>
    <t>s514</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</si>
  <si>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</si>
  <si>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</si>
  <si>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</si>
  <si>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</si>
  <si>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</si>
  <si>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</si>
  <si>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</si>
  <si>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</si>
  <si>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</si>
  <si>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Simon Lian, Teddy Chen, Sylvia Wang, Cosmos Lin, Ting Liu, Lucia Chen, Allie Ji, Sunnee Yang, Na Wei-hsun</t>
  </si>
  <si>
    <t>International TV Shows, TV Action &amp; Adventure, TV Comedies</t>
  </si>
  <si>
    <t>In a world known as the Copper Dimension, a group of high-school girls fights against dark forces – and their own inner demons.</t>
  </si>
  <si>
    <t>s517</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</si>
  <si>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</si>
  <si>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</si>
  <si>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</si>
  <si>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</si>
  <si>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</si>
  <si>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</si>
  <si>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</si>
  <si>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</si>
  <si>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</si>
  <si>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Ric Roman Waugh</t>
  </si>
  <si>
    <t>Gerard Butler, Morgan Freeman, Nick Nolte, Danny Huston, Jada Pinkett Smith, Lance Reddick, Tim Blake Nelson, Piper Perabo</t>
  </si>
  <si>
    <t>April 4, 2020</t>
  </si>
  <si>
    <t>Secret Service agent Mike Banning is caught in the crossfire when he’s framed for a deadly attack on the president and forced to run for his life.</t>
  </si>
  <si>
    <t>s520</t>
  </si>
  <si>
    <t>Damien O’Connor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</si>
  <si>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</si>
  <si>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</si>
  <si>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</si>
  <si>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</si>
  <si>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</si>
  <si>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</si>
  <si>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s522</t>
  </si>
  <si>
    <t>Ron Howard</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</si>
  <si>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</si>
  <si>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</si>
  <si>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</si>
  <si>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s523</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</si>
  <si>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</si>
  <si>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</si>
  <si>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s524</t>
  </si>
  <si>
    <t>Antti Pääkkönen, Heljä Heikkinen, Lynne Guaglione, Pasi Ruohonen, Rauno Ahonen</t>
  </si>
  <si>
    <t>Finland</t>
  </si>
  <si>
    <t>Birds Red, Chuck and their feathered friends have lots of adventures while guarding eggs in their nest that pesky pigs keep trying to steal.</t>
  </si>
  <si>
    <t>s525</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</si>
  <si>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</si>
  <si>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</si>
  <si>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</si>
  <si>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</si>
  <si>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</si>
  <si>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</si>
  <si>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s527</t>
  </si>
  <si>
    <t>Abhijeet Deshpande</t>
  </si>
  <si>
    <t>Subodh Bhave, Vaidehi Parshurami, Nandita Patkar, Sonali Kulkarni, Sumeet Raghvan, Prasad Oak, Anand Ingale, Suhas Palshikar</t>
  </si>
  <si>
    <t>From his singular career to his personal demons, this biopic chronicles the short yet prolific life of the Marathi dentist-turned-superstar.</t>
  </si>
  <si>
    <t>s528</t>
  </si>
  <si>
    <t>Paul Thomas Anderson</t>
  </si>
  <si>
    <t>Thom Yorke</t>
  </si>
  <si>
    <t>June 27, 2019</t>
  </si>
  <si>
    <t>Dramas, Independent Movies, Music &amp; Musicals</t>
  </si>
  <si>
    <t>In a short musical film directed by Paul Thomas Anderson, Thom Yorke of Radiohead stars in a mind-bending visual piece. Best played loud.</t>
  </si>
  <si>
    <t>s529</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</si>
  <si>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</si>
  <si>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</si>
  <si>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</si>
  <si>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</si>
  <si>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</si>
  <si>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</si>
  <si>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</si>
  <si>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</si>
  <si>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</si>
  <si>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</si>
  <si>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Laura Alvea, José Ortuño</t>
  </si>
  <si>
    <t>Clare Durant, Iván Pellicer, Luis Bermejo, Liz Lobato, Chacha Huang, Ángela Molina</t>
  </si>
  <si>
    <t>Spain, Belgium</t>
  </si>
  <si>
    <t>January 25, 2019</t>
  </si>
  <si>
    <t>A teen's eerie visions become increasingly frequent and terrifying after her longtime friend gets a girlfriend and his abusive dad is strangely killed.</t>
  </si>
  <si>
    <t>s532</t>
  </si>
  <si>
    <t>Andrucha Waddington, Pedro Waddington</t>
  </si>
  <si>
    <t>Anitta</t>
  </si>
  <si>
    <t>December 16, 2020</t>
  </si>
  <si>
    <t>In this intimate documentary, Brazilian pop queen Anitta opens up about fame, family and her fierce work ethic, revealing the woman behind the hits.</t>
  </si>
  <si>
    <t>s533</t>
  </si>
  <si>
    <t>N. Linguswamy</t>
  </si>
  <si>
    <t>Suriya, Samantha Ruth Prabhu, Vidyut Jammwal, Manoj Bajpayee, Soori</t>
  </si>
  <si>
    <t>Mild-mannered Krishna comes to Mumbai to search for his gang-leader brother, and quickly finds himself in way over his head.</t>
  </si>
  <si>
    <t>s534</t>
  </si>
  <si>
    <t>December 15, 2018</t>
  </si>
  <si>
    <t>International TV Shows, TV Horror, TV Thrillers</t>
  </si>
  <si>
    <t>Spine-chilling stories of malevolent spirits unfold in villages, jungles and haunted buildings across India.</t>
  </si>
  <si>
    <t>s535</t>
  </si>
  <si>
    <t>Gashmeer Mahajani, Heena Parmar</t>
  </si>
  <si>
    <t>International TV Shows, TV Horror, TV Mysteries</t>
  </si>
  <si>
    <t>The cases are supernatural; the police officers human. Together, cops Aditi and Vikrant must solve mysteries from the realm of the paranormal.</t>
  </si>
  <si>
    <t>s536</t>
  </si>
  <si>
    <t>Anjelah Johnson-Reyes</t>
  </si>
  <si>
    <t>October 2, 2015</t>
  </si>
  <si>
    <t>The actress, comedian and YouTube sensation riffs on everything from nail salons and Gypsies to Mexican moms and super-sleuthing Liam Neeson.</t>
  </si>
  <si>
    <t>s537</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</si>
  <si>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</si>
  <si>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</si>
  <si>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</si>
  <si>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</si>
  <si>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</si>
  <si>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</si>
  <si>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</si>
  <si>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</si>
  <si>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</si>
  <si>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</si>
  <si>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</si>
  <si>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</si>
  <si>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</si>
  <si>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</si>
  <si>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</si>
  <si>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</si>
  <si>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</si>
  <si>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</si>
  <si>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</si>
  <si>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</si>
  <si>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</si>
  <si>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</si>
  <si>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</si>
  <si>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</si>
  <si>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</si>
  <si>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</si>
  <si>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</si>
  <si>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</si>
  <si>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</si>
  <si>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</si>
  <si>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</si>
  <si>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</si>
  <si>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</si>
  <si>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</si>
  <si>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</si>
  <si>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</si>
  <si>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</si>
  <si>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Seo Hyun-jin, Eric Moon, Jeon Hye-bin, Ye Ji-won, Kim Ji-seok, Lee Jae-yoon, Lee Han-wi, Kim Mee-kyeong, Oh Man-seok, Lee Pil-mo</t>
  </si>
  <si>
    <t>October 16, 2019</t>
  </si>
  <si>
    <t>A sound director who suddenly starts getting visions of someone else’s future gets mired in the lives of two women, who happen to share the same name.</t>
  </si>
  <si>
    <t>s546</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</si>
  <si>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</si>
  <si>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</si>
  <si>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 and falls in with a hard-charging crime reporter and his news team.</t>
  </si>
  <si>
    <t>s547</t>
  </si>
  <si>
    <t>Peyton Reed</t>
  </si>
  <si>
    <t>Paul Rudd, Evangeline Lilly, Michael Douglas, Michael Peña,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</si>
  <si>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</si>
  <si>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</si>
  <si>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</si>
  <si>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</si>
  <si>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Sherif Ismail</t>
  </si>
  <si>
    <t>Mohamed Henedi, Bassem Samra, Dorra Zarrouk, Lotfy Labib</t>
  </si>
  <si>
    <t>May 9, 2019</t>
  </si>
  <si>
    <t>Learning he is the grandson of a famous knight, a young man hilariously fights a rival gang to win over the most beautiful woman in the tribe.</t>
  </si>
  <si>
    <t>s549</t>
  </si>
  <si>
    <t>Anirban Majumder</t>
  </si>
  <si>
    <t>Sonal Kaushal, Rupa Bhimani, Julie Tejwani, Sabina Malik, Jigna Bharadhwaj, Rajesh Kawa</t>
  </si>
  <si>
    <t>Space villains have abducted all the superheroes! It’s up to Bheem and his trusty team to save the others.</t>
  </si>
  <si>
    <t>s550</t>
  </si>
  <si>
    <t>Anthony Bourdain</t>
  </si>
  <si>
    <t>This CNN original series has chef Anthony Bourdain traveling to extraordinary locations around the globe to sample a variety of local cuisines.</t>
  </si>
  <si>
    <t>s551</t>
  </si>
  <si>
    <t>Marcus Raboy</t>
  </si>
  <si>
    <t>Anthony Jeselnik</t>
  </si>
  <si>
    <t>Forging his own comedic boundaries, Anthony Jeselnik revels in getting away with saying things others can't in this stand-up special shot in New York.</t>
  </si>
  <si>
    <t>s552</t>
  </si>
  <si>
    <t>Adam Dubin</t>
  </si>
  <si>
    <t>October 16, 2015</t>
  </si>
  <si>
    <t>There's no subject too dark as the comedian skewers taboos and riffs on national tragedies before pulling back the curtain on his provocative style.</t>
  </si>
  <si>
    <t>s553</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</si>
  <si>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</si>
  <si>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</si>
  <si>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</si>
  <si>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</si>
  <si>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</si>
  <si>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</si>
  <si>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</si>
  <si>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</si>
  <si>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</si>
  <si>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March 21, 2019</t>
  </si>
  <si>
    <t>With heart and determination, Antoine Griezmann overcame his small stature to become one of the world’s top soccer players and a World Cup champion.</t>
  </si>
  <si>
    <t>s556</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</si>
  <si>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</si>
  <si>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</si>
  <si>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</si>
  <si>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s557</t>
  </si>
  <si>
    <t xml:space="preserve"> December 23, 2018</t>
  </si>
  <si>
    <t>Anime Series, Kids' TV</t>
  </si>
  <si>
    <t>Hailing from the mountains of Iga, Kanzo Hattori moves in with elementary school student Kenichi Mitsuba and his family to hone his skills as a ninja.</t>
  </si>
  <si>
    <t>s558</t>
  </si>
  <si>
    <t>David Salzberg, Christian Tureaud</t>
  </si>
  <si>
    <t>Recovered cockpit footage and telling interviews reveal the true stories of US fighter pilots in one of the largest combat strikes in history.</t>
  </si>
  <si>
    <t>s559</t>
  </si>
  <si>
    <t>Balthazar Murillo, Vanesa González, Alberto Ajaka, Sofía Gala Castiglione, Patricio Contreras, Matías Recalt, Osqui Guzmán,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</si>
  <si>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</si>
  <si>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</si>
  <si>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</si>
  <si>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Alberto Ammann, Eloy Azorín, Verónica Echegui, Lucía Jiménez, Claudia Traisac</t>
  </si>
  <si>
    <t>A young journalist is forced into a life of crime to save his father and family in this series based on the novel by Miguel Sáez Carral.</t>
  </si>
  <si>
    <t>s561</t>
  </si>
  <si>
    <t>Ajay Devgn, Nana Patekar, Bipasha Basu, Ayub Khan, Mohan Agashe, Mukesh Tiwari, Yashpal Sharma, Anoop Soni, Chetan Pandit</t>
  </si>
  <si>
    <t>January 8, 2021</t>
  </si>
  <si>
    <t>Raised under the condescending eye of his activist father, an underachieving loafer is lured into the local kingpin’s web of corruption and kidnapping.</t>
  </si>
  <si>
    <t>s562</t>
  </si>
  <si>
    <t>J.F. Musial, Josh Vietze</t>
  </si>
  <si>
    <t>Zachary Levi</t>
  </si>
  <si>
    <t>August 1, 2016</t>
  </si>
  <si>
    <t>A visionary carmaker introduces his fuel-efficient, high-performance hypercar to a market filled with big-name competitors like Ferrari and Porsche.</t>
  </si>
  <si>
    <t>s563</t>
  </si>
  <si>
    <t>Gonzalo López-Gallego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</si>
  <si>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</si>
  <si>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</si>
  <si>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</si>
  <si>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</si>
  <si>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</si>
  <si>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</si>
  <si>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</si>
  <si>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</si>
  <si>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</si>
  <si>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</si>
  <si>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</si>
  <si>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</si>
  <si>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</si>
  <si>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</si>
  <si>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</si>
  <si>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David Duchovny, Gethin Anthony, Grey Damon, Emma Dumont, Claire Holt, Michaela McManus, Brían F. O'Byrne, David Meunier, Ambyr Childers, Tara Lynne Barr, Whitney Rose Pynn, Jason Ralph</t>
  </si>
  <si>
    <t>June 16, 2017</t>
  </si>
  <si>
    <t>Amid the turmoil of 1960s LA, two cops and a prominent political family are drawn into the sex- and drug-fueled web of a young Charles Manson.</t>
  </si>
  <si>
    <t>s567</t>
  </si>
  <si>
    <t>Jean-Patrick Benes</t>
  </si>
  <si>
    <t>Ola Rapace, Micha Lescot, Thierry Hancisse, Hélène Fillières, Ruth Vega Fernandez, Louis-Do de Lencquesaing, Eva Lallier, Emilie Gavois-Kahn</t>
  </si>
  <si>
    <t>May 23, 2017</t>
  </si>
  <si>
    <t>A futuristic France tries to keep its people from despair and rebellion over crippling poverty by engaging them with a violent TV competition show.</t>
  </si>
  <si>
    <t>s568</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</si>
  <si>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</si>
  <si>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</si>
  <si>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</si>
  <si>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</si>
  <si>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Julián Arango, Antonio Sanint</t>
  </si>
  <si>
    <t>January 17, 2018</t>
  </si>
  <si>
    <t>Colombian stand-up comedians Antonio Sanint and Julián Arango impersonate an Argentine visitor and a cabbie, and a pair of dirty old men at the opera.</t>
  </si>
  <si>
    <t>s570</t>
  </si>
  <si>
    <t>Arashi</t>
  </si>
  <si>
    <t>Twenty years after their debut, join the beloved members of Arashi on a new journey as they showcase their lives, talents and gifts to the world.</t>
  </si>
  <si>
    <t>s571</t>
  </si>
  <si>
    <t>Tony Hale, Rosamund Pike, Jordan Fisher, Chelsea Kane, Adam Pally, Kari Wahlgren</t>
  </si>
  <si>
    <t>Happy-go-lucky chicken Archibald may not remember to do his chores, but he never forgets to have fun. After all, life's an adventure!</t>
  </si>
  <si>
    <t>s572</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</si>
  <si>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</si>
  <si>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</si>
  <si>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</si>
  <si>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</si>
  <si>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</si>
  <si>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</si>
  <si>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Marie Madinier</t>
  </si>
  <si>
    <t>Charlotte Le Bon, Guillaume Canet, Anne Le Ny, Patrick d'Assumçao,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</si>
  <si>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</si>
  <si>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</si>
  <si>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</si>
  <si>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</si>
  <si>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Khaled El Halafawy</t>
  </si>
  <si>
    <t>Ahmed Eid, Ayten Amer, Ahmed Fouad Selim, Mohsen Mansour</t>
  </si>
  <si>
    <t>When authorities arrest his young son, a taxi driver must convince the courts and rabid media that he's not the criminal they seek.</t>
  </si>
  <si>
    <t>s575</t>
  </si>
  <si>
    <t>Ryan Devlin</t>
  </si>
  <si>
    <t>Determined by a dating algorithm, a group of single contestants must identify their perfect matches for a shot at love and a cash prize.</t>
  </si>
  <si>
    <t>s576</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</si>
  <si>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</si>
  <si>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</si>
  <si>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</si>
  <si>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</si>
  <si>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</si>
  <si>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</si>
  <si>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</si>
  <si>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</si>
  <si>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August Jakobsson</t>
  </si>
  <si>
    <t>Ari Eldjárn</t>
  </si>
  <si>
    <t>In this English-language special, Icelandic comedian Ari Eldjárn pokes fun at Nordic rivalries, Hollywood's take on Thor, the whims of toddlers and more.</t>
  </si>
  <si>
    <t>s579</t>
  </si>
  <si>
    <t>Eric Abrams</t>
  </si>
  <si>
    <t>Ari Shaffir</t>
  </si>
  <si>
    <t>Stand-Up Comedy &amp; Talk Shows</t>
  </si>
  <si>
    <t>Wry yet thoughtful, comedian Ari Shaffir brings his edgy humor to two fast-paced stand-up specials about children and adulthood.</t>
  </si>
  <si>
    <t>s580</t>
  </si>
  <si>
    <t>Paul Dugdale</t>
  </si>
  <si>
    <t>Ariana Grande</t>
  </si>
  <si>
    <t>December 21, 2020</t>
  </si>
  <si>
    <t>Ariana Grande takes the stage in London for her Sweetener World Tour and shares a behind-the-scenes look at her life in rehearsal and on the road.</t>
  </si>
  <si>
    <t>s581</t>
  </si>
  <si>
    <t>Nia Dinata</t>
  </si>
  <si>
    <t>Surya Saputra, Cut Mini Theo, Tora Sudiro</t>
  </si>
  <si>
    <t>A group of friends reunites for a vacation amid nature, where they laugh about their shared history and bond over difficult truths.</t>
  </si>
  <si>
    <t>s582</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</si>
  <si>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</si>
  <si>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</si>
  <si>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</si>
  <si>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s583</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</si>
  <si>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</si>
  <si>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</si>
  <si>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</si>
  <si>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</si>
  <si>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</si>
  <si>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</si>
  <si>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</si>
  <si>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</si>
  <si>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</si>
  <si>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</si>
  <si>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</si>
  <si>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</si>
  <si>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</si>
  <si>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</si>
  <si>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s586</t>
  </si>
  <si>
    <t>Brian Volk-Weiss</t>
  </si>
  <si>
    <t>Arsenio Hall</t>
  </si>
  <si>
    <t>October 29, 2019</t>
  </si>
  <si>
    <t>In his first stand-up special, Arsenio Hall discusses getting older, the changing times and culture, social issues and even bothersome baby toes.</t>
  </si>
  <si>
    <t>s587</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</si>
  <si>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</si>
  <si>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</si>
  <si>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</si>
  <si>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</si>
  <si>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</si>
  <si>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</si>
  <si>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</si>
  <si>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</si>
  <si>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s589</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</si>
  <si>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</si>
  <si>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</si>
  <si>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</si>
  <si>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</si>
  <si>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</si>
  <si>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</si>
  <si>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</si>
  <si>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India’s heartland to investigate a murder.</t>
  </si>
  <si>
    <t>s591</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</si>
  <si>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</si>
  <si>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</si>
  <si>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</si>
  <si>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</si>
  <si>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</si>
  <si>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John Erick Dowdle</t>
  </si>
  <si>
    <t>Perdita Weeks, Ben Feldman, Edwin Hodge, François Civil, Marion Lambert, Ali Marhyar, Cosme Castro, Hamid Djavadan, Théo Cholbi, Emy Lévy</t>
  </si>
  <si>
    <t>September 16, 2018</t>
  </si>
  <si>
    <t>A beautiful tomb raider and her crew hunt for treasure in the catacombs of Paris and find themselves in a hellish underworld.</t>
  </si>
  <si>
    <t>s593</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</si>
  <si>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</si>
  <si>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</si>
  <si>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</si>
  <si>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</si>
  <si>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</si>
  <si>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</si>
  <si>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</si>
  <si>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Mumbai’s glitzy veneer.</t>
  </si>
  <si>
    <t>s595</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</si>
  <si>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</si>
  <si>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</si>
  <si>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</si>
  <si>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s596</t>
  </si>
  <si>
    <t>Bruce Campbell, Lucy Lawless, Ray Santiago, Dana DeLorenzo, Jill Marie Jones</t>
  </si>
  <si>
    <t>April 29, 2019</t>
  </si>
  <si>
    <t>TV Action &amp; Adventure, TV Comedies, TV Horror</t>
  </si>
  <si>
    <t>Thirty years later, Ash Williams – demon hunter par excellence – is back to battle a new Deadite plague. He may have lost a hand, but not his touch.</t>
  </si>
  <si>
    <t>s597</t>
  </si>
  <si>
    <t>Yang Zi, Deng Lun, Luo Yunxi</t>
  </si>
  <si>
    <t>Hidden away by her mother, the Floral Goddess, the naïve Jinmi is drawn to Xufeng, the Heavenly Emperor's son. Yet forces conspire against them.</t>
  </si>
  <si>
    <t>s598</t>
  </si>
  <si>
    <t>Shalin Naik, Renee Lim, Sandro Demaio</t>
  </si>
  <si>
    <t>From allergies to diet to sleep, three friendly doctors share expert advice, bust medical myths and test the latest treatments.</t>
  </si>
  <si>
    <t>s599</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</si>
  <si>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</si>
  <si>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</si>
  <si>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</si>
  <si>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</si>
  <si>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</si>
  <si>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</si>
  <si>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</si>
  <si>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</si>
  <si>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</si>
  <si>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Alex Lehmann</t>
  </si>
  <si>
    <t>Noah Britton, Ethan Finlan, Jack Hanke, New Michael Ingemi</t>
  </si>
  <si>
    <t>December 11, 2016</t>
  </si>
  <si>
    <t>A comedy troupe of four friends on the autism spectrum prepares for a final show before its members go their separate ways.</t>
  </si>
  <si>
    <t>s602</t>
  </si>
  <si>
    <t>Hallvard Bræin</t>
  </si>
  <si>
    <t>Anders Baasmo, Kathrine Thorborg Johansen, Ida Husøy, Otto Jespersen, Sven Nordin, Trond Halbo, Alexandra Maria Lara, Wenche Myhre, Kostja Ullmann, Björn Kjellman</t>
  </si>
  <si>
    <t>Norway</t>
  </si>
  <si>
    <t>January 2, 2021</t>
  </si>
  <si>
    <t>When the brakes slam on his wedding, Roy accepts a challenge from a new foe to race for his runaway bride at the iconic Nürburgring track in Germany.</t>
  </si>
  <si>
    <t>s603</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</si>
  <si>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</si>
  <si>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</si>
  <si>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</si>
  <si>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s604</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</si>
  <si>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</si>
  <si>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</si>
  <si>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</si>
  <si>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</si>
  <si>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Ricardo Maldonado</t>
  </si>
  <si>
    <t>Carlos Alcántara, Emilia Drago, Christian Meier, Andrés Salas, Anahí de Cárdenas, Rodrigo Sánchez Patiño, Denisse Dibós, Javier Delgiudice, Ana Cecilia Natteri</t>
  </si>
  <si>
    <t>Peru</t>
  </si>
  <si>
    <t>To win the heart of his true love – a high-society girl – a hapless commoner plots to change his identity and avoid his embarrassing friends.</t>
  </si>
  <si>
    <t>s606</t>
  </si>
  <si>
    <t>A. Raajdheep</t>
  </si>
  <si>
    <t>Vikram Prabhu, Subbaraju, Mahima Nambiar, Yogi Babu, Jagan</t>
  </si>
  <si>
    <t>For a tech-savvy thief, elaborate robberies and evading the police are second nature until a private detective is hired to investigate his latest heist.</t>
  </si>
  <si>
    <t>s607</t>
  </si>
  <si>
    <t>Sung-soo Kim</t>
  </si>
  <si>
    <t>Jung-min Hwang, Do-won Kwak, Man-sik Jung, Woo-sung Jung</t>
  </si>
  <si>
    <t>February 15, 2018</t>
  </si>
  <si>
    <t>Caught between a corrupt mayor and a prosecutor intent on exposing political depravity, a police detective must decide whose side he's on.</t>
  </si>
  <si>
    <t>s608</t>
  </si>
  <si>
    <t>Mike Nicoll</t>
  </si>
  <si>
    <t>Parker Jackson Cartwright, Gabe York</t>
  </si>
  <si>
    <t>December 14, 2016</t>
  </si>
  <si>
    <t>This revealing documentary explores how the high-stakes world of Amateur Athletic Union basketball has professionalized youth sports in America.</t>
  </si>
  <si>
    <t>s609</t>
  </si>
  <si>
    <t>Jason Stone</t>
  </si>
  <si>
    <t>Stefanie Scott, Theodore Pellerin, Percy Hynes White, Kate Burton, Saïd Taghmaoui, Kristin Booth, James Wotherspoon</t>
  </si>
  <si>
    <t>December 27, 2018</t>
  </si>
  <si>
    <t>After mysterious lights imbue her with extraordinary powers, a teenager goes on the run from authorities with the friend who harbors a crush on her.</t>
  </si>
  <si>
    <t>s610</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</si>
  <si>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</si>
  <si>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</si>
  <si>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</si>
  <si>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</si>
  <si>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</si>
  <si>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Mirei Kiritani, Mao Daichi, Wakana Sakai, Masako Chiba, Maiko, Ken Kaito, Dori Sakurada, Nicole Ishida, Mayuko Kawakita</t>
  </si>
  <si>
    <t>December 1, 2015</t>
  </si>
  <si>
    <t>A young "fabric geek" lands a job at an upscale Japanese lingerie company – and quickly discovers she'll need help to survive.</t>
  </si>
  <si>
    <t>s612</t>
  </si>
  <si>
    <t>Bonni Cohen, Jon Shenk</t>
  </si>
  <si>
    <t>June 24, 2020</t>
  </si>
  <si>
    <t>This documentary focuses on the gymnasts who survived USA Gymnastics doctor Larry Nassar's abuse and the reporters who exposed USAG's toxic culture.</t>
  </si>
  <si>
    <t>s613</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</si>
  <si>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</si>
  <si>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</si>
  <si>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</si>
  <si>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</si>
  <si>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 until a miracle reunites them.</t>
  </si>
  <si>
    <t>s614</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</si>
  <si>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</si>
  <si>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</si>
  <si>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</si>
  <si>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</si>
  <si>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</si>
  <si>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</si>
  <si>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</si>
  <si>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</si>
  <si>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 and the loser must find a new job.</t>
  </si>
  <si>
    <t>s616</t>
  </si>
  <si>
    <t>Eric Bauza, Lisa Norton, Carlos Díaz, Peter Oldring, Heather Bambrick, Rick Miller, Rob Tinkler, Kristina Nicoll</t>
  </si>
  <si>
    <t>Canada, France</t>
  </si>
  <si>
    <t>Crime TV Shows, Kids' TV, TV Comedies</t>
  </si>
  <si>
    <t>Captain Atomic – once a superhero, now a sock puppet – can only activate his powers with the help of Joey, his new partner and biggest fan.</t>
  </si>
  <si>
    <t>s617</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</si>
  <si>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</si>
  <si>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</si>
  <si>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</si>
  <si>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</si>
  <si>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David Morris, Jacqui Morris</t>
  </si>
  <si>
    <t>Harold Evans</t>
  </si>
  <si>
    <t>May 15, 2016</t>
  </si>
  <si>
    <t>Intrepid newspaper editor Harold Evans wages an ongoing battle to expose the truth about a dangerous drug and obtain compensation for its victims.</t>
  </si>
  <si>
    <t>s619</t>
  </si>
  <si>
    <t>Fabrizio Copano, Augusto Matte</t>
  </si>
  <si>
    <t>Belén Soto, Denise Rosenthal, Constanza Piccoli, Fabiola Alarcón, Lucas Balmaceda, Agustín Silva, Camilo Carmona, Ingrid Cruz, Elvis Fuentes, Samuel Landea</t>
  </si>
  <si>
    <t>Chile</t>
  </si>
  <si>
    <t>August 19, 2018</t>
  </si>
  <si>
    <t>Four high school seniors steal an important college entrance exam and go on vacation to "study," but accidentally lose the exam while partying.</t>
  </si>
  <si>
    <t>s620</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</si>
  <si>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</si>
  <si>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</si>
  <si>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</si>
  <si>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</si>
  <si>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September 23, 2016</t>
  </si>
  <si>
    <t>In this wrenching documentary, two teens are sexually assaulted by boys they considered friends, humiliated online and harassed by their communities.</t>
  </si>
  <si>
    <t>s622</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</si>
  <si>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</si>
  <si>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</si>
  <si>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</si>
  <si>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Cristi Puiu</t>
  </si>
  <si>
    <t>Cristi Puiu, Clara Voda, Catrinel Dumitrescu, Luminita Gheorghiu, Valentin Popescu, Gheorghe Ifrim, Ileana Puiu, Valeria Seciu, Gelu Colceag</t>
  </si>
  <si>
    <t>Romania, France, Switzerland, Germany</t>
  </si>
  <si>
    <t>March 4, 2020</t>
  </si>
  <si>
    <t>42-year-old Viorel, a distraught engineer, takes drastic measures to end his emotional suffering after enduring a devastating divorce.</t>
  </si>
  <si>
    <t>s624</t>
  </si>
  <si>
    <t>Mike Rossiter</t>
  </si>
  <si>
    <t>Roy Marsden</t>
  </si>
  <si>
    <t>January 19, 2019</t>
  </si>
  <si>
    <t>Newly released KGB files expose evidence proving how architects and engineers conspired with the Nazis to build a camp designed for genocide.</t>
  </si>
  <si>
    <t>s625</t>
  </si>
  <si>
    <t>Docuseries, International TV Shows, Reality TV</t>
  </si>
  <si>
    <t>Three teams of gold hunters battle all manner of challenges while pursuing their dreams in the Australian Outback.</t>
  </si>
  <si>
    <t>s626</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</si>
  <si>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</si>
  <si>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</si>
  <si>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</si>
  <si>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s627</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</si>
  <si>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</si>
  <si>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</si>
  <si>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</si>
  <si>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</si>
  <si>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</si>
  <si>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</si>
  <si>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</si>
  <si>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</si>
  <si>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</si>
  <si>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</si>
  <si>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</si>
  <si>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</si>
  <si>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</si>
  <si>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</si>
  <si>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</si>
  <si>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Ady An, Vanness Wu, Ann Hsu, Chris Wu, Xiao Xiao Bin</t>
  </si>
  <si>
    <t>After losing all memories of his past, a wealthy lawyer travels to a rural village where a woman he once loved now lives with her son.</t>
  </si>
  <si>
    <t>s632</t>
  </si>
  <si>
    <t>Tate Taylor</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</si>
  <si>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</si>
  <si>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</si>
  <si>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s633</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</si>
  <si>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</si>
  <si>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</si>
  <si>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</si>
  <si>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</si>
  <si>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</si>
  <si>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</si>
  <si>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</si>
  <si>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</si>
  <si>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s635</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</si>
  <si>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</si>
  <si>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</si>
  <si>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</si>
  <si>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</si>
  <si>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</si>
  <si>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</si>
  <si>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</si>
  <si>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</si>
  <si>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</si>
  <si>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Levan Tsikurishvili</t>
  </si>
  <si>
    <t>Avicii</t>
  </si>
  <si>
    <t>Sweden, Netherlands</t>
  </si>
  <si>
    <t>Follow the meteoric rise of Tim Bergling, aka Avicii, from Swedish teenager to the creative force behind "Wake Me Up," "You Make Me" and other hits.</t>
  </si>
  <si>
    <t>s638</t>
  </si>
  <si>
    <t>Johnny Kevorkian</t>
  </si>
  <si>
    <t>Sam Gittins, Grant Masters, Neerja Naik, Abigail Cruttenden, Kris Saddler, Holly Weston, David Bradley</t>
  </si>
  <si>
    <t>Horror Movies, Sci-Fi &amp; Fantasy</t>
  </si>
  <si>
    <t>A family’s tense reunion turns terrifying when they get trapped in their home by an unknown force, and sinister commands begin appearing on their TV.</t>
  </si>
  <si>
    <t>s639</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</si>
  <si>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</si>
  <si>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</si>
  <si>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</si>
  <si>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</si>
  <si>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</si>
  <si>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James Davis</t>
  </si>
  <si>
    <t>June 14, 2019</t>
  </si>
  <si>
    <t>Sleepless for 24 hours, contestants in the comedy game show stumble through challenges both eccentric and everyday for a chance at a $1 million prize.</t>
  </si>
  <si>
    <t>s641</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</si>
  <si>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</si>
  <si>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</si>
  <si>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</si>
  <si>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</si>
  <si>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</si>
  <si>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</si>
  <si>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</si>
  <si>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</si>
  <si>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</si>
  <si>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</si>
  <si>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</si>
  <si>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</si>
  <si>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</si>
  <si>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</si>
  <si>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</si>
  <si>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</si>
  <si>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</si>
  <si>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</si>
  <si>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</si>
  <si>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</si>
  <si>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</si>
  <si>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s646</t>
  </si>
  <si>
    <t>Enrique García Meza</t>
  </si>
  <si>
    <t>Delving into the disappearance of 43 college students in Mexico, this documentary seeks to give justice and a voice to the victims and their families.</t>
  </si>
  <si>
    <t>s647</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</si>
  <si>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</si>
  <si>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</si>
  <si>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</si>
  <si>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</si>
  <si>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</si>
  <si>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</si>
  <si>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</si>
  <si>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</si>
  <si>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</si>
  <si>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</si>
  <si>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</si>
  <si>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t>
  </si>
  <si>
    <t>March 6, 2015</t>
  </si>
  <si>
    <t>Stand-up comedian and TV star Aziz Ansari ("Parks and Recreation") delivers his sharp-witted take on immigrants, relationships and the food industry.</t>
  </si>
  <si>
    <t>s650</t>
  </si>
  <si>
    <t>Will Lovelace, Dylan Southern</t>
  </si>
  <si>
    <t>"Parks and Recreation" star Aziz Ansari takes the stage to share his unfiltered views on adulthood, babies, marriage, love and more in the modern era.</t>
  </si>
  <si>
    <t>s651</t>
  </si>
  <si>
    <t>Spike Jonze</t>
  </si>
  <si>
    <t>July 9, 2019</t>
  </si>
  <si>
    <t>In a comedy special directed by Spike Jonze, Aziz Ansari shares deep personal insights and hilarious takes on wokeness, family and the social climate.</t>
  </si>
  <si>
    <t>s652</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</si>
  <si>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</si>
  <si>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</si>
  <si>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</si>
  <si>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</si>
  <si>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</si>
  <si>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</si>
  <si>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</si>
  <si>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</si>
  <si>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</si>
  <si>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</si>
  <si>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</si>
  <si>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</si>
  <si>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</si>
  <si>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</si>
  <si>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</si>
  <si>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</si>
  <si>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</si>
  <si>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</si>
  <si>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</si>
  <si>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</si>
  <si>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</si>
  <si>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</si>
  <si>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</si>
  <si>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S.S. Rajamouli</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</si>
  <si>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</si>
  <si>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</si>
  <si>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</si>
  <si>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s658</t>
  </si>
  <si>
    <t>To avenge his father's death, a young man leads an army into battle against a cruel tyrant in this Malayalam conclusion to the historic saga.</t>
  </si>
  <si>
    <t>s659</t>
  </si>
  <si>
    <t>To avenge his father's death, a young man leads an army into battle against a cruel tyrant in this Tamil conclusion to the historic saga.</t>
  </si>
  <si>
    <t>s660</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</si>
  <si>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</si>
  <si>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</si>
  <si>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</si>
  <si>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s661</t>
  </si>
  <si>
    <t>Villagers in the kingdom of Mahismati rescue a baby who is destined to embark on a heroic quest in this Hindi version of S.S. Rajamouli's epic.</t>
  </si>
  <si>
    <t>s662</t>
  </si>
  <si>
    <t>Villagers in the kingdom of Mahismati rescue a baby who is destined to embark on a heroic quest in this Malayalam version of S.S. Rajamouli's epic.</t>
  </si>
  <si>
    <t>s663</t>
  </si>
  <si>
    <t>Villagers in the kingdom of Mahismati rescue a baby who is destined to embark on a heroic quest in this Tamil version of S.S. Rajamouli's epic.</t>
  </si>
  <si>
    <t>s664</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</si>
  <si>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</si>
  <si>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</si>
  <si>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</si>
  <si>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</si>
  <si>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Çagan Irmak</t>
  </si>
  <si>
    <t>Çetin Tekindor, Fikret Kuşkan, Hümeyra, Ege Tanman, Şerif Sezer, Yetkin Dikinciler, Binnur Kaya, Mahmut Gökgöz, Nergis Çorakçi, Bilge Sen</t>
  </si>
  <si>
    <t>April 30, 2018</t>
  </si>
  <si>
    <t>Following Turkey's bloody coup of 1980, a widowed reporter returns to his Aegean hometown, bringing his son and a last wish for his estranged father.</t>
  </si>
  <si>
    <t>s666</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</si>
  <si>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</si>
  <si>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</si>
  <si>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</si>
  <si>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s667</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</si>
  <si>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</si>
  <si>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</si>
  <si>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</si>
  <si>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</si>
  <si>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</si>
  <si>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June 19, 2020</t>
  </si>
  <si>
    <t>From nature to nurture, this docuseries explores the groundbreaking science that reveals how infants discover life during their very first year.</t>
  </si>
  <si>
    <t>s669</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</si>
  <si>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</si>
  <si>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</si>
  <si>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</si>
  <si>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</si>
  <si>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Warren Bullock, Jane Bullock</t>
  </si>
  <si>
    <t>July 10, 2018</t>
  </si>
  <si>
    <t>Step into the cutthroat world of kids' ballroom dancing, where ambitious instructors, proud parents and pint-sized performers waltz to win.</t>
  </si>
  <si>
    <t>s671</t>
  </si>
  <si>
    <t>Vijay Kumar Arora</t>
  </si>
  <si>
    <t>Nirmal Rishi, Sonam Bajwa, Sukhwinder Chahal, Tania, Gurnam Bhullar</t>
  </si>
  <si>
    <t>When two sisters travel from Canada to Punjab to visit their maternal family, they discover an opportunity to mend a broken bond with their grandmother.</t>
  </si>
  <si>
    <t>s672</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</si>
  <si>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</si>
  <si>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</si>
  <si>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</si>
  <si>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</si>
  <si>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</si>
  <si>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</si>
  <si>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</si>
  <si>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Shikha Makan</t>
  </si>
  <si>
    <t>Through intimate interviews, this documentary explores the stigma facing independent women who seek housing in modern Mumbai.</t>
  </si>
  <si>
    <t>s675</t>
  </si>
  <si>
    <t>José Eduardo Belmonte</t>
  </si>
  <si>
    <t>Ingrid Guimarães, Fábio Assunção, Alice Braga, Rosanne Mulholland, Caroline Abras, João Assunção</t>
  </si>
  <si>
    <t>January 5, 2017</t>
  </si>
  <si>
    <t>When their car breaks down en route to São Paulo, a father and son accept a ride from four beautiful telemarketers who are headed there on holiday.</t>
  </si>
  <si>
    <t>s676</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</si>
  <si>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</si>
  <si>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</si>
  <si>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</si>
  <si>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</si>
  <si>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</si>
  <si>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</si>
  <si>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</si>
  <si>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</si>
  <si>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</si>
  <si>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</si>
  <si>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Marcus Chang, Ivy Shao, Mini Tsai, Yorke Sun, Ray Yang, Chang Chieh</t>
  </si>
  <si>
    <t>A young man who's learned nothing about his father from his single mom has a freak accident that sends him back to 1989, the year before he was born.</t>
  </si>
  <si>
    <t>s679</t>
  </si>
  <si>
    <t>Rémy Four, Julien War</t>
  </si>
  <si>
    <t>Ludovik, Jérôme Niel, Nicolas Berno, Johann Dionnet, Caroline Anglade, Joséphine Draï,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</si>
  <si>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</si>
  <si>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</si>
  <si>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</si>
  <si>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</si>
  <si>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</si>
  <si>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</si>
  <si>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s681</t>
  </si>
  <si>
    <t>New beginnings or old baggage? Four singles have one chance to reignite romance with an ex – or leave the past behind for good.</t>
  </si>
  <si>
    <t>s682</t>
  </si>
  <si>
    <t>Adam MacDonald</t>
  </si>
  <si>
    <t>Missy Peregrym, Jeff Roop, Eric Balfour, Nicholas Campbell</t>
  </si>
  <si>
    <t>March 30, 2017</t>
  </si>
  <si>
    <t>A weekend hike for urbanites Alex and Jenn takes a dangerous turn when they become lost deep in the remote territory of a menacing bear.</t>
  </si>
  <si>
    <t>s683</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</si>
  <si>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</si>
  <si>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</si>
  <si>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</si>
  <si>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</si>
  <si>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</si>
  <si>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</si>
  <si>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</si>
  <si>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</si>
  <si>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</si>
  <si>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</si>
  <si>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</si>
  <si>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</si>
  <si>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</si>
  <si>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</si>
  <si>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</si>
  <si>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</si>
  <si>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</si>
  <si>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</si>
  <si>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October 5, 2020</t>
  </si>
  <si>
    <t>This investigative docuseries explores the greed, fraud and corruption that built up — and ultimately brought down — India’s most infamous tycoons.</t>
  </si>
  <si>
    <t>s688</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</si>
  <si>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</si>
  <si>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</si>
  <si>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s689</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</si>
  <si>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</si>
  <si>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</si>
  <si>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s690</t>
  </si>
  <si>
    <t>Chris Baugh</t>
  </si>
  <si>
    <t>Nigel O'Neill, Susan Lynch, Józef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</si>
  <si>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</si>
  <si>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</si>
  <si>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</si>
  <si>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</si>
  <si>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</si>
  <si>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</si>
  <si>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</si>
  <si>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</si>
  <si>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</si>
  <si>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</si>
  <si>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</si>
  <si>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</si>
  <si>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</si>
  <si>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</si>
  <si>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</si>
  <si>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</si>
  <si>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</si>
  <si>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</si>
  <si>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</si>
  <si>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</si>
  <si>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</si>
  <si>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</si>
  <si>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</si>
  <si>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</si>
  <si>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</si>
  <si>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</si>
  <si>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</si>
  <si>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</si>
  <si>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</si>
  <si>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</si>
  <si>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</si>
  <si>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Salima Koroma</t>
  </si>
  <si>
    <t>Jonathan Park, Awkwafina, David Lee, Richard Lee</t>
  </si>
  <si>
    <t>August 21, 2017</t>
  </si>
  <si>
    <t>Four young Asian-American rappers strive to achieve success on their own terms in a musical genre that often treats them as outsiders.</t>
  </si>
  <si>
    <t>s698</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</si>
  <si>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</si>
  <si>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</si>
  <si>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</si>
  <si>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s699</t>
  </si>
  <si>
    <t>Additi Gupta, Sanjeeda Sheikh, Kiran Karmarkar, Abhinav Shukla, Tanushree Kaushal, Mona Ambegaonkar</t>
  </si>
  <si>
    <t>April 1, 2017</t>
  </si>
  <si>
    <t>When a man is killed, his wife and his lover – both of whom are pregnant with his children – come under the thumb of his brutal, dictatorial father.</t>
  </si>
  <si>
    <t>s700</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</si>
  <si>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</si>
  <si>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</si>
  <si>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</si>
  <si>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</si>
  <si>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Sujoy Ghosh</t>
  </si>
  <si>
    <t>Amitabh Bachchan, Taapsee Pannu, Amrita Singh, Tony Luke, Manav Kaul</t>
  </si>
  <si>
    <t>August 7, 2019</t>
  </si>
  <si>
    <t>When a woman is accused of killing her lover, a renowned lawyer is hired – but the more they try to  untangle the truth, the more convoluted it becomes.</t>
  </si>
  <si>
    <t>s702</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</si>
  <si>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</si>
  <si>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</si>
  <si>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</si>
  <si>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</si>
  <si>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August 22, 2020</t>
  </si>
  <si>
    <t>Couples go on a romantic getaway to test their relationships, not knowing their families are calling the shots and cringing over their every move.</t>
  </si>
  <si>
    <t>s704</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</si>
  <si>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</si>
  <si>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</si>
  <si>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</si>
  <si>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</si>
  <si>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November 6, 2020</t>
  </si>
  <si>
    <t>Dan Kouzo and his crew of heroic brawlers battle both challengers and powerful, evil forces as they work to protect humans and the Bakugan.</t>
  </si>
  <si>
    <t>s706</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</si>
  <si>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</si>
  <si>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</si>
  <si>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</si>
  <si>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</si>
  <si>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Vijay S. Bhanushali</t>
  </si>
  <si>
    <t>Meghna Erande Joshi, Parminder Ghumman</t>
  </si>
  <si>
    <t>Watch Ganesh destroy demons, disarm invaders and defeat dacoits in this series based on the mythological Hindu elephant god’s childhood.</t>
  </si>
  <si>
    <t>s708</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</si>
  <si>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</si>
  <si>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International TV Shows, Spanish-Language TV Shows, TV Dramas</t>
  </si>
  <si>
    <t>A veteran journalist starting a news site about corruption in Chile stumbles on a big story when a fellow investigative reporter dies suspiciously.</t>
  </si>
  <si>
    <t>s709</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</si>
  <si>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</si>
  <si>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</si>
  <si>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</si>
  <si>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</si>
  <si>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</si>
  <si>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</si>
  <si>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</si>
  <si>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</si>
  <si>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</si>
  <si>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</si>
  <si>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</si>
  <si>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</si>
  <si>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</si>
  <si>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</si>
  <si>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</si>
  <si>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Burak Aksak</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</si>
  <si>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</si>
  <si>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</si>
  <si>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s714</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</si>
  <si>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</si>
  <si>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</si>
  <si>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</si>
  <si>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</si>
  <si>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</si>
  <si>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</si>
  <si>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</si>
  <si>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</si>
  <si>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</si>
  <si>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</si>
  <si>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</si>
  <si>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</si>
  <si>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</si>
  <si>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</si>
  <si>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</si>
  <si>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</si>
  <si>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</si>
  <si>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</si>
  <si>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</si>
  <si>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</si>
  <si>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</si>
  <si>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</si>
  <si>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s719</t>
  </si>
  <si>
    <t>Tanit Jitnukul</t>
  </si>
  <si>
    <t>Puri Hiranyapluek, Paradorn Srichaphan, Chatchai Plengpanich</t>
  </si>
  <si>
    <t>July 25, 2018</t>
  </si>
  <si>
    <t>A small but fierce group of resistance fighters engages in a brutal battle to protect their village from an army of Burmese invaders.</t>
  </si>
  <si>
    <t>s720</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</si>
  <si>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</si>
  <si>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</si>
  <si>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</si>
  <si>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</si>
  <si>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Sean Jindachot, Nutt Devahastin Na Ayudhya, Patharamanop Isariy, Manatsanun Phanlerdwongsakul, Anchasa Mongkhonsama, Keerati Mahapreukpong</t>
  </si>
  <si>
    <t>June 4, 2018</t>
  </si>
  <si>
    <t>Three young men leading carefree bachelors’ lives in the city face the trials of true love when they meet three beautiful women.</t>
  </si>
  <si>
    <t>s722</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</si>
  <si>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</si>
  <si>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</si>
  <si>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</si>
  <si>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</si>
  <si>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</si>
  <si>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</si>
  <si>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</si>
  <si>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</si>
  <si>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</si>
  <si>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Kram’s traditional restaurant in Bangkok’s chic Ari district.</t>
  </si>
  <si>
    <t>s725</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</si>
  <si>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</si>
  <si>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</si>
  <si>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</si>
  <si>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</si>
  <si>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</si>
  <si>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</si>
  <si>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</si>
  <si>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</si>
  <si>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</si>
  <si>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</si>
  <si>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</si>
  <si>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</si>
  <si>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</si>
  <si>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</si>
  <si>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</si>
  <si>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Jordi Llompart</t>
  </si>
  <si>
    <t>Johan Cruyff, Andrés Iniesta, Gary Lineker, Xavi Hernández, Lionel Messi, Pau Gasol</t>
  </si>
  <si>
    <t>Explore the history and philosophies behind one of the world's most beloved – and successful – soccer franchises: FC Barcelona.</t>
  </si>
  <si>
    <t>s730</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</si>
  <si>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</si>
  <si>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</si>
  <si>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</si>
  <si>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</si>
  <si>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</si>
  <si>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</si>
  <si>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</si>
  <si>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</si>
  <si>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</si>
  <si>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</si>
  <si>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Laurence Rupp, Jeanne Goursaud, David Schütter, Ronald Zehrfeld, Nicki von Tempelhoff, Bernhard Schütz, Eva Verena Müller,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</si>
  <si>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</si>
  <si>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</si>
  <si>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</si>
  <si>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</si>
  <si>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</si>
  <si>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</si>
  <si>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</si>
  <si>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</si>
  <si>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</si>
  <si>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</si>
  <si>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</si>
  <si>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</si>
  <si>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</si>
  <si>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</si>
  <si>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</si>
  <si>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America Young, Kirsten Day, Cassandra Morris, Cassidy Naber, Ritesh Rajan</t>
  </si>
  <si>
    <t>February 14, 2019</t>
  </si>
  <si>
    <t>Get to know Barbie and her BFFs – including next-door neighbor Ken – in this animated vlog of adventures filmed inside her family's new dreamhouse.</t>
  </si>
  <si>
    <t>s737</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</si>
  <si>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</si>
  <si>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</si>
  <si>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</si>
  <si>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</si>
  <si>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</si>
  <si>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</si>
  <si>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</si>
  <si>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</si>
  <si>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Zeke Norton</t>
  </si>
  <si>
    <t>Kelly Sheridan, Britt Irvin, Michael Kopsa, Rebecca Husain, Kira Tozer</t>
  </si>
  <si>
    <t>A princess with a predictable life finds herself transformed by a magical butterfly's kiss into Super Sparkle, a crime-fighting superhero.</t>
  </si>
  <si>
    <t>s740</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</si>
  <si>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</si>
  <si>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</si>
  <si>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</si>
  <si>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</si>
  <si>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</si>
  <si>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</si>
  <si>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</si>
  <si>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</si>
  <si>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</si>
  <si>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</si>
  <si>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</si>
  <si>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</si>
  <si>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</si>
  <si>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</si>
  <si>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</si>
  <si>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</si>
  <si>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</si>
  <si>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</si>
  <si>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</si>
  <si>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</si>
  <si>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</si>
  <si>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</si>
  <si>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</si>
  <si>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</si>
  <si>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</si>
  <si>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</si>
  <si>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</si>
  <si>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</si>
  <si>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</si>
  <si>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</si>
  <si>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</si>
  <si>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</si>
  <si>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</si>
  <si>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Streisand, Jim Gable</t>
  </si>
  <si>
    <t>Barbra Streisand</t>
  </si>
  <si>
    <t>Music &amp; Musicals</t>
  </si>
  <si>
    <t>Iconic songstress Barbra Streisand culminates her 13-city tour in Miami with dazzling ballads, Broadway standards and stories from behind the scenes.</t>
  </si>
  <si>
    <t>s750</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</si>
  <si>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</si>
  <si>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</si>
  <si>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</si>
  <si>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s751</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</si>
  <si>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</si>
  <si>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</si>
  <si>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</si>
  <si>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</si>
  <si>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</si>
  <si>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</si>
  <si>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</si>
  <si>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</si>
  <si>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</si>
  <si>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</si>
  <si>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</si>
  <si>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</si>
  <si>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s754</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</si>
  <si>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</si>
  <si>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</si>
  <si>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</si>
  <si>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</si>
  <si>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</si>
  <si>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</si>
  <si>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</si>
  <si>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s756</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</si>
  <si>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</si>
  <si>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</si>
  <si>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</si>
  <si>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</si>
  <si>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</si>
  <si>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Twinkle Khanna, Bobby Deol, Danny Denzongpa, Raj Babbar, Ashwin Kaushal, Mukesh Khanna, Harish Patel</t>
  </si>
  <si>
    <t>Action &amp; Adventure, International Movies, Music &amp; Musicals</t>
  </si>
  <si>
    <t>A naïve young man and a rich city girl fall in love. Her stepfather, however, doesn't approve of the match and will stop at nothing to split the pair.</t>
  </si>
  <si>
    <t>s758</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</si>
  <si>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</si>
  <si>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</si>
  <si>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</si>
  <si>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</si>
  <si>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</si>
  <si>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</si>
  <si>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</si>
  <si>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</si>
  <si>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</si>
  <si>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 a mysterious novelist whose recent book mirrors the crime.</t>
  </si>
  <si>
    <t>s760</t>
  </si>
  <si>
    <t>Docuseries, Reality TV</t>
  </si>
  <si>
    <t>Follow the Chinle High basketball team in Arizona's Navajo Nation on a quest to win a state championship and bring pride to their isolated community.</t>
  </si>
  <si>
    <t>s761</t>
  </si>
  <si>
    <t>Rosa Romay, Alberto Escobal, Jaime de Diego, Josu Cubero</t>
  </si>
  <si>
    <t>December 31, 2017</t>
  </si>
  <si>
    <t>A curious and talkative bat finds spooky fun on the streets of Fogville, a town that's not as quiet as it seems, with a plucky girl and her brothers.</t>
  </si>
  <si>
    <t>s762</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</si>
  <si>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</si>
  <si>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</si>
  <si>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</si>
  <si>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</si>
  <si>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</si>
  <si>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</si>
  <si>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</si>
  <si>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</si>
  <si>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</si>
  <si>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Dava Whisenant</t>
  </si>
  <si>
    <t>Steve Young</t>
  </si>
  <si>
    <t>A comedy writer for David Letterman unearths a hidden world of hilariously bizarre musicals, which turns into a toe-tapping obsession.</t>
  </si>
  <si>
    <t>s765</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</si>
  <si>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</si>
  <si>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</si>
  <si>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</si>
  <si>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</si>
  <si>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</si>
  <si>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</si>
  <si>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</si>
  <si>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</si>
  <si>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</si>
  <si>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</si>
  <si>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</si>
  <si>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</si>
  <si>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</si>
  <si>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</si>
  <si>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</si>
  <si>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</si>
  <si>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</si>
  <si>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s769</t>
  </si>
  <si>
    <t>British TV Shows, Docuseries, Reality TV</t>
  </si>
  <si>
    <t>A four-man team heads to Latvia and Poland to unearth rare World War II artifacts and shed new light on the bloody battles of the Eastern Front.</t>
  </si>
  <si>
    <t>s770</t>
  </si>
  <si>
    <t>September 21, 2018</t>
  </si>
  <si>
    <t>Reality TV, Science &amp; Nature TV, TV Action &amp; Adventure</t>
  </si>
  <si>
    <t>Over the course of a fishing season, tough men and women pursue lucrative albacore tuna in the competitive waters off the Oregon coast.</t>
  </si>
  <si>
    <t>s771</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</si>
  <si>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</si>
  <si>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</si>
  <si>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</si>
  <si>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s772</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</si>
  <si>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</si>
  <si>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</si>
  <si>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</si>
  <si>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</si>
  <si>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</si>
  <si>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</si>
  <si>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</si>
  <si>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</si>
  <si>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</si>
  <si>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s774</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</si>
  <si>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</si>
  <si>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</si>
  <si>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</si>
  <si>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</si>
  <si>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</si>
  <si>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</si>
  <si>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</si>
  <si>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</si>
  <si>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Lilibet Foster</t>
  </si>
  <si>
    <t>Andy Whitfield</t>
  </si>
  <si>
    <t>United States, Australia</t>
  </si>
  <si>
    <t>February 28, 2017</t>
  </si>
  <si>
    <t>Trace the brave journey of actor Andy Whitfield, who received a devastating cancer diagnosis while starring in the series "Spartacus: Blood and Sand."</t>
  </si>
  <si>
    <t>s777</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</si>
  <si>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</si>
  <si>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</si>
  <si>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</si>
  <si>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</si>
  <si>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</si>
  <si>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</si>
  <si>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</si>
  <si>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</si>
  <si>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Bobby Dou, Peijia Huang, Nylon Chen, Vivi Lee, Edison Wang, Serena Fang</t>
  </si>
  <si>
    <t>After reconnecting with their girlhood crushes, two sisters find their lives turned upside down by surprising revelations and romantic intrigue.</t>
  </si>
  <si>
    <t>s780</t>
  </si>
  <si>
    <t>Nataliya Medvedeva, Polina Kutepova</t>
  </si>
  <si>
    <t>Russia</t>
  </si>
  <si>
    <t>August 29, 2018</t>
  </si>
  <si>
    <t>Bear buddies Bucky and Bjorn play games, go on far-out adventures and learn about wondrous new things together.</t>
  </si>
  <si>
    <t>s781</t>
  </si>
  <si>
    <t>Volker Arzt, Angelika Sigl</t>
  </si>
  <si>
    <t>Whoever came up with the term "bird brain" never met these feathered thinkers, who use their claws and beaks to solve puzzles, make tools and more.</t>
  </si>
  <si>
    <t>s782</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</si>
  <si>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</si>
  <si>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</si>
  <si>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</si>
  <si>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</si>
  <si>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</si>
  <si>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Children &amp; Family Movies, Documentaries, International Movies</t>
  </si>
  <si>
    <t>A well-known wildlife photographer living alone in the Bohemian Forest finds himself playing mama bear to a pair of abandoned cubs.</t>
  </si>
  <si>
    <t>s784</t>
  </si>
  <si>
    <t>Steve Leonard, Francis Manapul, Kathryn Denning, Scott Edwards, Mike Paixao</t>
  </si>
  <si>
    <t>A diverse crew of experts dive deep into the origin stories of mythological monsters before building replicas of the creatures using 3D CGI technology.</t>
  </si>
  <si>
    <t>s785</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</si>
  <si>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</si>
  <si>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</si>
  <si>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</si>
  <si>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</si>
  <si>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</si>
  <si>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</si>
  <si>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</si>
  <si>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Ashleigh Ball, Lili Beaudoin, Charles Demers, Rebecca Husain, Erin Mathews</t>
  </si>
  <si>
    <t>Australia, Canada</t>
  </si>
  <si>
    <t>July 21, 2019</t>
  </si>
  <si>
    <t>With songs made famous by the Beatles, five friendly bugs learn big lessons about the world around them – all from the safety of their own backyard.</t>
  </si>
  <si>
    <t>s788</t>
  </si>
  <si>
    <t>Josh Wakely</t>
  </si>
  <si>
    <t>November 21, 2017</t>
  </si>
  <si>
    <t>After winning a local talent show, the Beat Bugs journey to compete on "The Bug Factor," a televised singing contest held in faraway Rocket Ship Park.</t>
  </si>
  <si>
    <t>s789</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</si>
  <si>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</si>
  <si>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</si>
  <si>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</si>
  <si>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</si>
  <si>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</si>
  <si>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</si>
  <si>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</si>
  <si>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</si>
  <si>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María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</si>
  <si>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</si>
  <si>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</si>
  <si>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</si>
  <si>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</si>
  <si>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</si>
  <si>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</si>
  <si>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</si>
  <si>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</si>
  <si>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</si>
  <si>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</si>
  <si>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</si>
  <si>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</si>
  <si>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</si>
  <si>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</si>
  <si>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</si>
  <si>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</si>
  <si>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</si>
  <si>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</si>
  <si>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</si>
  <si>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</si>
  <si>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</si>
  <si>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</si>
  <si>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</si>
  <si>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</si>
  <si>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</si>
  <si>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</si>
  <si>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</si>
  <si>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</si>
  <si>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</si>
  <si>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</si>
  <si>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</si>
  <si>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</si>
  <si>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</si>
  <si>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Hassan El Raddad, Emy Samir Ghanim, Bayyumi Fuad, Taher Abu Lela, Nesreen Ameen, Mourad Makram, Diaa El-Merghani, Juditta Salem-Wolff</t>
  </si>
  <si>
    <t>Trouble and high jinks ensue when a man and woman stumble on a bag full of money while out on the town.</t>
  </si>
  <si>
    <t>s800</t>
  </si>
  <si>
    <t>Michelle Obama</t>
  </si>
  <si>
    <t>May 6, 2020</t>
  </si>
  <si>
    <t>Join former first lady Michelle Obama in an intimate documentary looking at her life, hopes and connection with others as she tours with "Becoming."</t>
  </si>
  <si>
    <t>s801</t>
  </si>
  <si>
    <t>This series looks at the stories behind the athletes and countries that have achieved World Cup champion status.</t>
  </si>
  <si>
    <t>s802</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</si>
  <si>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</si>
  <si>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</si>
  <si>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</si>
  <si>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</si>
  <si>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</si>
  <si>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</si>
  <si>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</si>
  <si>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</si>
  <si>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</si>
  <si>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</si>
  <si>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</si>
  <si>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</si>
  <si>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s805</t>
  </si>
  <si>
    <t>Tinge Krishnan</t>
  </si>
  <si>
    <t>Michaela Coel, Arinzé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</si>
  <si>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</si>
  <si>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</si>
  <si>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</si>
  <si>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</si>
  <si>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</si>
  <si>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</si>
  <si>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</si>
  <si>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</si>
  <si>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</si>
  <si>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</si>
  <si>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</si>
  <si>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</si>
  <si>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</si>
  <si>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</si>
  <si>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</si>
  <si>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</si>
  <si>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Fisher Stevens</t>
  </si>
  <si>
    <t>Leonardo DiCaprio</t>
  </si>
  <si>
    <t>Leonardo DiCaprio crisscrosses the globe to investigate the consequences of man-made globe warming and the measures being taken to reverse it.</t>
  </si>
  <si>
    <t>s810</t>
  </si>
  <si>
    <t>Mohamed Khan</t>
  </si>
  <si>
    <t>Maged El Kedwany, Hana Shiha, Ahmed Dawood, Lana Mushtak, Hany El Metennawy</t>
  </si>
  <si>
    <t>Ahead of summer break, a couple heads to a seaside resort where intimate interactions with other villagers make for anything but a peaceful holiday.</t>
  </si>
  <si>
    <t>s811</t>
  </si>
  <si>
    <t>Keiko Yagi</t>
  </si>
  <si>
    <t>August 25, 2017</t>
  </si>
  <si>
    <t>After a documentary about the Japanese whaling industry garnered international attention, an amateur filmmaker decides to tell the rest of the story.</t>
  </si>
  <si>
    <t>s812</t>
  </si>
  <si>
    <t>August 15, 2016</t>
  </si>
  <si>
    <t>British TV Shows, Docuseries</t>
  </si>
  <si>
    <t>After dire setbacks in 1940, Winston Churchill commissions a new kind of fighting force: commandos trained to use stealth and audacious tactics.</t>
  </si>
  <si>
    <t>s813</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</si>
  <si>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</si>
  <si>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</si>
  <si>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</si>
  <si>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</si>
  <si>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</si>
  <si>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</si>
  <si>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Daniel J. Clark</t>
  </si>
  <si>
    <t>Meet the growing, worldwide community of theorists who defend the belief that the Earth is flat while living in a society who vehemently rejects it.</t>
  </si>
  <si>
    <t>s815</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</si>
  <si>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</si>
  <si>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</si>
  <si>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</si>
  <si>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Erdal Beşikçioğlu, Fatih Artman, İnanç Konukçu, Seda Bakan, Berkan Şal, Ayça Eren, Berke Üzrek, Canan Ergüder, Ege Aydan, Eray Eserol, Hakan Hatipoğlu</t>
  </si>
  <si>
    <t>May 19, 2017</t>
  </si>
  <si>
    <t>An Ankara homicide detective with a dark personal life and a disdain for rules and political correctness solves murders and fights police corruption.</t>
  </si>
  <si>
    <t>s817</t>
  </si>
  <si>
    <t>Rajeev Chaudhari</t>
  </si>
  <si>
    <t>Sunny Leone, Rajneesh Duggal, Rajeev Verma, Daniel Weber, Yuvraj Siddharth Singh, Ziesha Nancy</t>
  </si>
  <si>
    <t>After having her heart broken by a man who seduced her at a party, a young, ambitious woman concocts a scheme to get revenge.</t>
  </si>
  <si>
    <t>s818</t>
  </si>
  <si>
    <t>Anthony Wonke</t>
  </si>
  <si>
    <t>Tony McCoy</t>
  </si>
  <si>
    <t>With retirement staring him in the face, an all-time-great jump jockey pursues his 20th consecutive title in his unrelenting quest for glory.</t>
  </si>
  <si>
    <t>s819</t>
  </si>
  <si>
    <t>Constance Marks</t>
  </si>
  <si>
    <t>Kevin Clash, Whoopi Goldberg</t>
  </si>
  <si>
    <t>February 21, 2012</t>
  </si>
  <si>
    <t>Whoopi Goldberg narrates Elmo creator Kevin Clash's remarkable journey from a working-class Baltimore neighborhood to Jim Henson's "Sesame Street."</t>
  </si>
  <si>
    <t>s820</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</si>
  <si>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</si>
  <si>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</si>
  <si>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</si>
  <si>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</si>
  <si>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</si>
  <si>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</si>
  <si>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</si>
  <si>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</si>
  <si>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</si>
  <si>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Jesse Handsher, Olivier Roland</t>
  </si>
  <si>
    <t>Mark Schneider, Frank Samson</t>
  </si>
  <si>
    <t>On the 200th anniversary of the Battle of Waterloo, thousands of enthusiasts reenact the epic clash. But there can only be one Napoleon.</t>
  </si>
  <si>
    <t>s823</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</si>
  <si>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</si>
  <si>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</si>
  <si>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</si>
  <si>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</si>
  <si>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</si>
  <si>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Felix Van Groeningen, Felix van Groeningen</t>
  </si>
  <si>
    <t>Stef Aerts, Tom Vermeir, Charlotte Vandermeersch, Hélène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</si>
  <si>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</si>
  <si>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</si>
  <si>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</si>
  <si>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David Stubbs</t>
  </si>
  <si>
    <t>Kura Forrester, William Davis, Tina Cook, Hariata Moriarty</t>
  </si>
  <si>
    <t>New Zealand</t>
  </si>
  <si>
    <t>This documentary tries to reconstruct, through a series of interviews, a family's misguided attempt to heal a woman's pain through exorcism.</t>
  </si>
  <si>
    <t>s826</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</si>
  <si>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</si>
  <si>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</si>
  <si>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</si>
  <si>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Federico Veiroj</t>
  </si>
  <si>
    <t>Gonzalo Delgado, Olivia Molinaro Eijo, Jeannette Sauksteliskis, Tomás Wahrmann, María Noel Gutiérrez, Marcelo Fernández Borsari, Alejandro Castiglioni, Cecilia Caballero Jeske, Martín Reyes, Carolina Penadés</t>
  </si>
  <si>
    <t>Uruguay, Spain, Mexico</t>
  </si>
  <si>
    <t>June 7, 2019</t>
  </si>
  <si>
    <t>An artist muddles through a midlife crisis while trying to balance his dimming career with a yearning to be a better father.</t>
  </si>
  <si>
    <t>s828</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</si>
  <si>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</si>
  <si>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</si>
  <si>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</si>
  <si>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</si>
  <si>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</si>
  <si>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</si>
  <si>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</si>
  <si>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Tara Strong, Montse Hernandez, David Kaye, Roger Craig Smith, Todd Haberkorn, Dwight Schultz, Daryl Sabara</t>
  </si>
  <si>
    <t>Ben can transform into ten types of aliens. He'll try 'em all while adventuring across the country with his cousin Gwen and Grandpa Max.</t>
  </si>
  <si>
    <t>s831</t>
  </si>
  <si>
    <t>Alex Timbers, Sam Wrench</t>
  </si>
  <si>
    <t>Ben Platt</t>
  </si>
  <si>
    <t>Backed by a full band and a ready wit, actor Ben Platt opens up a very personal songbook onstage —numbers from his debut LP, "Sing to Me Instead.”</t>
  </si>
  <si>
    <t>s832</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</si>
  <si>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</si>
  <si>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</si>
  <si>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</si>
  <si>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</si>
  <si>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Kief Davidson, Pedro Kos</t>
  </si>
  <si>
    <t>October 22, 2020</t>
  </si>
  <si>
    <t>This documentary follows a group of ambitious advocates whose mission to save lives in Haiti turns into a global fight for health care and justice.</t>
  </si>
  <si>
    <t>s834</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</si>
  <si>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</si>
  <si>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</si>
  <si>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</si>
  <si>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</si>
  <si>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</si>
  <si>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</si>
  <si>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</si>
  <si>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</si>
  <si>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</si>
  <si>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</si>
  <si>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</si>
  <si>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</si>
  <si>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</si>
  <si>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</si>
  <si>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</si>
  <si>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Ron Moody, Patsy Garrett, Cynthia Smith</t>
  </si>
  <si>
    <t>October 3, 2018</t>
  </si>
  <si>
    <t>While on a press tour, Benji goes behind the scenes of Santa's workshop. But Santa has a devastating secret, so it's up to Benji to save Christmas.</t>
  </si>
  <si>
    <t>s838</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</si>
  <si>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</si>
  <si>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</si>
  <si>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</si>
  <si>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</si>
  <si>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Hannes Stöhr</t>
  </si>
  <si>
    <t>Paul Kalkbrenner, Rita Lengyel, Corinna Harfouch, Araba Walton, Peter Schneider, Rolf Peter Kahl, Henriette Müller, Udo Kroschwald, Megan Gay, Max Mauff</t>
  </si>
  <si>
    <t>January 15, 2017</t>
  </si>
  <si>
    <t>DJ Ickarus is at the top of his game, dazzling fans and touring the world – until he gets locked in the loony bin after taking a few too many drugs.</t>
  </si>
  <si>
    <t>s840</t>
  </si>
  <si>
    <t>Hakan Algül</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</si>
  <si>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</si>
  <si>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</si>
  <si>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s841</t>
  </si>
  <si>
    <t>Cate Shortland</t>
  </si>
  <si>
    <t>Matthias Habich, Max Riemelt, Teresa Palmer, Lucie Aron, Emma Bading</t>
  </si>
  <si>
    <t>What starts as a passionate one-night stand quickly turns sinister when Clare learns she's locked inside Andi's apartment with no way out.</t>
  </si>
  <si>
    <t>s842</t>
  </si>
  <si>
    <t>Franziska Meyer Price</t>
  </si>
  <si>
    <t>Felicitas Woll, Janina Uhse, Jan Sosniok, Matthias Klimsa, Sandra Borgmann, Kai Lentrodt, Armin Rohde, Gitta Schweighöfer, Kailas Mahadevan</t>
  </si>
  <si>
    <t>August 7, 2020</t>
  </si>
  <si>
    <t>In this cinematic sequel to the hit TV series, Lolle has moved on from Sven and is about to marry her friend Hart – until Sven disrupts her plans.</t>
  </si>
  <si>
    <t>s843</t>
  </si>
  <si>
    <t>Set in the Grey City, this "Cities of Love" installment is a star-studded, 10-story collection of redemptive love, crushing loss and everyday romances.</t>
  </si>
  <si>
    <t>s844</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</si>
  <si>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</si>
  <si>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</si>
  <si>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</si>
  <si>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</si>
  <si>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</si>
  <si>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</si>
  <si>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</si>
  <si>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</si>
  <si>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</si>
  <si>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</si>
  <si>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Jeff Tomsic</t>
  </si>
  <si>
    <t>Bert Kreischer</t>
  </si>
  <si>
    <t>Ever the stand-up party animal, comic Bert Kreischer riffs on parenting and family life, being a gun and pet owner, his dad discovering pot, and more.</t>
  </si>
  <si>
    <t>s848</t>
  </si>
  <si>
    <t>Todd Biermann</t>
  </si>
  <si>
    <t>August 24, 2018</t>
  </si>
  <si>
    <t>Shirtless comic Bert Kreischer relays personal secrets and stories about being a cool – if not always responsible – dad in this stand-up special.</t>
  </si>
  <si>
    <t>s849</t>
  </si>
  <si>
    <t>Ryan Polito</t>
  </si>
  <si>
    <t>February 22, 2019</t>
  </si>
  <si>
    <t>From his run-in with a grizzly bear to partying with the Russian mafia, the shirtless comic returns with laugh-out-loud tales in this stand-up special.</t>
  </si>
  <si>
    <t>s850</t>
  </si>
  <si>
    <t>Jackie Tohn, David So, Rosemary Shrager</t>
  </si>
  <si>
    <t>December 30, 2020</t>
  </si>
  <si>
    <t>Decadent pasta from day-old fries? Skillful cooks transform tired leftovers into tantalizing new dishes in this wildly creative culinary competition.</t>
  </si>
  <si>
    <t>s851</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</si>
  <si>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</si>
  <si>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</si>
  <si>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</si>
  <si>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</si>
  <si>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</si>
  <si>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Tamer Bassiouni</t>
  </si>
  <si>
    <t>Sameh Hussain, Menna Arafa, Merna al-Mohandes</t>
  </si>
  <si>
    <t>A just-married couple moves into their new home, finding themselves at war with the kids next door, who seem determined to make their lives miserable.</t>
  </si>
  <si>
    <t>s853</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</si>
  <si>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</si>
  <si>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</si>
  <si>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</si>
  <si>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</si>
  <si>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</si>
  <si>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</si>
  <si>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</si>
  <si>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</si>
  <si>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</si>
  <si>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</si>
  <si>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</si>
  <si>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</si>
  <si>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</si>
  <si>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</si>
  <si>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</si>
  <si>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</si>
  <si>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</si>
  <si>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</si>
  <si>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</si>
  <si>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</si>
  <si>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</si>
  <si>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</si>
  <si>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</si>
  <si>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</si>
  <si>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</si>
  <si>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</si>
  <si>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</si>
  <si>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</si>
  <si>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</si>
  <si>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</si>
  <si>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</si>
  <si>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</si>
  <si>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</si>
  <si>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</si>
  <si>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Ted Braun</t>
  </si>
  <si>
    <t>William Ackman</t>
  </si>
  <si>
    <t>This documentary dives into the complex world of Herbalife, the international nutritional products company accused of being a pyramid scheme.</t>
  </si>
  <si>
    <t>s862</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</si>
  <si>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</si>
  <si>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</si>
  <si>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</si>
  <si>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</si>
  <si>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</si>
  <si>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</si>
  <si>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</si>
  <si>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</si>
  <si>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</si>
  <si>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</si>
  <si>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</si>
  <si>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</si>
  <si>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</si>
  <si>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</si>
  <si>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</si>
  <si>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</si>
  <si>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</si>
  <si>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</si>
  <si>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</si>
  <si>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</si>
  <si>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</si>
  <si>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</si>
  <si>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</si>
  <si>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</si>
  <si>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</si>
  <si>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</si>
  <si>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</si>
  <si>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</si>
  <si>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Khaled Marei</t>
  </si>
  <si>
    <t>Ahmed Helmy, Zeina, Shery Adel, Emy Samir Ghanim, Yousef Fawzy, Yasser El Tobgy, Wael Sami, Maryam Saleh</t>
  </si>
  <si>
    <t>A man suffering from amnesia can't seem to choose between the women playing tricks on him.</t>
  </si>
  <si>
    <t>s869</t>
  </si>
  <si>
    <t>Marina Inoue, Junya Enoki, Fumihiro Okabayashi, Tsubasa Yonaga, Ayahi Takagaki, Yu Kobayashi</t>
  </si>
  <si>
    <t>Middle schooler Valt Aoi, with his Beyblade Valtryek, faces off against friends, classmates and rivals to become the world's number one Blader.</t>
  </si>
  <si>
    <t>s870</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</si>
  <si>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</si>
  <si>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</si>
  <si>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</si>
  <si>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Erika Harlacher, Griffin Puatu, Kimlinh Tran, Taylor Henry, Janice Roman Roku, Brian Anderson</t>
  </si>
  <si>
    <t>After training with legendary Valt Aoi, Dante and his trusty Ace Dragon lead the next generation of Bladers to battle in Japan — Beyblade's birthplace.</t>
  </si>
  <si>
    <t>s872</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</si>
  <si>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</si>
  <si>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</si>
  <si>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</si>
  <si>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</si>
  <si>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Aki Kanada, Satoshi Hino, Emiri Kato, Kei Shindo, Robert Tinkler, Peter Cugno, Lisette St. Louis, Barbara Mamabolo</t>
  </si>
  <si>
    <t>In this anime adventure series for kids, the forces of good and evil "blade it out," battling each other with enchanted spinning tops.</t>
  </si>
  <si>
    <t>s874</t>
  </si>
  <si>
    <t>Muharrem Gülmez, Sırrı Süreyya Önder</t>
  </si>
  <si>
    <t>Cezmi Baskın, Özgü Namal, Umut Kurt, Nazmi Kırık, Bahri Beyat, Meral Okay, Dilber Ay, Şahin Irmak, Oktay Kaynarca, Burak Tamdoğan</t>
  </si>
  <si>
    <t>April 28, 2020</t>
  </si>
  <si>
    <t>When a local musician and his band are forced to perform in honor of a right-wing coup, his daughter schemes to make their music subversive instead.</t>
  </si>
  <si>
    <t>s875</t>
  </si>
  <si>
    <t>Sushrut Jain</t>
  </si>
  <si>
    <t>Kunal Nayyar</t>
  </si>
  <si>
    <t>As the 2011 Cricket World Cup begins, three Indians demonstrate their passion and the sacrifices they've made for the country's most popular sport.</t>
  </si>
  <si>
    <t>s876</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</si>
  <si>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</si>
  <si>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</si>
  <si>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</si>
  <si>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</si>
  <si>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</si>
  <si>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</si>
  <si>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</si>
  <si>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</si>
  <si>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</si>
  <si>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</si>
  <si>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</si>
  <si>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Anna Stone</t>
  </si>
  <si>
    <t>With highlights from the 2020 tourney, this program offers an inside look at the global showcase for women's cricket — the ICC Women's T20 World Cup.</t>
  </si>
  <si>
    <t>s879</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</si>
  <si>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</si>
  <si>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</si>
  <si>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</si>
  <si>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</si>
  <si>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</si>
  <si>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</si>
  <si>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</si>
  <si>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</si>
  <si>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</si>
  <si>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</si>
  <si>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</si>
  <si>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</si>
  <si>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</si>
  <si>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</si>
  <si>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</si>
  <si>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</si>
  <si>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</si>
  <si>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</si>
  <si>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</si>
  <si>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</si>
  <si>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</si>
  <si>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</si>
  <si>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s885</t>
  </si>
  <si>
    <t>Sagar Deshmukh, Iravati Harshe, Vijay Kenkre, Shubhangi Damle, Ashwini Giri, Nina Kulkarni, Dalip Tahil, Girish Kulkarni</t>
  </si>
  <si>
    <t>The second installment of P.L. Deshpande’s biopic explores the Marathi humorist’s political journey, philanthropic endeavors and personal life.</t>
  </si>
  <si>
    <t>s886</t>
  </si>
  <si>
    <t>Smeep Kang</t>
  </si>
  <si>
    <t>Gippy Grewal, Gurpreet Guggi, Ragini Khanna, Om Puri, B.N. Sharma, Avtar Gill, Karamjit Anmol, Rana Jung Bahadur</t>
  </si>
  <si>
    <t>September 19, 2020</t>
  </si>
  <si>
    <t>Married to two women – each unaware of the other – a man finds his double life threatened when an old friend who knows his not-so-little secret arrives.</t>
  </si>
  <si>
    <t>s887</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</si>
  <si>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</si>
  <si>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</si>
  <si>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</si>
  <si>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</si>
  <si>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</si>
  <si>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</si>
  <si>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</si>
  <si>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</si>
  <si>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</si>
  <si>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</si>
  <si>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</si>
  <si>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</si>
  <si>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Rajiv Chilaka</t>
  </si>
  <si>
    <t>May 10, 2019</t>
  </si>
  <si>
    <t>It's Diwali! To celebrate, Chhota Bheem and his friends put on a stage show of the Ramayana, re-enacting the epic story behind the festival of lights.</t>
  </si>
  <si>
    <t>s891</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</si>
  <si>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</si>
  <si>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</si>
  <si>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</si>
  <si>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</si>
  <si>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</si>
  <si>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</si>
  <si>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</si>
  <si>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</si>
  <si>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Ajay Devgn, Urmila Matondkar, Nana Patekar, Rekha, Fardeen Khan, Victor Banerjee, Tanuja, Seema Biswas</t>
  </si>
  <si>
    <t>After a couple moves into an apartment, the wife’s increasingly disturbing behavior unravels chilling secrets about their new home’s past.</t>
  </si>
  <si>
    <t>s894</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</si>
  <si>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</si>
  <si>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</si>
  <si>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</si>
  <si>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</si>
  <si>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Detlev Buck</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</si>
  <si>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</si>
  <si>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</si>
  <si>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s896</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</si>
  <si>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</si>
  <si>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</si>
  <si>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s897</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</si>
  <si>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</si>
  <si>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</si>
  <si>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s898</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</si>
  <si>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</si>
  <si>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</si>
  <si>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</si>
  <si>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</si>
  <si>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Ungku Ismail, Fasha Sandha, Bell Ngasri, Wan Sharmila</t>
  </si>
  <si>
    <t>When a busy mother and father realize they need help with their two young children, they hire a series of maids, often with humorous results.</t>
  </si>
  <si>
    <t>s900</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</si>
  <si>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</si>
  <si>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</si>
  <si>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</si>
  <si>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</si>
  <si>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</si>
  <si>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Joey Kern</t>
  </si>
  <si>
    <t>Joey Kern, Adam Brody, Zachary Knighton, Tyler Labine, Pablo Schreiber, Toby Huss, Heidi Heaslet, Ahna O'Reilly</t>
  </si>
  <si>
    <t>February 28, 2018</t>
  </si>
  <si>
    <t>The alcohol-fueled high jinks of a bachelor party go haywire when the buddies of an ill-fated groom abduct his fiancée's new lover.</t>
  </si>
  <si>
    <t>s902</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</si>
  <si>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</si>
  <si>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</si>
  <si>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</si>
  <si>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</si>
  <si>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Monty Don</t>
  </si>
  <si>
    <t xml:space="preserve"> July 26, 2019</t>
  </si>
  <si>
    <t>Writer and presenter Monty Don helps England's budding horticulturists plant and grow the gardens of their dreams.</t>
  </si>
  <si>
    <t>s904</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</si>
  <si>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</si>
  <si>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</si>
  <si>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</si>
  <si>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</si>
  <si>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</si>
  <si>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</si>
  <si>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</si>
  <si>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</si>
  <si>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s906</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</si>
  <si>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</si>
  <si>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</si>
  <si>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</si>
  <si>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</si>
  <si>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</si>
  <si>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</si>
  <si>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</si>
  <si>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</si>
  <si>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</si>
  <si>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</si>
  <si>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</si>
  <si>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Kaspar Astrup Schröder</t>
  </si>
  <si>
    <t>Bjarke Ingels</t>
  </si>
  <si>
    <t>In this documentary, architect Bjarke Ingels offers his vision for 2 World Trade Center as he aims to restore Manhattan's skyline to its former glory.</t>
  </si>
  <si>
    <t>s910</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</si>
  <si>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</si>
  <si>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</si>
  <si>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</si>
  <si>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Jérémie Levypon</t>
  </si>
  <si>
    <t>Bigflo &amp; Oli</t>
  </si>
  <si>
    <t>October 8, 2020</t>
  </si>
  <si>
    <t>Go backstage with French rap duo Bigflo &amp; Oli in this intimate music documentary, then join the superstar siblings as they embark on a major tour.</t>
  </si>
  <si>
    <t>s912</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</si>
  <si>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</si>
  <si>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</si>
  <si>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</si>
  <si>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</si>
  <si>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</si>
  <si>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Nick Broomfield</t>
  </si>
  <si>
    <t>January 26, 2019</t>
  </si>
  <si>
    <t>British documentarian Nick Broomfield investigates the murders of rappers Tupac Shakur and Biggie Smalls, digging up some surprises in the process.</t>
  </si>
  <si>
    <t>s914</t>
  </si>
  <si>
    <t>Eva Orner</t>
  </si>
  <si>
    <t>Bikram Choudhury</t>
  </si>
  <si>
    <t>This documentary charts the rise and fall of hot yoga founder Bikram Choudhury as his global empire is born and disturbing revelations come to light.</t>
  </si>
  <si>
    <t>s915</t>
  </si>
  <si>
    <t>Bill Burr</t>
  </si>
  <si>
    <t>December 5, 2014</t>
  </si>
  <si>
    <t>Bill Burr escapes the zombie apocalypse, explores how rom-coms ruin great sex and explains how too many childhood hugs may be the downfall of man.</t>
  </si>
  <si>
    <t>s916</t>
  </si>
  <si>
    <t>Shannon Hartman</t>
  </si>
  <si>
    <t>November 10, 2017</t>
  </si>
  <si>
    <t>The musings of comedian Bill Burr are let loose in this special, which was filmed at the historic Fillmore Auditorium in San Francisco.</t>
  </si>
  <si>
    <t>s917</t>
  </si>
  <si>
    <t>Mike Binder</t>
  </si>
  <si>
    <t>September 10, 2019</t>
  </si>
  <si>
    <t>Bill Burr unloads on outrage culture, male feminism, cultural appropriation, robot sex and more in a blistering stand-up special shot in London.</t>
  </si>
  <si>
    <t>s918</t>
  </si>
  <si>
    <t>January 31, 2017</t>
  </si>
  <si>
    <t>No-nonsense comic Bill Burr takes the stage in Nashville and riffs on fast food, overpopulation, dictators and gorilla sign language.</t>
  </si>
  <si>
    <t>s919</t>
  </si>
  <si>
    <t>June 30, 2018</t>
  </si>
  <si>
    <t>Funnyman Bill Burr takes the stage to uncork a profanity-laced, incisive routine that pokes fun at plastic surgery, reality TV, gold diggers and more.</t>
  </si>
  <si>
    <t>s920</t>
  </si>
  <si>
    <t>Bill Hicks</t>
  </si>
  <si>
    <t>December 31, 2018</t>
  </si>
  <si>
    <t>Bill Hicks remembers a wild night in 1989 and offers his views on puffing cigarettes, smoking weed, drinking, sex, commercials and music.</t>
  </si>
  <si>
    <t>s921</t>
  </si>
  <si>
    <t>Bill Hicks, Steve Hicks</t>
  </si>
  <si>
    <t>This documentary about comedian Bill Hicks offers insight into his irreverent takes on, well, everything. Brother Steve Hicks is the star witness.</t>
  </si>
  <si>
    <t>s922</t>
  </si>
  <si>
    <t>Chris Bould</t>
  </si>
  <si>
    <t>In one of his most iconic performances, late comedian Bill Hicks demonstrates what made him such a singular talent and a force to be reckoned with.</t>
  </si>
  <si>
    <t>s923</t>
  </si>
  <si>
    <t>In his final recorded special, the iconoclastic comedian channels Goat Boy and tackles provocative topics like British porn, pot and the priesthood.</t>
  </si>
  <si>
    <t>s924</t>
  </si>
  <si>
    <t>Kevin Booth, David Johndrow</t>
  </si>
  <si>
    <t>Filmed in 1989 at a turning point in comedian Bill Hicks's career, this rare onstage performance captures him spouting off on a variety of topics.</t>
  </si>
  <si>
    <t>s925</t>
  </si>
  <si>
    <t>Bill Nye, Karlie Kloss, Derek Muller, Emily Calandrelli, Nazeem Hussain, Joanna Hausmann</t>
  </si>
  <si>
    <t>May 11, 2018</t>
  </si>
  <si>
    <t>Emmy-winning host Bill Nye brings experts and famous guests to his lab for a talk show exploring scientific issues that touch our lives.</t>
  </si>
  <si>
    <t>s926</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</si>
  <si>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</si>
  <si>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</si>
  <si>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</si>
  <si>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</si>
  <si>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</si>
  <si>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</si>
  <si>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</si>
  <si>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s928</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</si>
  <si>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</si>
  <si>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</si>
  <si>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</si>
  <si>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</si>
  <si>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</si>
  <si>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</si>
  <si>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</si>
  <si>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</si>
  <si>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</si>
  <si>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s930</t>
  </si>
  <si>
    <t>Billy Eichner</t>
  </si>
  <si>
    <t>International TV Shows, Reality TV, TV Comedies</t>
  </si>
  <si>
    <t>Comedian Billy Eichner sprints through New York with celebrities to stun pedestrians with unapologetic, unfiltered and unique pop culture questions.</t>
  </si>
  <si>
    <t>s931</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</si>
  <si>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</si>
  <si>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</si>
  <si>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</si>
  <si>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</si>
  <si>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</si>
  <si>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</si>
  <si>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</si>
  <si>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</si>
  <si>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</si>
  <si>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</si>
  <si>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</si>
  <si>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</si>
  <si>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</si>
  <si>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</si>
  <si>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Sermiyan Midyat</t>
  </si>
  <si>
    <t>Sermiyan Midyat, Şafak Sezer, Nicole Faria, Burak Satıbol</t>
  </si>
  <si>
    <t>Turkey, India</t>
  </si>
  <si>
    <t>A Istanbul mobster falls for an Indian yoga instructor whose abduction takes him on a wild rescue mission to Mumbai.</t>
  </si>
  <si>
    <t>s935</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</si>
  <si>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</si>
  <si>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</si>
  <si>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</si>
  <si>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</si>
  <si>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Otilia Portillo Padua</t>
  </si>
  <si>
    <t>Bird watchers on both sides of the U.S.-Mexico border share their enthusiasm for protecting and preserving some of the world's most beautiful species.</t>
  </si>
  <si>
    <t>s937</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</si>
  <si>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</si>
  <si>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</si>
  <si>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</si>
  <si>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</si>
  <si>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</si>
  <si>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</si>
  <si>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Emanuel Hoss-Desmarais</t>
  </si>
  <si>
    <t>Toni Collette, Matthew Goode, Andreas Apergis, Michael Smiley, Fionnula Flanagan, Suzanne Clément,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</si>
  <si>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</si>
  <si>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</si>
  <si>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</si>
  <si>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</si>
  <si>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</si>
  <si>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</si>
  <si>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</si>
  <si>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</si>
  <si>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</si>
  <si>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</si>
  <si>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</si>
  <si>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</si>
  <si>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</si>
  <si>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</si>
  <si>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</si>
  <si>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</si>
  <si>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</si>
  <si>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</si>
  <si>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</si>
  <si>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</si>
  <si>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s943</t>
  </si>
  <si>
    <t>Ahmed Helmy, Lotfy Labib, Edward, Enaam Salousa</t>
  </si>
  <si>
    <t>After 20 years abroad, a photographer returns to his birth country of Egypt and gets stranded without identification in a now unfamiliar culture.</t>
  </si>
  <si>
    <t>s944</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</si>
  <si>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</si>
  <si>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</si>
  <si>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</si>
  <si>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s945</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</si>
  <si>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</si>
  <si>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</si>
  <si>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</si>
  <si>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</si>
  <si>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</si>
  <si>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</si>
  <si>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</si>
  <si>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</si>
  <si>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</si>
  <si>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</si>
  <si>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</si>
  <si>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</si>
  <si>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</si>
  <si>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</si>
  <si>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</si>
  <si>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</si>
  <si>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</si>
  <si>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</si>
  <si>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</si>
  <si>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</si>
  <si>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</si>
  <si>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</si>
  <si>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</si>
  <si>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</si>
  <si>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</si>
  <si>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</si>
  <si>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</si>
  <si>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</si>
  <si>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</si>
  <si>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</si>
  <si>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</si>
  <si>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</si>
  <si>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</si>
  <si>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</si>
  <si>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</si>
  <si>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Barış Kılıç, Tuvana Türkay, Serhat Tutumluer, Gülçin Santırcıoğlu, Kenan Bal</t>
  </si>
  <si>
    <t>Blaming a crooked media mogul for the death of his journalist sister, a surgeon enlists the help of a beautiful psychologist to get revenge.</t>
  </si>
  <si>
    <t>s954</t>
  </si>
  <si>
    <t>Ceaser Emanuel, Dutchess Lattimore, Puma Robinson, Alex Estevez, Sassy Bermudez</t>
  </si>
  <si>
    <t>December 15, 2020</t>
  </si>
  <si>
    <t>At a Black-owned-and-operated hotspot for ink in Harlem, tattoo king Ceaser looks to expand his empire while working with a rambunctious crew.</t>
  </si>
  <si>
    <t>s955</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</si>
  <si>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</si>
  <si>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</si>
  <si>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</si>
  <si>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</si>
  <si>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Jose Manuel Colón</t>
  </si>
  <si>
    <t>This film chronicles the health and social problems that African albinos face and details the fight waged on their behalf by advocacy groups in Spain.</t>
  </si>
  <si>
    <t>s957</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</si>
  <si>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</si>
  <si>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</si>
  <si>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</si>
  <si>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Fionn Whitehead, Will Poulter, Craig Parkinson, Alice Lowe, Asim Chaudhry</t>
  </si>
  <si>
    <t>In 1984, a young programmer begins to question reality as he adapts a dark fantasy novel into a video game. A mind-bending tale with multiple endings.</t>
  </si>
  <si>
    <t>s959</t>
  </si>
  <si>
    <t>Ahmet Katıksız</t>
  </si>
  <si>
    <t>Güler Ökten, Hazal Türesan, İlkin Tüfekçi, Bedia Ener, Erkan Can, Öykü Karayel, Emre Kızılırmak, Bestemsu Özdemir, Engin Akyürek, Burak Tamdoğan, Saygın Soysal, Tuba Büyüküstün, Ali Yörenç, Ahmet Tansu Taşanlar, Elif İnci</t>
  </si>
  <si>
    <t>October 15, 2019</t>
  </si>
  <si>
    <t>After a cop's fiancée and a jewelry designer's father are found dead together, the two bereaved ones face a perilous aftermath of a theft gone wrong.</t>
  </si>
  <si>
    <t>s960</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</si>
  <si>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</si>
  <si>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</si>
  <si>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</si>
  <si>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</si>
  <si>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</si>
  <si>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</si>
  <si>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</si>
  <si>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</si>
  <si>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</si>
  <si>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</si>
  <si>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</si>
  <si>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</si>
  <si>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</si>
  <si>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</si>
  <si>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</si>
  <si>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</si>
  <si>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</si>
  <si>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</si>
  <si>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</si>
  <si>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</si>
  <si>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</si>
  <si>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</si>
  <si>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</si>
  <si>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</si>
  <si>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</si>
  <si>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</si>
  <si>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Martin Hodara</t>
  </si>
  <si>
    <t>Ricardo Darín, Leonardo Sbaraglia, Laia Costa, Federico Luppi, Dolores Fonzi, Andrés Herrera</t>
  </si>
  <si>
    <t>Argentina, Spain</t>
  </si>
  <si>
    <t>An old tragedy and lingering animosity erupt when a man returns to Patagonia to convince his estranged brother to sell the family's isolated property.</t>
  </si>
  <si>
    <t>s966</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</si>
  <si>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</si>
  <si>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</si>
  <si>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</si>
  <si>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</si>
  <si>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</si>
  <si>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</si>
  <si>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</si>
  <si>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</si>
  <si>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Gabriela Cowperthwaite</t>
  </si>
  <si>
    <t>This fascinating documentary examines the life of performing killer whale Tilikum, who has caused the deaths of several people while in captivity.</t>
  </si>
  <si>
    <t>s969</t>
  </si>
  <si>
    <t>Caroline Suh</t>
  </si>
  <si>
    <t>Blackpink</t>
  </si>
  <si>
    <t>Record-shattering Korean girl band BLACKPINK tell their story — and detail the hard-fought journey of the dreams and trials behind their meteoric rise.</t>
  </si>
  <si>
    <t>s970</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</si>
  <si>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</si>
  <si>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</si>
  <si>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</si>
  <si>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</si>
  <si>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</si>
  <si>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</si>
  <si>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</si>
  <si>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</si>
  <si>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</si>
  <si>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</si>
  <si>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</si>
  <si>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</si>
  <si>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</si>
  <si>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</si>
  <si>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</si>
  <si>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</si>
  <si>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</si>
  <si>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</si>
  <si>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</si>
  <si>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</si>
  <si>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</si>
  <si>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</si>
  <si>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</si>
  <si>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</si>
  <si>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</si>
  <si>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</si>
  <si>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</si>
  <si>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</si>
  <si>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Ben Younger</t>
  </si>
  <si>
    <t>Miles Teller, Aaron Eckhart, Katey Sagal, Ciarán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</si>
  <si>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</si>
  <si>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</si>
  <si>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</si>
  <si>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</si>
  <si>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</si>
  <si>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</si>
  <si>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</si>
  <si>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</si>
  <si>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</si>
  <si>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</si>
  <si>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</si>
  <si>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s980</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</si>
  <si>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</si>
  <si>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</si>
  <si>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</si>
  <si>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</si>
  <si>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</si>
  <si>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January 15, 2021</t>
  </si>
  <si>
    <t>Follow LA's wildly wealthy Asian and Asian American fun seekers as they go all out with fabulous parties, glamour and drama in this reality series.</t>
  </si>
  <si>
    <t>s982</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</si>
  <si>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</si>
  <si>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</si>
  <si>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</si>
  <si>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</si>
  <si>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</si>
  <si>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</si>
  <si>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</si>
  <si>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</si>
  <si>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</si>
  <si>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</si>
  <si>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July Hygreck</t>
  </si>
  <si>
    <t>Syrus Shahidi, Lionel Abelanski, Charlotte Gabris, Tom Hygreck, Sylvain Quimene, Laura Boujenah, Foed Amara</t>
  </si>
  <si>
    <t>January 24, 2018</t>
  </si>
  <si>
    <t>Dumped over a video he made to amuse his ailing dad, a heartsick Jérémy hatches an elaborate scheme to win back his superhero-loving girlfriend, Lola.</t>
  </si>
  <si>
    <t>s985</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</si>
  <si>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</si>
  <si>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</si>
  <si>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</si>
  <si>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</si>
  <si>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</si>
  <si>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</si>
  <si>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</si>
  <si>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</si>
  <si>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</si>
  <si>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</si>
  <si>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</si>
  <si>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</si>
  <si>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</si>
  <si>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</si>
  <si>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</si>
  <si>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</si>
  <si>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</si>
  <si>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</si>
  <si>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</si>
  <si>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</si>
  <si>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</si>
  <si>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</si>
  <si>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s991</t>
  </si>
  <si>
    <t>Miguel Cohan, Miguel Cohan</t>
  </si>
  <si>
    <t>Oscar Martínez, Dolores Fonzi, Diego Velázquez, Paulina Garcia, Luis Gnecco, Malena Sánchez, Emilio Vodanovich, Norman Briski</t>
  </si>
  <si>
    <t>Argentina, United States</t>
  </si>
  <si>
    <t>June 21, 2019</t>
  </si>
  <si>
    <t>Family patriarch Elías begins to unravel after the death of his wife – which casts a suspicious light on her tragic accident.</t>
  </si>
  <si>
    <t>s992</t>
  </si>
  <si>
    <t>Kyle Chandler, Ben Mendelsohn, Sissy Spacek, Linda Cardellini, Norbert Leo Butz, Jacinda Barrett, Jamie McShane, John Leguizamo, Enrique Murciano, Sam Shepard, Chloë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</si>
  <si>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</si>
  <si>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</si>
  <si>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</si>
  <si>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</si>
  <si>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</si>
  <si>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</si>
  <si>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s994</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</si>
  <si>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</si>
  <si>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</si>
  <si>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</si>
  <si>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s995</t>
  </si>
  <si>
    <t>Ten master artists turn up the heat in glassblowing sculpture challenges for the chance to win $60,000 in prizes and the title of champion.</t>
  </si>
  <si>
    <t>s996</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</si>
  <si>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</si>
  <si>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</si>
  <si>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s997</t>
  </si>
  <si>
    <t>Abdellatif Kechiche</t>
  </si>
  <si>
    <t>Léa Seydoux, Adèle Exarchopoulos, Salim Kechiouche, Aurélien Recoing, Catherine Salée, Benjamin Siksou, Mona Walravens, Alma Jodorowsky, Jérémie Laheurte, Anne Loiret, Benoît Pilot, Sandor Funtek, Fanny Maurin</t>
  </si>
  <si>
    <t>France, Belgium, Spain</t>
  </si>
  <si>
    <t>August 26, 2016</t>
  </si>
  <si>
    <t>NC-17</t>
  </si>
  <si>
    <t>Determined to fall in love, 15-year-old Adele is focused on boys. But it's a blue-haired girl she meets on the street who really piques her interest.</t>
  </si>
  <si>
    <t>s998</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</si>
  <si>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</si>
  <si>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</si>
  <si>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</si>
  <si>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</si>
  <si>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Sarah Paulson, Mark Duplass, Clu Gulager</t>
  </si>
  <si>
    <t>December 6, 2016</t>
  </si>
  <si>
    <t>Two former high school sweethearts unexpectedly reunite in their old hometown, where they rediscover their magical bond and face a shared regret.</t>
  </si>
  <si>
    <t>s1000</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</si>
  <si>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</si>
  <si>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</si>
  <si>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</si>
  <si>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</si>
  <si>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</si>
  <si>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December 3, 2018</t>
  </si>
  <si>
    <t>This sequel to the award-winning nature series "Blue Planet" dives beneath Earth's oceans to reveal the dazzling vistas and amazing creatures there.</t>
  </si>
  <si>
    <t>s1002</t>
  </si>
  <si>
    <t>Jeremy Saulnier</t>
  </si>
  <si>
    <t>Macon Blair, Devin Ratray, Amy Hargreaves, Kevin Kolack, Eve Plumb, David W. Thompson, Brent Werzner, Stacy Rock, Sidné Anderson, Sandy Barnett, Bonnie Johnson</t>
  </si>
  <si>
    <t>February 25, 2019</t>
  </si>
  <si>
    <t>Bad news from the past unhinges vagabond Dwight Evans, sending him on a mission of bloody retribution that takes him to his childhood hometown.</t>
  </si>
  <si>
    <t>s1003</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</si>
  <si>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</si>
  <si>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</si>
  <si>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</si>
  <si>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 only to find that his diamond is buried under a newly constructed police station.</t>
  </si>
  <si>
    <t>s1004</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</si>
  <si>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</si>
  <si>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</si>
  <si>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</si>
  <si>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</si>
  <si>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</si>
  <si>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</si>
  <si>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</si>
  <si>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</si>
  <si>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</si>
  <si>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Barry Avrich</t>
  </si>
  <si>
    <t>Artists and industry insiders shed light on the commercial forces behind the veneer of genius and glamour that often shrouds contemporary art.</t>
  </si>
  <si>
    <t>s1007</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</si>
  <si>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</si>
  <si>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</si>
  <si>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</si>
  <si>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</si>
  <si>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Nawapol Thamrongrattanarit</t>
  </si>
  <si>
    <t>Members of the Thai idol girl group BNK48 open up about their experiences beyond the spotlight, their training and the nature of fame.</t>
  </si>
  <si>
    <t>s1009</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</si>
  <si>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</si>
  <si>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</si>
  <si>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</si>
  <si>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</si>
  <si>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</si>
  <si>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</si>
  <si>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Left brain and right brain duke it out – and ultimately belt out a melody – in stand-up comedian Bo Burnham's quick and clever one-man show.</t>
  </si>
  <si>
    <t>s1011</t>
  </si>
  <si>
    <t>Catherine O'Connor, Andrew Sabiston, Jim Fowler</t>
  </si>
  <si>
    <t>Staying at home doesn't mean sitting still for energetic Bo and her little dragon friend Dezzy, who embark on amazing adventures through movement.</t>
  </si>
  <si>
    <t>s1012</t>
  </si>
  <si>
    <t>Jeremy Kenyon Lockyer Corbell</t>
  </si>
  <si>
    <t>Robert Lazar</t>
  </si>
  <si>
    <t>Decades ago, Bob Lazar blew the whistle on Area 51. Now he’s back to explain the alien tech he worked with, and the government's war to shut him up.</t>
  </si>
  <si>
    <t>s1013</t>
  </si>
  <si>
    <t>Bob Ross</t>
  </si>
  <si>
    <t>"The Joy of Painting" host Bob Ross brings his signature wet-on-wet style to a bevy of bucolic landscape paintings celebrating the beauty of nature.</t>
  </si>
  <si>
    <t>s1014</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</si>
  <si>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</si>
  <si>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</si>
  <si>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</si>
  <si>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</si>
  <si>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s1015</t>
  </si>
  <si>
    <t>Elvira Lind</t>
  </si>
  <si>
    <t>Bobbi Jene Smith</t>
  </si>
  <si>
    <t>Denmark, Sweden, Israel, United States</t>
  </si>
  <si>
    <t>This candid profile follows dancer Bobbi Jene Smith as she leaves the company of Israeli choreographer Ohad Naharin to forge her own artistic path.</t>
  </si>
  <si>
    <t>s1016</t>
  </si>
  <si>
    <t>Kirk Wise</t>
  </si>
  <si>
    <t>Jennifer Coolidge, Karen Fukuhara, Khary Payton, Julian Sands, Brenda Song, Luke Wilson, Cher</t>
  </si>
  <si>
    <t>A team of bobbleheads band together to defend their collector’s home when uninvited relatives barge in looking to steal from his prized collection.</t>
  </si>
  <si>
    <t>s1017</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</si>
  <si>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</si>
  <si>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</si>
  <si>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</si>
  <si>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s1018</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</si>
  <si>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</si>
  <si>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</si>
  <si>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</si>
  <si>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s1019</t>
  </si>
  <si>
    <t>Dawn Porter</t>
  </si>
  <si>
    <t>Robert F. Kennedy</t>
  </si>
  <si>
    <t>April 27, 2018</t>
  </si>
  <si>
    <t>Historic footage and leading voices of the era examine the "Bobby Phenomenon" of the 1960s and the legacy of the man who helped redefine the country.</t>
  </si>
  <si>
    <t>s1020</t>
  </si>
  <si>
    <t>Gabriel Clarke, Torquil Jones</t>
  </si>
  <si>
    <t>Bobby Robson</t>
  </si>
  <si>
    <t>Explore the life and times of legendary soccer manager Bobby Robson, whose keen mind for the game was matched only by his devotion to his teams.</t>
  </si>
  <si>
    <t>s1021</t>
  </si>
  <si>
    <t>Brendan Byrne</t>
  </si>
  <si>
    <t>Ireland, United Kingdom</t>
  </si>
  <si>
    <t>September 28, 2017</t>
  </si>
  <si>
    <t>In 1981, an imprisoned Irish Republican Army soldier went on a hunger strike that galvanized his movement and made him a controversial global icon.</t>
  </si>
  <si>
    <t>s1022</t>
  </si>
  <si>
    <t>Docuseries, International TV Shows, Spanish-Language TV Shows</t>
  </si>
  <si>
    <t>Players, fans and staff of soccer powerhouse Boca Juniors provide an exclusive, behind-the-scenes look at Argentina's legendary club.</t>
  </si>
  <si>
    <t>s1023</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</si>
  <si>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</si>
  <si>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</si>
  <si>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</si>
  <si>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</si>
  <si>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</si>
  <si>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</si>
  <si>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</si>
  <si>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</si>
  <si>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</si>
  <si>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</si>
  <si>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</si>
  <si>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</si>
  <si>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</si>
  <si>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Will Arnett, Aaron Paul, Amy Sedaris, Alison Brie, Paul F. Tompkins</t>
  </si>
  <si>
    <t>Meet the most beloved sitcom horse of the '90s, 20 years later. He’s a curmudgeon with a heart of...not quite gold...but something like gold. Copper?</t>
  </si>
  <si>
    <t>s1027</t>
  </si>
  <si>
    <t>Will Arnett, Aaron Paul, Alison Brie, Adam Conover, Kristen Schaal, Fred Savage</t>
  </si>
  <si>
    <t>December 19, 2014</t>
  </si>
  <si>
    <t>It's Christmas, and BoJack wants nothing to do with it. Then Todd shows up with a giant candy cane and an old "Horsin' Around" Christmas episode.</t>
  </si>
  <si>
    <t>s1028</t>
  </si>
  <si>
    <t>Geoffrey Orthwein, Andrew Sullivan</t>
  </si>
  <si>
    <t>Maika Monroe, Matt O'Leary, Arnar Jónsson, Gunnar Helgason, Berglind Rós Sigurðardóttir</t>
  </si>
  <si>
    <t>United States, Iceland</t>
  </si>
  <si>
    <t>June 22, 2017</t>
  </si>
  <si>
    <t>After learning they are the sole survivors of an eerie apocalypse, a young American couple on vacation in Iceland ponder their love and the future.</t>
  </si>
  <si>
    <t>s1029</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</si>
  <si>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</si>
  <si>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</si>
  <si>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</si>
  <si>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s1030</t>
  </si>
  <si>
    <t>Om Puri, Pat Cusick, Navin Nischol, Perizaad Zorabian</t>
  </si>
  <si>
    <t>April 15, 2019</t>
  </si>
  <si>
    <t>A down-and-out Hollywood actor is utterly unprepared for the eccentricities that await when an Indian producer offers him a role in a Bollywood film.</t>
  </si>
  <si>
    <t>s1031</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</si>
  <si>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</si>
  <si>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</si>
  <si>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</si>
  <si>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</si>
  <si>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</si>
  <si>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</si>
  <si>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</si>
  <si>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s1033</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</si>
  <si>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</si>
  <si>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</si>
  <si>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</si>
  <si>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</si>
  <si>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</si>
  <si>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</si>
  <si>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</si>
  <si>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</si>
  <si>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</si>
  <si>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</si>
  <si>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</si>
  <si>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</si>
  <si>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</si>
  <si>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</si>
  <si>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Alexandra Dean</t>
  </si>
  <si>
    <t>Hedy Lamarr</t>
  </si>
  <si>
    <t>May 31, 2018</t>
  </si>
  <si>
    <t>An unearthed audio interview of Hollywood icon Hedy Lamarr reveals a woman with brains as well as beauty, who was the first to patent frequency hopping.</t>
  </si>
  <si>
    <t>s1037</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</si>
  <si>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</si>
  <si>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</si>
  <si>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</si>
  <si>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s1038</t>
  </si>
  <si>
    <t>Alain Desrochers</t>
  </si>
  <si>
    <t>Patrick Huard, Colm Feore, Marc Beaupré,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</si>
  <si>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</si>
  <si>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</si>
  <si>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</si>
  <si>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Erik Canuel</t>
  </si>
  <si>
    <t>Patrick Huard, Colm Feore, Sylvain Marcel, Lucie Laurier, Pierre Lebeau, Ron Lea, Sarain Boylan, Louis-José Houde</t>
  </si>
  <si>
    <t>An English-speaking officer from Toronto and a French-speaking cop from Montreal are forced to work together to solve a crime.</t>
  </si>
  <si>
    <t>s1040</t>
  </si>
  <si>
    <t>Andrew Günsberg,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</si>
  <si>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</si>
  <si>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</si>
  <si>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</si>
  <si>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</si>
  <si>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</si>
  <si>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</si>
  <si>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</si>
  <si>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</si>
  <si>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</si>
  <si>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</si>
  <si>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</si>
  <si>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Vera Vitali, Erik Johansson, Fredrik Hallgren, Petra Mede, Frank Dorsin, Jacob Lundqvist, Amanda Lindh, Marianne Mörck, Barbro Svensson, Ann Petrén, Johan Ulveson, Leo Razzak, Felix Engström</t>
  </si>
  <si>
    <t>Sweden</t>
  </si>
  <si>
    <t>A new couple, their exes and their children navigate the emotional challenges and tricky logistics of blended family life in this Swedish dramedy.</t>
  </si>
  <si>
    <t>s1044</t>
  </si>
  <si>
    <t>Roman Karev</t>
  </si>
  <si>
    <t>January 16, 2020</t>
  </si>
  <si>
    <t>The world is a mystery to little Booba. But he approaches the curiosities around him with wonder, finding adventure in his everyday surroundings.</t>
  </si>
  <si>
    <t>s1045</t>
  </si>
  <si>
    <t>Marley Dias</t>
  </si>
  <si>
    <t>Celebrity readers share children's books by Black authors to spark kid-friendly conversations about empathy, equality, self-love and antiracism.</t>
  </si>
  <si>
    <t>s1046</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</si>
  <si>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</si>
  <si>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</si>
  <si>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</si>
  <si>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</si>
  <si>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Timothy Balme</t>
  </si>
  <si>
    <t>October 2, 2019</t>
  </si>
  <si>
    <t>This reality TV series follows the men and women of New Zealand's border patrol in their quest to keep their country safe and secure.</t>
  </si>
  <si>
    <t>s1048</t>
  </si>
  <si>
    <t>Crime TV Shows, International TV Shows, Reality TV</t>
  </si>
  <si>
    <t>This reality series chronicles the behind-the-scenes action as U.S. Customs and Border Protection agents safeguard the nation's crossings and ports.</t>
  </si>
  <si>
    <t>s1049</t>
  </si>
  <si>
    <t>David Avery, Jackie Clune, David Elms, Liz Kingsman, Jamie Michie</t>
  </si>
  <si>
    <t xml:space="preserve"> December 2, 2017</t>
  </si>
  <si>
    <t>A team of inept border agents tackles immigration issues at the fictional Northend Airport in this improvised mockumentary series.</t>
  </si>
  <si>
    <t>s1050</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</si>
  <si>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</si>
  <si>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</si>
  <si>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</si>
  <si>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</si>
  <si>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</si>
  <si>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</si>
  <si>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</si>
  <si>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</si>
  <si>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</si>
  <si>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</si>
  <si>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</si>
  <si>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</si>
  <si>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</si>
  <si>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</si>
  <si>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</si>
  <si>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Perci Intalan</t>
  </si>
  <si>
    <t>Martin del Rosario, Lou Veloso, Chai Fonacier, Kiko Matos, Akihiro Blanco, Paolo Ballesteros</t>
  </si>
  <si>
    <t>April 8, 2020</t>
  </si>
  <si>
    <t>After her best friend dies, Barbs attempts to rediscover herself until love leaves her true identity — and heart — in question.</t>
  </si>
  <si>
    <t>s1055</t>
  </si>
  <si>
    <t>Hernán Zin</t>
  </si>
  <si>
    <t>This documentary focuses on the devastating violence of the Israel-Palestine conflict and its effects on the children of Gaza.</t>
  </si>
  <si>
    <t>s1056</t>
  </si>
  <si>
    <t>Denmark, Spain</t>
  </si>
  <si>
    <t>This intimate documentary follows a group of Syrian children refugees who narrowly escape a life of torment and integrate into a foreign land.</t>
  </si>
  <si>
    <t>s1057</t>
  </si>
  <si>
    <t>Bryn Evans</t>
  </si>
  <si>
    <t>Scott Dixon</t>
  </si>
  <si>
    <t>July 8, 2020</t>
  </si>
  <si>
    <t>In this all-access pass, IndyCar champion Scott Dixon and his team navigate the risks on the road in the quest to win it all.</t>
  </si>
  <si>
    <t>s1058</t>
  </si>
  <si>
    <t>Gary Cohen, Ross Hockrow</t>
  </si>
  <si>
    <t>Eddie Hall, Hafþór Júlíus Björnsson, Brian Shaw, Zydrunas Savickas</t>
  </si>
  <si>
    <t>Four 400-pound giants fight for the crown at the Arnold Strongman Classic and offer a glimpse into their lives leading up to the competition.</t>
  </si>
  <si>
    <t>s1059</t>
  </si>
  <si>
    <t>Gayane Petrosyan</t>
  </si>
  <si>
    <t>Casting a light on the mistreatment of sea mammals, this documentary follows the plight of 18 Beluga whales kept in captivity for years.</t>
  </si>
  <si>
    <t>United Kingdom, Russia</t>
  </si>
  <si>
    <t>s1060</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</si>
  <si>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</si>
  <si>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</si>
  <si>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</si>
  <si>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</si>
  <si>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</si>
  <si>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</si>
  <si>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</si>
  <si>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Charlie Brooks, Sue Johnston</t>
  </si>
  <si>
    <t>From lifting saggy skin to repairing shoddy breast enhancements, plastic surgeons tackle extreme fixer-uppers.</t>
  </si>
  <si>
    <t>s1063</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</si>
  <si>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</si>
  <si>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</si>
  <si>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</si>
  <si>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</si>
  <si>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</si>
  <si>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</si>
  <si>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</si>
  <si>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</si>
  <si>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</si>
  <si>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</si>
  <si>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</si>
  <si>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Jessica Hsuan, Tay Ping Hui, Thomas Ong, Jeffrey Xu, Ya Hui, Ann Kok, Zhu Houren, Yao Wenlong</t>
  </si>
  <si>
    <t>A former mortal who is now the Kitchen God cooks up celestial turmoil when he impregnates and opens a restaurant with his beloved, reincarnated wife.</t>
  </si>
  <si>
    <t>s1066</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</si>
  <si>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</si>
  <si>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</si>
  <si>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</si>
  <si>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</si>
  <si>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Alê Abreu</t>
  </si>
  <si>
    <t>Vinícius Garcia, Felipe Zilse, Alê Abreu, Lu Horta, Marco Aurélio Campos, Cassius Romero, Alfredo Rollo</t>
  </si>
  <si>
    <t>Young Cuca leaves his idyllic village on a grand adventure to find his father, who has traveled to the city seeking work.</t>
  </si>
  <si>
    <t>s1068</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</si>
  <si>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</si>
  <si>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</si>
  <si>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</si>
  <si>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</si>
  <si>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</si>
  <si>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Mar Targarona</t>
  </si>
  <si>
    <t>Blanca Portillo, Antonio Dechent, Vicente Romero, Marc Domènech, Nausicaa Bonnín, Andrés Herrera, José Coronado, Macarena Gómez, Paco Manzanedo, Sergi Subirà</t>
  </si>
  <si>
    <t>February 19, 2017</t>
  </si>
  <si>
    <t>When her son is kidnapped and later found traumatized, a lawyer takes justice into her own hands, causing events that spiral out of control.</t>
  </si>
  <si>
    <t>s1070</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</si>
  <si>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</si>
  <si>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</si>
  <si>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</si>
  <si>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</si>
  <si>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Ku Hye-sun, Lee Min-ho, Kim Hyun-joong, Kim Bum, Kim Joon, Kim So-eun, Lee Hye-yeong, Park Ji-bin, Lim Ye-jin, Jeong Ho-bin</t>
  </si>
  <si>
    <t>May 16, 2020</t>
  </si>
  <si>
    <t>Unassuming high school girl Jan-di stands up to – and eventually falls for – a spoiled rich kid who belongs to the school's most powerful clique.</t>
  </si>
  <si>
    <t>s1072</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</si>
  <si>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</si>
  <si>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</si>
  <si>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</si>
  <si>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</si>
  <si>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</si>
  <si>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</si>
  <si>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</si>
  <si>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</si>
  <si>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 except how to talk to women.</t>
  </si>
  <si>
    <t>s1074</t>
  </si>
  <si>
    <t>Jason Silva</t>
  </si>
  <si>
    <t xml:space="preserve"> March 15, 2019</t>
  </si>
  <si>
    <t>This interactive series uses games, illusions and experiments to illustrate how our brains manufacture our reality and often play tricks on us.</t>
  </si>
  <si>
    <t>s1075</t>
  </si>
  <si>
    <t>Gerard Barrett</t>
  </si>
  <si>
    <t>Chloë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</si>
  <si>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</si>
  <si>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</si>
  <si>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</si>
  <si>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</si>
  <si>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Sahana Srinivasan, Alie Ward, Ben Seidman</t>
  </si>
  <si>
    <t>From germs and emotions to social media and more, it's the science of your world explained in a way that's refreshingly relatable.</t>
  </si>
  <si>
    <t>s1077</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</si>
  <si>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</si>
  <si>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</si>
  <si>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</si>
  <si>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s1078</t>
  </si>
  <si>
    <t>Logan Browning, Janel Parrish, Nathalia Ramos, Skyler Shaye, Chelsea Kane</t>
  </si>
  <si>
    <t>June 29, 2020</t>
  </si>
  <si>
    <t>When high school hierarchy divides four best friends into different cliques, the girls defy expectations and try to bring their groups together.</t>
  </si>
  <si>
    <t>s1079</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</si>
  <si>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</si>
  <si>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</si>
  <si>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</si>
  <si>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</si>
  <si>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</si>
  <si>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</si>
  <si>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</si>
  <si>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</si>
  <si>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</si>
  <si>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</si>
  <si>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</si>
  <si>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</si>
  <si>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</si>
  <si>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</si>
  <si>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</si>
  <si>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</si>
  <si>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</si>
  <si>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</si>
  <si>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</si>
  <si>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</si>
  <si>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Toni Braxton, Trina Braxton, Traci Braxton, Towanda Braxton, Tamar Braxton</t>
  </si>
  <si>
    <t>February 15, 2020</t>
  </si>
  <si>
    <t>Songstress sisters Toni, Traci, Towanda, Trina and Tamar Braxton open up about their lives and their relationships — and reveal a few surprises.</t>
  </si>
  <si>
    <t>s1084</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</si>
  <si>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</si>
  <si>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</si>
  <si>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</si>
  <si>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</si>
  <si>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</si>
  <si>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</si>
  <si>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</si>
  <si>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s1086</t>
  </si>
  <si>
    <t>Picky Talarico</t>
  </si>
  <si>
    <t>Docuseries, Spanish-Language TV Shows</t>
  </si>
  <si>
    <t>Soda Stereo, Café Tacvba, Aterciopelados and others figure in this 50-year history of Latin American rock through dictatorships, disasters and dissent.</t>
  </si>
  <si>
    <t>s1087</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</si>
  <si>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</si>
  <si>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</si>
  <si>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</si>
  <si>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</si>
  <si>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</si>
  <si>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</si>
  <si>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</si>
  <si>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</si>
  <si>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David Chang, Seth Rogen, Chrissy Teigen, Lena Waithe, Kate McKinnon</t>
  </si>
  <si>
    <t>Chef David Chang takes his insatiable curiosity about food, culture and identity on the road, in the convivial company of fun-loving celebrity guests.</t>
  </si>
  <si>
    <t>s1090</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</si>
  <si>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</si>
  <si>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</si>
  <si>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</si>
  <si>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</si>
  <si>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</si>
  <si>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Sridhar Rangayan</t>
  </si>
  <si>
    <t>Documentaries, International Movies, LGBTQ Movies</t>
  </si>
  <si>
    <t>One filmmaker’s quest to expose the human rights violations faced by India’s LGBTQ community was a project of passion seven years in the making.</t>
  </si>
  <si>
    <t>s1092</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</si>
  <si>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</si>
  <si>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</si>
  <si>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</si>
  <si>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s1093</t>
  </si>
  <si>
    <t>Jeanette Aw, Elvin Ng, Zhou Ying, Christopher Lee, Dai Xiangyu, Guo Liang</t>
  </si>
  <si>
    <t>After losing her family in a suspicious car crash, a woman awakens from a 13-year coma determined to expose the truth about the long-ago tragedy.</t>
  </si>
  <si>
    <t>s1094</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</si>
  <si>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</si>
  <si>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</si>
  <si>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</si>
  <si>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</si>
  <si>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</si>
  <si>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Sandra Restrepo</t>
  </si>
  <si>
    <t>Brené Brown</t>
  </si>
  <si>
    <t>With humor and empathy, Brené Brown discusses what it takes to choose courage over comfort in a culture defined by scarcity, fear and uncertainty.</t>
  </si>
  <si>
    <t>s1096</t>
  </si>
  <si>
    <t>Alan Aisenberg, Mike Castle, Carmen Flood, Marques Ray</t>
  </si>
  <si>
    <t>April 10, 2020</t>
  </si>
  <si>
    <t>Two rival brothers must work together to keep their brewery in business, but shenanigans keep foaming up their company with chaos.</t>
  </si>
  <si>
    <t>s1097</t>
  </si>
  <si>
    <t>Troy Miller</t>
  </si>
  <si>
    <t>Brian Regan</t>
  </si>
  <si>
    <t>Brian Regan takes relatable family humor to new heights as he talks board games, underwear elastic and looking for hot dogs in all the wrong places.</t>
  </si>
  <si>
    <t>s1098</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</si>
  <si>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</si>
  <si>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</si>
  <si>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</si>
  <si>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</si>
  <si>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</si>
  <si>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</si>
  <si>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</si>
  <si>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</si>
  <si>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</si>
  <si>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</si>
  <si>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</si>
  <si>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 for herself.</t>
  </si>
  <si>
    <t>s1101</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</si>
  <si>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</si>
  <si>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</si>
  <si>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s1102</t>
  </si>
  <si>
    <t>Bridget Christie</t>
  </si>
  <si>
    <t>March 31, 2017</t>
  </si>
  <si>
    <t>Performing stand-up for a packed house in London's Hoxton Hall, comedian Bridget Christie dives into the politics of gender, sex and equality.</t>
  </si>
  <si>
    <t>s1103</t>
  </si>
  <si>
    <t>David Ayer</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</si>
  <si>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</si>
  <si>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</si>
  <si>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</si>
  <si>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Bastille, Machine Gun Kelly, Bebe Rexha, X Ambassadors, Logic, Rag’n’Bone Man</t>
  </si>
  <si>
    <t>November 23, 2017</t>
  </si>
  <si>
    <t>Explore the hit songs from the Will Smith film "Bright" in these music videos from Machine Gun Kelly, Bastille, Logic, Migos and friends.</t>
  </si>
  <si>
    <t>s1105</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</si>
  <si>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</si>
  <si>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</si>
  <si>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</si>
  <si>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s1106</t>
  </si>
  <si>
    <t>Park Joon-hwa</t>
  </si>
  <si>
    <t>Taecyeon, Kim So-hyun, Kwon Yul, Kim Sang-ho, Kang Ki-young, Lee Da-wit, Kim Min-sang, Yun Seo-hyun</t>
  </si>
  <si>
    <t>October 30, 2019</t>
  </si>
  <si>
    <t>A college student with psychic abilities takes in an amnesiac ghost as his roommate – who ends up helping him hunt down spooky spirits.</t>
  </si>
  <si>
    <t>s1107</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</si>
  <si>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</si>
  <si>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</si>
  <si>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</si>
  <si>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</si>
  <si>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</si>
  <si>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Samantha Armstrong</t>
  </si>
  <si>
    <t>In this reality series, everyday individuals adopt healthier lifestyles and transform their bodies to reclaim their confidence – with dramatic results.</t>
  </si>
  <si>
    <t>s1109</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</si>
  <si>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</si>
  <si>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</si>
  <si>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</si>
  <si>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</si>
  <si>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</si>
  <si>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November 27, 2019</t>
  </si>
  <si>
    <t>This investigative docuseries shows how negligence and deceit in the production and marketing of popular consumer items can result in dire outcomes.</t>
  </si>
  <si>
    <t>s1111</t>
  </si>
  <si>
    <t>Baron Chen, Megan Lai, Bii, Katie Chen, Sean Lee</t>
  </si>
  <si>
    <t>Ya-nuo's been raised as a boy. Now at age 25, she's caught the eye of a triad leader's sister. But what happens when she reveals her true gender?</t>
  </si>
  <si>
    <t>s1112</t>
  </si>
  <si>
    <t>Antoine Fuqua</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</si>
  <si>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</si>
  <si>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</si>
  <si>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s1113</t>
  </si>
  <si>
    <t>Julien Abraham</t>
  </si>
  <si>
    <t>MHD, Darren Muselet, Aïssa Maïga, Jalil Lespert, Youssouf Gueye, Hiam Abbass, Lisette Malidor</t>
  </si>
  <si>
    <t>November 22, 2019</t>
  </si>
  <si>
    <t>Thrust from a violent home into a brutal custody center, a teenager learns to navigate a tough new reality and forge unlikely alliances to survive.</t>
  </si>
  <si>
    <t>s1114</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</si>
  <si>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</si>
  <si>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</si>
  <si>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</si>
  <si>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s1115</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</si>
  <si>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</si>
  <si>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</si>
  <si>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</si>
  <si>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</si>
  <si>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</si>
  <si>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</si>
  <si>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</si>
  <si>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</si>
  <si>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</si>
  <si>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</si>
  <si>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</si>
  <si>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</si>
  <si>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Karan Malhotra</t>
  </si>
  <si>
    <t>Akshay Kumar, Sidharth Malhotra, Jackie Shroff, Jacqueline Fernandez, Shefali Shah, Kulbhushan Kharbanda, Rajendranath Zutshi, Ashutosh Rana</t>
  </si>
  <si>
    <t>India, United States</t>
  </si>
  <si>
    <t>After a troubled past with their alcoholic father, two estranged brothers prepare to face each other again as rivals in a street fighting tournament.</t>
  </si>
  <si>
    <t>s1119</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</si>
  <si>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</si>
  <si>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</si>
  <si>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</si>
  <si>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</si>
  <si>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</si>
  <si>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</si>
  <si>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</si>
  <si>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</si>
  <si>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</si>
  <si>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Jonny Gray, Callan Potter, Matt Baram, Caroline Rhea, Kiana Madeira</t>
  </si>
  <si>
    <t>Fed up with weird dress codes and wacky punishments, the students of neighboring schools face off against two recently hired oddball authoritarians.</t>
  </si>
  <si>
    <t>s1122</t>
  </si>
  <si>
    <t>Jonny Gray, Callan Potter, Peter Keleghan, Caroline Rhea</t>
  </si>
  <si>
    <t>The biggest troublemakers at Macdonald Hall are Bruno and Boots, who are caught and face an unthinkable punishment: separation into different dorms.</t>
  </si>
  <si>
    <t>s1123</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</si>
  <si>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</si>
  <si>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</si>
  <si>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</si>
  <si>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</si>
  <si>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</si>
  <si>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Xavier Gens</t>
  </si>
  <si>
    <t>Manu Payet, Jonathan Cohen, Monsieur Poulpe, Alice Belaïdi, Alix Poisson</t>
  </si>
  <si>
    <t>Two best friends put their careers and marriages on the line when they launch a business hosting outrageous, anything-goes bachelor parties in Hungary.</t>
  </si>
  <si>
    <t>s1125</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</si>
  <si>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</si>
  <si>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</si>
  <si>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</si>
  <si>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Greta Jameson, Ralf Jameson, Clementine Laikin, Felix Laikin</t>
  </si>
  <si>
    <t>United Kingdom, China</t>
  </si>
  <si>
    <t>September 11, 2020</t>
  </si>
  <si>
    <t>The Buddis bounce, spin, glide — and giggle! — through their magical world, learning new things and sharing the joy of friendship.</t>
  </si>
  <si>
    <t>s1127</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</si>
  <si>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</si>
  <si>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</si>
  <si>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</si>
  <si>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s1128</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</si>
  <si>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</si>
  <si>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</si>
  <si>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</si>
  <si>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</si>
  <si>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</si>
  <si>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</si>
  <si>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</si>
  <si>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s1130</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</si>
  <si>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</si>
  <si>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</si>
  <si>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</si>
  <si>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</si>
  <si>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</si>
  <si>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</si>
  <si>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</si>
  <si>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</si>
  <si>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</si>
  <si>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Andreas Johnsen</t>
  </si>
  <si>
    <t>Netherlands, Denmark, France, Germany</t>
  </si>
  <si>
    <t>A willing team of chefs and researchers goes on a gastronomic adventure around the globe to weigh the benefits of using bugs as a future food source.</t>
  </si>
  <si>
    <t>s1133</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</si>
  <si>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</si>
  <si>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</si>
  <si>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</si>
  <si>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</si>
  <si>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</si>
  <si>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</si>
  <si>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</si>
  <si>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</si>
  <si>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</si>
  <si>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</si>
  <si>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</si>
  <si>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</si>
  <si>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Don Michael Paul</t>
  </si>
  <si>
    <t>Faizon Love, Kirk Fox, Tony Todd, Pearl Thusi, Cassie Clare, Fiona Ramsey, Neels Clasen, Roxy Nel</t>
  </si>
  <si>
    <t>January 9, 2020</t>
  </si>
  <si>
    <t>A special agent abruptly reunites with a criminal – once a former friend – when he attempts to use his identity to infiltrate and take down a cartel.</t>
  </si>
  <si>
    <t>s1137</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</si>
  <si>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</si>
  <si>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</si>
  <si>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</si>
  <si>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</si>
  <si>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September 29, 2020</t>
  </si>
  <si>
    <t>This eye-opening documentary tracks the stories of five different families whose children are struggling to defend themselves from school bullies.</t>
  </si>
  <si>
    <t>s1139</t>
  </si>
  <si>
    <t>Jeff Ross, Dave Attell</t>
  </si>
  <si>
    <t>November 27, 2018</t>
  </si>
  <si>
    <t>When Jeff Ross and Dave Attell take the stage, no one is safe. With the help of special guests, they're packing a lot of laughs into one epic weekend.</t>
  </si>
  <si>
    <t>s1140</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</si>
  <si>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</si>
  <si>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</si>
  <si>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</si>
  <si>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</si>
  <si>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March 31, 2018</t>
  </si>
  <si>
    <t>A clever uncle-nephew duo solves mysteries, crimes and other problems for the citizens of a colorful town where something zany is always going down.</t>
  </si>
  <si>
    <t>s1142</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</si>
  <si>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</si>
  <si>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</si>
  <si>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</si>
  <si>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</si>
  <si>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</si>
  <si>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Jon Manning</t>
  </si>
  <si>
    <t>This revealing documentary probes the onstage personas of Portland, Oregon, burlesque performers who practice wildly different art forms.</t>
  </si>
  <si>
    <t>s1144</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</si>
  <si>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</si>
  <si>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</si>
  <si>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</si>
  <si>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s1145</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</si>
  <si>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</si>
  <si>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</si>
  <si>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s1146</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</si>
  <si>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</si>
  <si>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</si>
  <si>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</si>
  <si>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</si>
  <si>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</si>
  <si>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</si>
  <si>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</si>
  <si>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</si>
  <si>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</si>
  <si>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</si>
  <si>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</si>
  <si>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</si>
  <si>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</si>
  <si>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</si>
  <si>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</si>
  <si>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</si>
  <si>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</si>
  <si>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</si>
  <si>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</si>
  <si>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</si>
  <si>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</si>
  <si>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</si>
  <si>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</si>
  <si>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</si>
  <si>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</si>
  <si>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</si>
  <si>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</si>
  <si>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</si>
  <si>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</si>
  <si>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</si>
  <si>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</si>
  <si>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 and the strange drifter – that inspired his unusual transformation.</t>
  </si>
  <si>
    <t>s1153</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</si>
  <si>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</si>
  <si>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</si>
  <si>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</si>
  <si>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</si>
  <si>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</si>
  <si>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</si>
  <si>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</si>
  <si>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</si>
  <si>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</si>
  <si>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</si>
  <si>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</si>
  <si>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</si>
  <si>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</si>
  <si>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</si>
  <si>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</si>
  <si>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Angelina Jolie</t>
  </si>
  <si>
    <t>Angelina Jolie, Brad Pitt, Mélanie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</si>
  <si>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</si>
  <si>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</si>
  <si>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</si>
  <si>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</si>
  <si>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Almunsif Alsuwaisi</t>
  </si>
  <si>
    <t>Abdulhussain Abdulredah, Ghanem Al-Saleh, Mariam Al-Ghadban, Dawood Hussain, Entesar Alsharah, Mohamed Gaber</t>
  </si>
  <si>
    <t>Kuwait</t>
  </si>
  <si>
    <t>In this satirical play, a wealthy Kuwaiti businessman travels to London for pleasure and encounters a host of eccentric characters.</t>
  </si>
  <si>
    <t>s1158</t>
  </si>
  <si>
    <t>Ata Demirer, Tuvana Türkay, Ülkü Duru, Salih Kalyon, Renan Bilek, Seda Güven, Toprak Sergen, Ali Yoğurtçuoğlu, Bedir Bedir, Gümeç Alpay Aslan</t>
  </si>
  <si>
    <t>October 11, 2019</t>
  </si>
  <si>
    <t>A mother's plan to find her bachelor son a match derails when a new prospect turns up and sinister schemes unfold.</t>
  </si>
  <si>
    <t>s1159</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</si>
  <si>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</si>
  <si>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</si>
  <si>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</si>
  <si>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</si>
  <si>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</si>
  <si>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</si>
  <si>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</si>
  <si>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</si>
  <si>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Daniele Thompson</t>
  </si>
  <si>
    <t>Guillaume Canet, Guillaume Gallienne, Alice Pol, Déborah François, Sabine Azéma, Freya Mavor, Isabelle Candelier, Laurent Stocker</t>
  </si>
  <si>
    <t>September 7, 2017</t>
  </si>
  <si>
    <t>This historical drama explores the long and often volatile friendship of painter Paul Cézanne and writer Émile Zola, who first met as schoolboys.</t>
  </si>
  <si>
    <t>s1162</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</si>
  <si>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</si>
  <si>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</si>
  <si>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</si>
  <si>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</si>
  <si>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Dick Strawbridge, William Hardie</t>
  </si>
  <si>
    <t>Engineer Dick Strawbridge and craftsman Will Hardie tour eight unique cabins built for a pop-up hotel in Wales, and construct No. 9 on their own.</t>
  </si>
  <si>
    <t>s1164</t>
  </si>
  <si>
    <t>Blanca Suárez, Nadia de Santiago, Ana Fernández, Maggie Civantos, Ana Polvorosa, Yon González, Martiño Rivas, Nico Romero, Borja Luna, Sergio Mur, Concha Velasco, Antonio Velázquez, Ernesto Alterio, Ira del Río, Angela Cremonte, Andrea Carballo</t>
  </si>
  <si>
    <t>July 3, 2020</t>
  </si>
  <si>
    <t>In 1920s Madrid, four women at the National Telephone Company ring in revolution as they manage romance, friendship and the modern workplace.</t>
  </si>
  <si>
    <t>s1165</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</si>
  <si>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</si>
  <si>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</si>
  <si>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</si>
  <si>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s1166</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</si>
  <si>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</si>
  <si>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</si>
  <si>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</si>
  <si>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</si>
  <si>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Angga Dwimas Sasongko</t>
  </si>
  <si>
    <t>Chicco Jerikho, Abdurrahman Arif, Jajang C. Noer, Ridho Hafiedz, Leo Maitimu, Shafira Umm, Glenn Fredly, Aufa Assagaf, Burhanuddin Ohorella, Bebeto Leutually</t>
  </si>
  <si>
    <t>October 5, 2018</t>
  </si>
  <si>
    <t>After witnessing a child’s death during a violent clash, a former soccer player launches a youth team to help local kids avoid further bloodshed.</t>
  </si>
  <si>
    <t>s1168</t>
  </si>
  <si>
    <t>Néstor Sánchez Sotelo</t>
  </si>
  <si>
    <t>Muriel Santa Ana, Peto Menahem, Héctor Díaz, Sebastián Wainraich, Karina K., Hernán Jiménez, Fabián Forte, Verónica Intile</t>
  </si>
  <si>
    <t>January 20, 2017</t>
  </si>
  <si>
    <t>When Julia literally falls into Alejandro's backyard from her apartment above, it's just the jolt that's needed to nudge these two loners together.</t>
  </si>
  <si>
    <t>s1169</t>
  </si>
  <si>
    <t>So Ji-sub, Shin Hyun-joon, Chae Jung-an, Han Ji-min, Kim Hae-suk, You-Mi Ha, Yong Jang, Kwon Hae-hyo</t>
  </si>
  <si>
    <t>Gifted doctor Cho-in leads a charmed life while his older brother Seon-woo seethes with jealousy in this series inspired by Biblical characters.</t>
  </si>
  <si>
    <t>s1170</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</si>
  <si>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</si>
  <si>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</si>
  <si>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</si>
  <si>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</si>
  <si>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</si>
  <si>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</si>
  <si>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</si>
  <si>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s1172</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</si>
  <si>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</si>
  <si>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</si>
  <si>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</si>
  <si>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</si>
  <si>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Matt Palmer</t>
  </si>
  <si>
    <t>Jack Lowden, Martin McCann, Tony Curran, Ian Pirie, Cameron Jack</t>
  </si>
  <si>
    <t>June 29, 2018</t>
  </si>
  <si>
    <t>Two lifelong friends on a hunting trip in Scotland find their nerves – and their morals – ruthlessly tested after a harrowing turn of events.</t>
  </si>
  <si>
    <t>s1174</t>
  </si>
  <si>
    <t>Georgie Fuller, Jessica Hinds-Mingo, Mayumi Kawai, Sarah Sumeray, Alix Macey, Jenna Sharpe</t>
  </si>
  <si>
    <t>The adorable residents of Sylvanian Village always have lots of fun with their friends and families!</t>
  </si>
  <si>
    <t>s1175</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</si>
  <si>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</si>
  <si>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</si>
  <si>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</si>
  <si>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Momoko Kamiya</t>
  </si>
  <si>
    <t>Freya heads into town with her mother for a very special occasion: a dress designed by her sister Stella is going to be in a fashion show!</t>
  </si>
  <si>
    <t>s1177</t>
  </si>
  <si>
    <t>Erika Harlacher</t>
  </si>
  <si>
    <t>In the Hazelnut Chipmunk Family, Dominic is a little boy who loves to play, but a big moment will make him more grown-up on one memorable day.</t>
  </si>
  <si>
    <t>s1178</t>
  </si>
  <si>
    <t>Freya and her friends inspire the mayor to put on a competition at the fete to pick the loveliest thing in Sylvanian Village.</t>
  </si>
  <si>
    <t>s1179</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</si>
  <si>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</si>
  <si>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</si>
  <si>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</si>
  <si>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</si>
  <si>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</si>
  <si>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s1181</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</si>
  <si>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</si>
  <si>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</si>
  <si>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s1182</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</si>
  <si>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</si>
  <si>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</si>
  <si>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</si>
  <si>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</si>
  <si>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</si>
  <si>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Vlad Yudin</t>
  </si>
  <si>
    <t>Calum Von Moger</t>
  </si>
  <si>
    <t>Bodybuilder and two-time Mr. Universe, Calum von Moger, reflects on his rise to fame and battle to come back from a debilitating injury.</t>
  </si>
  <si>
    <t>s1184</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</si>
  <si>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</si>
  <si>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</si>
  <si>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</si>
  <si>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</si>
  <si>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</si>
  <si>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Camarón de la Isla, Juan Diego</t>
  </si>
  <si>
    <t>July 18, 2018</t>
  </si>
  <si>
    <t>The extraordinary life and career of flamenco legend Camarón de la Isla is covered in this sweeping biography series.</t>
  </si>
  <si>
    <t>s1186</t>
  </si>
  <si>
    <t>Alexis Morante</t>
  </si>
  <si>
    <t>Juan Diego</t>
  </si>
  <si>
    <t>This documentary looks back on the life of legendary flamenco singer Camarón, who went from humble roots to rock star status to a tragic early death.</t>
  </si>
  <si>
    <t>s1187</t>
  </si>
  <si>
    <t>Carlos Bolado</t>
  </si>
  <si>
    <t>Sara Maldonado, Erik Hayser, Andrés Palacios, Dagoberto Gama, Luis Ernesto Franco, Arcelia Ramírez, Eréndira Ibarra</t>
  </si>
  <si>
    <t>February 1, 2017</t>
  </si>
  <si>
    <t>Crime TV Shows, Romantic TV Shows, Spanish-Language TV Shows</t>
  </si>
  <si>
    <t>Inspired by the famous song "Contrabando y Traición," Camelia, a beautiful girl from San Antonio, kills her lover and becomes a legendary drug runner.</t>
  </si>
  <si>
    <t>s1188</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</si>
  <si>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</si>
  <si>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</si>
  <si>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</si>
  <si>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</si>
  <si>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</si>
  <si>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</si>
  <si>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</si>
  <si>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</si>
  <si>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</si>
  <si>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</si>
  <si>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Established during World War II, North America's first secret agent training school – known as Camp X – paved the way for present-day espionage.</t>
  </si>
  <si>
    <t>s1191</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</si>
  <si>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</si>
  <si>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</si>
  <si>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</si>
  <si>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</si>
  <si>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</si>
  <si>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</si>
  <si>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</si>
  <si>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</si>
  <si>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Mélissa Bédard, Ève Landry, Florence Longpré</t>
  </si>
  <si>
    <t>November 2, 2020</t>
  </si>
  <si>
    <t>Three friends in a low-income neighborhood find humor and hope in their lives as they grapple with bad boyfriends and their dysfunctional families.</t>
  </si>
  <si>
    <t>s1194</t>
  </si>
  <si>
    <t>Seána Kerslake, Nika McGuigan, Sheila Moylette, Muiris Crowley, Steve Blount, Amy Huberman, Laurence O'Fuarain, Seán Óg Cairns, Hannah Sheehan, Peter Campion</t>
  </si>
  <si>
    <t>Ireland</t>
  </si>
  <si>
    <t>In Dublin, friends Aisling and Danielle must come to terms with adulthood when their millennial hijinks and hangovers begin to wear off.</t>
  </si>
  <si>
    <t>s1195</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</si>
  <si>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</si>
  <si>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</si>
  <si>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</si>
  <si>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</si>
  <si>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</si>
  <si>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</si>
  <si>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</si>
  <si>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</si>
  <si>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</si>
  <si>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</si>
  <si>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</si>
  <si>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</si>
  <si>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Ben Shelton</t>
  </si>
  <si>
    <t>Christina Hendricks, Helen Hunt, Uzo Aduba, Sami Gayle, Jacob Latimore</t>
  </si>
  <si>
    <t>Dueling high school debate champs who are at odds on just about everything forge ahead with ambitious plans to get into the colleges of their dreams.</t>
  </si>
  <si>
    <t>s1199</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</si>
  <si>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</si>
  <si>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</si>
  <si>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</si>
  <si>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</si>
  <si>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Shanawaz Nellikunnil</t>
  </si>
  <si>
    <t>Prashant Prakash, Kalki Koechlin, Prakash Raj, Gulshan Devaiah, Valeriya Polyanychko</t>
  </si>
  <si>
    <t>On the incandescent shores of Goa, a young man tumbles down a mind-bending – and soon dangerous – series of trips after taking hallucinatory drugs.</t>
  </si>
  <si>
    <t>s1201</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</si>
  <si>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</si>
  <si>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</si>
  <si>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</si>
  <si>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</si>
  <si>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</si>
  <si>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Jean-Michel Correia, Yasin Houicha, Pedro Casablanc, Christophe Paou, Kate Moran, Santi Pons</t>
  </si>
  <si>
    <t>When a huge marijuana shipment falls prey to thieves, the aftermath touches players from all ranks of the drug trade between Morocco and Europe.</t>
  </si>
  <si>
    <t>s1203</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</si>
  <si>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</si>
  <si>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</si>
  <si>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</si>
  <si>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</si>
  <si>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Frank E. Abney III</t>
  </si>
  <si>
    <t>After a heartbreaking loss, a grandfather struggling to reclaim his passion for painting finds the inspiration to create again.</t>
  </si>
  <si>
    <t>s1205</t>
  </si>
  <si>
    <t>Justin Pemberton</t>
  </si>
  <si>
    <t>France, New Zealand</t>
  </si>
  <si>
    <t>Based on economist Thomas Piketty's best-selling book, this documentary examines wealth accumulation and its looming social repercussions.</t>
  </si>
  <si>
    <t>s1206</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</si>
  <si>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</si>
  <si>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</si>
  <si>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</si>
  <si>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</si>
  <si>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</si>
  <si>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</si>
  <si>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</si>
  <si>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</si>
  <si>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</si>
  <si>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</si>
  <si>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</si>
  <si>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s1209</t>
  </si>
  <si>
    <t>December 9, 2016</t>
  </si>
  <si>
    <t>This documentary series reconstructs history's most complex, high-stakes hostage negotiations as kidnapping victims recount their terrifying ordeals.</t>
  </si>
  <si>
    <t>s1210</t>
  </si>
  <si>
    <t>Mark Towle, Shawn Pilot, Constance Nunes, Tony Quinones, Mike "Caveman" Pyle</t>
  </si>
  <si>
    <t>March 27, 2020</t>
  </si>
  <si>
    <t>The colorful crew at Gotham Garage overhauls an eclectic collection of cars and trucks, trading up to a showstopper they can sell for big bucks.</t>
  </si>
  <si>
    <t>s1211</t>
  </si>
  <si>
    <t>Olivier Marchal</t>
  </si>
  <si>
    <t>Benoît Magimel, Gringe, Idir Chender, Laura Smet, Michaël Youn, Dani, Patrick Catalifo, Gérard Depardieu</t>
  </si>
  <si>
    <t>On the verge of losing his business, an entrepreneur launches a carbon tax scam that thrusts him into a web of criminals, intrigue and murder.</t>
  </si>
  <si>
    <t>s1212</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</si>
  <si>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</si>
  <si>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</si>
  <si>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</si>
  <si>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</si>
  <si>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</si>
  <si>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</si>
  <si>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</si>
  <si>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</si>
  <si>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</si>
  <si>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</si>
  <si>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</si>
  <si>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David Lodge, Patty Mattson, Doug Erholtz, Stephanie Sheh, Nayo Wallace, Michael Sinterniklaas, Michaela Dean</t>
  </si>
  <si>
    <t>Nestled in a faraway cloud is a rainbow-colored world called Care-a-Lot, home to the magical Care Bears who each have a special talent.</t>
  </si>
  <si>
    <t>s1216</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</si>
  <si>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</si>
  <si>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</si>
  <si>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</si>
  <si>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s1217</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</si>
  <si>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</si>
  <si>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</si>
  <si>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</si>
  <si>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</si>
  <si>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</si>
  <si>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</si>
  <si>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</si>
  <si>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member’s rigid existence is disrupted by a spry new assistant.</t>
  </si>
  <si>
    <t>s1219</t>
  </si>
  <si>
    <t>Elsa Flores Almaraz, Richard J Montoya</t>
  </si>
  <si>
    <t>Edward James Olmos, Zach De La Rocha</t>
  </si>
  <si>
    <t>Mixing archival footage with interviews, this film celebrates one of Los Angeles's most influential painters and Chicano art activists from the 1970s.</t>
  </si>
  <si>
    <t>s1220</t>
  </si>
  <si>
    <t>Jan Suter, Raúl Campos Delgado</t>
  </si>
  <si>
    <t>Carlos Ballarta</t>
  </si>
  <si>
    <t>November 21, 2016</t>
  </si>
  <si>
    <t>Carlos Ballarta mocks daily life in Mexico, including public transit, the education system and the corn seller who betrays your confidence.</t>
  </si>
  <si>
    <t>s1221</t>
  </si>
  <si>
    <t>Mexican comic Carlos Ballarta mocks himself and points out the absurdities of parenthood and how he uses his wife's pregnancies to avoid commitments.</t>
  </si>
  <si>
    <t>s1222</t>
  </si>
  <si>
    <t>Alejandro Hartmann</t>
  </si>
  <si>
    <t>A woman is found dead in her bathtub, with a puddle of blood nearby. Her husband theorizes she had an accident. But an autopsy tells a different story.</t>
  </si>
  <si>
    <t>s1223</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</si>
  <si>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</si>
  <si>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</si>
  <si>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</si>
  <si>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s1224</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</si>
  <si>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</si>
  <si>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</si>
  <si>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</si>
  <si>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</si>
  <si>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</si>
  <si>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</si>
  <si>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</si>
  <si>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</si>
  <si>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</si>
  <si>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</si>
  <si>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</si>
  <si>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</si>
  <si>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</si>
  <si>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</si>
  <si>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</si>
  <si>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</si>
  <si>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</si>
  <si>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</si>
  <si>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</si>
  <si>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</si>
  <si>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</si>
  <si>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</si>
  <si>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</si>
  <si>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 maybe – even go on a date.</t>
  </si>
  <si>
    <t>s1229</t>
  </si>
  <si>
    <t>Àlex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</si>
  <si>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</si>
  <si>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</si>
  <si>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</si>
  <si>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Matt Piedmont</t>
  </si>
  <si>
    <t>Will Ferrell, Gael García Bernal, Diego Luna, Genesis Rodriguez, Pedro Armendáriz Jr., Nick Offerman, Efren Ramirez, Adrian Martinez</t>
  </si>
  <si>
    <t>November 14, 2012</t>
  </si>
  <si>
    <t>Will Ferrell stars as a Spanish-speaking cowboy in this comedy about a Mexican clan trying to rescue their ranch from greedy creditors.</t>
  </si>
  <si>
    <t>s1231</t>
  </si>
  <si>
    <t>Hubert Woroniecki</t>
  </si>
  <si>
    <t>January 13, 2017</t>
  </si>
  <si>
    <t>The rise and smash success of Elite modeling agency founder John Casablancas is chronicled in this biography of the man who invented the supermodel.</t>
  </si>
  <si>
    <t>s1232</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</si>
  <si>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</si>
  <si>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November 9, 2016</t>
  </si>
  <si>
    <t>A smart lawyer whose drinking and recklessness send him on a path of self-destruction finds new purpose investigating a teenager's apparent suicide.</t>
  </si>
  <si>
    <t>s1233</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</si>
  <si>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</si>
  <si>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</si>
  <si>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</si>
  <si>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s1234</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</si>
  <si>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</si>
  <si>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</si>
  <si>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</si>
  <si>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</si>
  <si>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Martin Campbell</t>
  </si>
  <si>
    <t>Daniel Craig, Judi Dench, Eva Green, Jeffrey Wright, Mads Mikkelsen, Giancarlo Giannini</t>
  </si>
  <si>
    <t>United Kingdom, Czech Republic, United States, Germany, Bahamas</t>
  </si>
  <si>
    <t>August 31, 2020</t>
  </si>
  <si>
    <t>Daniel Craig makes his debut as the newly minted agent 007, who's pitted against an infamous financier of global terrorism – at the poker table.</t>
  </si>
  <si>
    <t>s1236</t>
  </si>
  <si>
    <t>Wong Jing</t>
  </si>
  <si>
    <t>When Japanese troops invade Hong Kong, young Benny Ho flees to Macau and rises to the top of the city's casino business with pluck, diligence and wit.</t>
  </si>
  <si>
    <t>s1237</t>
  </si>
  <si>
    <t>Dennis Chan</t>
  </si>
  <si>
    <t>Casino mogul Benny Ho wields enormous power. But a feud with his former partner and a massive fraud scheme soon threaten his family and his empire.</t>
  </si>
  <si>
    <t>s1238</t>
  </si>
  <si>
    <t>Kitty Green</t>
  </si>
  <si>
    <t>United States, Australia, China</t>
  </si>
  <si>
    <t>Local actors from JonBenet Ramsey's hometown offer multiple perspectives on her 1996 murder as they vie to play roles in a dramatization of the case.</t>
  </si>
  <si>
    <t>s1239</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</si>
  <si>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</si>
  <si>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</si>
  <si>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</si>
  <si>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</si>
  <si>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</si>
  <si>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</si>
  <si>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</si>
  <si>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</si>
  <si>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</si>
  <si>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</si>
  <si>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</si>
  <si>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</si>
  <si>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</si>
  <si>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</si>
  <si>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</si>
  <si>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</si>
  <si>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</si>
  <si>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</si>
  <si>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</si>
  <si>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</si>
  <si>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</si>
  <si>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</si>
  <si>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</si>
  <si>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</si>
  <si>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</si>
  <si>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Shalini Kantayya</t>
  </si>
  <si>
    <t>China, Germany, India, United States</t>
  </si>
  <si>
    <t>April 22, 2016</t>
  </si>
  <si>
    <t>This documentary explores the worldwide economics of the burgeoning solar energy industry and its impact on hopeful job seekers in the United States.</t>
  </si>
  <si>
    <t>s1246</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</si>
  <si>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</si>
  <si>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</si>
  <si>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</si>
  <si>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</si>
  <si>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Daniel Grao, Ginés García Millán, Óscar Hernández, Alain Hernández, Nora Navas, Lucía Díez, Jorge Kent, Ali El Aziz, Julia Carnero, David Venancio Muro, Jonás Beramí, Hugo Arbues, Natalia de Molina</t>
  </si>
  <si>
    <t>August 31, 2018</t>
  </si>
  <si>
    <t>In 14th-century Barcelona, a serf's determined climb to wealth and freedom incurs the disdain of the noble class and the suspicion of the Inquisition.</t>
  </si>
  <si>
    <t>s1248</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</si>
  <si>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</si>
  <si>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</si>
  <si>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</si>
  <si>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</si>
  <si>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Aaron Hancox, Michael McNamara</t>
  </si>
  <si>
    <t>January 7, 2019</t>
  </si>
  <si>
    <t>This fun, charming documentary follows the exploits of some very feline-friendly folks as they strive to get their kitties crowned Canada’s top cat.</t>
  </si>
  <si>
    <t>s1250</t>
  </si>
  <si>
    <t>Nick Wallis</t>
  </si>
  <si>
    <t>British TV Shows, Crime TV Shows, Docuseries</t>
  </si>
  <si>
    <t>Nick Wallis presents crimes caught on CCTV, cell phones and other devices and reveals how investigators use the recordings to solve tough cases.</t>
  </si>
  <si>
    <t>s1251</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</si>
  <si>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</si>
  <si>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</si>
  <si>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</si>
  <si>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</si>
  <si>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</si>
  <si>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</si>
  <si>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t>
  </si>
  <si>
    <t>Donning his signature suit and fedora, the dapper comic offers a unique spin on getting old, the presidential election and "Honky Tonk Badonkadonk."</t>
  </si>
  <si>
    <t>s1253</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</si>
  <si>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</si>
  <si>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</si>
  <si>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</si>
  <si>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</si>
  <si>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</si>
  <si>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</si>
  <si>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</si>
  <si>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s1255</t>
  </si>
  <si>
    <t>Shivendra Singh Dungarpur</t>
  </si>
  <si>
    <t>P.K. Nair</t>
  </si>
  <si>
    <t>This documentary chronicles the philosophy and life's work of archivist P.K. Nair, who made a mission of preserving Indian cinema’s rich history.</t>
  </si>
  <si>
    <t>s1256</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</si>
  <si>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</si>
  <si>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</si>
  <si>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</si>
  <si>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</si>
  <si>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</si>
  <si>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</si>
  <si>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</si>
  <si>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</si>
  <si>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</si>
  <si>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</si>
  <si>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</si>
  <si>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</si>
  <si>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</si>
  <si>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Harry Baweja</t>
  </si>
  <si>
    <t>Om Puri</t>
  </si>
  <si>
    <t>Dramas, Faith &amp; Spirituality, International Movies</t>
  </si>
  <si>
    <t>With a horde of enemy invaders bearing down, four sons of an illustrious Sikh guru lead a tiny but valiant army into a desperate fight for freedom.</t>
  </si>
  <si>
    <t>s1260</t>
  </si>
  <si>
    <t>Anand</t>
  </si>
  <si>
    <t>After reaching his 40th birthday, an egotistical businessman kicks off his midlife crisis by deciding to secure a mistress.</t>
  </si>
  <si>
    <t>s1261</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</si>
  <si>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</si>
  <si>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</si>
  <si>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</si>
  <si>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</si>
  <si>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Aatmaram Dharne</t>
  </si>
  <si>
    <t>Nagesh Bhonsle</t>
  </si>
  <si>
    <t>After her fat-shaming husband brings home a new lover, a wife in Maharashtra recruits a group of women to challenge him in a kabaddi match.</t>
  </si>
  <si>
    <t>s1263</t>
  </si>
  <si>
    <t>David Dhawan</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</si>
  <si>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</si>
  <si>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</si>
  <si>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s1264</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</si>
  <si>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</si>
  <si>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</si>
  <si>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</si>
  <si>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</si>
  <si>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Engineers, officials and the crew members' families provide their perspective on the 1986 Space Shuttle Challenger disaster and its aftermath.</t>
  </si>
  <si>
    <t>s1266</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</si>
  <si>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</si>
  <si>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</si>
  <si>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</si>
  <si>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</si>
  <si>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</si>
  <si>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</si>
  <si>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</si>
  <si>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</si>
  <si>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</si>
  <si>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</si>
  <si>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</si>
  <si>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</si>
  <si>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</si>
  <si>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</si>
  <si>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</si>
  <si>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</si>
  <si>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Sudhir Mishra</t>
  </si>
  <si>
    <t>Kareena Kapoor, Rahul Bose, Rinke Khanna, Yashpal Sharma, Makrand Deshpande, Kabir Sadanand, Pankaj Jha</t>
  </si>
  <si>
    <t>While taking shelter from a Mumbai monsoon, an investment banker forms an unlikely connection with a naïve prostitute over the course of the night.</t>
  </si>
  <si>
    <t>s1271</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</si>
  <si>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</si>
  <si>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</si>
  <si>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</si>
  <si>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</si>
  <si>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</si>
  <si>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</si>
  <si>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</si>
  <si>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Arne Birkenstock</t>
  </si>
  <si>
    <t>K.G. Chandani Renuka Ratnayake</t>
  </si>
  <si>
    <t>Germany, Sri Lanka</t>
  </si>
  <si>
    <t>A girl who wants to be an elephant driver like her father is given the chance to raise a calf and becomes even more determined when it's taken away.</t>
  </si>
  <si>
    <t>s1274</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</si>
  <si>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</si>
  <si>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</si>
  <si>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</si>
  <si>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</si>
  <si>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Garin Nugroho</t>
  </si>
  <si>
    <t>Chicco Jerikho, Pevita Pearce</t>
  </si>
  <si>
    <t>Spanning the 1970s, ‘80s and ‘90s, this lyrical love story of two childhood neighbors plays out amidst a rapidly evolving Indonesia.</t>
  </si>
  <si>
    <t>s1276</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</si>
  <si>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</si>
  <si>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</si>
  <si>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</si>
  <si>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</si>
  <si>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</si>
  <si>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</si>
  <si>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</si>
  <si>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</si>
  <si>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</si>
  <si>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</si>
  <si>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</si>
  <si>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s1279</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</si>
  <si>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</si>
  <si>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</si>
  <si>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s1280</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</si>
  <si>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</si>
  <si>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</si>
  <si>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</si>
  <si>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</si>
  <si>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</si>
  <si>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</si>
  <si>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</si>
  <si>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</si>
  <si>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</si>
  <si>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</si>
  <si>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</si>
  <si>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</si>
  <si>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 and right at home.</t>
  </si>
  <si>
    <t>s1284</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</si>
  <si>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</si>
  <si>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</si>
  <si>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</si>
  <si>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</si>
  <si>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</si>
  <si>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</si>
  <si>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Madeleine Mantock, Sarah Jeffery, Melonie Diaz, Rupert Evans, Ser'Darius Blain, Ellen Tamaki, Charlie Gillespie</t>
  </si>
  <si>
    <t>May 9, 2020</t>
  </si>
  <si>
    <t>TV Dramas, TV Sci-Fi &amp; Fantasy</t>
  </si>
  <si>
    <t>After their mother’s tragic death, a trio of sisters bond over their newfound powers, vanquish demons and band together to defend their magical legacy.</t>
  </si>
  <si>
    <t>s1286</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</si>
  <si>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</si>
  <si>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</si>
  <si>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</si>
  <si>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</si>
  <si>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</si>
  <si>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</si>
  <si>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</si>
  <si>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</si>
  <si>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Ali Zafar, Siddharth, Divyendu Sharma, Tapsee Pannu, Rishi Kapoor, Anupam Kher, Bharati Achrekar, Varun Dhawan, Lillete Dubey, Ayaz Khan, Ashish Verma</t>
  </si>
  <si>
    <t>s1289</t>
  </si>
  <si>
    <t>Kevin Smith</t>
  </si>
  <si>
    <t>Ben Affleck, Joey Lauren Adams, Jason Lee, Dwight Ewell, Jason Mewes, Kevin Smith</t>
  </si>
  <si>
    <t>Comic book artist Holden meets the perfect woman, only to learn that she's a lesbian. But that doesn't stop him from falling in love with her.</t>
  </si>
  <si>
    <t>s1290</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</si>
  <si>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</si>
  <si>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</si>
  <si>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</si>
  <si>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</si>
  <si>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Jeff Orlowski</t>
  </si>
  <si>
    <t>Divers, scientists and photographers around the world mount an epic underwater campaign to document the disappearance of coral reefs.</t>
  </si>
  <si>
    <t>s1292</t>
  </si>
  <si>
    <t>Cyril Chauquet</t>
  </si>
  <si>
    <t xml:space="preserve"> December 15, 2017</t>
  </si>
  <si>
    <t>Adventurer Cyril Chauquet seeks out the most colossal and dangerous underwater creatures around the world in this adrenaline-packed series.</t>
  </si>
  <si>
    <t>s1293</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</si>
  <si>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</si>
  <si>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</si>
  <si>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</si>
  <si>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</si>
  <si>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</si>
  <si>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</si>
  <si>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</si>
  <si>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</si>
  <si>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</si>
  <si>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</si>
  <si>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</si>
  <si>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</si>
  <si>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s1296</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</si>
  <si>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</si>
  <si>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</si>
  <si>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</si>
  <si>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</si>
  <si>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</si>
  <si>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Melanie Vallejo</t>
  </si>
  <si>
    <t>Couples on a tiny budget try to ensure that the day of their wedding turns out to be the magical experience they always dreamed it would be.</t>
  </si>
  <si>
    <t>s1298</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</si>
  <si>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</si>
  <si>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</si>
  <si>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</si>
  <si>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January 8, 2020</t>
  </si>
  <si>
    <t>Docuseries, Reality TV, Teen TV Shows</t>
  </si>
  <si>
    <t>This gripping docuseries follows the ups and downs of Navarro College's competitive cheer squad as they work to win a coveted national title.</t>
  </si>
  <si>
    <t>s1300</t>
  </si>
  <si>
    <t>Follow the Great White Sharks, a world-champion cheerleading squad, as they juggle the pressures of training, school, work and relationships.</t>
  </si>
  <si>
    <t>s1301</t>
  </si>
  <si>
    <t>Ted Danson, Rhea Perlman, George Wendt, John Ratzenberger, Shelley Long, Kirstie Alley, Woody Harrelson, Kelsey Grammer, Nicholas Colasanto</t>
  </si>
  <si>
    <t>Classic &amp; Cult TV, TV Comedies</t>
  </si>
  <si>
    <t>Sam Malone, an ex-baseball player turned bar owner, operates a saloon that's always filled with quirky customers and even more eccentric staff.</t>
  </si>
  <si>
    <t>s1302</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</si>
  <si>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</si>
  <si>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</si>
  <si>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</si>
  <si>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</si>
  <si>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Jon Favreau</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</si>
  <si>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</si>
  <si>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</si>
  <si>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</si>
  <si>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Seong-joo Kim​, Jung-hwan Ahn</t>
  </si>
  <si>
    <t>International TV Shows, Korean TV Shows, Reality TV</t>
  </si>
  <si>
    <t>The best chefs of Korea go head-to-head to create impromptu dishes that feature ingredients found inside the guest stars' very own refrigerators.</t>
  </si>
  <si>
    <t>s1305</t>
  </si>
  <si>
    <t>In this Emmy-nominated docuseries, find out what's inside the kitchens and minds of the international culinary stars who are redefining gourmet food.</t>
  </si>
  <si>
    <t>s1306</t>
  </si>
  <si>
    <t>September 2, 2020</t>
  </si>
  <si>
    <t>The Emmy-nominated series delves into the juicy, smoky world of barbecue, visiting acclaimed chefs and pitmasters in the US, Australia and Mexico.</t>
  </si>
  <si>
    <t>s1307</t>
  </si>
  <si>
    <t>September 2, 2016</t>
  </si>
  <si>
    <t>Sample the bold new flavors of France with chefs who are pushing the boundaries of fine dining and reinventing a rich culinary tradition.</t>
  </si>
  <si>
    <t>s1308</t>
  </si>
  <si>
    <t>It's not her first talk show, but it is a first of its kind. Ideas, people and places that fascinate her, all in her unique style.</t>
  </si>
  <si>
    <t>s1309</t>
  </si>
  <si>
    <t>Chelsea Handler</t>
  </si>
  <si>
    <t>January 23, 2016</t>
  </si>
  <si>
    <t>In a provocative documentary series, comedian Chelsea Handler confronts personal and cultural hang-ups around four topics that fascinate her.</t>
  </si>
  <si>
    <t>s1310</t>
  </si>
  <si>
    <t>James Yukich</t>
  </si>
  <si>
    <t>October 10, 2014</t>
  </si>
  <si>
    <t>In her first Netflix stand-up comedy special, Chelsea Handler recounts her African adventures (and provides hilarious photographic evidence).</t>
  </si>
  <si>
    <t>s1311</t>
  </si>
  <si>
    <t>Lance Bangs</t>
  </si>
  <si>
    <t>Chelsea Peretti</t>
  </si>
  <si>
    <t>November 14, 2014</t>
  </si>
  <si>
    <t>"Brooklyn Nine-Nine" star Chelsea Peretti showcases her diverse talents in this dark yet silly reimagining of the comedy special.</t>
  </si>
  <si>
    <t>s1312</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</si>
  <si>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</si>
  <si>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</si>
  <si>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</si>
  <si>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</si>
  <si>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Bradley Parker</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</si>
  <si>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</si>
  <si>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</si>
  <si>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</si>
  <si>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 Chi</t>
  </si>
  <si>
    <t>International TV Shows, Stand-Up Comedy &amp; Talk Shows, TV Comedies</t>
  </si>
  <si>
    <t>Writer and stand-up comedian Cheuk Wan-chi cracks wise at the follies of single womanhood and takes on politics in Hong Kong with nuance and flair.</t>
  </si>
  <si>
    <t>s1315</t>
  </si>
  <si>
    <t>Ford Kiernan, Greg Hemphill, Karen Dunbar, Mark Cox, Paul Riley</t>
  </si>
  <si>
    <t>Petty criminals, dodgy decorators, full-bore Glaswegians and oddball documentary presenters converge in this sketch show that parodies Scottish life.</t>
  </si>
  <si>
    <t>s1316</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</si>
  <si>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</si>
  <si>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</si>
  <si>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</si>
  <si>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</si>
  <si>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</si>
  <si>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</si>
  <si>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</si>
  <si>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</si>
  <si>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</si>
  <si>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</si>
  <si>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</si>
  <si>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</si>
  <si>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</si>
  <si>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</si>
  <si>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</si>
  <si>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s1320</t>
  </si>
  <si>
    <t>Asit Mohapatra, Shyamal Chaulia</t>
  </si>
  <si>
    <t>Bheem and King Indraverma travel to Rome for a trading venture, but when the king of a neighboring land attacks, can Bheem’s wile and wit save the day?</t>
  </si>
  <si>
    <t>s1321</t>
  </si>
  <si>
    <t>Shyamal Chaulia, Asit Mohapatra</t>
  </si>
  <si>
    <t>Trolls kidnap the king's daughters and overtake the kingdom of Messina. Can Bheem track them down and bring the princesses home?</t>
  </si>
  <si>
    <t>s1322</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</si>
  <si>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</si>
  <si>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</si>
  <si>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</si>
  <si>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</si>
  <si>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</si>
  <si>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</si>
  <si>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s1324</t>
  </si>
  <si>
    <t>Yoo Ah-in, Im Soo-jung, Ko Kyoung-pyo, Kwak Si-yang, Jo Woo-jin, Yang Jin-sung, Jeon Soo-kyeong, Ji Dae-han, Chun Ho-jin</t>
  </si>
  <si>
    <t>A veterinarian and two writers have a mysterious connection to Korean independence fighters from the Japanese colonial period.</t>
  </si>
  <si>
    <t>s1325</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</si>
  <si>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</si>
  <si>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</si>
  <si>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</si>
  <si>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</si>
  <si>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</si>
  <si>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</si>
  <si>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</si>
  <si>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 so it's up to him and his misfit friends to save the world!</t>
  </si>
  <si>
    <t>s1327</t>
  </si>
  <si>
    <t>Nine dads around America with different family structures, backgrounds and jobs navigate the joys and challenges of fatherhood.</t>
  </si>
  <si>
    <t>s1328</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</si>
  <si>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</si>
  <si>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</si>
  <si>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</si>
  <si>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</si>
  <si>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Robbie Daymond, Dayci Brookshire, Anthony Tedesco, Andy Abbott, Roberta Lemons, Cole Seaver</t>
  </si>
  <si>
    <t>Armed with tools and engineering smarts, monkey mechanic Chico Bon Bon and his Fix-It Force help the people of Blunderburg solve all of their problems.</t>
  </si>
  <si>
    <t>s1330</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</si>
  <si>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</si>
  <si>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</si>
  <si>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</si>
  <si>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</si>
  <si>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</si>
  <si>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</si>
  <si>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</si>
  <si>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</si>
  <si>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</si>
  <si>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</si>
  <si>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</si>
  <si>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s1333</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</si>
  <si>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</si>
  <si>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</si>
  <si>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</si>
  <si>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</si>
  <si>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</si>
  <si>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John Smithson</t>
  </si>
  <si>
    <t>A former member examines the lingering effects of being raised in the Family, a cult whose disturbing practices include the sexual abuse of children.</t>
  </si>
  <si>
    <t>s1335</t>
  </si>
  <si>
    <t>Ayumu Watanabe</t>
  </si>
  <si>
    <t>Mana Ashida, Hiiro Ishibashi, Seishu Uragami, Win Morisaki, Goro Inagaki, Yu Aoi, Toru Watanabe, Min Tanaka, Sumiko Fuji</t>
  </si>
  <si>
    <t>Anime Features</t>
  </si>
  <si>
    <t>Ruka spends her summer at the aquarium, where she’s drawn into an enigmatic aquatic event alongside two mysterious boys raised in the ocean.</t>
  </si>
  <si>
    <t>s1336</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</si>
  <si>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</si>
  <si>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</si>
  <si>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</si>
  <si>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</si>
  <si>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Iconic artist and master of relaxation Bob Ross demonstrates the process of creating wintry scenes in these episodes dedicated to the season.</t>
  </si>
  <si>
    <t>s1338</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</si>
  <si>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</si>
  <si>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</si>
  <si>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</si>
  <si>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</si>
  <si>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</si>
  <si>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</si>
  <si>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</si>
  <si>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</si>
  <si>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</si>
  <si>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</si>
  <si>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</si>
  <si>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</si>
  <si>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</si>
  <si>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Luis Lopez</t>
  </si>
  <si>
    <t>Chingo Bling</t>
  </si>
  <si>
    <t>On point and larger than life, rapper and stand-up comic Chingo Bling gathers his funniest friends for a rambunctious take on Tex-Mex culture.</t>
  </si>
  <si>
    <t>s1342</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</si>
  <si>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</si>
  <si>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</si>
  <si>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</si>
  <si>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s1343</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</si>
  <si>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</si>
  <si>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</si>
  <si>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</si>
  <si>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s1344</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</si>
  <si>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</si>
  <si>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</si>
  <si>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</si>
  <si>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</si>
  <si>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</si>
  <si>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Ken Hughes</t>
  </si>
  <si>
    <t>Dick Van Dyke, Sally Ann Howes, Lionel Jeffries, Gert Fröbe, Anna Quayle, Benny Hill, James Robertson Justice, Robert Helpmann, Heather Ripley, Adrian Hall, Barbara Windsor, Davy Kaye, Alexander Doré, Bernard Spear, Stanley Unwin</t>
  </si>
  <si>
    <t>Children &amp; Family Movies, Classic Movies, Comedies</t>
  </si>
  <si>
    <t>Quirky inventor Caractacus Potts and his family travel in their magical flying car to Vulgaria, a kingdom strangely devoid of children.</t>
  </si>
  <si>
    <t>s1346</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</si>
  <si>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</si>
  <si>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</si>
  <si>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</si>
  <si>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</si>
  <si>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</si>
  <si>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</si>
  <si>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</si>
  <si>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</si>
  <si>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</si>
  <si>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</si>
  <si>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</si>
  <si>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</si>
  <si>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</si>
  <si>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</si>
  <si>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</si>
  <si>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</si>
  <si>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s1350</t>
  </si>
  <si>
    <t>Abhay Deol, Mithila Palkar, Vijay Raaz</t>
  </si>
  <si>
    <t>A gifted but insecure woman embarks on a transformative journey when she enlists an enigmatic con man to recover her stolen car from an eccentric thug.</t>
  </si>
  <si>
    <t>s1351</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</si>
  <si>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</si>
  <si>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</si>
  <si>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</si>
  <si>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</si>
  <si>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Andrew Sandler</t>
  </si>
  <si>
    <t>Chris Brown</t>
  </si>
  <si>
    <t>October 7, 2017</t>
  </si>
  <si>
    <t>Featuring interviews, concert footage and behind-the-scenes access, this documentary delivers fans an all-access look at the life of Chris Brown.</t>
  </si>
  <si>
    <t>s1353</t>
  </si>
  <si>
    <t>Bill D'Elia</t>
  </si>
  <si>
    <t>Chris D'Elia</t>
  </si>
  <si>
    <t>April 17, 2015</t>
  </si>
  <si>
    <t>Stand-up comedian Chris D'Elia covers everything from how to improve the NFL to why dating is evil and that babies should grow up before they're born.</t>
  </si>
  <si>
    <t>s1354</t>
  </si>
  <si>
    <t>June 27, 2017</t>
  </si>
  <si>
    <t>Unbridled comic Chris D'Elia reconsiders his approach to major life events like marriage, not having kids and buying pants for your friends.</t>
  </si>
  <si>
    <t>s1355</t>
  </si>
  <si>
    <t>Matt D'Elia</t>
  </si>
  <si>
    <t>Chris D'Elia takes the stage in Minneapolis to offer his thoughts on everything from self-censorship to problematic dolphins to lame mutant powers.</t>
  </si>
  <si>
    <t>s1356</t>
  </si>
  <si>
    <t>Chris Rock</t>
  </si>
  <si>
    <t>In this extended cut of his 2018 special, Chris Rock takes the stage for a special filled with searing observations on fatherhood, infidelity and politics.</t>
  </si>
  <si>
    <t>s1357</t>
  </si>
  <si>
    <t>February 14, 2018</t>
  </si>
  <si>
    <t>Chris Rock takes the stage in Brooklyn for a comedy special filled with searing observations on fatherhood, infidelity and American politics.</t>
  </si>
  <si>
    <t>s1358</t>
  </si>
  <si>
    <t>Phil Joanou</t>
  </si>
  <si>
    <t>Chris Tucker</t>
  </si>
  <si>
    <t>July 10, 2015</t>
  </si>
  <si>
    <t>Filmed in his hometown of Atlanta, Chris Tucker showcases his stand-up comedic chops as he shares his experiences from childhood to the big time.</t>
  </si>
  <si>
    <t>s1359</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</si>
  <si>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</si>
  <si>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</si>
  <si>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</si>
  <si>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</si>
  <si>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</si>
  <si>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A contextual, acculturated dive into how adults in six, big global cities celebrate love and accentuate sex. CNN's Christiane Amanpour reports.</t>
  </si>
  <si>
    <t>s1361</t>
  </si>
  <si>
    <t>Christina Pazsitzky</t>
  </si>
  <si>
    <t>October 10, 2017</t>
  </si>
  <si>
    <t>Christina Pazsitzky hits Seattle with a biting dose of reality, telling truths about her childhood, getting older and the horrors of giving birth.</t>
  </si>
  <si>
    <t>s1362</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</si>
  <si>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</si>
  <si>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</si>
  <si>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</si>
  <si>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</si>
  <si>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</si>
  <si>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</si>
  <si>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</si>
  <si>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Kostja Ullmann, Alli Neumann, Sascha Alexander Gersak, Sophia Thomalla, Merlin Rose, Detlev Buck, Peter Kurth, Anika Mauer, Frederic Linkemann, Bernd Hölscher</t>
  </si>
  <si>
    <t>A man foils an attempted murder, then flees the crew of would-be killers along with their intended target as a woman he's just met tries to find him.</t>
  </si>
  <si>
    <t>s1365</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</si>
  <si>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</si>
  <si>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</si>
  <si>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</si>
  <si>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</si>
  <si>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</si>
  <si>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</si>
  <si>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</si>
  <si>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s1367</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</si>
  <si>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</si>
  <si>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</si>
  <si>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</si>
  <si>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</si>
  <si>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</si>
  <si>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</si>
  <si>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</si>
  <si>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</si>
  <si>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</si>
  <si>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</si>
  <si>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</si>
  <si>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</si>
  <si>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Stephen Huszar, Kelly Rutherford</t>
  </si>
  <si>
    <t>A wedding planner’s world is turned upside down when a handsome private investigator is hired to disrupt one of her biggest jobs.</t>
  </si>
  <si>
    <t>s1371</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</si>
  <si>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</si>
  <si>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</si>
  <si>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</si>
  <si>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Scott Cavalheiro, Kaitlyn Leeb, Vivica A. Fox, Patrick Duffy, Jess Walton, Mark Ghanimé</t>
  </si>
  <si>
    <t>Still reeling from a business failure, the restaurant manager of a ski resort finds her world jolted by a new chef, who has his own hidden past.</t>
  </si>
  <si>
    <t>s1373</t>
  </si>
  <si>
    <t>Joe Roth</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</si>
  <si>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</si>
  <si>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</si>
  <si>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s1374</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</si>
  <si>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</si>
  <si>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</si>
  <si>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</si>
  <si>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</si>
  <si>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Xavier Manrique</t>
  </si>
  <si>
    <t>Shiloh Fernandez, Ashley Benson, Josh Peck, Addison Timlin, Chris Noth, Mary-Louise Parker</t>
  </si>
  <si>
    <t>February 1, 2020</t>
  </si>
  <si>
    <t>A case of writer’s block inspires a young novelist to return home to New York City and reconnect with his engaged ex and his bohemian parents.</t>
  </si>
  <si>
    <t>s1376</t>
  </si>
  <si>
    <t>Israel Adrián Caetano</t>
  </si>
  <si>
    <t>Rodrigo de la Serna, Pablo Echarri, Nazareno Casero, Lautaro Delgado, Matías Marmorato, Martín Urruty, César Albarracín, Guillermo Fernandez, Daniel Di Biase</t>
  </si>
  <si>
    <t>June 15, 2018</t>
  </si>
  <si>
    <t>Soccer goalie Claudio Tamburrini is kidnapped by the Argentine military. Several months later, he joins other prisoners in planning a daring escape.</t>
  </si>
  <si>
    <t>s1377</t>
  </si>
  <si>
    <t>This educational series for tiny tots features a toe-tapping spin on nursery rhymes with upbeat tunes and a diverse set of easy-to-follow lessons.</t>
  </si>
  <si>
    <t>s1378</t>
  </si>
  <si>
    <t>April 18, 2020</t>
  </si>
  <si>
    <t>s1379</t>
  </si>
  <si>
    <t>ChuChu teaches some bullies a lesson, Cussly learns the value of teamwork and ChaCha realizes there’s more to playtime than TV and video games.</t>
  </si>
  <si>
    <t>s1380</t>
  </si>
  <si>
    <t>In this collection of stories, ChuChu and her pals meet a man in need, Chiku must change a bad habit and ChaCha gets a lesson in management.</t>
  </si>
  <si>
    <t>s1381</t>
  </si>
  <si>
    <t>From colors and letters to animals of all kinds, each egg holds a fun-filled lesson waiting to be learned. ChuChu and friends are opening them all!</t>
  </si>
  <si>
    <t>s1382</t>
  </si>
  <si>
    <t>Magic elephant Mr. Harlo uses playtime to help the children discover various surprises hidden inside colorful eggs.</t>
  </si>
  <si>
    <t>s1383</t>
  </si>
  <si>
    <t>On the island of Rocky Perch, security company owner Chuck Adoodledoo and his friends provide kung fu-style protection for their fellow bird citizens.</t>
  </si>
  <si>
    <t>s1384</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</si>
  <si>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</si>
  <si>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</si>
  <si>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</si>
  <si>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</si>
  <si>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</si>
  <si>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</si>
  <si>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</si>
  <si>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s1386</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</si>
  <si>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</si>
  <si>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</si>
  <si>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</si>
  <si>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</si>
  <si>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In this history-steeped reality series, 14 contestants undergo the same rigorous four-day selection process as Britain's top-secret World War II spies.</t>
  </si>
  <si>
    <t>s1388</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</si>
  <si>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</si>
  <si>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</si>
  <si>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</si>
  <si>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</si>
  <si>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</si>
  <si>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</si>
  <si>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</si>
  <si>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s1390</t>
  </si>
  <si>
    <t>Jung Il-woo, Ahn Jae-hyeon, Park So-dam, Lee Jung-shin, Kim Yong-geon, Choi Min, Son Na-eun</t>
  </si>
  <si>
    <t>Catching the eye of a wealthy gentleman, spunky Ha-won gets hired to live with his three immature grandsons so she can whip them into shape.</t>
  </si>
  <si>
    <t>s1391</t>
  </si>
  <si>
    <t>Sherry Alhadad, Sharifah Amani, Fezrul Khan, Ungku Hariz, Ruzana Ibrahim, Zain Saidan, Cristina Suzanne, Safia Hanifah</t>
  </si>
  <si>
    <t>Two female friends, each with confidence issues, help each other search for true love and deal with their romantic rivals.</t>
  </si>
  <si>
    <t>s1392</t>
  </si>
  <si>
    <t>Raja Ilya, Nazim Othman, Zain Hamid, Ungku Ismail, Tunku Hanis</t>
  </si>
  <si>
    <t>Dedicated engineering student Iris succumbs to love and marries, but fate holds both tragedies and triumphs for her personal and professional life.</t>
  </si>
  <si>
    <t>s1393</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</si>
  <si>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</si>
  <si>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</si>
  <si>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</si>
  <si>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Nazim Othman, Johan As'ari, Nur Risteena, Niena Baharun</t>
  </si>
  <si>
    <t>When a young man determines to discover his father's true identity, he faces unexpected realizations that shake his sense of self.</t>
  </si>
  <si>
    <t>s1395</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</si>
  <si>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</si>
  <si>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</si>
  <si>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</si>
  <si>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</si>
  <si>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Rachel Mason</t>
  </si>
  <si>
    <t>For decades, a nice Jewish couple ran Circus of Books, a porn shop and epicenter for gay LA. Their director daughter documents their life and times.</t>
  </si>
  <si>
    <t>s1397</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</si>
  <si>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</si>
  <si>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</si>
  <si>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</si>
  <si>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</si>
  <si>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</si>
  <si>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</si>
  <si>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</si>
  <si>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</si>
  <si>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</si>
  <si>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</si>
  <si>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</si>
  <si>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</si>
  <si>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</si>
  <si>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</si>
  <si>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This series explores the magnitude and scale of modern air travel, and the challenges faced by those responsible for its smooth functioning.</t>
  </si>
  <si>
    <t>s1401</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</si>
  <si>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</si>
  <si>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</si>
  <si>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</si>
  <si>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</si>
  <si>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</si>
  <si>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Cavi Borges, Luciano Vidigal</t>
  </si>
  <si>
    <t>May 7, 2018</t>
  </si>
  <si>
    <t>A decade after the seminal Brazilian film "City of God," this documentary reunites some of the cast and crew to find out what paths their lives took.</t>
  </si>
  <si>
    <t>s1403</t>
  </si>
  <si>
    <t>Madeleine Gavin</t>
  </si>
  <si>
    <t>United States,</t>
  </si>
  <si>
    <t>Women who've been sexually brutalized in war-torn Congo begin to heal at City of Joy, a center that helps them regain a sense of self and empowerment.</t>
  </si>
  <si>
    <t>s1404</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</si>
  <si>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</si>
  <si>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</si>
  <si>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</si>
  <si>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</si>
  <si>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</si>
  <si>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Expanding Kenneth Clark's 1969 "Civilisation" series for a new generation, this reboot explores the art of cultures around the world, throughout time.</t>
  </si>
  <si>
    <t>s1406</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</si>
  <si>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</si>
  <si>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</si>
  <si>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</si>
  <si>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</si>
  <si>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s1407</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</si>
  <si>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</si>
  <si>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</si>
  <si>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</si>
  <si>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Nick Mead</t>
  </si>
  <si>
    <t>Clarence Clemons</t>
  </si>
  <si>
    <t>November 14, 2019</t>
  </si>
  <si>
    <t>This intimate documentary follows the life of legendary saxophonist Clarence Clemons and his spiritual awakening before his death in 2011.</t>
  </si>
  <si>
    <t>s1409</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</si>
  <si>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</si>
  <si>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</si>
  <si>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</si>
  <si>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</si>
  <si>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</si>
  <si>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</si>
  <si>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</si>
  <si>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</si>
  <si>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</si>
  <si>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</si>
  <si>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</si>
  <si>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</si>
  <si>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</si>
  <si>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</si>
  <si>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</si>
  <si>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</si>
  <si>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</si>
  <si>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Javed Akhtar</t>
  </si>
  <si>
    <t>This documentary series explores the glamour of Bollywood through the stories of the men and women who have illuminated its screens.</t>
  </si>
  <si>
    <t>s1414</t>
  </si>
  <si>
    <t>Fernando Moro</t>
  </si>
  <si>
    <t>Spirited sister-brother duo Cleo and Cuquín try on different professions each day to help their other siblings solve problems and enjoy new adventures.</t>
  </si>
  <si>
    <t>s1415</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</si>
  <si>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</si>
  <si>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</si>
  <si>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</si>
  <si>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</si>
  <si>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</si>
  <si>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</si>
  <si>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</si>
  <si>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</si>
  <si>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</si>
  <si>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</si>
  <si>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</si>
  <si>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</si>
  <si>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</si>
  <si>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</si>
  <si>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</si>
  <si>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Donal MacIntyre</t>
  </si>
  <si>
    <t>September 17, 2017</t>
  </si>
  <si>
    <t>Crime journalist Donal MacIntyre reveals how deadly the internet can be as he dissects the technological methods behind heinous acts.</t>
  </si>
  <si>
    <t>s1419</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</si>
  <si>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</si>
  <si>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</si>
  <si>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</si>
  <si>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</si>
  <si>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Chris Perkel</t>
  </si>
  <si>
    <t>Clive Davis</t>
  </si>
  <si>
    <t>This music-driven documentary charts Clive Davis' 50-year career as one of the world's most influential record moguls.</t>
  </si>
  <si>
    <t>s1421</t>
  </si>
  <si>
    <t>Noomi Rapace, Sophie Nélisse, Indira Varma, George Georgiou, Christopher Sciueref, Eoin Macken</t>
  </si>
  <si>
    <t>January 18, 2019</t>
  </si>
  <si>
    <t>When attackers target the heiress she's protecting, battle-hardened bodyguard Sam scrambles to save her client – and teach her how to fight back.</t>
  </si>
  <si>
    <t>s1422</t>
  </si>
  <si>
    <t>David Oelhoffen</t>
  </si>
  <si>
    <t>Matthias Schoenaerts, Reda Kateb, Adel Bencherif, Sofiane Zermani, Sabrina Ouazani, Gwendolyn Gourvenec, Nicolas Giraud, Yann Goven, Astrid Whettnall, Ahmed Benaissa, Marc Barbé</t>
  </si>
  <si>
    <t>January 29, 2020</t>
  </si>
  <si>
    <t>After an ambush leaves his partner dead, drug dealer Manuel reluctantly teams up with childhood friend Driss – now a cop – to hunt down the culprits.</t>
  </si>
  <si>
    <t>s1423</t>
  </si>
  <si>
    <t>Bryan Shu-Hao Chang, Jian Man-shu, Yen Tsao, Sun Ke-fang, Allen Chen, Jake Hsu, Chu Sheng-ping, Blue Lan</t>
  </si>
  <si>
    <t>While vacationing at a mountain cabin, a group of longtime friends uncovers an old scandal that could have deadly consequences.</t>
  </si>
  <si>
    <t>s1424</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</si>
  <si>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</si>
  <si>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</si>
  <si>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</si>
  <si>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</si>
  <si>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</si>
  <si>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</si>
  <si>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</si>
  <si>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</si>
  <si>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</si>
  <si>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</si>
  <si>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Olivier Assayas</t>
  </si>
  <si>
    <t>Juliette Binoche, Kristen Stewart, Chloë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</si>
  <si>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</si>
  <si>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</si>
  <si>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</si>
  <si>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</si>
  <si>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</si>
  <si>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</si>
  <si>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</si>
  <si>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</si>
  <si>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</si>
  <si>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</si>
  <si>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</si>
  <si>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</si>
  <si>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</si>
  <si>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</si>
  <si>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</si>
  <si>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</si>
  <si>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Marcos Bucay</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</si>
  <si>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</si>
  <si>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</si>
  <si>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</si>
  <si>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s1431</t>
  </si>
  <si>
    <t>Jesús Zavala, Ianis Guerrero, Mauro Mauad, Renato Gutz, Raúl Briones, Markin López, Guillermo Dorantes, Martha Claudia Moreno, Aldo Escalante, Sergio Mayer, Paola Moreno, Pedro Miguel Arce</t>
  </si>
  <si>
    <t>June 18, 2018</t>
  </si>
  <si>
    <t>Chava Iglesias's doting personal assistant Hugo Sánchez is tasked with leading Club de Cuervos to victory in Nicaragua – if only his mom will let him.</t>
  </si>
  <si>
    <t>s1432</t>
  </si>
  <si>
    <t>Puttichai Kasetsin, Kongtoranin Lalana, Preechaya Pongthananikorn</t>
  </si>
  <si>
    <t>Based on a Thai radio show that gives love advice to callers, this series dramatizes stories of infidelity, love triangles, sexual identity and more.</t>
  </si>
  <si>
    <t>s1433</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</si>
  <si>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</si>
  <si>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</si>
  <si>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s1434</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</si>
  <si>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</si>
  <si>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</si>
  <si>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</si>
  <si>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Wanida Termthanaporn, Apinya Sakuljaroensuk, Golf Pichaya Nitipaisankul, Thassapak Hsu</t>
  </si>
  <si>
    <t>April 20, 2018</t>
  </si>
  <si>
    <t>A love triangle spirals out of control, wreaking havoc on a couple's relationship and a friendship between two women.</t>
  </si>
  <si>
    <t>s1436</t>
  </si>
  <si>
    <t>Puttichai Kasetsin, Lalana Kongtoranin</t>
  </si>
  <si>
    <t>April 13, 2018</t>
  </si>
  <si>
    <t>A change in sexual identity complicates young Meen's relationships, while memories of a past romance remain fresh.</t>
  </si>
  <si>
    <t>s1437</t>
  </si>
  <si>
    <t>Jirayu La-ongmanee, Focus Jirakul</t>
  </si>
  <si>
    <t>Two young lovers vow to stay friends through thick and thin, but separation tests their bond until fate allows them to reunite.</t>
  </si>
  <si>
    <t>s1438</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</si>
  <si>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</si>
  <si>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</si>
  <si>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s1439</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</si>
  <si>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</si>
  <si>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</si>
  <si>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</si>
  <si>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</si>
  <si>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Snoop Dogg</t>
  </si>
  <si>
    <t>February 2, 2018</t>
  </si>
  <si>
    <t>Fueled by his own rough upbringing, Snoop Dogg creates a youth football league to keep at-risk kids off the streets and focused on their goals.</t>
  </si>
  <si>
    <t>s1441</t>
  </si>
  <si>
    <t>Ralph Macchio, William Zabka, Xolo Maridueña,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</si>
  <si>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</si>
  <si>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</si>
  <si>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</si>
  <si>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Three films chronicle the cocaine trade's sweeping impact on the citizens of Peru, Brazil and Colombia, from poor farmers to powerful drug lords.</t>
  </si>
  <si>
    <t>s1443</t>
  </si>
  <si>
    <t>Javier Rey, Tristán Ulloa, Antonio Durán 'Morris', Carlos Blanco, Manuel Lourenzo, Jana Pérez, Xosé Antonio Touriñán, Isabel Naveira, Eva Fernández, Juan Pablo Shuk</t>
  </si>
  <si>
    <t>August 3, 2018</t>
  </si>
  <si>
    <t>In 1980s Galicia, Spain, a young fisherman becomes a prosperous cocaine smuggler by providing Latin American suppliers with a European entry point.</t>
  </si>
  <si>
    <t>s1444</t>
  </si>
  <si>
    <t>Coco Celis, Raúl Meneses</t>
  </si>
  <si>
    <t>July 27, 2018</t>
  </si>
  <si>
    <t>A study in contrasts, comedy partners and good friends Coco Celis and Raúl Meneses alternate separate stand-up sets for double the laughs.</t>
  </si>
  <si>
    <t>s1445</t>
  </si>
  <si>
    <t>December 18, 2020</t>
  </si>
  <si>
    <t>Learn letters, numbers, animal sounds and more with J.J. in this edutaining series that brings fun times with nursery rhymes for the whole family!</t>
  </si>
  <si>
    <t>s1446</t>
  </si>
  <si>
    <t>Jung Sun-hye, Yang Jeong-hwa, Kim Jang, Ryoo Jeom-hee, Hong Bum-ki, Shin Yong-woo</t>
  </si>
  <si>
    <t>Kids' TV, Korean TV Shows</t>
  </si>
  <si>
    <t>What's in your fridge? In sunny Refrigerator Land, everyday ingredients transform into animal friends who love a good adventure.</t>
  </si>
  <si>
    <t>s1447</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</si>
  <si>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</si>
  <si>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</si>
  <si>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</si>
  <si>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</si>
  <si>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</si>
  <si>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</si>
  <si>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</si>
  <si>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</si>
  <si>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Raphaelle Bruneau, Sophie Landresse, Marie-Line Landerwyn, Géraldine Frippiat, Carole Baillien, Bruno Mullenaerts, Frédéric Meaux</t>
  </si>
  <si>
    <t>After discovering a parallel universe hidden inside a supercomputer, four students must stop a renegade virus from destroying the secret world.</t>
  </si>
  <si>
    <t>s1450</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</si>
  <si>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</si>
  <si>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</si>
  <si>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</si>
  <si>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</si>
  <si>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</si>
  <si>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</si>
  <si>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</si>
  <si>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</si>
  <si>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Fluvio Iannuci, Roly Santos</t>
  </si>
  <si>
    <t>Italy, United States, Argentina</t>
  </si>
  <si>
    <t>In Naples, Buenos Aires and New York, people reflect on the Neapolitan tradition of "suspended coffee" and how it changed their lives.</t>
  </si>
  <si>
    <t>s1453</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</si>
  <si>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</si>
  <si>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</si>
  <si>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</si>
  <si>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</si>
  <si>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</si>
  <si>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</si>
  <si>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</si>
  <si>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</si>
  <si>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</si>
  <si>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Masterful detectives utilize forensic science and criminal psychology to re-examine long-standing cases.</t>
  </si>
  <si>
    <t>s1456</t>
  </si>
  <si>
    <t>Bill Kurtis</t>
  </si>
  <si>
    <t>Through forensic science and criminal psychology, an elite breed of detectives reexamine long-unsolved crimes to deliver justice and the truth.</t>
  </si>
  <si>
    <t>s1457</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</si>
  <si>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</si>
  <si>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</si>
  <si>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</si>
  <si>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</si>
  <si>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</si>
  <si>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</si>
  <si>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</si>
  <si>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</si>
  <si>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</si>
  <si>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Robert Moresco</t>
  </si>
  <si>
    <t>Colin Quinn</t>
  </si>
  <si>
    <t>August 9, 2019</t>
  </si>
  <si>
    <t>Stand-up comedian Colin Quinn calls out the hypocrisies of the left and the right in this special based on his politically charged Off-Broadway show.</t>
  </si>
  <si>
    <t>s1460</t>
  </si>
  <si>
    <t>Jerry Seinfeld</t>
  </si>
  <si>
    <t>November 18, 2016</t>
  </si>
  <si>
    <t>The "SNL" veteran performs his off-Broadway show about the history of New York and the people who shape its personality. Directed by Jerry Seinfeld.</t>
  </si>
  <si>
    <t>s1461</t>
  </si>
  <si>
    <t>New York comedian Colin Quinn writes and stars in this live one-man stage show that dissects and deconstructs U.S. constitutional history.</t>
  </si>
  <si>
    <t>s1462</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</si>
  <si>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</si>
  <si>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</si>
  <si>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</si>
  <si>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</si>
  <si>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</si>
  <si>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</si>
  <si>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</si>
  <si>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Manjot Singh, Apoorva Arora, Keshav Sadhna, Shreya Mehta, Hira Ashar, Gagan Arora</t>
  </si>
  <si>
    <t>Three best friends look for love, laughs and some lifelong memories while attending college together.</t>
  </si>
  <si>
    <t>s1465</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</si>
  <si>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</si>
  <si>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</si>
  <si>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</si>
  <si>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</si>
  <si>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</si>
  <si>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</si>
  <si>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</si>
  <si>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</si>
  <si>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Jae Hee, Soo-kyung Lee, So-yi Yoon, Ji-ho Shim, Sang-Myeon Park, Joo-young Kim</t>
  </si>
  <si>
    <t>Two women at a cosmetics company compete for love and success. One uses her brain and diligence, while the other works her beauty and charm.</t>
  </si>
  <si>
    <t>s1468</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</si>
  <si>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</si>
  <si>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</si>
  <si>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</si>
  <si>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</si>
  <si>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</si>
  <si>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</si>
  <si>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</si>
  <si>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</si>
  <si>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</si>
  <si>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</si>
  <si>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</si>
  <si>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</si>
  <si>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</si>
  <si>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</si>
  <si>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</si>
  <si>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</si>
  <si>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Jerry Seinfeld's roving talk show combines coffee, laughs and vintage cars into quirky, caffeine-fueled adventures with the sharpest minds in comedy.</t>
  </si>
  <si>
    <t>s1472</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</si>
  <si>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</si>
  <si>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</si>
  <si>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s1473</t>
  </si>
  <si>
    <t>Scott Aukerman, Reggie Watts</t>
  </si>
  <si>
    <t xml:space="preserve"> December 28, 2016</t>
  </si>
  <si>
    <t>Scott Aukerman brings his popular podcast Comedy Bang! Bang! to television, along with his co-host and bandleader, Reggie Watts.</t>
  </si>
  <si>
    <t>s1474</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</si>
  <si>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</si>
  <si>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</si>
  <si>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</si>
  <si>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Robert Kenner</t>
  </si>
  <si>
    <t>Chronicling a 1980 Titan II missile accident, this sobering documentary weighs the balance of power and safety involving weapons of mass destruction.</t>
  </si>
  <si>
    <t>s1476</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</si>
  <si>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</si>
  <si>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</si>
  <si>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</si>
  <si>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</si>
  <si>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</si>
  <si>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</si>
  <si>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s1478</t>
  </si>
  <si>
    <t>Ajay Devgn, Vivek Oberoi, Mohanlal, Manisha Koirala, Seema Biswas, Antara Mali, Akash Khurana, Madan Joshi, Vijay Raaz, Rajpal Yadav</t>
  </si>
  <si>
    <t>Following a misunderstanding, a gangster and his boss part ways and become bitter enemies – with devastating consequences.</t>
  </si>
  <si>
    <t>s1479</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</si>
  <si>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</si>
  <si>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</si>
  <si>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</si>
  <si>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</si>
  <si>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</si>
  <si>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</si>
  <si>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Docuseries, TV Comedies</t>
  </si>
  <si>
    <t>Late-night talk show host Conan O'Brien hits the road in this special that brings him and his sense of humor to far-flung destinations.</t>
  </si>
  <si>
    <t>s1481</t>
  </si>
  <si>
    <t>Jesse Adang, Syrine Boulanouar</t>
  </si>
  <si>
    <t>Czech Republic, France</t>
  </si>
  <si>
    <t>The development of professional soccer worldwide owes a great debt to the soccer – or "football" – that is played on the streets of France.</t>
  </si>
  <si>
    <t>s1482</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</si>
  <si>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</si>
  <si>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</si>
  <si>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</si>
  <si>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</si>
  <si>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</si>
  <si>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</si>
  <si>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</si>
  <si>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</si>
  <si>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</si>
  <si>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Latif Nasser</t>
  </si>
  <si>
    <t>Science journalist Latif Nasser investigates the surprising and intricate ways in which we are connected to each other, the world and the universe.</t>
  </si>
  <si>
    <t>s1485</t>
  </si>
  <si>
    <t>Gavin Fitzgerald</t>
  </si>
  <si>
    <t>Conor McGregor</t>
  </si>
  <si>
    <t>March 21, 2018</t>
  </si>
  <si>
    <t>From making ends meet to lavish rides and fur coats, the Irish MMA champion grants an all-access pass to the highs – and lows – of his ascent.</t>
  </si>
  <si>
    <t>s1486</t>
  </si>
  <si>
    <t>Nehir Erdoğan, Tardu Flordun, İlker Kaleli, Serkan Keskin, Esra Bezen Bilgin, Aytaç Uşun, Cem Özeren, Caner Arçkan</t>
  </si>
  <si>
    <t>Secrets bubble to the surface after a sensual encounter and an unforeseen crime entangle two friends and a woman caught between them.</t>
  </si>
  <si>
    <t>s1487</t>
  </si>
  <si>
    <t>s1488</t>
  </si>
  <si>
    <t>Mark Bazeley</t>
  </si>
  <si>
    <t>Skeptics and others discuss widely held conspiracy theories involving aliens, government cover-ups, secret assassinations and other intrigues.</t>
  </si>
  <si>
    <t>s1489</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</si>
  <si>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</si>
  <si>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</si>
  <si>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</si>
  <si>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</si>
  <si>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</si>
  <si>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</si>
  <si>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</si>
  <si>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</si>
  <si>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</si>
  <si>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May 22, 2020</t>
  </si>
  <si>
    <t>When a hacker begins releasing students' secrets to the entire high school, the socially isolated but observant Sofía works to uncover his/her identity.</t>
  </si>
  <si>
    <t>s1492</t>
  </si>
  <si>
    <t>January 24, 2019</t>
  </si>
  <si>
    <t>Present-day interviews, archival footage and audio recordings made on death row form a searing portrait of notorious serial killer Ted Bundy.</t>
  </si>
  <si>
    <t>s1493</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</si>
  <si>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</si>
  <si>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</si>
  <si>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</si>
  <si>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</si>
  <si>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</si>
  <si>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</si>
  <si>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</si>
  <si>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</si>
  <si>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</si>
  <si>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</si>
  <si>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Michael Pollan</t>
  </si>
  <si>
    <t>February 19, 2016</t>
  </si>
  <si>
    <t>As he tries his hand at baking, brewing and braising, acclaimed food writer Michael Pollan explores how cooking transforms food and shapes our world.</t>
  </si>
  <si>
    <t>s1496</t>
  </si>
  <si>
    <t>Kelis, Leather Storrs</t>
  </si>
  <si>
    <t>April 20, 2020</t>
  </si>
  <si>
    <t>Chefs compete to get the hosts and special guests high on elevated cannabis cuisine with their artful use of leafy herb, THC infusions and CBD sauces.</t>
  </si>
  <si>
    <t>s1497</t>
  </si>
  <si>
    <t>Josh Leyva, Ngaio Bealum</t>
  </si>
  <si>
    <t>In the first-ever competitive cannabis cooking show, two chefs prepare mouthwatering marijuana-infused dishes for a panel of very chill celeb judges.</t>
  </si>
  <si>
    <t>s1498</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</si>
  <si>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</si>
  <si>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</si>
  <si>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</si>
  <si>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s1499</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</si>
  <si>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</si>
  <si>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</si>
  <si>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</si>
  <si>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</si>
  <si>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</si>
  <si>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</si>
  <si>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</si>
  <si>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officer’s cruiser.</t>
  </si>
  <si>
    <t>s1501</t>
  </si>
  <si>
    <t>Ben Steele</t>
  </si>
  <si>
    <t>Explore the stories of the citizens who seek to deter police brutality by observing and videotaping arrests made by the New York Police Department.</t>
  </si>
  <si>
    <t>s1502</t>
  </si>
  <si>
    <t>Arnon Manor, Timothy Ware-Hill</t>
  </si>
  <si>
    <t>Timothy Ware-Hill</t>
  </si>
  <si>
    <t>Animation and activism unite in this multimedia spoken-word response to police brutality and racial injustice.</t>
  </si>
  <si>
    <t>s1503</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</si>
  <si>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</si>
  <si>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</si>
  <si>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</si>
  <si>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s1504</t>
  </si>
  <si>
    <t>April 26, 2020</t>
  </si>
  <si>
    <t>In 2020, the world changed. This topical series examines the coronavirus pandemic, the efforts to combat it and ways to manage its mental health toll.</t>
  </si>
  <si>
    <t>s1505</t>
  </si>
  <si>
    <t>Mathieu Auvray</t>
  </si>
  <si>
    <t>Pierre Bokma, Reinout Scholten van Aschat</t>
  </si>
  <si>
    <t>June 4, 2019</t>
  </si>
  <si>
    <t>Despondent on a desolate island, a suicidal sheep is thrown a lifeline by a quirky salesman, who offers him the gift of a lifetime.</t>
  </si>
  <si>
    <t>s1506</t>
  </si>
  <si>
    <t>Santiago Diaz, Pablo Martin Farina</t>
  </si>
  <si>
    <t>January 22, 2018</t>
  </si>
  <si>
    <t>Through rare interviews, images and wiretap audio, this documentary reconstructs the last nine years of Colombian drug lord Pablo Escobar's life.</t>
  </si>
  <si>
    <t>s1507</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</si>
  <si>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</si>
  <si>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</si>
  <si>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</si>
  <si>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</si>
  <si>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Jay Bulger</t>
  </si>
  <si>
    <t>As boxing's popularity wanes, three fighters at different stages of their career make sacrifices to pursue their dreams of becoming champions.</t>
  </si>
  <si>
    <t>s1509</t>
  </si>
  <si>
    <t>Country artist Coffey Anderson and his wife, hip-hop dancer Criscilla, juggle family life, career goals and tests of faith in this reality series.</t>
  </si>
  <si>
    <t>s1510</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</si>
  <si>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</si>
  <si>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</si>
  <si>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</si>
  <si>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</si>
  <si>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</si>
  <si>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Alexandre Reinecke</t>
  </si>
  <si>
    <t>Zezé Polessa, Daniel Dantas, Paulo Vilhena, Fernanda Paes Leme, Juliana Mesquita</t>
  </si>
  <si>
    <t>A seasoned couples therapist comes to realize she might need help with her own marriage after meeting a new pair of young clients.</t>
  </si>
  <si>
    <t>s1512</t>
  </si>
  <si>
    <t>Chris Bourke</t>
  </si>
  <si>
    <t>In a bustling local court in Sydney, 12 magistrates preside over different levels of criminal offenses and deliver life-changing verdicts.</t>
  </si>
  <si>
    <t>s1513</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</si>
  <si>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</si>
  <si>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</si>
  <si>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</si>
  <si>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</si>
  <si>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</si>
  <si>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</si>
  <si>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Kip Andersen, Keegan Kuhn</t>
  </si>
  <si>
    <t>Kip Andersen</t>
  </si>
  <si>
    <t>September 15, 2015</t>
  </si>
  <si>
    <t>Learn how factory farming is decimating the planet's natural resources – and why this crisis has been largely ignored by major environmental groups.</t>
  </si>
  <si>
    <t>s1515</t>
  </si>
  <si>
    <t>Stanley Nelson</t>
  </si>
  <si>
    <t>January 11, 2021</t>
  </si>
  <si>
    <t>A cheap, powerful drug emerges during a recession, igniting a moral panic fueled by racism. Explore the complex history of crack in the 1980s.</t>
  </si>
  <si>
    <t>s1516</t>
  </si>
  <si>
    <t>Michelle Esrick</t>
  </si>
  <si>
    <t>Darrell Hammond</t>
  </si>
  <si>
    <t>"Saturday Night Live" star Darrell Hammond reveals the extreme abuse he suffered during childhood, a trauma that nearly destroyed his life as an adult.</t>
  </si>
  <si>
    <t>s1517</t>
  </si>
  <si>
    <t>Craig Ferguson</t>
  </si>
  <si>
    <t>December 5, 2017</t>
  </si>
  <si>
    <t>Cheeky comic Craig Ferguson keeps it casual as he discusses '70s porn, Japanese toilets and his mildly crime-filled days as a talk show host.</t>
  </si>
  <si>
    <t>s1518</t>
  </si>
  <si>
    <t>Paul Haggis</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</si>
  <si>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</si>
  <si>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</si>
  <si>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s1519</t>
  </si>
  <si>
    <t>Hyun Bin, Son Ye-jin, Seo Ji-hye, Kim Jung-hyun, Oh Man-seok, Kim Young-min, Kim Jung-nan, Kim Sun-young, Hwangwoo Seul-hye</t>
  </si>
  <si>
    <t>A paragliding mishap drops a South Korean heiress in North Korea – and into the life of an army officer, who decides he will help her hide.</t>
  </si>
  <si>
    <t>s1520</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</si>
  <si>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</si>
  <si>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</si>
  <si>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</si>
  <si>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</si>
  <si>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</si>
  <si>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</si>
  <si>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</si>
  <si>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</si>
  <si>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</si>
  <si>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</si>
  <si>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</si>
  <si>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</si>
  <si>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Jayde Adams, Carla Hall, Heston Blumenthal, Niklas Ekstedt</t>
  </si>
  <si>
    <t>In this competition show, daring home chefs tempt the food gods with reinvented classics and fanciful feasts in their quest to win a golden apple.</t>
  </si>
  <si>
    <t>s1524</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</si>
  <si>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</si>
  <si>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</si>
  <si>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</si>
  <si>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</si>
  <si>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</si>
  <si>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</si>
  <si>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</si>
  <si>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</si>
  <si>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</si>
  <si>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</si>
  <si>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</si>
  <si>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Cara Theobold, Susan Wokoma, Riann Steele, Arinzé Kene, Lewis Reeves, Tony Curran</t>
  </si>
  <si>
    <t>Bowling alley worker Amy and nonconformist Raquel kick some serious demon butt while also facing their inner demons as they navigate their early 20s.</t>
  </si>
  <si>
    <t>s1528</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</si>
  <si>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</si>
  <si>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</si>
  <si>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</si>
  <si>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</si>
  <si>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A fascinating character. Exquisite sets. A wig for every era. The stars, creators and crew reveal how the hit series about a chess prodigy came to life.</t>
  </si>
  <si>
    <t>s1530</t>
  </si>
  <si>
    <t>Fabio Aste, Héctor Segura, Sebastian Rosas</t>
  </si>
  <si>
    <t>Kids' TV, Spanish-Language TV Shows</t>
  </si>
  <si>
    <t>Two brilliant scientists discover the hidden virtual city of Creápolis, where citizens have the power to solve problems by believing and creating.</t>
  </si>
  <si>
    <t>s1531</t>
  </si>
  <si>
    <t>Patrick Brice</t>
  </si>
  <si>
    <t>Mark Duplass, Patrick Brice</t>
  </si>
  <si>
    <t>July 14, 2015</t>
  </si>
  <si>
    <t>When a cash-strapped videographer takes a job in a remote mountain town, he finds that the client has some unsettling ideas in mind.</t>
  </si>
  <si>
    <t>s1532</t>
  </si>
  <si>
    <t>Mark Duplass, Desiree Akhavan, Karan Soni</t>
  </si>
  <si>
    <t>December 23, 2017</t>
  </si>
  <si>
    <t>A video artist finds the perfect character for a sensational piece, but the subject of her dreams soon reveals his insidious side.</t>
  </si>
  <si>
    <t>s1533</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</si>
  <si>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</si>
  <si>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</si>
  <si>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</si>
  <si>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</si>
  <si>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Follow Indian Premier League champions Mumbai Indians through the 2018 season in this series featuring insider insights and intense cricket action.</t>
  </si>
  <si>
    <t>s1535</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</si>
  <si>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</si>
  <si>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</si>
  <si>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</si>
  <si>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s1536</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</si>
  <si>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</si>
  <si>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</si>
  <si>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s1537</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</si>
  <si>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</si>
  <si>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</si>
  <si>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s1538</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</si>
  <si>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</si>
  <si>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</si>
  <si>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</si>
  <si>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s1539</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</si>
  <si>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</si>
  <si>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</si>
  <si>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s1540</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</si>
  <si>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</si>
  <si>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</si>
  <si>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s1541</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</si>
  <si>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</si>
  <si>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</si>
  <si>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</si>
  <si>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s1542</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</si>
  <si>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</si>
  <si>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</si>
  <si>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</si>
  <si>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</si>
  <si>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A groundbreaking summer camp galvanizes a group of teens with disabilities to help build a movement, forging a new path toward greater equality.</t>
  </si>
  <si>
    <t>s1544</t>
  </si>
  <si>
    <t>Cristela Alonzo</t>
  </si>
  <si>
    <t>January 24, 2017</t>
  </si>
  <si>
    <t>The irrepressible Alonzo skewers Latino stereotypes, pricey luxuries and her mother's tough-love parenting in a night of sly and infectious comedy.</t>
  </si>
  <si>
    <t>s1545</t>
  </si>
  <si>
    <t>Michèle Ohayon</t>
  </si>
  <si>
    <t>July 4, 2019</t>
  </si>
  <si>
    <t>In this short documentary, 37-year-old Cristina valiantly battles cancer while doing all she can to encourage others to live in the moment.</t>
  </si>
  <si>
    <t>s1546</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</si>
  <si>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</si>
  <si>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</si>
  <si>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</si>
  <si>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s1547</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</si>
  <si>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</si>
  <si>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</si>
  <si>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</si>
  <si>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</si>
  <si>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</si>
  <si>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</si>
  <si>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</si>
  <si>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</si>
  <si>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</si>
  <si>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</si>
  <si>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</si>
  <si>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</si>
  <si>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Jon Alpert</t>
  </si>
  <si>
    <t>Emmy-winning filmmaker Jon Alpert chronicles the fortunes of three Cuban families over the course of four tumultuous decades in the nation's history.</t>
  </si>
  <si>
    <t>s1550</t>
  </si>
  <si>
    <t>Andy Samberg, Taylor Lautner, Greg Davies, Helen Baxendale, Tamla Kari, Tyger Drew-Honey, Esther Smith</t>
  </si>
  <si>
    <t>Rachel shocks her proper British parents when she marries an American hippie, but it's just the first in a series of surprises for the family.</t>
  </si>
  <si>
    <t>s1551</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</si>
  <si>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</si>
  <si>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</si>
  <si>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</si>
  <si>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</si>
  <si>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</si>
  <si>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</si>
  <si>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</si>
  <si>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</si>
  <si>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</si>
  <si>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Mana Yasuda</t>
  </si>
  <si>
    <t>September 28, 2019</t>
  </si>
  <si>
    <t>An in-depth look at the full-cycle breeding program for bluefin Kindai tuna pioneered by Kinki University’s Aqua Culture Research Institute.</t>
  </si>
  <si>
    <t>s1554</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</si>
  <si>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</si>
  <si>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</si>
  <si>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</si>
  <si>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</si>
  <si>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</si>
  <si>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</si>
  <si>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</si>
  <si>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</si>
  <si>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Katherine Langford, Devon Terrell, Gustaf Skarsgård, Daniel Sharman, Sebastian Armesto, Lily Newmark, Shalom Brune-Franklin, Matt Stokoe, Bella Dayne, Peter Mullan, Emily Coates</t>
  </si>
  <si>
    <t>United Kingdom, Australia</t>
  </si>
  <si>
    <t>July 17, 2020</t>
  </si>
  <si>
    <t>Armed with mysterious powers and a legendary sword, young rebel Nimue joins forces with charming mercenary Arthur on a mission to save her people.</t>
  </si>
  <si>
    <t>s1557</t>
  </si>
  <si>
    <t>Tamas Yvan Topolanszky</t>
  </si>
  <si>
    <t>Ferenc Lengyel, Evelin Dobos, Declan Hannigan, Scott Alexander Young, József Gyabronka, Nikolett Barabas, Yan Feldman, Rafael Feldman, Christopher Krieg, Andrew Hefler, Lili Bordán</t>
  </si>
  <si>
    <t>Hungary</t>
  </si>
  <si>
    <t>Driven and arrogant, film director Michael Curtiz deals with studio politics and family drama during the troubled production of "Casablanca" in 1942.</t>
  </si>
  <si>
    <t>s1558</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</si>
  <si>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</si>
  <si>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</si>
  <si>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</si>
  <si>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</si>
  <si>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Zachary Heinzerling</t>
  </si>
  <si>
    <t>Noriko Shinohara, Ushio Shinohara</t>
  </si>
  <si>
    <t>June 14, 2018</t>
  </si>
  <si>
    <t>A 2014 Oscar nominee for Best Documentary Feature, this film explores the symbiotic relationship of artists Ushio and Noriko Shinohara.</t>
  </si>
  <si>
    <t>s1560</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</si>
  <si>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</si>
  <si>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</si>
  <si>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</si>
  <si>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s1561</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</si>
  <si>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</si>
  <si>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</si>
  <si>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</si>
  <si>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</si>
  <si>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</si>
  <si>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</si>
  <si>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</si>
  <si>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</si>
  <si>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</si>
  <si>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</si>
  <si>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</si>
  <si>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s1564</t>
  </si>
  <si>
    <t>D.L. Hughley</t>
  </si>
  <si>
    <t>July 13, 2017</t>
  </si>
  <si>
    <t>In this 2014 standup special filmed in San Francisco, comedic genius D.L. Hughley entertains with his hilarious take on current affairs and more.</t>
  </si>
  <si>
    <t>s1565</t>
  </si>
  <si>
    <t>D.L. Hughley riffs on hot-button political issues, celebrity scandals, his mother's tough love and more in a rapid-fire stand-up show in Philadelphia.</t>
  </si>
  <si>
    <t>s1566</t>
  </si>
  <si>
    <t>Mandy Wei, Yao Yuan Hao, Wang Si Ping, Yang Zheng, Jenna Wang, Nylon Chen</t>
  </si>
  <si>
    <t>January 2, 2019</t>
  </si>
  <si>
    <t>After losing everything, a prima ballerina accepts a stranger's offer to dial back time and reclaim what was taken from her – but at a great price.</t>
  </si>
  <si>
    <t>s1567</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</si>
  <si>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</si>
  <si>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</si>
  <si>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</si>
  <si>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Selçuk Aydemir, Birkan Pusa</t>
  </si>
  <si>
    <t>Ahmet Kural, Murat Cemcir, Rasim Öztekin, Devrim Yakut, Barış Yıldız, Ulaş Torun, Zerrin Sümer, Şinasi Yurtsever</t>
  </si>
  <si>
    <t>On the first day of Ramadan, Ismail joins friends on a road trip to a mosque and encounters his son, who, to Ismail's chagrin, plans a hasty wedding.</t>
  </si>
  <si>
    <t>s1569</t>
  </si>
  <si>
    <t>Selçuk Aydemir</t>
  </si>
  <si>
    <t>Ahmet Kural, Murat Cemcir, Rasim Öztekin, Devrim Yakut, Barış Yıldız, Ulaş Torun, Şinasi Yurtsever, Erdal Tosun</t>
  </si>
  <si>
    <t>Ismail and his old screwball crew land themselves in hot water when his grandson's circumcision evolves into a buzz-making citywide event.</t>
  </si>
  <si>
    <t>s1570</t>
  </si>
  <si>
    <t>Spike Lee</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</si>
  <si>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</si>
  <si>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</si>
  <si>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s1571</t>
  </si>
  <si>
    <t>Ted Emery</t>
  </si>
  <si>
    <t>Jane Turner, Gina Riley, Glenn Robbins, Peter Rowsthorn, Magda Szubanski</t>
  </si>
  <si>
    <t>July 28, 2018</t>
  </si>
  <si>
    <t>Kath and Kel's union is tested by Michael Bublé, daughter Kim tries pole dancing, pal Sharon finds love online, and a stalker lurks amid Yuletide cheer.</t>
  </si>
  <si>
    <t>s1572</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</si>
  <si>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</si>
  <si>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</si>
  <si>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</si>
  <si>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</si>
  <si>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</si>
  <si>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</si>
  <si>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</si>
  <si>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s1574</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</si>
  <si>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</si>
  <si>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</si>
  <si>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s1575</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</si>
  <si>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</si>
  <si>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</si>
  <si>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s1576</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</si>
  <si>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</si>
  <si>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</si>
  <si>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</si>
  <si>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</si>
  <si>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</si>
  <si>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</si>
  <si>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</si>
  <si>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s1578</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</si>
  <si>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</si>
  <si>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</si>
  <si>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</si>
  <si>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</si>
  <si>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s1579</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</si>
  <si>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</si>
  <si>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</si>
  <si>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</si>
  <si>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</si>
  <si>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</si>
  <si>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</si>
  <si>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</si>
  <si>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s1581</t>
  </si>
  <si>
    <t>Pablo Parés</t>
  </si>
  <si>
    <t>Walter Cornás, Dany Casco, Caro Angus, Rocío Rodríguez Presedo, Chucho Fernández, Amanda Nara, Maite Zumelzú</t>
  </si>
  <si>
    <t>Action &amp; Adventure, Horror Movies, International Movies</t>
  </si>
  <si>
    <t>In a realm where magic and technology intersect, a shifty, cigar-smoking wizard finds himself in the middle of a war with the powers of hell.</t>
  </si>
  <si>
    <t>s1582</t>
  </si>
  <si>
    <t>Johnson Esthappan</t>
  </si>
  <si>
    <t>Tini Tom, Malavikka, Sudheer Karamana, Indrans</t>
  </si>
  <si>
    <t>A retired government worker continues to dedicate himself to public service, but his principled ways soon clash with those of his extravagant sons.</t>
  </si>
  <si>
    <t>s1583</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</si>
  <si>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</si>
  <si>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</si>
  <si>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</si>
  <si>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</si>
  <si>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</si>
  <si>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</si>
  <si>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</si>
  <si>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</si>
  <si>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</si>
  <si>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</si>
  <si>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</si>
  <si>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</si>
  <si>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t>
  </si>
  <si>
    <t>November 4, 2016</t>
  </si>
  <si>
    <t>Emmy-winning comedian Dana Carvey blends pitch-perfect takes on big personalities with so-true-it-hurts stories from his life as a dad of millennials.</t>
  </si>
  <si>
    <t>s1587</t>
  </si>
  <si>
    <t>Michela Luci, Jamie Watson, Anna Claire Bartlam, Dante Zee, Eric Peterson</t>
  </si>
  <si>
    <t>True and her friends are making music – and they want you to dance and sing along. So cut loose, silly goose! These fun beats are totally sweet.</t>
  </si>
  <si>
    <t>s1588</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</si>
  <si>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</si>
  <si>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</si>
  <si>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</si>
  <si>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</si>
  <si>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</si>
  <si>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</si>
  <si>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</si>
  <si>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</si>
  <si>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Oliver Bokelberg</t>
  </si>
  <si>
    <t>Debbie Allen</t>
  </si>
  <si>
    <t>Children &amp; Family Movies, Documentaries</t>
  </si>
  <si>
    <t>This documentary spotlights Debbie Allen's career and follows her group of dance students as they prepare for Allen's annual "Hot Chocolate Nutcracker."</t>
  </si>
  <si>
    <t>s1591</t>
  </si>
  <si>
    <t>A group of aspiring young musicians yearn for stardom while navigating the ups and downs of friendship, romance, and life at school.</t>
  </si>
  <si>
    <t>s1592</t>
  </si>
  <si>
    <t>Justin "Alyssa Edwards" Johnson</t>
  </si>
  <si>
    <t>Snatching trophies. Getting gorgeous. Turning it up. Alyssa Edwards rules the dance studio by day – and the drag world by night.</t>
  </si>
  <si>
    <t>s1593</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</si>
  <si>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</si>
  <si>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</si>
  <si>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</si>
  <si>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s1594</t>
  </si>
  <si>
    <t>Huw Cordey</t>
  </si>
  <si>
    <t>Stephen Fry</t>
  </si>
  <si>
    <t>From ruffling their majestic feathers to nailing im-peck-able courtship routines, birds in paradise flaunt their best moves in hopes of landing a mate.</t>
  </si>
  <si>
    <t>s1595</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</si>
  <si>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</si>
  <si>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</si>
  <si>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s1596</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</si>
  <si>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</si>
  <si>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</si>
  <si>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</si>
  <si>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</si>
  <si>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</si>
  <si>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Alexander Armstrong, Kevin Eldon, Stephen Fry, Ed Gaughan, Shauna Macdonald, Dave Lamb, Morwenna Banks</t>
  </si>
  <si>
    <t>The world's greatest super-spy returns to save the world with the help of hapless hamster Penfold and a collection of state-of-the-art gadgetry.</t>
  </si>
  <si>
    <t>s1598</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</si>
  <si>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</si>
  <si>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</si>
  <si>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</si>
  <si>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</si>
  <si>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</si>
  <si>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</si>
  <si>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</si>
  <si>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</si>
  <si>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</si>
  <si>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</si>
  <si>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</si>
  <si>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</si>
  <si>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</si>
  <si>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</si>
  <si>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t>
  </si>
  <si>
    <t>September 11, 2018</t>
  </si>
  <si>
    <t>Comedian Daniel Sloss is ready to find the funny in some very dark topics, from the deeply personal to the truly irreverent.</t>
  </si>
  <si>
    <t>s1602</t>
  </si>
  <si>
    <t>Alex Díaz, Marcos Bucay</t>
  </si>
  <si>
    <t>Daniel Sosa</t>
  </si>
  <si>
    <t>In his second stand-up special, Daniel Sosa reminisces about his childhood, ponders Mexican traditions and points out a major problem with "Coco."</t>
  </si>
  <si>
    <t>s1603</t>
  </si>
  <si>
    <t>February 3, 2017</t>
  </si>
  <si>
    <t>Comedian Daniel Sosa inhabits various characters, including a Tupperware dealer, a thirsty priest and a Trojan horse soldier in this stand-up special.</t>
  </si>
  <si>
    <t>s1604</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</si>
  <si>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</si>
  <si>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</si>
  <si>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</si>
  <si>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</si>
  <si>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</si>
  <si>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Roger Donaldson</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</si>
  <si>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</si>
  <si>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</si>
  <si>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s1606</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</si>
  <si>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</si>
  <si>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</si>
  <si>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</si>
  <si>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</si>
  <si>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</si>
  <si>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Isabelle Nanty</t>
  </si>
  <si>
    <t>Dany Boon</t>
  </si>
  <si>
    <t>In an eclectic one-man show, French superstar Dany Boon reflects on his homeland, his first comedy gig and the challenges of parenting hostile teens.</t>
  </si>
  <si>
    <t>s1608</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</si>
  <si>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</si>
  <si>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</si>
  <si>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</si>
  <si>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</si>
  <si>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</si>
  <si>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</si>
  <si>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</si>
  <si>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Irish landscape designer Mary Reynolds fights to bring her wild and unconventional style to the esteemed Chelsea Flower Show.</t>
  </si>
  <si>
    <t>s1611</t>
  </si>
  <si>
    <t>Louis Hofmann, Oliver Masucci, Jördis Triebel, Maja Schöne,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</si>
  <si>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</si>
  <si>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</si>
  <si>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</si>
  <si>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</si>
  <si>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</si>
  <si>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</si>
  <si>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</si>
  <si>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</si>
  <si>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</si>
  <si>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</si>
  <si>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</si>
  <si>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s1614</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</si>
  <si>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</si>
  <si>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</si>
  <si>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s1615</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</si>
  <si>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</si>
  <si>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</si>
  <si>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</si>
  <si>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s1616</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</si>
  <si>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</si>
  <si>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</si>
  <si>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</si>
  <si>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</si>
  <si>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</si>
  <si>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</si>
  <si>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</si>
  <si>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</si>
  <si>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</si>
  <si>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</si>
  <si>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</si>
  <si>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Gilles Paquet-Brenner</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</si>
  <si>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</si>
  <si>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</si>
  <si>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</si>
  <si>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</si>
  <si>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</si>
  <si>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</si>
  <si>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</si>
  <si>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</si>
  <si>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From a nuclear lake to a haunted forest, journalist David Farrier visits unusual – and often macabre – tourism spots around the world.</t>
  </si>
  <si>
    <t>s1621</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</si>
  <si>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</si>
  <si>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</si>
  <si>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</si>
  <si>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</si>
  <si>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</si>
  <si>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</si>
  <si>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</si>
  <si>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Bipasha Basu</t>
  </si>
  <si>
    <t>In this chilling horror anthology series, actress and model Bipasha Basu meets people who have had disconcerting paranormal experiences.</t>
  </si>
  <si>
    <t>s1624</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</si>
  <si>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</si>
  <si>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</si>
  <si>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</si>
  <si>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</si>
  <si>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</si>
  <si>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</si>
  <si>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</si>
  <si>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</si>
  <si>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Reality TV, Romantic TV Shows</t>
  </si>
  <si>
    <t>In each episode of flirtations and fails, one real-life single navigates five blind dates. The mission: Find one match worthy of a second date.</t>
  </si>
  <si>
    <t>s1627</t>
  </si>
  <si>
    <t>Cassia Dian</t>
  </si>
  <si>
    <t>July 10, 2020</t>
  </si>
  <si>
    <t>In this reality show, six singles meet five different blind dates at trendy urban hot spots in Brazil. Who will they choose for a second outing?</t>
  </si>
  <si>
    <t>s1628</t>
  </si>
  <si>
    <t>Vanessa Roth</t>
  </si>
  <si>
    <t>July 28, 2017</t>
  </si>
  <si>
    <t>Five girls from India's most impoverished families attend a boarding school designed to create opportunities as they strive for a brighter future.</t>
  </si>
  <si>
    <t>s1629</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</si>
  <si>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</si>
  <si>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</si>
  <si>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</si>
  <si>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</si>
  <si>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</si>
  <si>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Stan Lathan</t>
  </si>
  <si>
    <t>Comedy icon Dave Chappelle makes his triumphant return to the screen with a pair of blistering, fresh stand-up specials.</t>
  </si>
  <si>
    <t>s1631</t>
  </si>
  <si>
    <t>Comedy titan Dave Chappelle caps a wild year with two stand-up specials packed with scorching new material, self-reflection and tough love.</t>
  </si>
  <si>
    <t>s1632</t>
  </si>
  <si>
    <t>August 26, 2019</t>
  </si>
  <si>
    <t>Dave Chappelle takes on gun culture, the opioid crisis and the tidal wave of celebrity scandals in a defiant stand-up special filmed in Atlanta.</t>
  </si>
  <si>
    <t>s1633</t>
  </si>
  <si>
    <t>Dave Chappelle is awarded the prestigious Mark Twain Prize for American Humor in a star-studded ceremony from the Kennedy Center in Washington, D.C.</t>
  </si>
  <si>
    <t>s1634</t>
  </si>
  <si>
    <t>Alastair Fothergill, Jonnie Hughes, Keith Scholey</t>
  </si>
  <si>
    <t>October 4, 2020</t>
  </si>
  <si>
    <t>A broadcaster recounts his life, and the evolutionary history of life on Earth, to grieve the loss of wild places and offer a vision for the future.</t>
  </si>
  <si>
    <t>s1635</t>
  </si>
  <si>
    <t>David Batra, Jon Rudberg</t>
  </si>
  <si>
    <t>David Batra</t>
  </si>
  <si>
    <t>Swedish comedian David Batra gets personal as he playfully details the perks and pitfalls of being married to a recently resigned political leader.</t>
  </si>
  <si>
    <t>s1636</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</si>
  <si>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</si>
  <si>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</si>
  <si>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</si>
  <si>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</si>
  <si>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Alex Coletti</t>
  </si>
  <si>
    <t>David Cross</t>
  </si>
  <si>
    <t>August 5, 2016</t>
  </si>
  <si>
    <t>Cross skewers Donald Trump, religious taboos and American swagger in a provocative night of comedy at the Paramount Theatre in Austin, Texas.</t>
  </si>
  <si>
    <t>s1638</t>
  </si>
  <si>
    <t>David Foster</t>
  </si>
  <si>
    <t>From child prodigy to iconic music producer, David Foster shares the stories behind his success with rare footage and interviews with his collaborators.</t>
  </si>
  <si>
    <t>s1639</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</si>
  <si>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</si>
  <si>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</si>
  <si>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</si>
  <si>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</si>
  <si>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</si>
  <si>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</si>
  <si>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</si>
  <si>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</si>
  <si>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</si>
  <si>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</si>
  <si>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</si>
  <si>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Pan Yueming, Wang Longzheng, Liang Yuen, Lü Xiaolin, Yin Shuyi, Hou Xuelong, Song Naigang</t>
  </si>
  <si>
    <t>March 23, 2018</t>
  </si>
  <si>
    <t>A detective assists with an investigation into a brutal mass murder case in which his twin brother is the prime suspect.</t>
  </si>
  <si>
    <t>s1643</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</si>
  <si>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</si>
  <si>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</si>
  <si>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</si>
  <si>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</si>
  <si>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</si>
  <si>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Colin Ford, Alyvia Alyn Lind, Sophie Simnett, Austin Crute, Cody Kearsley, Jeanté Godlock, Gregory Kasyan, Krysta Rodriguez, Matthew Broderick</t>
  </si>
  <si>
    <t>October 24, 2019</t>
  </si>
  <si>
    <t>Living his best life in post-apocalyptic LA, a slacker strives to find the girl of his dreams while outwitting mindless ghouls and cliquish gangs.</t>
  </si>
  <si>
    <t>s1645</t>
  </si>
  <si>
    <t>Sean Huang, Chang Chia-yu, Wu Chien-ho, Teresa Daley, Yong Lea, Edison Song, Shan Cheng-ju, Iris Hu, Hsia Teng-hung</t>
  </si>
  <si>
    <t>A model student resorts to violence after witnessing greed and corruption wreak havoc on his life.</t>
  </si>
  <si>
    <t>s1646</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</si>
  <si>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</si>
  <si>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</si>
  <si>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</si>
  <si>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</si>
  <si>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</si>
  <si>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</si>
  <si>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</si>
  <si>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</si>
  <si>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</si>
  <si>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</si>
  <si>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</si>
  <si>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</si>
  <si>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</si>
  <si>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</si>
  <si>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</si>
  <si>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</si>
  <si>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</si>
  <si>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</si>
  <si>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Noah Baumbach, Jake Paltrow</t>
  </si>
  <si>
    <t>November 21, 2018</t>
  </si>
  <si>
    <t>Iconoclastic film director Brian DePalma takes a look back at the production of such classic movies as "Carrie," "Scarface" and "The Untouchables."</t>
  </si>
  <si>
    <t>s1651</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</si>
  <si>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</si>
  <si>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</si>
  <si>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</si>
  <si>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s1652</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</si>
  <si>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</si>
  <si>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</si>
  <si>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</si>
  <si>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s1653</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</si>
  <si>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</si>
  <si>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</si>
  <si>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</si>
  <si>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</si>
  <si>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</si>
  <si>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</si>
  <si>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</si>
  <si>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</si>
  <si>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</si>
  <si>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</si>
  <si>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s1656</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</si>
  <si>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</si>
  <si>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</si>
  <si>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</si>
  <si>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s1657</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</si>
  <si>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</si>
  <si>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</si>
  <si>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</si>
  <si>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</si>
  <si>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</si>
  <si>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</si>
  <si>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</si>
  <si>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</si>
  <si>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</si>
  <si>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</si>
  <si>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</si>
  <si>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s1660</t>
  </si>
  <si>
    <t>October 9, 2020</t>
  </si>
  <si>
    <t>In this reality series, a tight-knit group of Deaf and hard of hearing students share their stories and explore life at Gallaudet University.</t>
  </si>
  <si>
    <t>s1661</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</si>
  <si>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</si>
  <si>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</si>
  <si>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</si>
  <si>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</si>
  <si>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Tanuj Bhramar</t>
  </si>
  <si>
    <t>Arvind Swamy, Himanshu Sharma, Ekavali Khanna, Aman Uppal, Bhavika Bhasin</t>
  </si>
  <si>
    <t>A father and son bond on an impromptu road trip over deep conversations, unexpected confessions, strange encounters ... and a drunken escapade.</t>
  </si>
  <si>
    <t>s1663</t>
  </si>
  <si>
    <t>Nathan Gamble, Ray Liotta, Emilio Estevez, Ariel Winter, Matthew Lillard, Yuri Lowenthal, Marion Ross, Tara Strong</t>
  </si>
  <si>
    <t>TV-Y7-FV</t>
  </si>
  <si>
    <t>When he gets a fan letter from a young monster movie buff, Dracula visits him and soon has a new friend helping him to get his confidence back.</t>
  </si>
  <si>
    <t>s1664</t>
  </si>
  <si>
    <t>Hsu Chih-yen, Mag Hsu</t>
  </si>
  <si>
    <t>Roy Chiu, Hsieh Ying-xuan, Joseph Huang, Spark Chen</t>
  </si>
  <si>
    <t>A teen navigates a bitter feud between his willful mom and a free-spirited man, who's the lover and insurance beneficiary of his recently deceased dad.</t>
  </si>
  <si>
    <t>s1665</t>
  </si>
  <si>
    <t>Shin Gu, Kim Yeong-ok, Kim Hye-ja, Na Mun-hee, Ju Hyun, Youn Yuh-jung, Park Won-suk, Go Du-sim, Ko Hyun-jung</t>
  </si>
  <si>
    <t>Life is ever-delightful — and ever-challenging — for a group of friends in their twilight years as they rediscover themselves through love and family.</t>
  </si>
  <si>
    <t>s1666</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</si>
  <si>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</si>
  <si>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</si>
  <si>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</si>
  <si>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</si>
  <si>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</si>
  <si>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</si>
  <si>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</si>
  <si>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</si>
  <si>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</si>
  <si>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</si>
  <si>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</si>
  <si>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</si>
  <si>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</si>
  <si>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</si>
  <si>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</si>
  <si>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s1670</t>
  </si>
  <si>
    <t>Drummond Money-Coutts</t>
  </si>
  <si>
    <t>Magician Drummond Money-Coutts travels the globe, sharing his infectious love of his craft and attempting feats that proved fatal to other magicians.</t>
  </si>
  <si>
    <t>s1671</t>
  </si>
  <si>
    <t>Fernando Ayllón</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</si>
  <si>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</si>
  <si>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</si>
  <si>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s1672</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</si>
  <si>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</si>
  <si>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</si>
  <si>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</si>
  <si>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 and their sense of reality – inside a high-tech prison modeled after Dante’s Inferno.</t>
  </si>
  <si>
    <t>s1673</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</si>
  <si>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</si>
  <si>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</si>
  <si>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</si>
  <si>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</si>
  <si>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</si>
  <si>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</si>
  <si>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</si>
  <si>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</si>
  <si>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</si>
  <si>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</si>
  <si>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</si>
  <si>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</si>
  <si>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</si>
  <si>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</si>
  <si>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</si>
  <si>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</si>
  <si>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</si>
  <si>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</si>
  <si>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</si>
  <si>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</si>
  <si>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</si>
  <si>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</si>
  <si>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s1678</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</si>
  <si>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</si>
  <si>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</si>
  <si>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</si>
  <si>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s1679</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</si>
  <si>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</si>
  <si>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</si>
  <si>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</si>
  <si>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</si>
  <si>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</si>
  <si>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</si>
  <si>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</si>
  <si>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</si>
  <si>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</si>
  <si>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Dave B. Mitchell</t>
  </si>
  <si>
    <t>Former FBI agent Joe Pistone, the real-life "Donnie Brasco," hosts this series that reveals the true stories of undercover crime-fighting operations.</t>
  </si>
  <si>
    <t>s1682</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</si>
  <si>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</si>
  <si>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</si>
  <si>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</si>
  <si>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</si>
  <si>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</si>
  <si>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</si>
  <si>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</si>
  <si>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Anees Bazmee</t>
  </si>
  <si>
    <t>Ajay Devgn, Akshaye Khanna, Urmila Matondkar, Farida Jalal, Vijayendra Ghatge</t>
  </si>
  <si>
    <t>Hired by a singer to defend her friend, who has been accused of murder, a formidable lawyer learns that the man he represents may not be innocent.</t>
  </si>
  <si>
    <t>s1685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</si>
  <si>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</si>
  <si>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</si>
  <si>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</si>
  <si>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</si>
  <si>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</si>
  <si>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</si>
  <si>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</si>
  <si>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</si>
  <si>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</si>
  <si>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Ken Burns, Artemis Joukowsky</t>
  </si>
  <si>
    <t>Tom Hanks, Marina Goldman</t>
  </si>
  <si>
    <t>This film documents the story of minister Waitstill Sharp and his wife, Martha, who risked everything to save thousands of refugees fleeing the Nazis.</t>
  </si>
  <si>
    <t>s1688</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</si>
  <si>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</si>
  <si>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</si>
  <si>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</si>
  <si>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</si>
  <si>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</si>
  <si>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</si>
  <si>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</si>
  <si>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</si>
  <si>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</si>
  <si>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</si>
  <si>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</si>
  <si>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</si>
  <si>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</si>
  <si>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Abhinay Deo</t>
  </si>
  <si>
    <t>Imran Khan, Vir Das, Kunaal Roy Kapur, Poorna Jagannathan, Shenaz Treasury, Vijay Raaz, Paresh Ganatra, Rahul Singh</t>
  </si>
  <si>
    <t>January 10, 2021</t>
  </si>
  <si>
    <t>Three flatmates get involved in the shady business belonging to one roomie's fiancé, and discover that a global crime syndicate is gunning for them.</t>
  </si>
  <si>
    <t>s1692</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</si>
  <si>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</si>
  <si>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</si>
  <si>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</si>
  <si>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Gupse Özay, Barış Arduç, Cihan Ercan</t>
  </si>
  <si>
    <t>Short on sense but long on self-confidence, dotty Deliha sets her sights on a hunky photographer who opens up shop in her neighborhood.</t>
  </si>
  <si>
    <t>s1694</t>
  </si>
  <si>
    <t>Gupse Özay</t>
  </si>
  <si>
    <t>Gupse Özay, Eda Ece, Aksel Bonfil, Derya Alabora, Esin Eden, Hülya Duyar, Ali Çelik, Mert Öner</t>
  </si>
  <si>
    <t>While chasing her dream of becoming a chef, Zeliha cooks up trouble in the kitchen with her wild, kooky and unsuspecting ways.</t>
  </si>
  <si>
    <t>s1695</t>
  </si>
  <si>
    <t>Dennis Iliadis</t>
  </si>
  <si>
    <t>Topher Grace, Genesis Rodriguez, Patricia Clarkson, Callan Mulvey, Robin Thomas, Daisy McCrackin</t>
  </si>
  <si>
    <t>A man with a history of mental issues moves into his late parents' mansion and comes to suspect his new home may be haunted.</t>
  </si>
  <si>
    <t>s1696</t>
  </si>
  <si>
    <t>August 19, 2020</t>
  </si>
  <si>
    <t>Rascal Flatts bassist Jay DeMarcus and ex-beauty queen Allison DeMarcus write their own rules for juggling family and fun in this reality show.</t>
  </si>
  <si>
    <t>s1697</t>
  </si>
  <si>
    <t>August 14, 2015</t>
  </si>
  <si>
    <t>Demetri Martin brings his off-kilter take on acoustic guitar, hairless cats, color schemes, and the word "nope" to Washington in his original special.</t>
  </si>
  <si>
    <t>s1698</t>
  </si>
  <si>
    <t>Jay Karas, Demetri Martin</t>
  </si>
  <si>
    <t>With his signature one-liners and drawings, Demetri Martin muses on doughnut holes, dogs, sports bars, the alphabet's most aggressive letters and more.</t>
  </si>
  <si>
    <t>s1699</t>
  </si>
  <si>
    <t>Camilla Nielsson</t>
  </si>
  <si>
    <t>Denmark, Zimbabwe</t>
  </si>
  <si>
    <t>April 25, 2016</t>
  </si>
  <si>
    <t>After Zimbabwe's disputed 2008 election results, political enemies are asked to write a new constitution and save their country from a bleak future.</t>
  </si>
  <si>
    <t>s1700</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</si>
  <si>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</si>
  <si>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</si>
  <si>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</si>
  <si>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</si>
  <si>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</si>
  <si>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</si>
  <si>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</si>
  <si>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</si>
  <si>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</si>
  <si>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</si>
  <si>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</si>
  <si>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</si>
  <si>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t>
  </si>
  <si>
    <t>August 8, 2017</t>
  </si>
  <si>
    <t>In the stand-up performance that made him a legend, comedian Denis Leary caustically holds forth on nonsmokers, vegetarians and other undesirables.</t>
  </si>
  <si>
    <t>s1704</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</si>
  <si>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</si>
  <si>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</si>
  <si>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</si>
  <si>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t>
  </si>
  <si>
    <t>October 8, 2019</t>
  </si>
  <si>
    <t>Embracing his belief that comedy is the last raw form of expression, Deon Cole explains the right time to thank Jesus and the wrong time to say "welp."</t>
  </si>
  <si>
    <t>s1706</t>
  </si>
  <si>
    <t>DeRay Davis</t>
  </si>
  <si>
    <t>November 14, 2017</t>
  </si>
  <si>
    <t>Dynamic comic DeRay Davis hits the stage like a ball of fire, nailing the finer points of living, dating and handling show business as a black man.</t>
  </si>
  <si>
    <t>s1707</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</si>
  <si>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</si>
  <si>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</si>
  <si>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</si>
  <si>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t>
  </si>
  <si>
    <t>International Movies</t>
  </si>
  <si>
    <t>Illusionist Derren Brown reinvents the concept of "faith healing” through a series of stunts that debunk the confines of fear, pain and disbelief.</t>
  </si>
  <si>
    <t>s1709</t>
  </si>
  <si>
    <t>Illusionist Derren Brown concocts a psychological experiment in which he tries to manipulate an ordinary person into taking a bullet for a stranger.</t>
  </si>
  <si>
    <t>s1710</t>
  </si>
  <si>
    <t>February 27, 2018</t>
  </si>
  <si>
    <t>Mentalist Derren Brown engineers an audacious social experiment demonstrating how manipulation can lead an ordinary person to commit an appalling act.</t>
  </si>
  <si>
    <t>s1711</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</si>
  <si>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</si>
  <si>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</si>
  <si>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</si>
  <si>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</si>
  <si>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</si>
  <si>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</si>
  <si>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</si>
  <si>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</si>
  <si>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</si>
  <si>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Diego Kaplan</t>
  </si>
  <si>
    <t>Carolina Ardohain, Mónica Antonópulos, Guilherme Winter, Juan Sorini, Andrea Frigerio</t>
  </si>
  <si>
    <t>December 21, 2017</t>
  </si>
  <si>
    <t>A young woman arrives at her estranged sister's wedding to mend fences but falls prey to lust when she meets the groom.</t>
  </si>
  <si>
    <t>s1715</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</si>
  <si>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</si>
  <si>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</si>
  <si>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</si>
  <si>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</si>
  <si>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Sam Patton</t>
  </si>
  <si>
    <t>Jaimi Paige, Alyshia Ochse, Toby Nichols, Claude Duhamel</t>
  </si>
  <si>
    <t>May 8, 2018</t>
  </si>
  <si>
    <t>Along with her son and best friend, a grieving widow hikes into the woods to scatter her late husband's ashes, only to discover they're being stalked.</t>
  </si>
  <si>
    <t>s1717</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</si>
  <si>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</si>
  <si>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</si>
  <si>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</si>
  <si>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</si>
  <si>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</si>
  <si>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</si>
  <si>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</si>
  <si>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s1719</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</si>
  <si>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</si>
  <si>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</si>
  <si>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</si>
  <si>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s1720</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</si>
  <si>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</si>
  <si>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</si>
  <si>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</si>
  <si>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</si>
  <si>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</si>
  <si>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</si>
  <si>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</si>
  <si>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</si>
  <si>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Mohamed Samy</t>
  </si>
  <si>
    <t>Mohamed Ramadan, Dina El-Sherbiny, Eyad Nassar, Sayed Rajab, Walid Fawaz, Eman El-Assy</t>
  </si>
  <si>
    <t>A man begins to regret his choices when his brother decides to join him as a member of the same terrorist organization.</t>
  </si>
  <si>
    <t>s1723</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</si>
  <si>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</si>
  <si>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</si>
  <si>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</si>
  <si>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</si>
  <si>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</si>
  <si>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</si>
  <si>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</si>
  <si>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</si>
  <si>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</si>
  <si>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</si>
  <si>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Abhay Deol, Mahie Gill, Kalki Koechlin, Sindbad Phgura, Ammo 'Too Sweet', Jimi the Quiff, Parakh Madan</t>
  </si>
  <si>
    <t>Because they come from different castes, the son of a tax collector and his true love are not allowed to marry, sending them down divergent paths.</t>
  </si>
  <si>
    <t>s1726</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</si>
  <si>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</si>
  <si>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</si>
  <si>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</si>
  <si>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</si>
  <si>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</si>
  <si>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</si>
  <si>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</si>
  <si>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</si>
  <si>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s1728</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</si>
  <si>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</si>
  <si>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</si>
  <si>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</si>
  <si>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</si>
  <si>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</si>
  <si>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</si>
  <si>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</si>
  <si>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</si>
  <si>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</si>
  <si>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</si>
  <si>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Rasika Dugal, Devdutt Pattanaik</t>
  </si>
  <si>
    <t>October 15, 2018</t>
  </si>
  <si>
    <t>International TV Shows</t>
  </si>
  <si>
    <t>Through chats with host Rasika Dugal, mythologist Devdutt Pattanaik explores the meaning and modern-day relevance of Indian folklore and philosophy.</t>
  </si>
  <si>
    <t>s1731</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</si>
  <si>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</si>
  <si>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</si>
  <si>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s1732</t>
  </si>
  <si>
    <t>Michael C. Hall, Jennifer Carpenter, David Zayas, James Remar, C.S. Lee, Lauren Vélez,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</si>
  <si>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</si>
  <si>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</si>
  <si>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</si>
  <si>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Indra Kumar</t>
  </si>
  <si>
    <t>Sanjay Dutt, Riteish Deshmukh, Arshad Warsi, Aashish Chaudhary, Javed Jaffrey, Prem Chopra, Asrani, Tiku Talsania</t>
  </si>
  <si>
    <t>Tipped off about buried money in Goa, four ne’er-do-well friends go on the hunt, chased by a police officer who wants the treasure for himself.</t>
  </si>
  <si>
    <t>s1734</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</si>
  <si>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</si>
  <si>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</si>
  <si>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</si>
  <si>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</si>
  <si>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</si>
  <si>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</si>
  <si>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</si>
  <si>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</si>
  <si>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</si>
  <si>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</si>
  <si>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</si>
  <si>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</si>
  <si>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</si>
  <si>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</si>
  <si>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</si>
  <si>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</si>
  <si>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</si>
  <si>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Manish Saini</t>
  </si>
  <si>
    <t>Naseeruddin Shah, Kahaan, Kuldeep Sodha</t>
  </si>
  <si>
    <t>Convinced only a miracle can save them from failing school exams, a trio of friends seek help from a magician. To their surprise, he gamely complies.</t>
  </si>
  <si>
    <t>s1739</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</si>
  <si>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</si>
  <si>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</si>
  <si>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</si>
  <si>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Kiran Rao</t>
  </si>
  <si>
    <t>Aamir Khan, Monica Dogra, Kriti Malhotra, Prateik, Aasha Pawar, Jyoti Pawar, Norma Lobo, Kitu Gidwani, Danish Husain, Jehan Manekshaw</t>
  </si>
  <si>
    <t>In this intimate drama, circumstances draw together four people from different castes – which would normally preclude them from forming friendships.</t>
  </si>
  <si>
    <t>s1741</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</si>
  <si>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</si>
  <si>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</si>
  <si>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</si>
  <si>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</si>
  <si>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</si>
  <si>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</si>
  <si>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</si>
  <si>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</si>
  <si>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</si>
  <si>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Christopher Von Uckermann, Horacio García Rojas, Gisselle Kuri, Fátima Molina, Dolores Heredia, Humberto Busto, Quetzalli Cortés,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</si>
  <si>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</si>
  <si>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</si>
  <si>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</si>
  <si>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Lisa Sanders</t>
  </si>
  <si>
    <t>Dr. Lisa Sanders crowdsources diagnoses for mysterious and rare medical conditions in a documentary series based on her New York Times Magazine column.</t>
  </si>
  <si>
    <t>s1745</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</si>
  <si>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</si>
  <si>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</si>
  <si>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s1746</t>
  </si>
  <si>
    <t>Rain, Tiffany Tang, Luo Jin, Dilraba Dilmurat, Yao Yichen</t>
  </si>
  <si>
    <t>After an accident leads to great weight loss, once-obese Mi Duo embarks on a new life working for her secret crush, diamond company CEO Xiao Liang.</t>
  </si>
  <si>
    <t>s1747</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</si>
  <si>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</si>
  <si>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</si>
  <si>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</si>
  <si>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</si>
  <si>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Ben Ryder</t>
  </si>
  <si>
    <t>James D'Arcy</t>
  </si>
  <si>
    <t>This illuminating documentary examines the aftermath of Princess Diana’s tragic death and the tense, dramatic week leading up to her funeral.</t>
  </si>
  <si>
    <t>s1749</t>
  </si>
  <si>
    <t>Featuring archival footage and personal recordings, this documentary offers candid insight into the life of the beloved princess.</t>
  </si>
  <si>
    <t>s1750</t>
  </si>
  <si>
    <t>Benoît Jacquot</t>
  </si>
  <si>
    <t>Léa Seydoux, Vincent Lindon, Clotilde Mollet, Hervé Pierre, Mélodie Valemberg, Patrick d'Assumçao, Vincent Lacoste, Joséphine Derenne, Dominique Reymond</t>
  </si>
  <si>
    <t>December 3, 2016</t>
  </si>
  <si>
    <t>An attractive young woman goes to work as a chambermaid for a troublesome couple. The wife is unreasonable, and the husband won't stop hitting on her.</t>
  </si>
  <si>
    <t>s1751</t>
  </si>
  <si>
    <t>Kirsten Johnson</t>
  </si>
  <si>
    <t>As her father nears the end of his life, filmmaker Kirsten Johnson stages his death in inventive and comical ways to help them both face the inevitable.</t>
  </si>
  <si>
    <t>s1752</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</si>
  <si>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</si>
  <si>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</si>
  <si>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s1753</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</si>
  <si>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</si>
  <si>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</si>
  <si>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</si>
  <si>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s1754</t>
  </si>
  <si>
    <t>Volker Weicker</t>
  </si>
  <si>
    <t>Dieter Nuhr</t>
  </si>
  <si>
    <t>The cerebral and popular German cabaret comic expounds his theories on gender norms, primal instincts and a decidedly gastrointestinal Big Bang.</t>
  </si>
  <si>
    <t>s1755</t>
  </si>
  <si>
    <t>Joey So</t>
  </si>
  <si>
    <t>Joseph May, Anna Francolini, Antonio Magro, Montserrat Lombard, Flaminia Cinque, Keith Wickham</t>
  </si>
  <si>
    <t>After being introduced to Italy's ancient history, Thomas sets out to prove his expertise until his curiosity lands him in trouble in an old mine.</t>
  </si>
  <si>
    <t>s1756</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</si>
  <si>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</si>
  <si>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</si>
  <si>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</si>
  <si>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Aamir Khan, Madhuri Dixit, Saeed Jaffrey, Deven Verma, Anupam Kher, Shammi, Padma Rani, Rajesh Puri, Satyendra Kapoor</t>
  </si>
  <si>
    <t>October 12, 2020</t>
  </si>
  <si>
    <t>A miser’s scheme to set his son up with a millionaire’s daughter backfires when the two actually fall in love — just as his sly charade is revealed.</t>
  </si>
  <si>
    <t>s1758</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</si>
  <si>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</si>
  <si>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</si>
  <si>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</si>
  <si>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s1759</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</si>
  <si>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</si>
  <si>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</si>
  <si>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</si>
  <si>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</si>
  <si>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</si>
  <si>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</si>
  <si>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</si>
  <si>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</si>
  <si>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</si>
  <si>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</si>
  <si>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</si>
  <si>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</si>
  <si>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</si>
  <si>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</si>
  <si>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</si>
  <si>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s1763</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</si>
  <si>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</si>
  <si>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</si>
  <si>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</si>
  <si>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</si>
  <si>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</si>
  <si>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Iqbaal Ramadhan, Vanesha Prescilla, Ira Wibowo, Bucek Depp, Happy Salma, Farhan, Maudy Koesnaedi, Jerome Kurnia</t>
  </si>
  <si>
    <t>Dilan's involvement in the motorbike gang imperils his relationship with Milea, whose distant relative returns from Belgium.</t>
  </si>
  <si>
    <t>s1765</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</si>
  <si>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</si>
  <si>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</si>
  <si>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</si>
  <si>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February 4, 2008</t>
  </si>
  <si>
    <t>In each episode, four celebrities join host Jon Favreau for dinner and share revealing stories about both show business and their personal lives.</t>
  </si>
  <si>
    <t>s1767</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</si>
  <si>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</si>
  <si>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</si>
  <si>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</si>
  <si>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</si>
  <si>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</si>
  <si>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</si>
  <si>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Top scientists and paleontologists examine dinosaur fossils located throughout Canada, while searching for elusive new species.</t>
  </si>
  <si>
    <t>s1770</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</si>
  <si>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</si>
  <si>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</si>
  <si>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</si>
  <si>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</si>
  <si>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</si>
  <si>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</si>
  <si>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</si>
  <si>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</si>
  <si>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Andrew Francis, Richard Ian Cox, Brian Drummond, Matt Hill, Ashleigh Ball, Paul Dobson</t>
  </si>
  <si>
    <t>Amped up with powers that make them faster, stronger and more agile than ever, the Dinotrux are back to face new challenges and meet new friends.</t>
  </si>
  <si>
    <t>s1773</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</si>
  <si>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</si>
  <si>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</si>
  <si>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</si>
  <si>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</si>
  <si>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March 11, 2020</t>
  </si>
  <si>
    <t>From crippling payday loans to cars that cheat emissions tests, this investigative series exposes brazen acts of corporate greed and corruption.</t>
  </si>
  <si>
    <t>s1775</t>
  </si>
  <si>
    <t>Nelly Karim, Mohamed Mamdouh, Hesham Selim</t>
  </si>
  <si>
    <t>A university lecturer in Russia returns to Egypt after her husband's sudden disappearance, uncovering further mysteries the more she investigates.</t>
  </si>
  <si>
    <t>s1776</t>
  </si>
  <si>
    <t>Chia-Liang Liu</t>
  </si>
  <si>
    <t>Hou Hsiao, Gordon Liu, Lily Li, Jason Pai Piao, Chia-Liang Liu</t>
  </si>
  <si>
    <t>Shaolin monk San Te returns to protect a fellow hero with a talent for finding trouble in this action-packed sequel to "The 36th Chamber of Shaolin."</t>
  </si>
  <si>
    <t>s1777</t>
  </si>
  <si>
    <t>In this documentary, leading trans creatives and thinkers share heartfelt perspectives and analysis about Hollywood's impact on the trans community.</t>
  </si>
  <si>
    <t>s1778</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</si>
  <si>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</si>
  <si>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</si>
  <si>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</si>
  <si>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</si>
  <si>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</si>
  <si>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</si>
  <si>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</si>
  <si>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</si>
  <si>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</si>
  <si>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</si>
  <si>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Todd Standing</t>
  </si>
  <si>
    <t>Follow Todd Standing, Dr. Jeff Meldrum and other researchers into the wilderness, where they try to capture definitive proof of Sasquatch's existence.</t>
  </si>
  <si>
    <t>s1781</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</si>
  <si>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</si>
  <si>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</si>
  <si>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</si>
  <si>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</si>
  <si>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</si>
  <si>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</si>
  <si>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</si>
  <si>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</si>
  <si>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</si>
  <si>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</si>
  <si>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</si>
  <si>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</si>
  <si>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</si>
  <si>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</si>
  <si>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</si>
  <si>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</si>
  <si>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In this reality series, brides-to-be stop at nothing to have their dream weddings despite meager funds, fallouts with friends or even absent grooms.</t>
  </si>
  <si>
    <t>s1786</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</si>
  <si>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</si>
  <si>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</si>
  <si>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</si>
  <si>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</si>
  <si>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s1787</t>
  </si>
  <si>
    <t>Bruno Garotti</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</si>
  <si>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</si>
  <si>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</si>
  <si>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s1788</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</si>
  <si>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</si>
  <si>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</si>
  <si>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</si>
  <si>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</si>
  <si>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Maïwenn</t>
  </si>
  <si>
    <t>Maïwenn, Fanny Ardant, Louis Garrel, Dylan Robert, Marine Vacth, Caroline Chaniolleau, Alain Françon, Florent Lacger, Henri-Noël Tabary, Omar Marwan</t>
  </si>
  <si>
    <t>France, Algeria</t>
  </si>
  <si>
    <t>December 26, 2020</t>
  </si>
  <si>
    <t>Grieving the death of her grandfather, Neige navigates family conflict and questions her world in this meditation about cultural identity and roots.</t>
  </si>
  <si>
    <t>s1790</t>
  </si>
  <si>
    <t>Go A-ra, Lee Jae-wook, Kim Ju-hun, Ye Ji-won, Lee Soon-jae, Shin Eun-soo, Seo Yi-sook</t>
  </si>
  <si>
    <t>A riches-to-rags pianist who loses everything but her smile is guided by twinkling little stars to a small town where she finds hope, home and love.</t>
  </si>
  <si>
    <t>s1791</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</si>
  <si>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</si>
  <si>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</si>
  <si>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</si>
  <si>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</si>
  <si>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</si>
  <si>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</si>
  <si>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</si>
  <si>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</si>
  <si>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</si>
  <si>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</si>
  <si>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</si>
  <si>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David Lean</t>
  </si>
  <si>
    <t>Omar Sharif, Julie Christie, Geraldine Chaplin, Rod Steiger, Alec Guinness, Tom Courtenay, Siobhan McKenna, Ralph Richardson, Jeffrey Rockland</t>
  </si>
  <si>
    <t>United States, Italy, United Kingdom, Liechtenstein</t>
  </si>
  <si>
    <t>A young physician and his beautiful mistress get swept up in the danger and drama of the Bolshevik Revolution in this Oscar-winning epic.</t>
  </si>
  <si>
    <t>s1795</t>
  </si>
  <si>
    <t>Fred Armisen, Bill Hader, Helen Mirren</t>
  </si>
  <si>
    <t>June 3, 2019</t>
  </si>
  <si>
    <t>Elevating the art of parody, this sharply comic series spoofs high-profile documentaries such as "Grey Gardens" and "The Thin Blue Line."</t>
  </si>
  <si>
    <t>s1796</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</si>
  <si>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</si>
  <si>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</si>
  <si>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</si>
  <si>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</si>
  <si>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</si>
  <si>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These six intimate stories explore the abiding emotional bonds that form between dogs and their caregivers, no matter the circumstances.</t>
  </si>
  <si>
    <t>s1798</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</si>
  <si>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</si>
  <si>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</si>
  <si>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s1799</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</si>
  <si>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</si>
  <si>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</si>
  <si>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</si>
  <si>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Adel Karam, Amel Bouchoucha</t>
  </si>
  <si>
    <t>Beautiful executive assistant Zeina reluctantly teams up with the self-assured Tarek to chase down an elusive dollar bill worth $1 million.</t>
  </si>
  <si>
    <t>s1801</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</si>
  <si>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</si>
  <si>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</si>
  <si>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</si>
  <si>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</si>
  <si>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</si>
  <si>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Francis Whately</t>
  </si>
  <si>
    <t>Dolly Parton</t>
  </si>
  <si>
    <t>Dolly Parton leads a moving, musical journey in this documentary that details the people and places who have helped shape her iconic career.</t>
  </si>
  <si>
    <t>s1803</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</si>
  <si>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</si>
  <si>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</si>
  <si>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</si>
  <si>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</si>
  <si>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</si>
  <si>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</si>
  <si>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</si>
  <si>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</si>
  <si>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</si>
  <si>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</si>
  <si>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s1806</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</si>
  <si>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</si>
  <si>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</si>
  <si>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</si>
  <si>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</si>
  <si>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</si>
  <si>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</si>
  <si>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</si>
  <si>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s1808</t>
  </si>
  <si>
    <t>Shah Rukh Khan, Priyanka Chopra, Arjun Rampal, Isha Koppikar, Kareena Kapoor, Boman Irani, Om Puri, Pavan Malhotra</t>
  </si>
  <si>
    <t>A ruthless crime boss and drug lord is nabbed and held captive by the authorities, who send his naïve look-alike to infiltrate the man's gang.</t>
  </si>
  <si>
    <t>s1809</t>
  </si>
  <si>
    <t>Shah Rukh Khan, Priyanka Chopra, Boman Irani, Lara Dutta, Kunal Kapoor, Om Puri, Alyy Khan, Nawab Shah</t>
  </si>
  <si>
    <t>With Asia under his complete control, criminal mastermind Don turns to Europe, battling the mob bosses of each nation along the way.</t>
  </si>
  <si>
    <t>s1810</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</si>
  <si>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</si>
  <si>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</si>
  <si>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</si>
  <si>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</si>
  <si>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</si>
  <si>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</si>
  <si>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</si>
  <si>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s1812</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</si>
  <si>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</si>
  <si>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</si>
  <si>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</si>
  <si>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</si>
  <si>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s1813</t>
  </si>
  <si>
    <t>Davide Carrera, Jesse Richman, Loic Collomb-Patton, Wille Lindberg, Matt Annetts</t>
  </si>
  <si>
    <t>There are risks. Then there are risk-takers. In an around-the-world trip, follow athletes perform jaw-dropping acts in unpredictable elements of nature.</t>
  </si>
  <si>
    <t>s1814</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</si>
  <si>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</si>
  <si>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</si>
  <si>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</si>
  <si>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Temarii Buillard, Davide Carrera, Jesse Richman, Loic Collomb-Patton, Wille Lindberg, Matt Annetts</t>
  </si>
  <si>
    <t>Through deserts, above mountains and deep into oceans, elite athletes — both veteran and new — form bonds and pursue adventure in sumptuous landscapes.</t>
  </si>
  <si>
    <t>s1816</t>
  </si>
  <si>
    <t>Mark Lewis</t>
  </si>
  <si>
    <t>December 18, 2019</t>
  </si>
  <si>
    <t>A twisted criminal's gruesome videos drive a group of amateur online sleuths to launch a risky manhunt that pulls them into a dark underworld.</t>
  </si>
  <si>
    <t>s1817</t>
  </si>
  <si>
    <t>Louis Koo, Gao Yuanyuan, Daniel Wu</t>
  </si>
  <si>
    <t>A financial analyst succumbs to a love triangle with a hard-drinking architect and a promiscuous investment bro, who soon becomes her boss.</t>
  </si>
  <si>
    <t>s1818</t>
  </si>
  <si>
    <t>Louis Koo, Gao Yuanyuan, Miriam Chin Wah Yeung, Vic Chou, Daniel Wu</t>
  </si>
  <si>
    <t>Zixin is about to marry Qihong, but her gallivanting ex returns to wreak havoc as mistaken identities and love triangles stir up the lovers' paradise.</t>
  </si>
  <si>
    <t>s1819</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</si>
  <si>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</si>
  <si>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</si>
  <si>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</si>
  <si>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</si>
  <si>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</si>
  <si>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Daniel Gordon</t>
  </si>
  <si>
    <t>Richard Branson</t>
  </si>
  <si>
    <t>Aided by dramatic reconstructions and archive footage, Sir Richard Branson recounts his daring attempts to break hot air balloon records.</t>
  </si>
  <si>
    <t>s1821</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</si>
  <si>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</si>
  <si>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</si>
  <si>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</si>
  <si>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</si>
  <si>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Ángel Gómez Hernández</t>
  </si>
  <si>
    <t>Rodolfo Sancho, Ana Fernández, Ramón Barea, Belén Fabra, Lucas Blas</t>
  </si>
  <si>
    <t>After a tragic turn of events at the new home he's fixing up, Daniel hears a ghostly plea for help, spurring him to seek out a famous paranormal expert.</t>
  </si>
  <si>
    <t>s1823</t>
  </si>
  <si>
    <t>Shannon Hartman, Michelle Caputo</t>
  </si>
  <si>
    <t>Donald Glover</t>
  </si>
  <si>
    <t>November 19, 2016</t>
  </si>
  <si>
    <t>Fearlessly funny stand-up comic and sitcom star Donald Glover puts on a live show in New York, confessing his love for Cocoa Puffs and Toys "R" Us.</t>
  </si>
  <si>
    <t>s1824</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</si>
  <si>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</si>
  <si>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</si>
  <si>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</si>
  <si>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</si>
  <si>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</si>
  <si>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</si>
  <si>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</si>
  <si>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</si>
  <si>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</si>
  <si>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</si>
  <si>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</si>
  <si>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</si>
  <si>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</si>
  <si>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</si>
  <si>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Michael Izquierdo</t>
  </si>
  <si>
    <t>Reality TV, Science &amp; Nature TV</t>
  </si>
  <si>
    <t>This series highlights a diverse group of survivalists as they prepare for various catastrophic scenarios that could cause civilization to collapse.</t>
  </si>
  <si>
    <t>s1828</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</si>
  <si>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</si>
  <si>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</si>
  <si>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</si>
  <si>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</si>
  <si>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</si>
  <si>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Filmed from the perspectives of dealers, users and the police, this vivid series offers a bracing look at the war on drugs.</t>
  </si>
  <si>
    <t>s1830</t>
  </si>
  <si>
    <t>KVR Mahendra</t>
  </si>
  <si>
    <t>Anand Deverakonda, Shivatmika Rajasekhar, Kannada Kishore</t>
  </si>
  <si>
    <t>A village landlord's daughter and an educated commoner must decide if their budding forbidden love is worth resisting a repressive social hierarchy.</t>
  </si>
  <si>
    <t>s1831</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</si>
  <si>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</si>
  <si>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</si>
  <si>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</si>
  <si>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</si>
  <si>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</si>
  <si>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</si>
  <si>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s1833</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</si>
  <si>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</si>
  <si>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</si>
  <si>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</si>
  <si>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s1834</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</si>
  <si>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</si>
  <si>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</si>
  <si>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</si>
  <si>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</si>
  <si>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</si>
  <si>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</si>
  <si>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</si>
  <si>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</si>
  <si>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</si>
  <si>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</si>
  <si>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</si>
  <si>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</si>
  <si>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</si>
  <si>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</si>
  <si>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</si>
  <si>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</si>
  <si>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</si>
  <si>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</si>
  <si>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</si>
  <si>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</si>
  <si>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</si>
  <si>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M.J. Isakson</t>
  </si>
  <si>
    <t>The human-equine bond propels the unique and challenging sport of reined cow horse, in which dedicated trainers compete for the national championship.</t>
  </si>
  <si>
    <t>s1840</t>
  </si>
  <si>
    <t>Zac Efron, Darin Olien</t>
  </si>
  <si>
    <t>Actor Zac Efron journeys around the world with wellness expert Darin Olien in a travel show that explores healthy, sustainable ways to live.</t>
  </si>
  <si>
    <t>s1841</t>
  </si>
  <si>
    <t>Kubhaer T. Jethwani</t>
  </si>
  <si>
    <t>Jason Leong</t>
  </si>
  <si>
    <t>In this stand-up special, former doctor Jason Leong gives his diagnoses on the nonsense of traditional healers, business-class show-offs and more.</t>
  </si>
  <si>
    <t>s1842</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</si>
  <si>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</si>
  <si>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</si>
  <si>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</si>
  <si>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</si>
  <si>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</si>
  <si>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</si>
  <si>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</si>
  <si>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</si>
  <si>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</si>
  <si>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</si>
  <si>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</si>
  <si>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</si>
  <si>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</si>
  <si>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</si>
  <si>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Claes Bang, Dolly Wells, John Heffernan</t>
  </si>
  <si>
    <t>January 4, 2020</t>
  </si>
  <si>
    <t>The Count Dracula legend transforms with new tales that flesh out the vampire's gory crimes – and bring his vulnerability into the light.</t>
  </si>
  <si>
    <t>s1846</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</si>
  <si>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</si>
  <si>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</si>
  <si>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</si>
  <si>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</si>
  <si>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</si>
  <si>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</si>
  <si>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</si>
  <si>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</si>
  <si>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</si>
  <si>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</si>
  <si>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</si>
  <si>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</si>
  <si>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</si>
  <si>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</si>
  <si>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</si>
  <si>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</si>
  <si>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</si>
  <si>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</si>
  <si>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</si>
  <si>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</si>
  <si>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</si>
  <si>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</si>
  <si>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</si>
  <si>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</si>
  <si>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</si>
  <si>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</si>
  <si>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</si>
  <si>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</si>
  <si>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Patrik Syversen</t>
  </si>
  <si>
    <t>Tom Rhys Harries, Jessamine-Bliss Bell, Patrick Stewart, André Eriksen, Richard Cordery, Martin Hutson, Turlough Convery, Delroy Brown, Tamzin Merchant</t>
  </si>
  <si>
    <t>June 13, 2017</t>
  </si>
  <si>
    <t>When the king of Brittania dies, the dragon who shares his heart must find a new ruler, but the monarch's grandchildren go to war over the throne.</t>
  </si>
  <si>
    <t>s1854</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</si>
  <si>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</si>
  <si>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</si>
  <si>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</si>
  <si>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</si>
  <si>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</si>
  <si>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Bheem helps to reopen Dragonpur's abandoned magic and martial arts school, but is tested like never before when an ex-student returns seeking revenge!</t>
  </si>
  <si>
    <t>s1856</t>
  </si>
  <si>
    <t>Elaine Bogan, John Sanford</t>
  </si>
  <si>
    <t>Jay Baruchel, America Ferrera, Zack Pearlman, Christopher Mintz-Plasse, T.J. Miller, Andree Vermeulen</t>
  </si>
  <si>
    <t>The "How to Train Your Dragon" adventure continues when a hunt for lost sheep turns into a fierce, fun-filled competition.</t>
  </si>
  <si>
    <t>s1857</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</si>
  <si>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</si>
  <si>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</si>
  <si>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</si>
  <si>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</si>
  <si>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</si>
  <si>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</si>
  <si>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</si>
  <si>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</si>
  <si>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</si>
  <si>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</si>
  <si>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</si>
  <si>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</si>
  <si>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</si>
  <si>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</si>
  <si>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s1861</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</si>
  <si>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</si>
  <si>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</si>
  <si>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s1862</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</si>
  <si>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</si>
  <si>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</si>
  <si>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</si>
  <si>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</si>
  <si>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</si>
  <si>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Greg MacGillivray</t>
  </si>
  <si>
    <t>Jeff Bridges</t>
  </si>
  <si>
    <t>Narrated by Jeff Bridges, this compelling documentary examines some incredible achievements of engineering from across the globe.</t>
  </si>
  <si>
    <t>s1864</t>
  </si>
  <si>
    <t>Tristan Ferland Milewski</t>
  </si>
  <si>
    <t>On a cruise for gay men, five passengers of different nationalities take a break from their families and cultures to party and reflect on life.</t>
  </si>
  <si>
    <t>s1865</t>
  </si>
  <si>
    <t>Dreams come true for real families looking for the perfect home tailored to their own unique style, thanks to Shea and Syd McGee of Studio McGee.</t>
  </si>
  <si>
    <t>s1866</t>
  </si>
  <si>
    <t>Andrew Jenks</t>
  </si>
  <si>
    <t>Bill Ferguson, Ryan Ferguson</t>
  </si>
  <si>
    <t>This riveting crime doc follows Bill as he confronts America's broken judicial system after his son is falsely sentenced to 40 years in prison.</t>
  </si>
  <si>
    <t>s1867</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</si>
  <si>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</si>
  <si>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</si>
  <si>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</si>
  <si>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</si>
  <si>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</si>
  <si>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</si>
  <si>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Rachel Crow, Mark Whitten, Kelly Clarkson, Ana Ortiz, Ben Schwartz, Ron Funches, Matt Jones</t>
  </si>
  <si>
    <t>Oh takes it upon himself to introduce Christmas joy to his fellow Boovs. Unfortunately, his well-meaning mission nearly destroys the city.</t>
  </si>
  <si>
    <t>s1870</t>
  </si>
  <si>
    <t>Jay Baruchel, Craig Ferguson, America Ferrera, Gerard Butler</t>
  </si>
  <si>
    <t>January 20, 2020</t>
  </si>
  <si>
    <t>In this set of shorts, Hiccup and the gang learn about different species of dragons. Then, Gobber goes in search of the Boneknapper Dragon.</t>
  </si>
  <si>
    <t>s1871</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</si>
  <si>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</si>
  <si>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</si>
  <si>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</si>
  <si>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</si>
  <si>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</si>
  <si>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</si>
  <si>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</si>
  <si>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</si>
  <si>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</si>
  <si>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</si>
  <si>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</si>
  <si>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</si>
  <si>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</si>
  <si>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</si>
  <si>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Reiner Holzemer</t>
  </si>
  <si>
    <t>Dries Van Noten</t>
  </si>
  <si>
    <t>Germany, Belgium</t>
  </si>
  <si>
    <t>This documentary explores the intense passion and distinctive talent that make Dries Van Noten one of the most unique fashion designers in the world.</t>
  </si>
  <si>
    <t>s1876</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</si>
  <si>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</si>
  <si>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</si>
  <si>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</si>
  <si>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</si>
  <si>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</si>
  <si>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</si>
  <si>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</si>
  <si>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</si>
  <si>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</si>
  <si>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</si>
  <si>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</si>
  <si>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</si>
  <si>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</si>
  <si>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</si>
  <si>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</si>
  <si>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Juliet Doherty, Kaitlyn Black</t>
  </si>
  <si>
    <t>January 16, 2019</t>
  </si>
  <si>
    <t>A young dancer grapples with her dream to join a famed ballet company against the wishes of her mother, who pushes her to pursue a more practical path.</t>
  </si>
  <si>
    <t>s1881</t>
  </si>
  <si>
    <t>August 28, 2019</t>
  </si>
  <si>
    <t>This Complex series follows the paper trail of musicians and athletes in Los Angeles as they blow through stacks on the finer things in life.</t>
  </si>
  <si>
    <t>s1882</t>
  </si>
  <si>
    <t>Witness the stories of history's most notorious kingpins, their terrifying enforcers, and the men and women who've sworn to bring them down.</t>
  </si>
  <si>
    <t>s1883</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</si>
  <si>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</si>
  <si>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</si>
  <si>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s1884</t>
  </si>
  <si>
    <t>Mike Secher</t>
  </si>
  <si>
    <t>March 23, 2019</t>
  </si>
  <si>
    <t>This absorbing documentary series follows the entire supply chain of the illicit drug trade, tracing its production, export, sale and consumption.</t>
  </si>
  <si>
    <t>s1885</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</si>
  <si>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</si>
  <si>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</si>
  <si>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</si>
  <si>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</si>
  <si>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</si>
  <si>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Che Sandoval</t>
  </si>
  <si>
    <t>Antonella Costa, Patricio Contreras, Geraldine Neary, Pedro Campos, Álvaro Espinosa</t>
  </si>
  <si>
    <t>Chile, Argentina</t>
  </si>
  <si>
    <t>May 11, 2019</t>
  </si>
  <si>
    <t>An odd encounter with a fan and a tryst with that fan's ex-boyfriend leads a sexually adventurous singer on an escapade in Chile.</t>
  </si>
  <si>
    <t>s1887</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</si>
  <si>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</si>
  <si>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</si>
  <si>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</si>
  <si>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</si>
  <si>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</si>
  <si>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</si>
  <si>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</si>
  <si>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</si>
  <si>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</si>
  <si>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</si>
  <si>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</si>
  <si>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</si>
  <si>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</si>
  <si>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</si>
  <si>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</si>
  <si>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</si>
  <si>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</si>
  <si>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s1891</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</si>
  <si>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</si>
  <si>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February 25, 2017</t>
  </si>
  <si>
    <t>When Anastasia Cardona's drug lord husband is murdered, she inherits his cocaine empire, leading to a life of wealth, power, violence and betrayal.</t>
  </si>
  <si>
    <t>s1892</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</si>
  <si>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</si>
  <si>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</si>
  <si>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</si>
  <si>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</si>
  <si>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</si>
  <si>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</si>
  <si>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</si>
  <si>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</si>
  <si>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</si>
  <si>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</si>
  <si>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</si>
  <si>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s1895</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</si>
  <si>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</si>
  <si>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</si>
  <si>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</si>
  <si>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</si>
  <si>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Ramesh Talwar</t>
  </si>
  <si>
    <t>Dilip Kumar, Rishi Kapoor, Pran, Amrita Singh, Ashok Kumar, Prem Chopra, Amrish Puri, Satyen Kappu, Mac Mohan, Javed Khan</t>
  </si>
  <si>
    <t>A lawyer defends his childhood friend – and girlfriend's brother – in a murder case, unaware of his own deep connection to the attorney he’s up against.</t>
  </si>
  <si>
    <t>s1897</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</si>
  <si>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</si>
  <si>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</si>
  <si>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s1898</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</si>
  <si>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</si>
  <si>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</si>
  <si>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</si>
  <si>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</si>
  <si>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</si>
  <si>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</si>
  <si>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s1900</t>
  </si>
  <si>
    <t>Seeking answers after a life-changing incident in 2012, filmmaker Hernán Zin interviews other war reporters about the personal toll of their work.</t>
  </si>
  <si>
    <t>s1901</t>
  </si>
  <si>
    <t>Elizabeth Gillies, Nathalie Kelley, Grant Show, James Mackay, Rafael De La Fuente, Alan Dale, Sam Adegoke, Robert Christopher Riley</t>
  </si>
  <si>
    <t>May 23, 2020</t>
  </si>
  <si>
    <t>The Carringtons and the Colbys feud for control over their fortune – and their children – in this updated reboot of the classic prime-time soap.</t>
  </si>
  <si>
    <t>s1902</t>
  </si>
  <si>
    <t>Emma Hatherley</t>
  </si>
  <si>
    <t>Michael Mosley</t>
  </si>
  <si>
    <t>This documentary investigates the surge in vaping culture and whether e-cigarettes can really help smokers kick the habit.</t>
  </si>
  <si>
    <t>s1903</t>
  </si>
  <si>
    <t>Katy Chevigny, Ross Kauffman</t>
  </si>
  <si>
    <t>October 24, 2014</t>
  </si>
  <si>
    <t>The courageous investigators of Human Rights Watch's Emergencies Team risk their lives to document unlawful attacks on civilians by brutal dictators.</t>
  </si>
  <si>
    <t>s1904</t>
  </si>
  <si>
    <t>Julien Leclercq</t>
  </si>
  <si>
    <t>Sami Bouajila, Eriq Ebouaney, Samy Seghir, Sofia Lesaffre</t>
  </si>
  <si>
    <t>A sawmill owner and his teenage daughter become tangled in a deadly feud when a drug dealer stashes stolen cocaine on their remote property.</t>
  </si>
  <si>
    <t>s1905</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</si>
  <si>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</si>
  <si>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</si>
  <si>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</si>
  <si>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</si>
  <si>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</si>
  <si>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Angelina Carballo, Raul-Gomez Pina, Eric Anderson</t>
  </si>
  <si>
    <t>Curious about everything and excited about science, 6-year-old Luna, her brother Jupiter and pet Clyde explore nature to learn about the world.</t>
  </si>
  <si>
    <t>s1907</t>
  </si>
  <si>
    <t>Olivia Colman</t>
  </si>
  <si>
    <t>Earth's most sublime landscapes can also be the most forbidding. Discover how inhabitants survive and flourish in our planet's harshest environments.</t>
  </si>
  <si>
    <t>s1908</t>
  </si>
  <si>
    <t>Corey Johnson</t>
  </si>
  <si>
    <t>From the Arctic to the Outback, humans battle the elements and use their ingenuity to survive in the most extreme environments in the world.</t>
  </si>
  <si>
    <t>s1909</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</si>
  <si>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</si>
  <si>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</si>
  <si>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</si>
  <si>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</si>
  <si>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</si>
  <si>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</si>
  <si>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</si>
  <si>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</si>
  <si>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s1911</t>
  </si>
  <si>
    <t>Kit Williamson, Van Hansis, Constance Wu, Matthew McKelligon, John Halbach, Stephen Guarino</t>
  </si>
  <si>
    <t>Cal turns to his friends for help through a hilariously dark time when he discovers that his partner Thom's been cheating on him.</t>
  </si>
  <si>
    <t>s1912</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</si>
  <si>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</si>
  <si>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</si>
  <si>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</si>
  <si>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</si>
  <si>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</si>
  <si>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</si>
  <si>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</si>
  <si>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Lan Cheng-lung, Joe Chen, Roy Chiu, Jocelyn Wang, Chieh-kai Shiou, Ting Chiang, Wang Chuan</t>
  </si>
  <si>
    <t>Years after a wealthy man is healed by a rural herbalist, fate lands him in the same hospital where the woman's granddaughter is treating patients.</t>
  </si>
  <si>
    <t>s1915</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</si>
  <si>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</si>
  <si>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</si>
  <si>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</si>
  <si>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</si>
  <si>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</si>
  <si>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</si>
  <si>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</si>
  <si>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s1917</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</si>
  <si>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</si>
  <si>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</si>
  <si>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</si>
  <si>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s1918</t>
  </si>
  <si>
    <t>Matt Bell</t>
  </si>
  <si>
    <t>Eddie Hall</t>
  </si>
  <si>
    <t>British strongman Eddie Hall wants to be the strongest man in the world. This documentary reveals the grueling life choices that fuel his obsession.</t>
  </si>
  <si>
    <t>s1919</t>
  </si>
  <si>
    <t>Bruce Gowers</t>
  </si>
  <si>
    <t>Eddie Murphy</t>
  </si>
  <si>
    <t>Flashing the wild stand-up comedy that made him a household name, Eddie Murphy unleashes uncensored observations and parodies in this 1983 live show.</t>
  </si>
  <si>
    <t>s1920</t>
  </si>
  <si>
    <t>Robert Townsend</t>
  </si>
  <si>
    <t>This stand-up comedy classic features Eddie Murphy live in a provocative series of impressions, observations and remembrances of his childhood.</t>
  </si>
  <si>
    <t>s1921</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</si>
  <si>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</si>
  <si>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</si>
  <si>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</si>
  <si>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</si>
  <si>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</si>
  <si>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</si>
  <si>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</si>
  <si>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</si>
  <si>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</si>
  <si>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</si>
  <si>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</si>
  <si>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</si>
  <si>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Leading astronomers reveal the latest discoveries about death-trap planets, asteroids, comets and other wonders of the cosmos.</t>
  </si>
  <si>
    <t>s1925</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</si>
  <si>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</si>
  <si>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</si>
  <si>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s1926</t>
  </si>
  <si>
    <t>Halder Gomes</t>
  </si>
  <si>
    <t>Edmilson Filho</t>
  </si>
  <si>
    <t>Brazilian comedian Edmilson Filho walks his audience through the stages of a modern relationship, playing up the differences between men and women.</t>
  </si>
  <si>
    <t>s1927</t>
  </si>
  <si>
    <t>Francesco Imperato</t>
  </si>
  <si>
    <t>Edoardo Ferrario</t>
  </si>
  <si>
    <t>Italian comedian Edoardo Ferrario riffs on life at 30 and unpacks the peculiarities of global travel, social media and people who like craft beer.</t>
  </si>
  <si>
    <t>s1928</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</si>
  <si>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</si>
  <si>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</si>
  <si>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</si>
  <si>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</si>
  <si>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</si>
  <si>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</si>
  <si>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</si>
  <si>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</si>
  <si>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</si>
  <si>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</si>
  <si>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</si>
  <si>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</si>
  <si>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</si>
  <si>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</si>
  <si>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</si>
  <si>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s1932</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</si>
  <si>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</si>
  <si>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</si>
  <si>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</si>
  <si>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</si>
  <si>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</si>
  <si>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</si>
  <si>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</si>
  <si>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</si>
  <si>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Paul Bandey</t>
  </si>
  <si>
    <t>November 10, 2016</t>
  </si>
  <si>
    <t>This documentary series examines the Einsatzgruppen, Nazis responsible for the mass murder of Jews, Romani and Soviet prisoners in Eastern Europe.</t>
  </si>
  <si>
    <t>s1935</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</si>
  <si>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</si>
  <si>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</si>
  <si>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</si>
  <si>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</si>
  <si>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</si>
  <si>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Kishore Kadam, Ashwini Giri, Kamal Desai, Devika Daftardar, Sunil Sukthankar, Shriram Ranade, Padmanabh Bind</t>
  </si>
  <si>
    <t>A poor bus conductor's efforts at obtaining information about his enormous electricity bill are hindered by a corrupt system.</t>
  </si>
  <si>
    <t>s1937</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</si>
  <si>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</si>
  <si>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</si>
  <si>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s1938</t>
  </si>
  <si>
    <t>Rajiv Kapoor, Divya Rana, Shammi Kapoor, Tanuja, Kiran Vairale, Rakesh Bedi, Gulshan Grover, Monty Sharma</t>
  </si>
  <si>
    <t>While trying to win over his beloved’s parents, a young man is accused of arson, and his father soon realizes insanity may be his only defense.</t>
  </si>
  <si>
    <t>s1939</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</si>
  <si>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</si>
  <si>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</si>
  <si>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</si>
  <si>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</si>
  <si>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</si>
  <si>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</si>
  <si>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</si>
  <si>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</si>
  <si>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</si>
  <si>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</si>
  <si>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</si>
  <si>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</si>
  <si>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</si>
  <si>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Yılmaz Erdoğan</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</si>
  <si>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</si>
  <si>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</si>
  <si>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s1943</t>
  </si>
  <si>
    <t>Philipp Stölzl</t>
  </si>
  <si>
    <t>Aaron Eckhart, Liana Liberato, Olga Kurylenko, Garrick Hagon, Eric Godon, Yassine Fadel, Neil Napier, David Bark-Jones, Alexander Fehling, Nick Alachiotis, Jade Hassouné</t>
  </si>
  <si>
    <t>United States, Canada, Belgium, United Kingdom</t>
  </si>
  <si>
    <t>February 4, 2018</t>
  </si>
  <si>
    <t>A security expert and ex-CIA agent living in Belgium must go on the run with his estranged teen daughter when they're both marked for assassination.</t>
  </si>
  <si>
    <t>s1944</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</si>
  <si>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</si>
  <si>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</si>
  <si>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s1945</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</si>
  <si>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</si>
  <si>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</si>
  <si>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</si>
  <si>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</si>
  <si>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</si>
  <si>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Vince Gilligan</t>
  </si>
  <si>
    <t>Aaron Paul</t>
  </si>
  <si>
    <t>Fugitive Jesse Pinkman attempts to outrun his past. Written and directed by "Breaking Bad" creator Vince Gilligan, starring Aaron Paul.</t>
  </si>
  <si>
    <t>s1947</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</si>
  <si>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</si>
  <si>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</si>
  <si>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s1948</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</si>
  <si>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</si>
  <si>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</si>
  <si>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s1949</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</si>
  <si>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</si>
  <si>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Crime TV Shows, Spanish-Language TV Shows, TV Action &amp; Adventure</t>
  </si>
  <si>
    <t>This drama series chronicles the true story of the rise, capture and escape of notorious Mexican drug lord Joaquín "El Chapo" Guzmán.</t>
  </si>
  <si>
    <t>s1950</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</si>
  <si>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</si>
  <si>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</si>
  <si>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</si>
  <si>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s1951</t>
  </si>
  <si>
    <t>Matías Gueilburt</t>
  </si>
  <si>
    <t>Paco Ignacio Taibo II</t>
  </si>
  <si>
    <t>Venezuela</t>
  </si>
  <si>
    <t>Spanish-Mexican writer Paco Ignacio Taibo II hits the road to trace the footsteps of Ernesto "Che" Guevara and sheds new light on the revolutionary.</t>
  </si>
  <si>
    <t>s1952</t>
  </si>
  <si>
    <t>Mauricio Ochmann, Sandra Echeverría, Saúl Lisazo, Roberto Moll, Geraldine Zivic, Andrea López,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</si>
  <si>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</si>
  <si>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</si>
  <si>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</si>
  <si>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</si>
  <si>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Raúl Fernández, Fele Martínez, Juanma Cifuentes, Hovik Keuchkerian, Albert Ribalta, Jordi Vilches, Adrián Lastra, Raquel Salvador, Marta Brucart, Betsy Turnez</t>
  </si>
  <si>
    <t>July 19, 2018</t>
  </si>
  <si>
    <t>Four childhood buddies in passionless marriages try a counterintuitive idea: a secret club for men who want to cheat – to regain lust for their wives.</t>
  </si>
  <si>
    <t>s1954</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</si>
  <si>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</si>
  <si>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</si>
  <si>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</si>
  <si>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s1955</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</si>
  <si>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</si>
  <si>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</si>
  <si>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s1956</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</si>
  <si>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</si>
  <si>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</si>
  <si>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s1957</t>
  </si>
  <si>
    <t>Jan Suter</t>
  </si>
  <si>
    <t>From a Mexico City theme park, energetic stand-up Alex Fernández riffs on music, cheap toys, insecurity and other fun things about growing up.</t>
  </si>
  <si>
    <t>s1958</t>
  </si>
  <si>
    <t>Justin Webster</t>
  </si>
  <si>
    <t>April 8, 2017</t>
  </si>
  <si>
    <t>This documentary chronicles the decade-long process that led to the end of the ETA, a Basque terrorist group that operated for more than 50 years.</t>
  </si>
  <si>
    <t>s1959</t>
  </si>
  <si>
    <t>Pablo Aulita</t>
  </si>
  <si>
    <t>Jean Maggi</t>
  </si>
  <si>
    <t>From early struggles to his climb up the Himalayas, Jean Maggi gets profiled in this documentary that highlights his advancement of adaptive sports.</t>
  </si>
  <si>
    <t>s1960</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</si>
  <si>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</si>
  <si>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</si>
  <si>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s1961</t>
  </si>
  <si>
    <t>Emir Kusturica</t>
  </si>
  <si>
    <t>José Mujica, Emir Kusturica</t>
  </si>
  <si>
    <t>Argentina, Uruguay, Serbia</t>
  </si>
  <si>
    <t>In this intimate documentary, former Uruguayan President José "Pepe" Mujica talks about lessons he learned while in prison, his ideals and the future.</t>
  </si>
  <si>
    <t>s1962</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</si>
  <si>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</si>
  <si>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</si>
  <si>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</si>
  <si>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s1963</t>
  </si>
  <si>
    <t>Iván Álvarez de Araya, Blanca Lewin, Karla Melo, Sebastián Ayala, Roberto Farías, Sergio Hernández</t>
  </si>
  <si>
    <t>A former high-ranking financial executive finds redemption and romance when he's paroled after a prison sentence and becomes a math teacher.</t>
  </si>
  <si>
    <t>s1964</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</si>
  <si>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</si>
  <si>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</si>
  <si>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</si>
  <si>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s1965</t>
  </si>
  <si>
    <t>Alessandro Angulo</t>
  </si>
  <si>
    <t>Wade Davis, Martin von Hildebrand</t>
  </si>
  <si>
    <t>In the most remote areas of the Amazon jungle, a writer and his anthropologist friend meet communities who have resisted change for centuries.</t>
  </si>
  <si>
    <t>s1966</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</si>
  <si>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</si>
  <si>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</si>
  <si>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</si>
  <si>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s1967</t>
  </si>
  <si>
    <t>Kate Horne</t>
  </si>
  <si>
    <t>Jesús Abad Colorado</t>
  </si>
  <si>
    <t>Colombia, Peru, United Kingdom</t>
  </si>
  <si>
    <t>Colombian photojournalist Jesús Abad Colorado shares the stories behind a series of civil war photographs he captured throughout the '80s and '90s.</t>
  </si>
  <si>
    <t>s1968</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</si>
  <si>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</si>
  <si>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 xml:space="preserve"> February 24, 2018</t>
  </si>
  <si>
    <t>Regional Mexican singer El Vato and his friends struggle to succeed in the enticing but deceptive music world in Los Angeles, California.</t>
  </si>
  <si>
    <t>s1969</t>
  </si>
  <si>
    <t>Federico Lemos</t>
  </si>
  <si>
    <t>October 18, 2017</t>
  </si>
  <si>
    <t>Popular South American bands Márama and Rombai share footage of behind-the-scenes antics and discuss their sudden rise to stardom.</t>
  </si>
  <si>
    <t>s1970</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</si>
  <si>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</si>
  <si>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</si>
  <si>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</si>
  <si>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</si>
  <si>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</si>
  <si>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</si>
  <si>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</si>
  <si>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</si>
  <si>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</si>
  <si>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Petra Costa</t>
  </si>
  <si>
    <t>Brazil, United States</t>
  </si>
  <si>
    <t>In this documentary, the director remembers a sister who left behind her life under Brazil’s dictatorship and moved to New York with dreams of acting.</t>
  </si>
  <si>
    <t>s1973</t>
  </si>
  <si>
    <t>Bassam Kurdali</t>
  </si>
  <si>
    <t>Cas Jansen, Tygo Gernandt</t>
  </si>
  <si>
    <t>August 23, 2018</t>
  </si>
  <si>
    <t>Friends Proog and Emo live in a capricious, seemingly infinite machine with a sinister purpose in this experimental computer-animated short.</t>
  </si>
  <si>
    <t>s1974</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</si>
  <si>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</si>
  <si>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</si>
  <si>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</si>
  <si>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</si>
  <si>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</si>
  <si>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Chanda Bell</t>
  </si>
  <si>
    <t>Leslie Bellair, Brad Hyland, Brody Rose, Carol Aebersold</t>
  </si>
  <si>
    <t>An elite team of elves – and their furry fox cub friends – help bring the Christmas spirit to a boy whose mom may not make it home for the holidays.</t>
  </si>
  <si>
    <t>s1976</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</si>
  <si>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</si>
  <si>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</si>
  <si>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</si>
  <si>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Ciarán Foy</t>
  </si>
  <si>
    <t>Charlie Shotwell, Lili Taylor, Kelly Reilly, Max Martini, Sadie Sink, Deneen Tyler, Katia Gomez</t>
  </si>
  <si>
    <t>With his desperate parents in tow, an 11-year-old boy with a debilitating illness checks into an isolated clinic to undergo experimental therapy.</t>
  </si>
  <si>
    <t>s1978</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</si>
  <si>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</si>
  <si>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</si>
  <si>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</si>
  <si>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s1979</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</si>
  <si>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</si>
  <si>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</si>
  <si>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s1980</t>
  </si>
  <si>
    <t>John Bridcut</t>
  </si>
  <si>
    <t>A blend of the royal family's intimate recollections and rarely seen home movies pays tribute to Queen Elizabeth II on the eve of her 90th birthday.</t>
  </si>
  <si>
    <t>s1981</t>
  </si>
  <si>
    <t>Sebastian Gutierrez</t>
  </si>
  <si>
    <t>Abbey Lee, Ciarán Hinds, Carla Gugino, Matthew Beard, Dylan Baker</t>
  </si>
  <si>
    <t>When a young newlywed enters the one chamber in her husband’s mansion that’s off-limits, she faces the horrifying consequences of defying the rules.</t>
  </si>
  <si>
    <t>s1982</t>
  </si>
  <si>
    <t>Joel Gallen, Tig Notaro</t>
  </si>
  <si>
    <t>Ellen DeGeneres</t>
  </si>
  <si>
    <t>December 18, 2018</t>
  </si>
  <si>
    <t>In her first special since 2003, Ellen revisits her road to stardom and details the heartfelt – and hilarious – lessons she's learned along the way.</t>
  </si>
  <si>
    <t>s1983</t>
  </si>
  <si>
    <t>Fabien Beziat, Hugues Nancy</t>
  </si>
  <si>
    <t>Nathalie Baye</t>
  </si>
  <si>
    <t>Trace the overlapping journeys of exceptional women swept up in World War I and hear their tales of bravery on history's front lines.</t>
  </si>
  <si>
    <t>s1984</t>
  </si>
  <si>
    <t>Hugues Nancy, Fabien Beziat</t>
  </si>
  <si>
    <t>Mothers, nurses, soldiers and deportees – these women fought against persecution for freedom and survival amid the turbulence of World War II.</t>
  </si>
  <si>
    <t>s1985</t>
  </si>
  <si>
    <t>Nils Tavernier</t>
  </si>
  <si>
    <t>From Asia, Africa and Latin America, five women share extraordinary stories of strength and determination in the face of violence and inequality.</t>
  </si>
  <si>
    <t>s1986</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</si>
  <si>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</si>
  <si>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</si>
  <si>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</si>
  <si>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</si>
  <si>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</si>
  <si>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</si>
  <si>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</si>
  <si>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</si>
  <si>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</si>
  <si>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Michael Thelin</t>
  </si>
  <si>
    <t>Sarah Bolger, Joshua Rush, Carly Adams, Thomas Bair, Susan Pourfar, Chris Beetem</t>
  </si>
  <si>
    <t>A suburban couple hires a new sitter to watch their three kids for the night, unaware that the young woman isn't who she claims to be.</t>
  </si>
  <si>
    <t>s1989</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</si>
  <si>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</si>
  <si>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</si>
  <si>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</si>
  <si>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</si>
  <si>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t>
  </si>
  <si>
    <t>Between scenes from his concert in São Paulo's Theatro Municipal, rapper and activist Emicida celebrates the rich legacy of Black Brazilian culture.</t>
  </si>
  <si>
    <t>s1991</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</si>
  <si>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</si>
  <si>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</si>
  <si>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</si>
  <si>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</si>
  <si>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</si>
  <si>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 and blow your mind!</t>
  </si>
  <si>
    <t>s1993</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</si>
  <si>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</si>
  <si>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</si>
  <si>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</si>
  <si>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</si>
  <si>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</si>
  <si>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</si>
  <si>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</si>
  <si>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</si>
  <si>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Hunter March</t>
  </si>
  <si>
    <t>Two pairs of contestants go head-to-head for several rounds, deciphering puzzles and messages comprised of emojis for a chance at a $10,000 prize.</t>
  </si>
  <si>
    <t>s1996</t>
  </si>
  <si>
    <t>Jim O'Brien</t>
  </si>
  <si>
    <t>Czech Republic, United States</t>
  </si>
  <si>
    <t>Interviews with scholars and dramatic reenactments bring to life the origins and history-making achievements of the world's greatest ancient empires.</t>
  </si>
  <si>
    <t>s1997</t>
  </si>
  <si>
    <t>Kim Nguyen</t>
  </si>
  <si>
    <t>Canada, France, Italy, Morocco, United States</t>
  </si>
  <si>
    <t>This documentary explores the extent to which our sense of smell directs our survival instincts and enriches our sensual experiences.</t>
  </si>
  <si>
    <t>s1998</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</si>
  <si>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</si>
  <si>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</si>
  <si>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</si>
  <si>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</si>
  <si>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</si>
  <si>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</si>
  <si>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s2000</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</si>
  <si>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</si>
  <si>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</si>
  <si>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</si>
  <si>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</si>
  <si>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Richard Lintern</t>
  </si>
  <si>
    <t>This documentary series tries to get at the root of some of the most heinous crimes ever committed by deranged, cold-blooded criminals.</t>
  </si>
  <si>
    <t>s2002</t>
  </si>
  <si>
    <t>Rob Epstein, Jeffrey Friedman</t>
  </si>
  <si>
    <t>Facing an inevitable outcome, terminally ill patients meet extraordinary medical practitioners seeking to change our approach to life and death.</t>
  </si>
  <si>
    <t>s2003</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</si>
  <si>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</si>
  <si>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</si>
  <si>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</si>
  <si>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Raúl Méndez, Fernanda Castillo, Matias Novoa, Guillermo Quintanilla, Leonardo Daniel, Otto Sirgo, Alejandro Speitzer, Armando Hernández,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</si>
  <si>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</si>
  <si>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</si>
  <si>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</si>
  <si>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</si>
  <si>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</si>
  <si>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</si>
  <si>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</si>
  <si>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</si>
  <si>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s2006</t>
  </si>
  <si>
    <t>Barkha Singh, Kritika Avasthi, Sejal Kumar</t>
  </si>
  <si>
    <t>Three engineering students deal with dorm drama, date around, and do whatever it takes to make their dreams come true.</t>
  </si>
  <si>
    <t>s2007</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</si>
  <si>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</si>
  <si>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</si>
  <si>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</si>
  <si>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</si>
  <si>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Max Amini</t>
  </si>
  <si>
    <t>Enissa Amani</t>
  </si>
  <si>
    <t>April 26, 2018</t>
  </si>
  <si>
    <t>Live from Hamburg, Iranian-German comedian Enissa Amani shares her take on German engineering, tax deductions and online fan-mail etiquette.</t>
  </si>
  <si>
    <t>s2009</t>
  </si>
  <si>
    <t>Jenny Carchman</t>
  </si>
  <si>
    <t>James Arthur Ray</t>
  </si>
  <si>
    <t>January 18, 2017</t>
  </si>
  <si>
    <t>This documentary digs deep to recount the saga of the superstar self-help guru convicted of negligent homicide in the deaths of three followers.</t>
  </si>
  <si>
    <t>s2010</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</si>
  <si>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</si>
  <si>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</si>
  <si>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</si>
  <si>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</si>
  <si>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</si>
  <si>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</si>
  <si>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</si>
  <si>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</si>
  <si>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</si>
  <si>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</si>
  <si>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</si>
  <si>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</si>
  <si>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</si>
  <si>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</si>
  <si>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Alex Burunova</t>
  </si>
  <si>
    <t>Kozo Morishita, Yoko Takahashi, Shinji Aramaki, Kenji Kamiyama</t>
  </si>
  <si>
    <t>What is anime? Through deep-dives with notable masterminds of this electrifying genre, this fast-paced peek behind the curtain seeks to find the answers.</t>
  </si>
  <si>
    <t>s2014</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</si>
  <si>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</si>
  <si>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</si>
  <si>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</si>
  <si>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</si>
  <si>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</si>
  <si>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</si>
  <si>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</si>
  <si>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</si>
  <si>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</si>
  <si>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</si>
  <si>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</si>
  <si>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</si>
  <si>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</si>
  <si>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</si>
  <si>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</si>
  <si>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</si>
  <si>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</si>
  <si>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</si>
  <si>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</si>
  <si>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</si>
  <si>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</si>
  <si>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</si>
  <si>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</si>
  <si>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</si>
  <si>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</si>
  <si>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</si>
  <si>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</si>
  <si>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</si>
  <si>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</si>
  <si>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</si>
  <si>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</si>
  <si>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International TV Shows, TV Mysteries, TV Thrillers</t>
  </si>
  <si>
    <t>Haunted by visions after her sister vanished with her classmates 21 years before, Astrid begins an investigation that uncovers the dark, eerie truth.</t>
  </si>
  <si>
    <t>s2021</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</si>
  <si>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</si>
  <si>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</si>
  <si>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</si>
  <si>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</si>
  <si>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Notarnicola</t>
  </si>
  <si>
    <t>Eric André</t>
  </si>
  <si>
    <t>June 23, 2020</t>
  </si>
  <si>
    <t>Eric Andre takes the stage in New Orleans and tackles flawed fast-food icons, the wonders of autofill and the bizarre choice for the "Cops" theme song.</t>
  </si>
  <si>
    <t>s2023</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</si>
  <si>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</si>
  <si>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</si>
  <si>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</si>
  <si>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</si>
  <si>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Paul Urkijo Alijo</t>
  </si>
  <si>
    <t>Kandido Uranga, Uma Bracaglia, Eneko Sagardoy, Ramón Agirre, Josean Bengoetxea, Gotzon Sánchez, José Ramón Argoitia, Gorka Aguinagalde, Iñigo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</si>
  <si>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</si>
  <si>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</si>
  <si>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</si>
  <si>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</si>
  <si>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</si>
  <si>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</si>
  <si>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</si>
  <si>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</si>
  <si>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</si>
  <si>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</si>
  <si>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</si>
  <si>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s2027</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</si>
  <si>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</si>
  <si>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</si>
  <si>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</si>
  <si>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</si>
  <si>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Revisit the emotional bouts and memorable highlights from the past two decades in this special celebrating esteemed TV show "Fútbol de Primera."</t>
  </si>
  <si>
    <t>s2029</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</si>
  <si>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</si>
  <si>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</si>
  <si>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</si>
  <si>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</si>
  <si>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s2030</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</si>
  <si>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</si>
  <si>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</si>
  <si>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</si>
  <si>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s2031</t>
  </si>
  <si>
    <t>Yang Mi, Mark Chao, Dilraba Dilmurat, Ken Chang, Vengo Gao, Huang Mengying</t>
  </si>
  <si>
    <t>November 17, 2018</t>
  </si>
  <si>
    <t>After the deities Bai Qian and Ye Hua meet and fall in love, their romance stands the test of three lifetimes — each an epic in its own right.</t>
  </si>
  <si>
    <t>s2032</t>
  </si>
  <si>
    <t>Ramanathan, Rakesh</t>
  </si>
  <si>
    <t>While investigating a brutal string of deaths, a detective begins to suspect that mind control may have played a part in the murders.</t>
  </si>
  <si>
    <t>s2033</t>
  </si>
  <si>
    <t>Öykü Karayel, Fatih Artman, Funda Eryiğit, Defne Kayalar, Settar Tanrıöğen, Tülin Özen, Alican Yücesoy, Bige Önal</t>
  </si>
  <si>
    <t>A group of individuals in Istanbul transcend sociocultural boundaries and find connection as their fears and wishes intertwine.</t>
  </si>
  <si>
    <t>s2034</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</si>
  <si>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</si>
  <si>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</si>
  <si>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</si>
  <si>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</si>
  <si>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</si>
  <si>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</si>
  <si>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</si>
  <si>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</si>
  <si>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Bar Refaeli, Erez Tal, Assi Azar, Lucy Ayoub</t>
  </si>
  <si>
    <t>July 23, 2019</t>
  </si>
  <si>
    <t>Singers from all over Europe represent their countries in an international showdown and vie for superstar glory.</t>
  </si>
  <si>
    <t>s2037</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</si>
  <si>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</si>
  <si>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</si>
  <si>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</si>
  <si>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</si>
  <si>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</si>
  <si>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</si>
  <si>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</si>
  <si>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</si>
  <si>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</si>
  <si>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</si>
  <si>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</si>
  <si>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</si>
  <si>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</si>
  <si>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</si>
  <si>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Interviews with global policymakers and girls in Gambia and Kenya detail the horrors of female genital mutilation and the growing efforts to end it.</t>
  </si>
  <si>
    <t>s2041</t>
  </si>
  <si>
    <t>Orlando von Einsiedel</t>
  </si>
  <si>
    <t>Haunted by the suicide of a brother, a director and his kin walk across the U.K. in an emotionally trying, visually sublime journey toward healing.</t>
  </si>
  <si>
    <t>s2042</t>
  </si>
  <si>
    <t>Icíar Bollaín</t>
  </si>
  <si>
    <t>Luis Tosar, Gael García Bernal, Juan Carlos Aduviri, Karra Elejalde, Raúl Arévalo, Carlos Santos, Cassandra Ciangherotti, Milena Soliz, Leónidas Chiri, Vicente Romero, Daniel Currás, Pau Cólera</t>
  </si>
  <si>
    <t>Spain, Mexico, France</t>
  </si>
  <si>
    <t>May 17, 2011</t>
  </si>
  <si>
    <t>While making a film about the incursion of Christopher Columbus in the New World, a director finds the Bolivian locals protesting modern exploitation.</t>
  </si>
  <si>
    <t>s2043</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</si>
  <si>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</si>
  <si>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</si>
  <si>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</si>
  <si>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</si>
  <si>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</si>
  <si>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</si>
  <si>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</si>
  <si>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</si>
  <si>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</si>
  <si>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</si>
  <si>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</si>
  <si>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Robi Michael</t>
  </si>
  <si>
    <t>Drew Fonteiro, Marc Menchaca, Michelle Macedo, Tyler Fleming, Melissa Macedo, Kenneth Moronta, Frankie Hinton</t>
  </si>
  <si>
    <t>February 25, 2020</t>
  </si>
  <si>
    <t>After a paramedic’s violent death during a weekend trip, his spirit inhabits his friends’ bodies in an effort to save them from a similar fate.</t>
  </si>
  <si>
    <t>s2047</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</si>
  <si>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</si>
  <si>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</si>
  <si>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</si>
  <si>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s2048</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</si>
  <si>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</si>
  <si>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</si>
  <si>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</si>
  <si>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</si>
  <si>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Mark Miodownik</t>
  </si>
  <si>
    <t>Materials scientist Mark Miodownik takes us into the world of everyday objects that make our lives more comfortable than those of our ancestors.</t>
  </si>
  <si>
    <t>s2050</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</si>
  <si>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</si>
  <si>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</si>
  <si>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</si>
  <si>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</si>
  <si>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</si>
  <si>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</si>
  <si>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</si>
  <si>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Katja Herbers, Mike Colter, Aasif Mandvi, Michael Emerson, Christine Lahti, Kurt Fuller, Marti Matulis</t>
  </si>
  <si>
    <t>A forensic psychologist partners with a Catholic priest-in-training to investigate miracles and demonic possession in this supernatural drama.</t>
  </si>
  <si>
    <t>s2053</t>
  </si>
  <si>
    <t>Trey Borzillieri, Barbara Schroeder</t>
  </si>
  <si>
    <t>Crime TV Shows, Docuseries, TV Mysteries</t>
  </si>
  <si>
    <t>This baffling true crime story starts with the grisly death of a pizza man who robs a bank with a bomb around his neck – and gets weirder from there.</t>
  </si>
  <si>
    <t>s2054</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</si>
  <si>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</si>
  <si>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</si>
  <si>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</si>
  <si>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</si>
  <si>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Basava Shankar Eeday</t>
  </si>
  <si>
    <t>Rakesh Varre, Gargeyi, Vamsi raj Nekkanti, D P Ghani, K Prasanna</t>
  </si>
  <si>
    <t>When caste differences throw a wrench into their otherwise blossoming relationship, a couple must somehow convince the girl’s father to let them marry.</t>
  </si>
  <si>
    <t>s2056</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</si>
  <si>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</si>
  <si>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</si>
  <si>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</si>
  <si>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</si>
  <si>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Tony Yang, Nana Lee, Jerry Huang, Liao Yi Chiao</t>
  </si>
  <si>
    <t>Still haunted by the traumatic event that ended her high school romance, a young professional gets a new subordinate: her former sweetheart.</t>
  </si>
  <si>
    <t>s2058</t>
  </si>
  <si>
    <t>Allegations of child sexual abuse in Spain's Catholic institutions are examined in interviews with survivors, clergy, journalists and other experts.</t>
  </si>
  <si>
    <t>s2059</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</si>
  <si>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</si>
  <si>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</si>
  <si>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</si>
  <si>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</si>
  <si>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</si>
  <si>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</si>
  <si>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</si>
  <si>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</si>
  <si>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Angelica Panganiban, Carlo Aquino, Dionne Monsanto</t>
  </si>
  <si>
    <t>After years apart, a former couple reunites and gets reacquainted with the pains of love as they work to heal wounds from the past.</t>
  </si>
  <si>
    <t>s2062</t>
  </si>
  <si>
    <t>Crime TV Shows, Docuseries, Science &amp; Nature TV</t>
  </si>
  <si>
    <t>This true crime series shows how innocent people have been convicted with dubious forensic techniques and tools such as touch DNA and cadaver dogs.</t>
  </si>
  <si>
    <t>s2063</t>
  </si>
  <si>
    <t>Anders Sømme Hammer, Marius Arnesen, Klaus Erik Okstad, Olav Njaastad</t>
  </si>
  <si>
    <t>Featuring interviews with participants on all sides, this documentary questions Norway and the West's protracted military involvement in Afghanistan.</t>
  </si>
  <si>
    <t>s2064</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</si>
  <si>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</si>
  <si>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</si>
  <si>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</si>
  <si>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 a decision he almost immediately regrets.</t>
  </si>
  <si>
    <t>s2065</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</si>
  <si>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</si>
  <si>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</si>
  <si>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</si>
  <si>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Ben Wallis</t>
  </si>
  <si>
    <t>Maggie Q</t>
  </si>
  <si>
    <t>March 4, 2018</t>
  </si>
  <si>
    <t>Cinematographers visit the remote forests and mountains of China in hopes of capturing footage of pandas, monkeys, red-crowned cranes and more.</t>
  </si>
  <si>
    <t>s2067</t>
  </si>
  <si>
    <t>Selima Taibi</t>
  </si>
  <si>
    <t>Selima Taibi, Felix Starck</t>
  </si>
  <si>
    <t>January 31, 2018</t>
  </si>
  <si>
    <t>A filmmaker and his musician girlfriend attempt an epic road trip with their dog, traveling across North America in a refurbished school bus.</t>
  </si>
  <si>
    <t>s2068</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</si>
  <si>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</si>
  <si>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</si>
  <si>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</si>
  <si>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</si>
  <si>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September 26, 2019</t>
  </si>
  <si>
    <t>This enlightening series from Vox digs into a wide range of topics such as the rise of cryptocurrency, why diets fail, and the wild world of K-pop.</t>
  </si>
  <si>
    <t>s2070</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</si>
  <si>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</si>
  <si>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</si>
  <si>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</si>
  <si>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</si>
  <si>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</si>
  <si>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</si>
  <si>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</si>
  <si>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</si>
  <si>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s2072</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</si>
  <si>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</si>
  <si>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</si>
  <si>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</si>
  <si>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</si>
  <si>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Kim Dong-hee, Jung Da-bin, Park Ju-hyun, Nam Yoon-su, Choi Min-soo, Kim Yeo-jin, Park Hyuk-kwon</t>
  </si>
  <si>
    <t>A model high school student who's steeped in a world of serious crime finds his double life upended when a classmate takes an interest in his secret.</t>
  </si>
  <si>
    <t>s2074</t>
  </si>
  <si>
    <t>Ricky Gervais, Stephen Merchant, Ashley Jensen, Shaun Williamson, Shaun Pye</t>
  </si>
  <si>
    <t>Grasping hungrily for stardom, bit actor Andy Millman and his pal Maggie spend their days chasing after work as film and TV extras.</t>
  </si>
  <si>
    <t>s2075</t>
  </si>
  <si>
    <t>Tim Noonan, PJ Madam</t>
  </si>
  <si>
    <t>An engaged couple travels the world for a year to explore marriage customs in diverse cultures. Will the journey bring them closer or tear them apart?</t>
  </si>
  <si>
    <t>s2076</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</si>
  <si>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</si>
  <si>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</si>
  <si>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</si>
  <si>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</si>
  <si>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Dan Krauss</t>
  </si>
  <si>
    <t>September 13, 2016</t>
  </si>
  <si>
    <t>Witness the wrenching emotions that accompany end-of-life decisions as doctors, patients and families in a hospital ICU face harrowing choices.</t>
  </si>
  <si>
    <t>s2078</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</si>
  <si>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</si>
  <si>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</si>
  <si>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</si>
  <si>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</si>
  <si>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s2079</t>
  </si>
  <si>
    <t>Demet Akbağ, Ata Demirer, Özge Borak, Bican Günalan, Salih Kalyon, Tanju Tuncel, Meray Ülgen</t>
  </si>
  <si>
    <t>A clarinet player who lives with his grandparents in a small village is forced to move to Istanbul, where he meets a singer enjoying sudden fame.</t>
  </si>
  <si>
    <t>s2080</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</si>
  <si>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</si>
  <si>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</si>
  <si>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s2081</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</si>
  <si>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</si>
  <si>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</si>
  <si>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s2082</t>
  </si>
  <si>
    <t>Kenan İmirzalıoğlu, Cansu Dere, Haluk Bilginer, Yiğit Özşener, Barış Falay, Burçin Terzioğlu, Bade İşçil, Sarp Akkaya, İpek Bilgin, Salih Kalyon, Tuncel Kurtiz, Sedef Avcı, Berrak Tüzünataç, İsmail Filiz</t>
  </si>
  <si>
    <t>December 26, 2016</t>
  </si>
  <si>
    <t>A young man framed for a crime escapes a prison sentence by faking his own death and assuming a new identity as he seeks revenge.</t>
  </si>
  <si>
    <t>s2083</t>
  </si>
  <si>
    <t>Li Nanxing, Christopher Lee, Jesseca Liu, Apple Hong, Jeanette Aw</t>
  </si>
  <si>
    <t>Two brothers start a new life in Singapore, where they run into a childhood friend who falls in love with the elder while attracting the younger.</t>
  </si>
  <si>
    <t>s2084</t>
  </si>
  <si>
    <t>Bill Burr, Laura Dern, Justin Long, Debi Derryberry, Sam Rockwell</t>
  </si>
  <si>
    <t>United States, France, Canada</t>
  </si>
  <si>
    <t>Follow the Murphy family back to the 1970s, when kids roamed wild, beer flowed freely and nothing came between a man and his TV.</t>
  </si>
  <si>
    <t>s2085</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</si>
  <si>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</si>
  <si>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</si>
  <si>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</si>
  <si>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 to ruin prom.</t>
  </si>
  <si>
    <t>s2086</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</si>
  <si>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</si>
  <si>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</si>
  <si>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</si>
  <si>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</si>
  <si>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Rodrigo Toro, Francisco Schultz</t>
  </si>
  <si>
    <t>Fabrizio Copano</t>
  </si>
  <si>
    <t>Fabrizio Copano takes audience participation to the next level in this stand-up set while reflecting on sperm banks, family WhatsApp groups and more.</t>
  </si>
  <si>
    <t>s2088</t>
  </si>
  <si>
    <t>Cameras follow the banter and bonding between four fun-loving women from Bollywood’s inner circle as they juggle professions, family and friendship.</t>
  </si>
  <si>
    <t>s2089</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</si>
  <si>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</si>
  <si>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</si>
  <si>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</si>
  <si>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</si>
  <si>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Gautier &amp; Leduc</t>
  </si>
  <si>
    <t>Fadily Camara</t>
  </si>
  <si>
    <t>Irrepressible French comedian Fadily Camara weaves jokes, vivid characters and physical comedy into a lively stand-up show at La Cigale in Paris.</t>
  </si>
  <si>
    <t>s2091</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</si>
  <si>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</si>
  <si>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</si>
  <si>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</si>
  <si>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Robert Krantz</t>
  </si>
  <si>
    <t>Robert Krantz, Peta Murgatroyd, Corbin Bernsen, Michael Richards, Nancy Stafford</t>
  </si>
  <si>
    <t>After shattering losses, a recent divorcée and a heartbroken widower restore their lives when they partner for a dance competition to save her studio.</t>
  </si>
  <si>
    <t>s2093</t>
  </si>
  <si>
    <t>Fiona Bruce, Philip Mould, Bendor Grosvenor</t>
  </si>
  <si>
    <t>Fiona Bruce and Philip Mould use investigative skills and scientific techniques to determine if paintings are real or just impressive forgeries.</t>
  </si>
  <si>
    <t>s2094</t>
  </si>
  <si>
    <t>Michael McKay</t>
  </si>
  <si>
    <t>Fakkah Fuzz</t>
  </si>
  <si>
    <t>Stand-up comic Fakkah Fuzz mines cross-cultural humor from the experience of growing up as an outspoken Malay man in Singapore.</t>
  </si>
  <si>
    <t>s2095</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</si>
  <si>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</si>
  <si>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</si>
  <si>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</si>
  <si>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</si>
  <si>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</si>
  <si>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</si>
  <si>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</si>
  <si>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Aaron Yan, Tia Lee, Jack Lee, Katherine Wang, Beatrice Fang, Vince Kao, Chen Bor Jeng</t>
  </si>
  <si>
    <t>The head of a struggling ad agency finds herself torn between a hotshot executive and a kind stranger – not realizing they're the same person.</t>
  </si>
  <si>
    <t>s2098</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</si>
  <si>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</si>
  <si>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</si>
  <si>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</si>
  <si>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</si>
  <si>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</si>
  <si>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s2100</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</si>
  <si>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</si>
  <si>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</si>
  <si>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</si>
  <si>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Luis Ernesto Franco, Camila Sodi, Sergio Goyri, Samadhi Zendejas, Eduardo Yáñez, Sonya Smith, Alejandro Camacho, Azela Robinson, Uriel del Toro, Géraldine Bazán, Gabriela Roel, Marcus Ornellas</t>
  </si>
  <si>
    <t>Strangers Diego and Isabel flee their home in Mexico and pretend to be a married couple to escape his drug-dealing enemies and her abusive husband.</t>
  </si>
  <si>
    <t>s2102</t>
  </si>
  <si>
    <t>Falz</t>
  </si>
  <si>
    <t>Falz, Adunni Ade, Bisola Aiyeola, Frank Donga</t>
  </si>
  <si>
    <t>Playing multiple characters, from lawyer to preacher, Nigerian artist Falz combines cinema with a concert after his successful 2017 end-of-year show.</t>
  </si>
  <si>
    <t>s2103</t>
  </si>
  <si>
    <t>Ji Sung, Han Ji-min, Kang Han-na, Jang Seung-jo</t>
  </si>
  <si>
    <t>After receiving a bizarre chance to go back in time, a man wakes up to find that his whole life — including the person he married — is different.</t>
  </si>
  <si>
    <t>s2104</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</si>
  <si>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</si>
  <si>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</si>
  <si>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</si>
  <si>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s2105</t>
  </si>
  <si>
    <t>Sonny Mallhi</t>
  </si>
  <si>
    <t>James Ransone, Vinessa Shaw, Ajiona Alexus, Colin Ford</t>
  </si>
  <si>
    <t>May 5, 2018</t>
  </si>
  <si>
    <t>A former addict moves to a new city with her children for a fresh start, but her struggle soon takes on an unexpected, supernatural dimension.</t>
  </si>
  <si>
    <t>s2106</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</si>
  <si>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</si>
  <si>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</si>
  <si>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s2107</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</si>
  <si>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</si>
  <si>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</si>
  <si>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s2108</t>
  </si>
  <si>
    <t>Hardik Mehta</t>
  </si>
  <si>
    <t>Follow an 11-year-old boy as he goes from ordinary child to colorful competitor in his quest for a big win at India’s biggest kite-flying festival.</t>
  </si>
  <si>
    <t>s2109</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</si>
  <si>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</si>
  <si>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</si>
  <si>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</si>
  <si>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</si>
  <si>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</si>
  <si>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</si>
  <si>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</si>
  <si>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s2111</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</si>
  <si>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</si>
  <si>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</si>
  <si>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</si>
  <si>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s2112</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</si>
  <si>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</si>
  <si>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</si>
  <si>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</si>
  <si>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</si>
  <si>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</si>
  <si>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</si>
  <si>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</si>
  <si>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</si>
  <si>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</si>
  <si>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</si>
  <si>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</si>
  <si>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</si>
  <si>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</si>
  <si>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Baljit Singh Deo</t>
  </si>
  <si>
    <t>Kainaat Arora, Jaggi Singh, Gippy Grewal</t>
  </si>
  <si>
    <t>When a man is arrested on arrival in America because authorities mistake him for a wanted gangster, a new friend tries to help him prove his innocence.</t>
  </si>
  <si>
    <t>s2116</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</si>
  <si>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</si>
  <si>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</si>
  <si>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</si>
  <si>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</si>
  <si>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Alexander Petrov, Fillip Gorenshtein, Maksim Emelyanov, Aleksey Vesyolkin, Zoya Berber, Ieva Andrejevaite</t>
  </si>
  <si>
    <t>As four Russian friends grow up in the early '60s, life, love and the curse of success threaten to derail their dreams.</t>
  </si>
  <si>
    <t>s2118</t>
  </si>
  <si>
    <t>Adrien Lagier, Ousmane Ly</t>
  </si>
  <si>
    <t>Fary</t>
  </si>
  <si>
    <t>French comedy phenom Fary puts a playful spin on questions of identity, culture and more in the first half of an epic two-part stand-up special.</t>
  </si>
  <si>
    <t>s2119</t>
  </si>
  <si>
    <t>Kader Aoun</t>
  </si>
  <si>
    <t>April 3, 2018</t>
  </si>
  <si>
    <t>Armed with sly wit, a fresh outlook and plenty of style, French comedy star Fary veers from dating to stereotypes and beyond in this exclusive special.</t>
  </si>
  <si>
    <t>s2120</t>
  </si>
  <si>
    <t>Priyanka Chopra, Kangana Ranaut, Mugdha Godse, Arbaaz Khan, Arjan Bajwa, Raj Babbar, Kiran Juneja, Samir Soni</t>
  </si>
  <si>
    <t>A small-town girl finally realizes her dream of becoming a famous supermodel but soon finds there's a price for her glamorous new life.</t>
  </si>
  <si>
    <t>s2121</t>
  </si>
  <si>
    <t>Tyler Posey, Charlet Chung, Jorge Diaz, Camille Ramsey, Luke Youngblood, Renée Elise Goldsberry</t>
  </si>
  <si>
    <t>A government agency recruits teen driver Tony Toretto and his thrill-seeking friends to infiltrate a criminal street racing circuit as undercover spies.</t>
  </si>
  <si>
    <t>s2122</t>
  </si>
  <si>
    <t>The drivers of exotic supercars put their street cred on the line against deceptively fast sleeper cars built and modified by true gearheads.</t>
  </si>
  <si>
    <t>s2123</t>
  </si>
  <si>
    <t>Milton Horowitz</t>
  </si>
  <si>
    <t>David A. Arnold</t>
  </si>
  <si>
    <t>March 2, 2020</t>
  </si>
  <si>
    <t>Finally comfortable in his skin, seasoned comic David A. Arnold shares his talent for doing nothing, how he's petty and why divorce saves marriages.</t>
  </si>
  <si>
    <t>s2124</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</si>
  <si>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</si>
  <si>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</si>
  <si>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</si>
  <si>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</si>
  <si>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Arucha Tosawat, Nappon Gomarachun, Phakin Khamwilaisak, Ratchawin Wongviriya, Penpak Sirikul, Saksit Tangtong</t>
  </si>
  <si>
    <t>July 13, 2018</t>
  </si>
  <si>
    <t>A young man from a humble family is drawn into a life of crime – and soon confronts a determined cop in hot pursuit.</t>
  </si>
  <si>
    <t>s2126</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</si>
  <si>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</si>
  <si>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</si>
  <si>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</si>
  <si>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</si>
  <si>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</si>
  <si>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</si>
  <si>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</si>
  <si>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</si>
  <si>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</si>
  <si>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</si>
  <si>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</si>
  <si>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</si>
  <si>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</si>
  <si>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</si>
  <si>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</si>
  <si>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</si>
  <si>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</si>
  <si>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</si>
  <si>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</si>
  <si>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</si>
  <si>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</si>
  <si>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</si>
  <si>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</si>
  <si>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David Spade, Nat Faxon, Joey Bragg, Matt Shively, Bridgit Mendler, Jackie Sandler, Mary Gillis</t>
  </si>
  <si>
    <t>A drunken debate between two recent college grads about whose father would win in a fight leads to mayhem when their dads take the challenge seriously.</t>
  </si>
  <si>
    <t>s2133</t>
  </si>
  <si>
    <t>Leslye Davis, Catrin Einhorn</t>
  </si>
  <si>
    <t>After a single father is severely wounded in Afghanistan, he and his sons embark on a journey of sacrifice and a search for redemption.</t>
  </si>
  <si>
    <t>s2134</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</si>
  <si>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</si>
  <si>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</si>
  <si>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</si>
  <si>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Lior Raz, Hisham Suliman, Shadi Mar'i, Laëtitia Eïdo,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</si>
  <si>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</si>
  <si>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</si>
  <si>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</si>
  <si>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</si>
  <si>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</si>
  <si>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</si>
  <si>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</si>
  <si>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July 22, 2020</t>
  </si>
  <si>
    <t>Five Mafia families ruled New York with a bloody fist in the 1970s and '80s, until a group of federal agents tried the unthinkable: taking them down.</t>
  </si>
  <si>
    <t>s2138</t>
  </si>
  <si>
    <t>Possessed lovers, witches, haunted houses and more bring tales of horror to the screen in this anthology series.</t>
  </si>
  <si>
    <t>s2139</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</si>
  <si>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</si>
  <si>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</si>
  <si>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</si>
  <si>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</si>
  <si>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</si>
  <si>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</si>
  <si>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</si>
  <si>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</si>
  <si>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</si>
  <si>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</si>
  <si>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</si>
  <si>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</si>
  <si>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</si>
  <si>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</si>
  <si>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</si>
  <si>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</si>
  <si>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</si>
  <si>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t>
  </si>
  <si>
    <t>Two live performances, one in English and one in Spanish. No matter the language, Felipe Esparza is muy muy.</t>
  </si>
  <si>
    <t>s2144</t>
  </si>
  <si>
    <t>Scott L. Montoya</t>
  </si>
  <si>
    <t>"Last Comic Standing" winner Felipe Esparza runs riot in his first comedy special with his wry comments on life as a wild man from East Los Angeles.</t>
  </si>
  <si>
    <t>s2145</t>
  </si>
  <si>
    <t>Diego Pignataro</t>
  </si>
  <si>
    <t>Felipe Neto</t>
  </si>
  <si>
    <t>YouTube sensation Felipe Neto brings the stories from his autobiographical book "Não Faz Sentido!" to the stage in this comedy special.</t>
  </si>
  <si>
    <t>s2146</t>
  </si>
  <si>
    <t>Jan-Peter Horns</t>
  </si>
  <si>
    <t>Felix Lobrecht</t>
  </si>
  <si>
    <t>November 3, 2020</t>
  </si>
  <si>
    <t>Felix Lobrecht aims his dark humor at overly polite culture, weird laughter, the sheer awkwardness of a walking baby and more in this stand-up special.</t>
  </si>
  <si>
    <t>s2147</t>
  </si>
  <si>
    <t>Johanna Demetrakas</t>
  </si>
  <si>
    <t>Revisiting 1970s photos of women that captured a feminist awakening, this film explores those women's lives and examines the continued need for change.</t>
  </si>
  <si>
    <t>s2148</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</si>
  <si>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</si>
  <si>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</si>
  <si>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s2149</t>
  </si>
  <si>
    <t>Fernando Sanjiao</t>
  </si>
  <si>
    <t>Argentine actor and comedian Fernando Sanjiao uses humor and impersonations to explore the concepts of masculinity and fatherhood in modern times.</t>
  </si>
  <si>
    <t>s2150</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</si>
  <si>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</si>
  <si>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</si>
  <si>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</si>
  <si>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</si>
  <si>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</si>
  <si>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</si>
  <si>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</si>
  <si>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</si>
  <si>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</si>
  <si>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</si>
  <si>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</si>
  <si>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</si>
  <si>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</si>
  <si>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</si>
  <si>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</si>
  <si>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</si>
  <si>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</si>
  <si>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</si>
  <si>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s2154</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</si>
  <si>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</si>
  <si>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</si>
  <si>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</si>
  <si>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s2155</t>
  </si>
  <si>
    <t>Biyi Bandele</t>
  </si>
  <si>
    <t>Dakore Akande, Ireti Doyle, Nse Ikpe-Etim, Omoni Oboli</t>
  </si>
  <si>
    <t>December 28, 2015</t>
  </si>
  <si>
    <t>In Lagos, Nigeria, four successful women on the verge of 50 take stock of their lives and loves over the course of one week.</t>
  </si>
  <si>
    <t>s2156</t>
  </si>
  <si>
    <t>Fouad Al Shatti</t>
  </si>
  <si>
    <t>Abdulhussain Abdulredah, Haifaa Adel, Dawood Hussain, Mohamed Gaber</t>
  </si>
  <si>
    <t>The life of a married 50-year-old doctor turns topsy-turvy when he falls in love with a younger woman and begins to act like a teenager.</t>
  </si>
  <si>
    <t>s2157</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</si>
  <si>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</si>
  <si>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</si>
  <si>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</si>
  <si>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Luke Jurevicius</t>
  </si>
  <si>
    <t>Quirky little Figaro has a whole alphabet's worth of phobias. These wordless animated shorts follow his many fears from A to Z.</t>
  </si>
  <si>
    <t>s2159</t>
  </si>
  <si>
    <t>Padraic McKinley</t>
  </si>
  <si>
    <t>Frank Grillo</t>
  </si>
  <si>
    <t>Actor and fight enthusiast Frank Grillo travels the world, immersing himself in different fight cultures to understand their traditions and motivations.</t>
  </si>
  <si>
    <t>s2160</t>
  </si>
  <si>
    <t>Ari Levinson</t>
  </si>
  <si>
    <t>Chris Pine</t>
  </si>
  <si>
    <t>December 21, 2016</t>
  </si>
  <si>
    <t>In this documentary, passionate high schoolers travel the country and come of age during a turbulent yearlong prep for a national speech competition.</t>
  </si>
  <si>
    <t>s2161</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</si>
  <si>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</si>
  <si>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</si>
  <si>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s2162</t>
  </si>
  <si>
    <t>Tony Zierra</t>
  </si>
  <si>
    <t>Leon Vitali</t>
  </si>
  <si>
    <t>Leon Vitali had a thriving acting career most others would envy. Then he gave it all up to devote himself completely to the vision of Stanley Kubrick.</t>
  </si>
  <si>
    <t>s2163</t>
  </si>
  <si>
    <t>Chicco Jerikho, Rio Dewanto, Julie Estelle, Jajang C. Noer, Slamet Rahardjo, Otig Pakis, Arash Buana, Hazel Raditya, Dimas Harya, Westny Dj</t>
  </si>
  <si>
    <t>October 11, 2018</t>
  </si>
  <si>
    <t>The level-headed owner of a struggling coffee shop finds his future at risk when his partner – a talented but cocky barista – makes a major bet.</t>
  </si>
  <si>
    <t>s2164</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</si>
  <si>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</si>
  <si>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</si>
  <si>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</si>
  <si>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</si>
  <si>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</si>
  <si>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</si>
  <si>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</si>
  <si>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</si>
  <si>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</si>
  <si>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</si>
  <si>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</si>
  <si>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</si>
  <si>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Yudai Chiba, Ren Osugi, Fumika Baba, Yoshihiko Hakamada, Hatsunori Hasegawa, Mako Ishino</t>
  </si>
  <si>
    <t>A father and son rekindle their bond through the online role-playing game Final Fantasy XIV in this live-action series based on a true story.</t>
  </si>
  <si>
    <t>s2168</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</si>
  <si>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</si>
  <si>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</si>
  <si>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</si>
  <si>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</si>
  <si>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A determined entrepreneur navigates a love triangle between a young charmer and an older executive, leading her down an unconventional path to love.</t>
  </si>
  <si>
    <t>s2170</t>
  </si>
  <si>
    <t>Marla M. Ancheta</t>
  </si>
  <si>
    <t>Jelson Bay, Sue Ramirez, Sandy Andolong, Roxanne Guinoo, Cheska Iñigo, Hannah Ledesma, Yuan Francisco, Raffa Esplana, Varoon Kessop</t>
  </si>
  <si>
    <t>November 30, 2020</t>
  </si>
  <si>
    <t>On an emotional journey in Morocco, an entrepreneur pieces together the turbulent life of his estranged mother and meets her adopted daughter.</t>
  </si>
  <si>
    <t>s2171</t>
  </si>
  <si>
    <t>Gianfranco Rosi</t>
  </si>
  <si>
    <t>Samuele Caruana, Giuseppe Fragapane</t>
  </si>
  <si>
    <t>Italy, France</t>
  </si>
  <si>
    <t>Heartbreak, hope and nostalgia collide in this complex portrait of Lampedusa, a Mediterranean island where thousands of migrants land each year.</t>
  </si>
  <si>
    <t>s2172</t>
  </si>
  <si>
    <t>As California's 2016 fire season rages, brave backcountry firefighters race to put out the flames, protect homes and save lives in this docuseries.</t>
  </si>
  <si>
    <t>s2173</t>
  </si>
  <si>
    <t>Drea Cooper, Zackary Canepari</t>
  </si>
  <si>
    <t>In this documentary, survivors recall the catastrophic 2018 Camp Fire, which razed the town of Paradise and became California’s deadliest wildfire.</t>
  </si>
  <si>
    <t>s2174</t>
  </si>
  <si>
    <t>Dylan Mohan Gray</t>
  </si>
  <si>
    <t>William Hurt</t>
  </si>
  <si>
    <t>May 13, 2020</t>
  </si>
  <si>
    <t>Dylan Mohan Gray examines Africa's AIDS crisis and activists' battle with pharmaceutical companies to make life-saving HIV drugs more affordable.</t>
  </si>
  <si>
    <t>s2175</t>
  </si>
  <si>
    <t>Aruna Raje</t>
  </si>
  <si>
    <t>Usha Jadhav, Girish Kulkarni, Sachin Khedekar, Rajeshwari Sachdev, Rushad Rana, Mrunal Oak</t>
  </si>
  <si>
    <t>While she successfully advocates for her female clients in difficult divorce cases, a lawyer’s trauma from sexual assault impacts her own marriage.</t>
  </si>
  <si>
    <t>s2176</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</si>
  <si>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</si>
  <si>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</si>
  <si>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</si>
  <si>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</si>
  <si>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</si>
  <si>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</si>
  <si>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</si>
  <si>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</si>
  <si>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George Ford</t>
  </si>
  <si>
    <t>December 21, 2015</t>
  </si>
  <si>
    <t>The first of its kind in UHD 4K, with the clearest picture available, a real fireplace sparks and crackles, adding warmth and atmosphere to any home.</t>
  </si>
  <si>
    <t>s2179</t>
  </si>
  <si>
    <t>For the first time in 4K Ultra-HD, everyone's favorite Yuletide fireplace snaps and crackles in crystal clear, high-def holiday warmth.</t>
  </si>
  <si>
    <t>s2180</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</si>
  <si>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</si>
  <si>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</si>
  <si>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</si>
  <si>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</si>
  <si>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</si>
  <si>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Take an intimate look at the emotionally charged first and last days of new and soon-to-be released inmates at Georgia's Gwinnett County Jail.</t>
  </si>
  <si>
    <t>s2182</t>
  </si>
  <si>
    <t>Arthur Muhammad</t>
  </si>
  <si>
    <t>Lamman Rucker, Lisa Arrindell Anderson, Elise Neal, Kendrick Cross</t>
  </si>
  <si>
    <t>Unaware they’ve matched online, a struggling writer embellishes his lifestyle to impress a successful exec with whom he sparks an unexpected romance.</t>
  </si>
  <si>
    <t>s2183</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</si>
  <si>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</si>
  <si>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</si>
  <si>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</si>
  <si>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</si>
  <si>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</si>
  <si>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</si>
  <si>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</si>
  <si>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</si>
  <si>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s2185</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</si>
  <si>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</si>
  <si>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</si>
  <si>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</si>
  <si>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s2186</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</si>
  <si>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</si>
  <si>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</si>
  <si>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</si>
  <si>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</si>
  <si>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</si>
  <si>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Follow renowned soccer club Juventus on and off the pitch as they attempt to win a seventh straight Italian title and achieve Champions League glory.</t>
  </si>
  <si>
    <t>s2188</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</si>
  <si>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</si>
  <si>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</si>
  <si>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</si>
  <si>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</si>
  <si>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</si>
  <si>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Nirpal Bhogal</t>
  </si>
  <si>
    <t>Antonia Thomas, Luke Norris, Thea Petrie, Eileen Davies, Jonathan Hyde</t>
  </si>
  <si>
    <t>A young couple fights supernatural foes in an attempt to save their daughter from the dark and mysterious forces that follow her every move.</t>
  </si>
  <si>
    <t>s2190</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</si>
  <si>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</si>
  <si>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</si>
  <si>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</si>
  <si>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</si>
  <si>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</si>
  <si>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Keith Malloy</t>
  </si>
  <si>
    <t>In this exploration of the life-changing power of the ocean, six people from very different backgrounds find purpose and meaning in the sea.</t>
  </si>
  <si>
    <t>s2192</t>
  </si>
  <si>
    <t>Andrew Renzi</t>
  </si>
  <si>
    <t>Harry Dean Stanton</t>
  </si>
  <si>
    <t>Harry Dean Stanton narrates this documentary that follows two modern-day cowboys as they welcome new calves at Montana's Fishtail Basin Ranch.</t>
  </si>
  <si>
    <t>s2193</t>
  </si>
  <si>
    <t>Célia Catunda, Kiko Mistrorigo, Rodrigo Eba</t>
  </si>
  <si>
    <t>Fábio Lucindo, Celso Alves, Fernanda Bullara</t>
  </si>
  <si>
    <t>Fishtronaut, Marina and Zeek travel to the big city in search of Grandpa, only to find that everyone else has mysteriously vanished too.</t>
  </si>
  <si>
    <t>s2194</t>
  </si>
  <si>
    <t>Louise Roe</t>
  </si>
  <si>
    <t xml:space="preserve"> December 14, 2018</t>
  </si>
  <si>
    <t>In this reality series, physique meets fashion as contestants compete in challenges to transform both body and image for the grand prize of $100,000.</t>
  </si>
  <si>
    <t>s2195</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</si>
  <si>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</si>
  <si>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</si>
  <si>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</si>
  <si>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</si>
  <si>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Gerry Blaksley</t>
  </si>
  <si>
    <t>April 15, 2020</t>
  </si>
  <si>
    <t>Top athletes from around the globe test their fitness in a four-day competition at the first-ever CrossFit Sanctional event. Let the games begin.</t>
  </si>
  <si>
    <t>s2197</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</si>
  <si>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</si>
  <si>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</si>
  <si>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</si>
  <si>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</si>
  <si>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</si>
  <si>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</si>
  <si>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</si>
  <si>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</si>
  <si>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</si>
  <si>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</si>
  <si>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</si>
  <si>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</si>
  <si>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Antonio Sabato Jr.</t>
  </si>
  <si>
    <t xml:space="preserve"> July 20, 2018</t>
  </si>
  <si>
    <t>A team of skilled contractors and designers hosted by Antonio Sabato Jr. renovates houses, cabins and even RVs, transforming properties in one day.</t>
  </si>
  <si>
    <t>s2201</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</si>
  <si>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</si>
  <si>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</si>
  <si>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</si>
  <si>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</si>
  <si>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</si>
  <si>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</si>
  <si>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</si>
  <si>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</si>
  <si>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</si>
  <si>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</si>
  <si>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</si>
  <si>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</si>
  <si>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Yang Chen</t>
  </si>
  <si>
    <t>Delve into the delectable world of Chaoshan cuisine, explore its unique ingredients and hear the stories of the people behind its creation.</t>
  </si>
  <si>
    <t>s2205</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</si>
  <si>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</si>
  <si>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</si>
  <si>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</si>
  <si>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</si>
  <si>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 all in these stories of city life in China.</t>
  </si>
  <si>
    <t>s2206</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</si>
  <si>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</si>
  <si>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</si>
  <si>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</si>
  <si>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Desiree Burch, Lloyd Griffith, Seann Walsh</t>
  </si>
  <si>
    <t>Harrowing and hilarious tests await the brave and foolhardy, as well as the judges, in this comedy game show. If they flinch, they feel the pain.</t>
  </si>
  <si>
    <t>s2208</t>
  </si>
  <si>
    <t>Over a two-year period, filmmakers embedded with cops in Flint, Michigan, reveal a department grappling with volatile issues in untenable conditions.</t>
  </si>
  <si>
    <t>s2209</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</si>
  <si>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</si>
  <si>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</si>
  <si>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</si>
  <si>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Rutledge Wood</t>
  </si>
  <si>
    <t>Teams compete to navigate rooms flooded with lava by leaping from chairs, hanging from curtains and swinging from chandeliers. Yes, really.</t>
  </si>
  <si>
    <t>s2211</t>
  </si>
  <si>
    <t>Choi Da-in, Yang Se-na, Gim Chae-eun, Esther, Um Sang-hyun, Shin Yong-woo</t>
  </si>
  <si>
    <t>An ordinary student, who forms an advice club with her friends to help others, gains special powers after a mysterious encounter.</t>
  </si>
  <si>
    <t>s2212</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</si>
  <si>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</si>
  <si>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</si>
  <si>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</si>
  <si>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</si>
  <si>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</si>
  <si>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</si>
  <si>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</si>
  <si>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</si>
  <si>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Asri Bendacha</t>
  </si>
  <si>
    <t>United Arab Emirates, United States, United Kingdom</t>
  </si>
  <si>
    <t>Aspiring to be an internet celebrity and make big bucks, a filmmaker travels the world to learn the tricks of the trade from social media influencers.</t>
  </si>
  <si>
    <t>s2215</t>
  </si>
  <si>
    <t>John Stanton, Scaachi Koul, Azeen Ghorayshi, Bim Adewunmi, Juliane Loffler, Charlie Warzel</t>
  </si>
  <si>
    <t>Follow the reporters at BuzzFeed as they probe topics ranging from quirky internet crazes to safe injection spaces for opioid users.</t>
  </si>
  <si>
    <t>s2216</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</si>
  <si>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</si>
  <si>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</si>
  <si>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</si>
  <si>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Mercedes Cordova</t>
  </si>
  <si>
    <t>Argentina, Italy</t>
  </si>
  <si>
    <t>Epicureans and experts trace the migration of Italian cuisine and its evolution in the Americas, delving into the ideas of origin, diaspora and heritage.</t>
  </si>
  <si>
    <t>s2218</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</si>
  <si>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</si>
  <si>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</si>
  <si>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</si>
  <si>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Michael Mosley, James Wong</t>
  </si>
  <si>
    <t>In this series, TV presenter Michael Mosley and botanist James Wong explore the physics, chemistry and biology inside every bite of food we eat.</t>
  </si>
  <si>
    <t>s2220</t>
  </si>
  <si>
    <t>Yenn Teoh, Leslie Chai, Elvis Chin, Candy Ice, Jacky Kam, Jordan Voon, Alvin Wong</t>
  </si>
  <si>
    <t>Familial bonds strain as dramas concerning love, greed, business and generosity simmer across generations.</t>
  </si>
  <si>
    <t>s2221</t>
  </si>
  <si>
    <t>Juan Manuel Cotelo</t>
  </si>
  <si>
    <t>Documentaries, Faith &amp; Spirituality, International Movies</t>
  </si>
  <si>
    <t>This documentary follows 10 men who agree to walk the Camino de Santiago, a 500-mile, 40-day trek that will challenge their strength and faith.</t>
  </si>
  <si>
    <t>s2222</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</si>
  <si>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</si>
  <si>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</si>
  <si>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</si>
  <si>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Mark Helenowski, Kevin Pang</t>
  </si>
  <si>
    <t>March 2, 2016</t>
  </si>
  <si>
    <t>As chef Curtis Duffy oversees every aspect of opening his own restaurant, Grace, he recalls his turbulent childhood and difficult adult relationships.</t>
  </si>
  <si>
    <t>s2224</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</si>
  <si>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</si>
  <si>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</si>
  <si>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</si>
  <si>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s2225</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</si>
  <si>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</si>
  <si>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</si>
  <si>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</si>
  <si>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</si>
  <si>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</si>
  <si>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</si>
  <si>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</si>
  <si>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s2227</t>
  </si>
  <si>
    <t>Richard Miron</t>
  </si>
  <si>
    <t>Kathy Murphy</t>
  </si>
  <si>
    <t>A woman with a passion for fowl keeps a menagerie of birds that draws the ire of neighbors, animal rights advocates and even her own family.</t>
  </si>
  <si>
    <t>s2228</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</si>
  <si>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</si>
  <si>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</si>
  <si>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</si>
  <si>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</si>
  <si>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</si>
  <si>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</si>
  <si>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</si>
  <si>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</si>
  <si>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</si>
  <si>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</si>
  <si>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</si>
  <si>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</si>
  <si>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Brodie Smith</t>
  </si>
  <si>
    <t>Frisbee national champion Brodie Smith challenges inventive athletes across the US to an exhibition match in the unconventional sports they've created.</t>
  </si>
  <si>
    <t>s2232</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</si>
  <si>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</si>
  <si>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</si>
  <si>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</si>
  <si>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s2233</t>
  </si>
  <si>
    <t>Jon Carey, Adam Darke</t>
  </si>
  <si>
    <t>Justin Fashanu, John Fashanu</t>
  </si>
  <si>
    <t>This documentary chronicles the tragic, true story of Justin Fashanu, the first – and only – openly gay man to have played professional soccer.</t>
  </si>
  <si>
    <t>s2234</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</si>
  <si>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</si>
  <si>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</si>
  <si>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</si>
  <si>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</si>
  <si>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</si>
  <si>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</si>
  <si>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</si>
  <si>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</si>
  <si>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</si>
  <si>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This dynamic series spans the globe to explain the complex natural forces that govern the planet, from shape and color to motion and the elements.</t>
  </si>
  <si>
    <t>s2237</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</si>
  <si>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</si>
  <si>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</si>
  <si>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</si>
  <si>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</si>
  <si>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Peter Thomas</t>
  </si>
  <si>
    <t>Detectives and crime lab technicians use the latest and most fascinating procedures to solve crimes in this documentary-style show.</t>
  </si>
  <si>
    <t>s2239</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</si>
  <si>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</si>
  <si>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</si>
  <si>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</si>
  <si>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</si>
  <si>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In the wake of the plane crash that claimed the lives of 71 people, the Brazilian soccer club Chapecoense seeks to rebuild the team that made history.</t>
  </si>
  <si>
    <t>s2241</t>
  </si>
  <si>
    <t>Maya Zinshtein</t>
  </si>
  <si>
    <t>United Kingdom, Israel, Russia</t>
  </si>
  <si>
    <t>May 29, 2017</t>
  </si>
  <si>
    <t>The furor over the addition of two Muslim players to the Beitar Jerusalem soccer club underscores the role of institutionalized racism in Israel.</t>
  </si>
  <si>
    <t>s2242</t>
  </si>
  <si>
    <t>Wil Willis</t>
  </si>
  <si>
    <t>Bladesmiths vie for a cash prize by forging the best metal weapons from the pages of history in this competition series featuring expert judges.</t>
  </si>
  <si>
    <t>s2243</t>
  </si>
  <si>
    <t>Teenage Xue Ming was forced to marry the man who raped her. Years after abandoning her young sons to find a better life, can she escape the guilt?</t>
  </si>
  <si>
    <t>s2244</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</si>
  <si>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</si>
  <si>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</si>
  <si>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</si>
  <si>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</si>
  <si>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</si>
  <si>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</si>
  <si>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</si>
  <si>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</si>
  <si>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</si>
  <si>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</si>
  <si>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Lee Fulkerson</t>
  </si>
  <si>
    <t>October 3, 2019</t>
  </si>
  <si>
    <t>According to the research of two food scientists, the popularity of processed foods has led to epidemic rates of obesity, diabetes and other diseases.</t>
  </si>
  <si>
    <t>s2247</t>
  </si>
  <si>
    <t>Drivers, managers and team owners live life in the fast lane – both on and off the track – during one cutthroat season of Formula 1 racing.</t>
  </si>
  <si>
    <t>s2248</t>
  </si>
  <si>
    <t>Krysia Plonka</t>
  </si>
  <si>
    <t>Fortune Feimster</t>
  </si>
  <si>
    <t>January 21, 2020</t>
  </si>
  <si>
    <t>Actor, comedian and writer Fortune Feimster takes the stage and riffs on her southern roots, sexual awakenings, showbiz career and more.</t>
  </si>
  <si>
    <t>s2249</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</si>
  <si>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</si>
  <si>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</si>
  <si>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</si>
  <si>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s2250</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</si>
  <si>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</si>
  <si>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</si>
  <si>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</si>
  <si>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s2251</t>
  </si>
  <si>
    <t>Bea Alonzo, Toni Gonzaga, Angel Locsin, Shaina Magdayao, Enchong Dee, Sam Milby, Angeline Quinto, Coney Reyes</t>
  </si>
  <si>
    <t>Four sisters unite to stop their young brother's pending nuptials upon meeting his fiancée’s demanding family, revealing long-simmering family issues.</t>
  </si>
  <si>
    <t>s2252</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</si>
  <si>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</si>
  <si>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</si>
  <si>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</si>
  <si>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</si>
  <si>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</si>
  <si>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</si>
  <si>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</si>
  <si>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</si>
  <si>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</si>
  <si>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</si>
  <si>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Francesco Carrozzini</t>
  </si>
  <si>
    <t>A documentary filmmaker chronicles the life and times of his mother, Franca Sozzani, the editor of Italian Vogue and a fashion-world provocateur.</t>
  </si>
  <si>
    <t>s2256</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</si>
  <si>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</si>
  <si>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</si>
  <si>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</si>
  <si>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</si>
  <si>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</si>
  <si>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t>
  </si>
  <si>
    <t>Taking the stage in Milan, Francesco De Carlo opens up about his bad habits, religion, politics and what he's learned from traveling the world.</t>
  </si>
  <si>
    <t>s2258</t>
  </si>
  <si>
    <t>Ulises Valencia</t>
  </si>
  <si>
    <t>Franco Escamilla</t>
  </si>
  <si>
    <t>Comedian Franco Escamilla shares stories about parenting his children when they get into trouble, with reflections on gender, friendship and romance.</t>
  </si>
  <si>
    <t>s2259</t>
  </si>
  <si>
    <t>Mexican stand-up comedian Franco Escamilla draws his jokes from real-life experiences – and he's willing to do anything for new material.</t>
  </si>
  <si>
    <t>s2260</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</si>
  <si>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</si>
  <si>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</si>
  <si>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</si>
  <si>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</si>
  <si>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G.J. Echternkamp</t>
  </si>
  <si>
    <t>Frank was a rising pop star when he married Cindy, but decades of dashed dreams and alcoholism have left the pair struggling to find happiness.</t>
  </si>
  <si>
    <t>s2262</t>
  </si>
  <si>
    <t>Klaas Heufer-Umlauf, Joko Winterscheidt, Lena Meyer-Landrut, Charlotte Roche, Daniel Brühl, Frank Elstner</t>
  </si>
  <si>
    <t>International TV Shows, Stand-Up Comedy &amp; Talk Shows</t>
  </si>
  <si>
    <t>In his farewell show, legendary German host Frank Elstner digs deep and savors his discussions with stars such as Daniel Brühl and Lena Meyer-Landrut.</t>
  </si>
  <si>
    <t>s2263</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</si>
  <si>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</si>
  <si>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</si>
  <si>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</si>
  <si>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s2264</t>
  </si>
  <si>
    <t>Kelsey Grammer, Jane Leeves, David Hyde Pierce, Peri Gilpin, John Mahoney, Dan Butler</t>
  </si>
  <si>
    <t>Frasier Crane is a snooty but lovable Seattle psychiatrist who dispenses advice on his call-in radio show while ignoring it in his own relationships.</t>
  </si>
  <si>
    <t>s2265</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</si>
  <si>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</si>
  <si>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</si>
  <si>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</si>
  <si>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</si>
  <si>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</si>
  <si>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</si>
  <si>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</si>
  <si>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</si>
  <si>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</si>
  <si>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</si>
  <si>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</si>
  <si>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</si>
  <si>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</si>
  <si>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</si>
  <si>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</si>
  <si>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</si>
  <si>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s2269</t>
  </si>
  <si>
    <t>Fred Armisen</t>
  </si>
  <si>
    <t>February 6, 2018</t>
  </si>
  <si>
    <t>For an audience of drummers, comedian Fred Armisen shares and demonstrates his thoughts on musical genres, drummer quirks, regional accents and more.</t>
  </si>
  <si>
    <t>s2270</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</si>
  <si>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</si>
  <si>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</si>
  <si>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s2271</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</si>
  <si>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</si>
  <si>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</si>
  <si>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</si>
  <si>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</si>
  <si>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</si>
  <si>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</si>
  <si>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</si>
  <si>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</si>
  <si>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</si>
  <si>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</si>
  <si>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</si>
  <si>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</si>
  <si>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</si>
  <si>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</si>
  <si>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</si>
  <si>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</si>
  <si>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</si>
  <si>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</si>
  <si>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</si>
  <si>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</si>
  <si>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</si>
  <si>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</si>
  <si>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</si>
  <si>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</si>
  <si>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</si>
  <si>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</si>
  <si>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</si>
  <si>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</si>
  <si>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</si>
  <si>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</si>
  <si>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</si>
  <si>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</si>
  <si>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</si>
  <si>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</si>
  <si>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</si>
  <si>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Marc Levin</t>
  </si>
  <si>
    <t>Freeway Rick Ross</t>
  </si>
  <si>
    <t>United States, Nicaragua</t>
  </si>
  <si>
    <t>Take in the true account of drug kingpin "Freeway" Rick Ross's empire and how the CIA helped him fuel America's  devastating crack cocaine epidemic.</t>
  </si>
  <si>
    <t>s2280</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</si>
  <si>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</si>
  <si>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</si>
  <si>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</si>
  <si>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</si>
  <si>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</si>
  <si>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</si>
  <si>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</si>
  <si>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</si>
  <si>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</si>
  <si>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Paul Krüger, Anél Stolp</t>
  </si>
  <si>
    <t>Lika Berning, Thierry Ballarin, Deon Lotz, Heléne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</si>
  <si>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</si>
  <si>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</si>
  <si>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</si>
  <si>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</si>
  <si>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</si>
  <si>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</si>
  <si>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</si>
  <si>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</si>
  <si>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</si>
  <si>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</si>
  <si>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</si>
  <si>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</si>
  <si>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</si>
  <si>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</si>
  <si>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</si>
  <si>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</si>
  <si>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 xml:space="preserve"> January 17, 2018</t>
  </si>
  <si>
    <t>This docuseries dives into the cutthroat world of Texas youth football, where kids face grueling demands and pressure from coaches and parents to win.</t>
  </si>
  <si>
    <t>s2287</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</si>
  <si>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</si>
  <si>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</si>
  <si>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</si>
  <si>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</si>
  <si>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</si>
  <si>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</si>
  <si>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</si>
  <si>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</si>
  <si>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</si>
  <si>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Jennifer Aniston, Courteney Cox, Lisa Kudrow, Matt LeBlanc, Matthew Perry, David Schwimmer</t>
  </si>
  <si>
    <t>This hit sitcom follows the merry misadventures of six 20-something pals as they navigate the pitfalls of work, life and love in 1990s Manhattan.</t>
  </si>
  <si>
    <t>s2290</t>
  </si>
  <si>
    <t>Keegan-Michael Key, Cobie Smulders, Billy Eichner, Fred Savage, Nat Faxon, Annie Parisse, Jae Suh Park</t>
  </si>
  <si>
    <t>Twenty years after graduation, a tight-knit group of college friends reconnects and discovers that love hasn't gotten easier with age.</t>
  </si>
  <si>
    <t>s2291</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</si>
  <si>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</si>
  <si>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</si>
  <si>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</si>
  <si>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</si>
  <si>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</si>
  <si>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</si>
  <si>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</si>
  <si>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</si>
  <si>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</si>
  <si>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</si>
  <si>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</si>
  <si>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</si>
  <si>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</si>
  <si>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</si>
  <si>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</si>
  <si>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Mahmoud Karim</t>
  </si>
  <si>
    <t>Ahmed Eid, Saki Tsukamoto, Nada Moussa, Mohammed Tharwat</t>
  </si>
  <si>
    <t>After his wife relocates to her home country of Japan, an Egyptian man – and father of two rambunctious kids – tries to win her back.</t>
  </si>
  <si>
    <t>s2295</t>
  </si>
  <si>
    <t>Werner Herzog</t>
  </si>
  <si>
    <t>April 15, 2014</t>
  </si>
  <si>
    <t>Werner Herzog chronicles the devastating consequences of texting and driving. The film examines how lives can be forever altered by a trivial text.</t>
  </si>
  <si>
    <t>s2296</t>
  </si>
  <si>
    <t>Pierre Morel</t>
  </si>
  <si>
    <t>John Travolta, Jonathan Rhys Meyers, Kasia Smutniak, Richard Durden, Bing Yin, Amber Rose Revah, Eric Godon, François Bredon, Chems Dahmani, Sami Darr, Didier Constant</t>
  </si>
  <si>
    <t>France, United Kingdom, United States</t>
  </si>
  <si>
    <t>A low-level intelligence agent gets pulled into action and espionage above his pay grade when he's ordered to assist a trigger-happy senior agent.</t>
  </si>
  <si>
    <t>s2297</t>
  </si>
  <si>
    <t>Heber Cannon</t>
  </si>
  <si>
    <t>Rich Froning</t>
  </si>
  <si>
    <t>Follow the grueling training regimen of Rich Froning Jr. as he sets his sights on winning an unprecedented fourth CrossFit Games title.</t>
  </si>
  <si>
    <t>s2298</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</si>
  <si>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</si>
  <si>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</si>
  <si>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</si>
  <si>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</si>
  <si>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</si>
  <si>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</si>
  <si>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</si>
  <si>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</si>
  <si>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</si>
  <si>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</si>
  <si>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</si>
  <si>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</si>
  <si>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</si>
  <si>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David Attenborough journeys to both polar regions to investigate what rising temperatures will mean for the people and wildlife that live there.</t>
  </si>
  <si>
    <t>s2302</t>
  </si>
  <si>
    <t>Collecting highlights from the epic documentary series that explores the entire polar year and the inhabitants, from the north to the south.</t>
  </si>
  <si>
    <t>s2303</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</si>
  <si>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</si>
  <si>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</si>
  <si>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</si>
  <si>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</si>
  <si>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</si>
  <si>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</si>
  <si>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</si>
  <si>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</si>
  <si>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</si>
  <si>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s2306</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</si>
  <si>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</si>
  <si>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</si>
  <si>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</si>
  <si>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</si>
  <si>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</si>
  <si>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</si>
  <si>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</si>
  <si>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</si>
  <si>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</si>
  <si>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</si>
  <si>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</si>
  <si>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</si>
  <si>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</si>
  <si>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</si>
  <si>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</si>
  <si>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</si>
  <si>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</si>
  <si>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</si>
  <si>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</si>
  <si>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</si>
  <si>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</si>
  <si>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Jeff Deverett</t>
  </si>
  <si>
    <t>Sydney Cope, Logan Edra, Liza Wilk, Braedyn Bruner, Billie Merritt</t>
  </si>
  <si>
    <t>With a championship on the line, Chayse and her gymnastics team look to a local break-dancer for all the right moves to rise above their competition.</t>
  </si>
  <si>
    <t>s2312</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</si>
  <si>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</si>
  <si>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</si>
  <si>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s2313</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</si>
  <si>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</si>
  <si>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</si>
  <si>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</si>
  <si>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</si>
  <si>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</si>
  <si>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</si>
  <si>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</si>
  <si>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s2315</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</si>
  <si>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</si>
  <si>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</si>
  <si>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</si>
  <si>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</si>
  <si>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Denis Do</t>
  </si>
  <si>
    <t>Bérénice Bejo, Louis Garrel, Colette Kieffer, Aude-Laurence Clermont Biver, Brice Montagne, Franck Sasonoff, Hervé Sogne, Maxime Baudoin, Tom Trouffier, Lila Lacombe, Céline Ronté, Emilie Marié, Thierry Jahn</t>
  </si>
  <si>
    <t>France, Belgium, Luxembourg, Cambodia,</t>
  </si>
  <si>
    <t>July 18, 2020</t>
  </si>
  <si>
    <t>Separated from their young son during the brutal Khmer Rouge revolution, a couple must find ways to endure while searching for their child.</t>
  </si>
  <si>
    <t>s2317</t>
  </si>
  <si>
    <t>Bob Rose</t>
  </si>
  <si>
    <t>This documentary explores the challenging, transformative world of high-intensity fitness programs through the eyes of the people who've embraced them.</t>
  </si>
  <si>
    <t>s2318</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</si>
  <si>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</si>
  <si>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</si>
  <si>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</si>
  <si>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</si>
  <si>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Le Van Kiet</t>
  </si>
  <si>
    <t>Ngo Thanh Van, Phan Thanh Nhien, Mai Cat Vi, Thanh Hoa, Pham Anh Khoa</t>
  </si>
  <si>
    <t>When traffickers kidnap her daughter from their village, vengeful Hai Phuong returns to Saigon – and her outlaw roots – to take down the abductors.</t>
  </si>
  <si>
    <t>s2320</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</si>
  <si>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</si>
  <si>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</si>
  <si>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</si>
  <si>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</si>
  <si>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</si>
  <si>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</si>
  <si>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</si>
  <si>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</si>
  <si>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Chris Smith</t>
  </si>
  <si>
    <t>The Fyre Festival was billed as a luxury music experience on a posh private island, but it failed spectacularly in the hands of a cocky entrepreneur.</t>
  </si>
  <si>
    <t>s2323</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</si>
  <si>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</si>
  <si>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</si>
  <si>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</si>
  <si>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</si>
  <si>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s2324</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</si>
  <si>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</si>
  <si>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</si>
  <si>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</si>
  <si>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s2325</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</si>
  <si>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</si>
  <si>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</si>
  <si>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s2326</t>
  </si>
  <si>
    <t>Kıvanç Baruönü</t>
  </si>
  <si>
    <t>Eda Ece, Dilşah Demir, Gupse Özay, Buğra Gülsoy</t>
  </si>
  <si>
    <t>When his jealous sister plots to wreck his engagement, a young man does everything he can to protect his betrothed from her devious schemes.</t>
  </si>
  <si>
    <t>s2327</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</si>
  <si>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</si>
  <si>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</si>
  <si>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</si>
  <si>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</si>
  <si>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</si>
  <si>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</si>
  <si>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</si>
  <si>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</si>
  <si>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Manny Rodriguez</t>
  </si>
  <si>
    <t>Gabriel Iglesias</t>
  </si>
  <si>
    <t>Gabriel "Fluffy" Iglesias discusses his teenage son and encounters with Snoop Dogg, Chris Rock and Vicente Fernández in this stand-up special for 2019.</t>
  </si>
  <si>
    <t>s2330</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</si>
  <si>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</si>
  <si>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</si>
  <si>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</si>
  <si>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</si>
  <si>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</si>
  <si>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Hawaiian-shirt enthusiast Gabriel "Fluffy" Iglesias finds the laughs in racist gift baskets, Prius-driving cops and all-female taco trucks.</t>
  </si>
  <si>
    <t>s2332</t>
  </si>
  <si>
    <t>Amol Parashar, Harleen Sethi, Chaitanya Sharma, Priya Malik, Pratik Dixit</t>
  </si>
  <si>
    <t>Three young, aspiring Indian rappers make their way in a cutthroat music industry, dreaming of fame, stardom and ultimate hip-hop domination .</t>
  </si>
  <si>
    <t>s2333</t>
  </si>
  <si>
    <t>Michael Simon</t>
  </si>
  <si>
    <t>Gad Elmaleh</t>
  </si>
  <si>
    <t>In his first English-language special, comedian Gad Elmaleh gleefully digs into America's food obsessions, dating culture, slang and more.</t>
  </si>
  <si>
    <t>s2334</t>
  </si>
  <si>
    <t>Mario Rouleau</t>
  </si>
  <si>
    <t>January 23, 2017</t>
  </si>
  <si>
    <t>French comic Gad Elmaleh regales a Montreal crowd with tales of awkward mix-ups and baffling customs he's encountered since moving to the U.S.</t>
  </si>
  <si>
    <t>s2335</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</si>
  <si>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</si>
  <si>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</si>
  <si>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</si>
  <si>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</si>
  <si>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Chris Moukarbel</t>
  </si>
  <si>
    <t>Lady Gaga</t>
  </si>
  <si>
    <t>September 22, 2017</t>
  </si>
  <si>
    <t>Follow pop provocateur Lady Gaga as she releases a new album, preps for her Super Bowl halftime show, and confronts physical and emotional struggles.</t>
  </si>
  <si>
    <t>s2337</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</si>
  <si>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</si>
  <si>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</si>
  <si>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</si>
  <si>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</si>
  <si>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</si>
  <si>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</si>
  <si>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</si>
  <si>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</si>
  <si>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</si>
  <si>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</si>
  <si>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</si>
  <si>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</si>
  <si>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</si>
  <si>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</si>
  <si>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</si>
  <si>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</si>
  <si>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Loretta Devine, Tia Mowry-Hardrict, Anthony Alabi, Paul Wight, Allison Munn, Gabriel Iglesias, Sherri Shepherd, Paulina Chávez, Jencarlos Canela</t>
  </si>
  <si>
    <t>August 10, 2020</t>
  </si>
  <si>
    <t>Worlds collide in this special event featuring familiar faces, surprise cameos and stories of spirited competition from four different comedy series.</t>
  </si>
  <si>
    <t>s2342</t>
  </si>
  <si>
    <t>Ahmed Al-Badry</t>
  </si>
  <si>
    <t>Yousra, Mai Ezz El-Din, Ezzat Abou Aouf, Mohamed Nour</t>
  </si>
  <si>
    <t>A woman ends up working at the same nightclub as her son’s girlfriend — who she doesn’t like — and tries to break up their relationship.</t>
  </si>
  <si>
    <t>s2343</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</si>
  <si>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</si>
  <si>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</si>
  <si>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</si>
  <si>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</si>
  <si>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India, Turkey</t>
  </si>
  <si>
    <t>s2345</t>
  </si>
  <si>
    <t>As a series of murders hit close to home, a video game designer with PTSD must confront her demons, or risk becoming their victim.</t>
  </si>
  <si>
    <t>s2346</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</si>
  <si>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</si>
  <si>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</si>
  <si>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</si>
  <si>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</si>
  <si>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Lego Lee, Alice Ko, Afalean Lu, Tsai Chen-nan, Wang Chuan, Leiya Gao, Charlize Lin</t>
  </si>
  <si>
    <t>An army deserter hiding out in a small coastal town becomes the coach of a youth baseball team and develops warm relationships in his new community.</t>
  </si>
  <si>
    <t>s2348</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</si>
  <si>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</si>
  <si>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</si>
  <si>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</si>
  <si>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s2349</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</si>
  <si>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</si>
  <si>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</si>
  <si>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</si>
  <si>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s2350</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</si>
  <si>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</si>
  <si>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</si>
  <si>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</si>
  <si>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Ragini Khanna, Mandira Bedi, Tanishaa Mukerji</t>
  </si>
  <si>
    <t>Training a keen eye on hot-button political topics, this variety show features stand-up comedy, sketches and sarcastic celebrity impersonations.</t>
  </si>
  <si>
    <t>s2352</t>
  </si>
  <si>
    <t>Leonardo DiCaprio, Daniel Day-Lewis, Cameron Diaz, Jim Broadbent, John C. Reilly, Henry Thomas, Liam Neeson, Brendan Gleeson, Gary Lewis, Stephen Graham</t>
  </si>
  <si>
    <t>August 20, 2019</t>
  </si>
  <si>
    <t>In the crime-ridden slums of New York in the 1860s, vengeful orphan Amsterdam Vallon joins the cutthroat gang of his father's killer, Bill the Butcher.</t>
  </si>
  <si>
    <t>s2353</t>
  </si>
  <si>
    <t>Keiichi Sato, Yasushi Kawamura</t>
  </si>
  <si>
    <t>Daisuke Ono, M・A・O,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</si>
  <si>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</si>
  <si>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</si>
  <si>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</si>
  <si>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</si>
  <si>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</si>
  <si>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</si>
  <si>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</si>
  <si>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</si>
  <si>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</si>
  <si>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</si>
  <si>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</si>
  <si>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</si>
  <si>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</si>
  <si>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</si>
  <si>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</si>
  <si>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</si>
  <si>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Mark A.Z. Dippé,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</si>
  <si>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</si>
  <si>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</si>
  <si>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</si>
  <si>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</si>
  <si>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Mark A.Z. Dippé</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</si>
  <si>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</si>
  <si>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</si>
  <si>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</si>
  <si>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</si>
  <si>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Riki Lindhome, Jeremy Konner</t>
  </si>
  <si>
    <t>Riki Lindhome, Kate Micucci, Anthony Jeselnik, Steve Agee</t>
  </si>
  <si>
    <t>Garfunkel and Oates put on a surprise-filled show in Seattle in hopes of raising enough money to make their own comedy special.</t>
  </si>
  <si>
    <t>s2360</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</si>
  <si>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</si>
  <si>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</si>
  <si>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</si>
  <si>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Glenn Weiss</t>
  </si>
  <si>
    <t>Garth Brooks</t>
  </si>
  <si>
    <t>Revealing interviews and archive footage tell the story of Garth Brooks' humble beginnings, rise to fame and unprecedented impact on country music.</t>
  </si>
  <si>
    <t>s2362</t>
  </si>
  <si>
    <t>Ifa Isfansyah</t>
  </si>
  <si>
    <t>Emir Mahira, Maudy Koesnaedi, Ikranagara, Aldo Tansani, Marsha Aruan, Ari Sihasale</t>
  </si>
  <si>
    <t>October 9, 2018</t>
  </si>
  <si>
    <t>A determined boy will do anything to become a great soccer player, despite the wishes of his grandfather.</t>
  </si>
  <si>
    <t>s2363</t>
  </si>
  <si>
    <t>Rudy Soedjarwo</t>
  </si>
  <si>
    <t>Emir Mahira, Aldo Tansani, Maudy Koesnaedi, Ramzi, Rio Dewanto, Monica Sayangbati, Rendy Khrisna</t>
  </si>
  <si>
    <t>A young soccer player sets out to prove he can lead his team to a championship – but being a winner is about more than just talent.</t>
  </si>
  <si>
    <t>s2364</t>
  </si>
  <si>
    <t>Yen Cheng-kuo</t>
  </si>
  <si>
    <t>Collin Chou, Jason Wang, Jack Kao, Tsai Chen-nan, Lu Hsueh-feng, Peng Sun</t>
  </si>
  <si>
    <t>When a zealous gang leader plans to take out a friend-turned-rival for control of his turf, internal tensions complicate the battle to be the boss.</t>
  </si>
  <si>
    <t>s2365</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</si>
  <si>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</si>
  <si>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</si>
  <si>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</si>
  <si>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</si>
  <si>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</si>
  <si>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</si>
  <si>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</si>
  <si>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</si>
  <si>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</si>
  <si>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</si>
  <si>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</si>
  <si>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</si>
  <si>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</si>
  <si>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</si>
  <si>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</si>
  <si>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</si>
  <si>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</si>
  <si>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Naoto Amazutsumi</t>
  </si>
  <si>
    <t>Gen Hoshino</t>
  </si>
  <si>
    <t>Singer-songwriter Gen Hoshino takes the stage at the sold out Tokyo Dome in his highly anticipated 2019 Pop Virus dome tour.</t>
  </si>
  <si>
    <t>s2370</t>
  </si>
  <si>
    <t>Katie Couric</t>
  </si>
  <si>
    <t>Katie Couric explores our evolving understanding of gender identity, speaking with transgender and intersex individuals about their experiences.</t>
  </si>
  <si>
    <t>s2371</t>
  </si>
  <si>
    <t>New-generation bodybuilding stars – including Rich Piana, Kai Greene and Calum von Moger – share their experiences competing in the demanding sport.</t>
  </si>
  <si>
    <t>s2372</t>
  </si>
  <si>
    <t>Bodybuilders come together from around the world to compete in the Mr. Olympia competition and try to achieve their goals of physical perfection.</t>
  </si>
  <si>
    <t>s2373</t>
  </si>
  <si>
    <t>Suseenthiran</t>
  </si>
  <si>
    <t>Roshan, Priyaa Lal, Aadukalam Naren, Singam Puli, Meera Krishnan, Jayaprakash</t>
  </si>
  <si>
    <t>February 17, 2019</t>
  </si>
  <si>
    <t>Extreme pressure from his father to excel at school during childhood has dangerous psychological effects on a brilliant but suicidal man’s adult life.</t>
  </si>
  <si>
    <t>s2374</t>
  </si>
  <si>
    <t>Bettany Hughes</t>
  </si>
  <si>
    <t>Historian Bettany Hughes travels to India, Greece and China to explore the lives and times of Buddha, Socrates and Confucius.</t>
  </si>
  <si>
    <t>s2375</t>
  </si>
  <si>
    <t>Historian Bettany Hughes explores the intellectual landscapes that helped shape the work of Karl Marx, Friedrich Nietzsche and Sigmund Freud.</t>
  </si>
  <si>
    <t>s2376</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</si>
  <si>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</si>
  <si>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</si>
  <si>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s2377</t>
  </si>
  <si>
    <t>David Dencik, Ruth Vega Fernandez, David Fukamachi Regnfors, Sverrir Gudnason, Andreas Kundler, Sven Nordin, Boman Oscarsson, Lars Green, Sebastian Sporsén,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</si>
  <si>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</si>
  <si>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</si>
  <si>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</si>
  <si>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t>
  </si>
  <si>
    <t>Comedian George Lopez tackles the future and the past of Latinx culture in America, touching on immigration, his tough relatives, aging and much more.</t>
  </si>
  <si>
    <t>s2379</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</si>
  <si>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</si>
  <si>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</si>
  <si>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</si>
  <si>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</si>
  <si>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Carla Gugino, Bruce Greenwood, Henry Thomas, Carel Struycken, Chiara Aurelia</t>
  </si>
  <si>
    <t>September 29, 2017</t>
  </si>
  <si>
    <t>When her husband's sex game goes wrong, Jessie – handcuffed to a bed in a remote lake house – faces warped visions, dark secrets and a dire choice.</t>
  </si>
  <si>
    <t>s2381</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</si>
  <si>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</si>
  <si>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</si>
  <si>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</si>
  <si>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</si>
  <si>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</si>
  <si>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Kim Adis, Mia McKenna-Bruce, Bethany Antonia, Jessica Alexander</t>
  </si>
  <si>
    <t>July 31, 2020</t>
  </si>
  <si>
    <t>In a secret act of skillful revenge, four private school classmates team up and work together to expose a string of schoolwide injustices.</t>
  </si>
  <si>
    <t>s2383</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</si>
  <si>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</si>
  <si>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</si>
  <si>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</si>
  <si>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</si>
  <si>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</si>
  <si>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</si>
  <si>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</si>
  <si>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s2385</t>
  </si>
  <si>
    <t>Dylan Bank, Daniel DiMauro, Morgan Pehme</t>
  </si>
  <si>
    <t>Roger Stone</t>
  </si>
  <si>
    <t>Examine the rise, fall and rebirth of political operative Roger Stone, who's been an influential member of Team Trump for decades.</t>
  </si>
  <si>
    <t>s2386</t>
  </si>
  <si>
    <t>Expert home organizers Clea and Joanna help celebrities and everyday clients edit, categorize and contain their clutter to create stunning spaces.</t>
  </si>
  <si>
    <t>s2387</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</si>
  <si>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</si>
  <si>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</si>
  <si>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</si>
  <si>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</si>
  <si>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Ray Romano, Chris O'Dowd</t>
  </si>
  <si>
    <t>Organized crime enforcer Miles Daly strives to reinvent himself as a Hollywood filmmaker in this satire based on Elmore Leonard's best-selling novel.</t>
  </si>
  <si>
    <t>s2389</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</si>
  <si>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</si>
  <si>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</si>
  <si>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</si>
  <si>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</si>
  <si>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</si>
  <si>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</si>
  <si>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s2391</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</si>
  <si>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</si>
  <si>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</si>
  <si>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</si>
  <si>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</si>
  <si>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</si>
  <si>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</si>
  <si>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</si>
  <si>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</si>
  <si>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Emraan Hashmi, Vidya Balan, Rajesh Sharma, Namit Das, Parvin Dabas</t>
  </si>
  <si>
    <t>Former con artist Sanju surrounds himself with the finer things, a blissful life troubled by only one thing: his wife, who wants even more.</t>
  </si>
  <si>
    <t>s2394</t>
  </si>
  <si>
    <t>Sunny Deol, Meenakshi Sheshadri, Amrish Puri, Moushumi Chatterjee, Kulbhushan Kharbanda, Om Puri, Raj Babbar, Shabbir Khan</t>
  </si>
  <si>
    <t>Framed for his older brother's murder, a boxer seeks violent revenge against the true killer who's torn his family apart.</t>
  </si>
  <si>
    <t>s2395</t>
  </si>
  <si>
    <t>Rich Ragsdale</t>
  </si>
  <si>
    <t>Scout Taylor-Compton, James Landry Hébert,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</si>
  <si>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</si>
  <si>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</si>
  <si>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</si>
  <si>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</si>
  <si>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</si>
  <si>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</si>
  <si>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</si>
  <si>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September 13, 2017</t>
  </si>
  <si>
    <t>An international group of filmmakers sets out on a mission to get up close and personal with a family of elusive snow leopards.</t>
  </si>
  <si>
    <t>s2398</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</si>
  <si>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</si>
  <si>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</si>
  <si>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</si>
  <si>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</si>
  <si>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Scott McNeil, Vincent Tong, Travis Turner, Shannon Chan-Kent, Lili Beaudoin</t>
  </si>
  <si>
    <t>Two kids and their pet dog (aka the Ghost Patrol) get a call about an old manor and soon find they are investigating their first real haunted house.</t>
  </si>
  <si>
    <t>s2400</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</si>
  <si>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</si>
  <si>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</si>
  <si>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</si>
  <si>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</si>
  <si>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</si>
  <si>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</si>
  <si>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</si>
  <si>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</si>
  <si>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</si>
  <si>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</si>
  <si>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</si>
  <si>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Brit Eaton, Scott Glaves</t>
  </si>
  <si>
    <t>Two history buffs with an eye for valuables traverse through forgotten mines and abandoned landmarks in the wild, wild West to score collectibles.</t>
  </si>
  <si>
    <t>s2404</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</si>
  <si>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</si>
  <si>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</si>
  <si>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</si>
  <si>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Bassam Tariq</t>
  </si>
  <si>
    <t>Shocked when their friend embraces extremism, a group of Muslim Americans in Texas recount their time with him and theories about his fate.</t>
  </si>
  <si>
    <t>s2406</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</si>
  <si>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</si>
  <si>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</si>
  <si>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</si>
  <si>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</si>
  <si>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</si>
  <si>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Patrick Graham</t>
  </si>
  <si>
    <t>Radhika Apte, Manav Kaul, Ratnabali Bhattacharjee, Mahesh Balraj</t>
  </si>
  <si>
    <t>When a new prisoner at a military detention center exhibits eerie behavior, a young interrogator’s search for the truth becomes a battle for survival.</t>
  </si>
  <si>
    <t>s2408</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</si>
  <si>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</si>
  <si>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</si>
  <si>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</si>
  <si>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</si>
  <si>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</si>
  <si>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</si>
  <si>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</si>
  <si>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Four prehistoric friends go on an array of adventures while trying to unravel a mystery about a big, fierce creature. Based on Jonny Duddle's book.</t>
  </si>
  <si>
    <t>s2411</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</si>
  <si>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</si>
  <si>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</si>
  <si>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</si>
  <si>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</si>
  <si>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</si>
  <si>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</si>
  <si>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</si>
  <si>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</si>
  <si>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</si>
  <si>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</si>
  <si>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</si>
  <si>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</si>
  <si>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</si>
  <si>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</si>
  <si>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</si>
  <si>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Florent Bodin</t>
  </si>
  <si>
    <t>Maître Gims</t>
  </si>
  <si>
    <t>Go backstage with beloved rap superstar Gims in the year leading up to his major 2019 Stade de France performance in this up-close documentary.</t>
  </si>
  <si>
    <t>s2416</t>
  </si>
  <si>
    <t>Paul M. Green</t>
  </si>
  <si>
    <t>Gina Yashere</t>
  </si>
  <si>
    <t>British comic Gina Yashere takes the stage in San Francisco, where she shares her thoughts on everything from toilet ninjas to her troublesome name.</t>
  </si>
  <si>
    <t>s2417</t>
  </si>
  <si>
    <t>Standup comedian and "Daily Show" correspondent Gina Yashere delivers a sharp set of wry observations on the environment, money and more.</t>
  </si>
  <si>
    <t>s2418</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</si>
  <si>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</si>
  <si>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</si>
  <si>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</si>
  <si>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</si>
  <si>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s2419</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</si>
  <si>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</si>
  <si>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</si>
  <si>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</si>
  <si>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</si>
  <si>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</si>
  <si>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</si>
  <si>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</si>
  <si>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</si>
  <si>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</si>
  <si>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</si>
  <si>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</si>
  <si>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</si>
  <si>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</si>
  <si>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</si>
  <si>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</si>
  <si>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</si>
  <si>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</si>
  <si>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</si>
  <si>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</si>
  <si>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</si>
  <si>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</si>
  <si>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</si>
  <si>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</si>
  <si>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</si>
  <si>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</si>
  <si>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</si>
  <si>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</si>
  <si>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Britt Robertson, Ellie Reed, Johnny Simmons, Alphonso Mcauley</t>
  </si>
  <si>
    <t>April 21, 2017</t>
  </si>
  <si>
    <t>Rebellious and broke, Sophia stumbles into creating an online business and learns how to be the boss. A comedy inspired by the best-selling memoir.</t>
  </si>
  <si>
    <t>s2427</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</si>
  <si>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</si>
  <si>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</si>
  <si>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</si>
  <si>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</si>
  <si>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</si>
  <si>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Tracee Ellis Ross, Golden Brooks, Persia White, Jill Marie Jones, Reginald C. Hayes</t>
  </si>
  <si>
    <t>Four close friends in Los Angeles challenge and support each other through life's triumphs and disasters. Sophisticated, relatable and always funny.</t>
  </si>
  <si>
    <t>s2429</t>
  </si>
  <si>
    <t>Lisa Edelstein, Beau Garrett, Necar Zadegan, Paul Adelstein, Janeane Garofalo, Alanna Ubach</t>
  </si>
  <si>
    <t>After the world learns the truth about her failing marriage, a successful self-help author tries to salvage her career and find her way as a divorcée.</t>
  </si>
  <si>
    <t>s2430</t>
  </si>
  <si>
    <t>Srishti Shrivastava, Parul Gulati, Simran Natekar, Ahsaas Channa, Shreya Mehta, Gagan Arora, Trupti Khamkar, Khushbu Baid</t>
  </si>
  <si>
    <t>Four girls from different backgrounds become unlikely friends when they move into a dormitory for female dental students.</t>
  </si>
  <si>
    <t>s2431</t>
  </si>
  <si>
    <t>Fights, friendships, dating, rules. Teenage life is full of drama. But behind bars, the stakes are so much higher.</t>
  </si>
  <si>
    <t>s2432</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</si>
  <si>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</si>
  <si>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</si>
  <si>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</si>
  <si>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</si>
  <si>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</si>
  <si>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</si>
  <si>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s2434</t>
  </si>
  <si>
    <t>Olivier Afonso</t>
  </si>
  <si>
    <t>Victor Artus Solaro, Manon Azem, Louise Blachère, Tiphaine Daviot, Margot Dufrene, Anne-Solenne Hatte, Camille Razat, Dany Verissimo-Petit, Denis Lavant, Aurélien Cotentin, Mathieu Madénian, Thomas Vandenberghe</t>
  </si>
  <si>
    <t>Comedies, Horror Movies, International Movies</t>
  </si>
  <si>
    <t>Stranded in the woods and eyeballed by twisted hunters, members of a women’s volleyball team bump it up in the most dangerous game of their lives.</t>
  </si>
  <si>
    <t>s2435</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</si>
  <si>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</si>
  <si>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</si>
  <si>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</si>
  <si>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</si>
  <si>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</si>
  <si>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</si>
  <si>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</si>
  <si>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</si>
  <si>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</si>
  <si>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</si>
  <si>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</si>
  <si>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Ricardo Hurtado, Monica Ray, Luke Youngblood, Scott  Kreamer, Dan Milano, Gunnar Sizemore, Zehra Fazal, Sandeep Parikh</t>
  </si>
  <si>
    <t>Two teens work at a game store as a front for their actual job: Hunting video game monsters who've broken out into the real world.</t>
  </si>
  <si>
    <t>s2439</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</si>
  <si>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</si>
  <si>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</si>
  <si>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</si>
  <si>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</si>
  <si>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</si>
  <si>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</si>
  <si>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</si>
  <si>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</si>
  <si>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</si>
  <si>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</si>
  <si>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In this competition show, aspiring makeup artists navigate colorful challenges to win a career-making opportunity in the beauty industry.</t>
  </si>
  <si>
    <t>s2443</t>
  </si>
  <si>
    <t>Brett Whitcomb</t>
  </si>
  <si>
    <t>This engaging documentary chronicles the 1980s phenomenon "The Gorgeous Ladies of Wrestling," which elevated its female grapplers to star status.</t>
  </si>
  <si>
    <t>s2444</t>
  </si>
  <si>
    <t>Henley Hii, Debbie Goh, Frederick Lee, Wymen Yang, Melvin Sia, Alvin Wong</t>
  </si>
  <si>
    <t>Amid Malaysia's charcoal industry, a woman deftly adapts to her environs as she juggles three men in her life: her husband, her lover and her friend.</t>
  </si>
  <si>
    <t>s2445</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</si>
  <si>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</si>
  <si>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</si>
  <si>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</si>
  <si>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</si>
  <si>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</si>
  <si>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</si>
  <si>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</si>
  <si>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</si>
  <si>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s2447</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</si>
  <si>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</si>
  <si>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</si>
  <si>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s2448</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</si>
  <si>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</si>
  <si>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</si>
  <si>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</si>
  <si>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</si>
  <si>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</si>
  <si>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</si>
  <si>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s2450</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</si>
  <si>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</si>
  <si>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</si>
  <si>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</si>
  <si>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s2451</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</si>
  <si>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</si>
  <si>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</si>
  <si>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</si>
  <si>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</si>
  <si>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</si>
  <si>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Ryuichi Kijima, Hiroaki Hirata, Kazuya Nakai, Sayaka Ohara, Daisuke Sakaguchi, Maaya Sakamoto</t>
  </si>
  <si>
    <t>An enemy immune to conventional arms has caused the collapse of civilization and humanity's only hope lies in a new living weapon: the God Arc.</t>
  </si>
  <si>
    <t>s2453</t>
  </si>
  <si>
    <t>Jedd Wider, Todd Wider</t>
  </si>
  <si>
    <t>Lori Singer</t>
  </si>
  <si>
    <t>October 22, 2018</t>
  </si>
  <si>
    <t>Through diary entries, this documentary follows the life and death of homeless woman Linda Bishop and her struggles with starvation, sanity and God.</t>
  </si>
  <si>
    <t>s2454</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</si>
  <si>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</si>
  <si>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</si>
  <si>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</si>
  <si>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</si>
  <si>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</si>
  <si>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</si>
  <si>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</si>
  <si>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</si>
  <si>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</si>
  <si>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</si>
  <si>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</si>
  <si>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</si>
  <si>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</si>
  <si>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Francis Lee</t>
  </si>
  <si>
    <t>Josh O'Connor, Alec Secareanu, Ian Hart, Gemma Jones</t>
  </si>
  <si>
    <t>In Yorkshire, a withdrawn gay farmer begins a torrid affair with a Romanian migrant worker who shows him the depths of his capacity for affection.</t>
  </si>
  <si>
    <t>s2458</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</si>
  <si>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</si>
  <si>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</si>
  <si>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s2459</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</si>
  <si>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</si>
  <si>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</si>
  <si>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</si>
  <si>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</si>
  <si>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</si>
  <si>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</si>
  <si>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</si>
  <si>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January 9, 2019</t>
  </si>
  <si>
    <t>With the earth alliance weakened, Haruo weighs siding with the Exif, whose death cult is summoning a monster that can destroy the world.</t>
  </si>
  <si>
    <t>s2462</t>
  </si>
  <si>
    <t>Hong Won-ki</t>
  </si>
  <si>
    <t>SEOLA, Lee Hyun-joo, Song Chae-yun, Han Ga-rim, Shim So-young</t>
  </si>
  <si>
    <t>When night falls on the city, shadows and spirits come alive in this horror anthology series centered on urban legends.</t>
  </si>
  <si>
    <t>s2463</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</si>
  <si>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</si>
  <si>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</si>
  <si>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</si>
  <si>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</si>
  <si>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</si>
  <si>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s2465</t>
  </si>
  <si>
    <t>Takuya Inaba</t>
  </si>
  <si>
    <t>In the 1980s, a recently discarded television set from the 1960s refuses to accept its fate and tries to break out of the junkyard.</t>
  </si>
  <si>
    <t>s2466</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</si>
  <si>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</si>
  <si>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</si>
  <si>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s2467</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</si>
  <si>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</si>
  <si>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</si>
  <si>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</si>
  <si>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</si>
  <si>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Natalie Lander, Georgie Kidder</t>
  </si>
  <si>
    <t xml:space="preserve"> October 31, 2018</t>
  </si>
  <si>
    <t>Best pals Goldie and Bear, from "Goldilocks and the Three Bears," join other characters from beloved stories for adventures in the Fairy Tale Forest.</t>
  </si>
  <si>
    <t>s2469</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</si>
  <si>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</si>
  <si>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</si>
  <si>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</si>
  <si>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</si>
  <si>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Kabir Sadanand</t>
  </si>
  <si>
    <t>Vir Das, Sandeepa Dhar, Dimple Kapadia, Kunaal Roy Kapur, Deepak Tijori</t>
  </si>
  <si>
    <t>Hapless brothers Gollu and Pappu stumble into a terrorist plot and end up being ordered to detonate a bomb, a task they are destined to bungle.</t>
  </si>
  <si>
    <t>s2471</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</si>
  <si>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</si>
  <si>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</si>
  <si>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</si>
  <si>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</si>
  <si>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</si>
  <si>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s2473</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</si>
  <si>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</si>
  <si>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</si>
  <si>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</si>
  <si>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</si>
  <si>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</si>
  <si>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</si>
  <si>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</si>
  <si>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</si>
  <si>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</si>
  <si>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</si>
  <si>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Neslihan Yesilyurt</t>
  </si>
  <si>
    <t>Gökçe Bahadır, Engin Öztürk, Onur Saylak</t>
  </si>
  <si>
    <t>July 12, 2017</t>
  </si>
  <si>
    <t>A nurse escapes from her surgeon fiancé after his ex reveals his dark secrets. She later finds love again, but a car accident changes everything.</t>
  </si>
  <si>
    <t>s2476</t>
  </si>
  <si>
    <t>Ali Rabee, Mohamed Abdel-Rahman, Bayoumi Fouad, Karim Afifi, Dalal Abdel Aziz, Mai Selim, Tara Emad, Mohammed Tharwat, Haifa Wehbe, Ahmed Adel</t>
  </si>
  <si>
    <t>December 10, 2019</t>
  </si>
  <si>
    <t>As two jobless brothers search aimlessly for careers worthy of their hard-to-please mother’s praise, they cluelessly tackle countless gigs.</t>
  </si>
  <si>
    <t>s2477</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</si>
  <si>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</si>
  <si>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</si>
  <si>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</si>
  <si>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</si>
  <si>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</si>
  <si>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</si>
  <si>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s2479</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</si>
  <si>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</si>
  <si>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</si>
  <si>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s2480</t>
  </si>
  <si>
    <t>Jeff Stilson</t>
  </si>
  <si>
    <t>Chris Rock, Nia Long, Maya Angelou, Ice-T, Eve, Meagan Good, Al Sharpton, KRS-One, Raven-Symoné</t>
  </si>
  <si>
    <t>Chris Rock hops around the world going from beauty salons to science labs to comb through the mystery of Black hair.</t>
  </si>
  <si>
    <t>s2481</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</si>
  <si>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</si>
  <si>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</si>
  <si>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</si>
  <si>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</si>
  <si>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</si>
  <si>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Ethan Hawke, January Jones, Bruce Greenwood, Zoë Kravitz, Jake Abel, Ryan Montano, Dylan Kenin, Stafford Douglas</t>
  </si>
  <si>
    <t>April 2, 2017</t>
  </si>
  <si>
    <t>As Tommy Egan pilots armed drones over Afghanistan from the safe comfort of Las Vegas, the remote nature of his work begins to raise moral questions.</t>
  </si>
  <si>
    <t>s2483</t>
  </si>
  <si>
    <t>Wendy Jo Carlton</t>
  </si>
  <si>
    <t>Kari Alison Hodge, Rachel Paulson, Julia Eringer</t>
  </si>
  <si>
    <t>Hoping to give their relationship a boost, Jenna and Kate arrange to spend an evening with a third woman, but things take a turn once the sparks fly.</t>
  </si>
  <si>
    <t>s2484</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</si>
  <si>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</si>
  <si>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</si>
  <si>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</si>
  <si>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</si>
  <si>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</si>
  <si>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</si>
  <si>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</si>
  <si>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</si>
  <si>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</si>
  <si>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</si>
  <si>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</si>
  <si>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</si>
  <si>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</si>
  <si>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</si>
  <si>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</si>
  <si>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</si>
  <si>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s2488</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</si>
  <si>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</si>
  <si>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</si>
  <si>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</si>
  <si>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</si>
  <si>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</si>
  <si>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</si>
  <si>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</si>
  <si>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</si>
  <si>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</si>
  <si>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</si>
  <si>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</si>
  <si>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</si>
  <si>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</si>
  <si>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</si>
  <si>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</si>
  <si>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</si>
  <si>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</si>
  <si>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</si>
  <si>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</si>
  <si>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</si>
  <si>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</si>
  <si>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</si>
  <si>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</si>
  <si>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Soo-hyun Hong, Si Won Ryu, Ji-yoon Park, Min-soo Kim, Julien Kang, Joo-eun Oh, Seong-mo Jeong</t>
  </si>
  <si>
    <t>A couple’s five-year marriage is put on the line when each of their first loves comes back hoping for another shot at romance.</t>
  </si>
  <si>
    <t>s2494</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</si>
  <si>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</si>
  <si>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</si>
  <si>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s2495</t>
  </si>
  <si>
    <t>Chan Fong, Z-Chen, Frederick Lee, Melvin Sia, Chris Tong, Rickman Chia, Henley Hii</t>
  </si>
  <si>
    <t>Young radio announcers from varying backgrounds encounter the supernatural in mysterious dreams, accidents and everyday life.</t>
  </si>
  <si>
    <t>s2496</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</si>
  <si>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</si>
  <si>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</si>
  <si>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</si>
  <si>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</si>
  <si>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</si>
  <si>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</si>
  <si>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s2498</t>
  </si>
  <si>
    <t>Jay Baruchel</t>
  </si>
  <si>
    <t>Seann William Scott, Alison Pill, Liev Schreiber, Marc-André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</si>
  <si>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</si>
  <si>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</si>
  <si>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</si>
  <si>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R.L. Stine</t>
  </si>
  <si>
    <t>November 19, 2014</t>
  </si>
  <si>
    <t>R.L. Stine's tales take on a life of their own in a series that combines original stories with adaptations drawn from the popular books.</t>
  </si>
  <si>
    <t>s2500</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</si>
  <si>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</si>
  <si>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</si>
  <si>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</si>
  <si>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</si>
  <si>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</si>
  <si>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</si>
  <si>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</si>
  <si>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</si>
  <si>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Dermot Arrigan, Jenny Beacraft, Stephanie Figueira, Ella Galt, James Giblin, Noah Levin</t>
  </si>
  <si>
    <t>Four friends become guardians of the island Gorm and must harness powers of the elements to stop an evil lord and his army from ruling the kingdom.</t>
  </si>
  <si>
    <t>s2503</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</si>
  <si>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</si>
  <si>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</si>
  <si>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</si>
  <si>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</si>
  <si>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</si>
  <si>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</si>
  <si>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</si>
  <si>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</si>
  <si>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</si>
  <si>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</si>
  <si>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</si>
  <si>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</si>
  <si>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</si>
  <si>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</si>
  <si>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</si>
  <si>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</si>
  <si>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</si>
  <si>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</si>
  <si>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s2507</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</si>
  <si>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</si>
  <si>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</si>
  <si>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</si>
  <si>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</si>
  <si>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</si>
  <si>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</si>
  <si>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</si>
  <si>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</si>
  <si>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Jane Fonda, Lily Tomlin, Martin Sheen, Sam Waterston, June Diane Raphael, Brooklyn Decker, Ethan Embry, Baron Vaughn</t>
  </si>
  <si>
    <t>They’re not friends, but when their husbands leave them for each other, proper Grace and eccentric Frankie begin to bond in this Emmy-nominated series.</t>
  </si>
  <si>
    <t>s2510</t>
  </si>
  <si>
    <t>Yu Jun-sang, Song Yoon-a, Bae Soo-bin, Kim Sung-oh, Jung Seok-yong, Kim Won-hae</t>
  </si>
  <si>
    <t>When a sudden death brings everyone’s dirty secrets to the surface, the lives and marriages of a group of close-knit friends unravel out of control.</t>
  </si>
  <si>
    <t>s2511</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</si>
  <si>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</si>
  <si>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</si>
  <si>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</si>
  <si>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</si>
  <si>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</si>
  <si>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</si>
  <si>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</si>
  <si>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</si>
  <si>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</si>
  <si>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</si>
  <si>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Kevin McCloud</t>
  </si>
  <si>
    <t>Host Kevin McCloud presents people who take self-building houses to a new level, following every step of their ambitious plans from beginning to end.</t>
  </si>
  <si>
    <t>s2515</t>
  </si>
  <si>
    <t>Yon González, Amaia Salamanca, Adriana Ozores, Pedro Alonso, Concha Velasco, Llorenç González, Pep Anton Muñoz, Eloy Azorín, Fele Martínez, Luz Valdenebro, Marta Larralde, Antonio Reyes, Iván Morales, Dion Córdoba, Raquel Sierra</t>
  </si>
  <si>
    <t xml:space="preserve"> November 1, 2017</t>
  </si>
  <si>
    <t>To learn the truth about his sister's mysterious disappearance, a young man infiltrates a hotel in the guise of a footman and begins an investigation.</t>
  </si>
  <si>
    <t>s2516</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</si>
  <si>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</si>
  <si>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</si>
  <si>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</si>
  <si>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</si>
  <si>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</si>
  <si>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</si>
  <si>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</si>
  <si>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</si>
  <si>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</si>
  <si>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</si>
  <si>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</si>
  <si>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</si>
  <si>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</si>
  <si>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</si>
  <si>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</si>
  <si>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</si>
  <si>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s2521</t>
  </si>
  <si>
    <t>Tanuj Chopra</t>
  </si>
  <si>
    <t>Emily Chang, Pia Shah, Anthony Ma</t>
  </si>
  <si>
    <t>Good girl Cam recruits her pot-loving bestie Jinky to help deliver a backpack full of weed for her drug-dealing fiancé.</t>
  </si>
  <si>
    <t>s2522</t>
  </si>
  <si>
    <t>Fab Five Freddie</t>
  </si>
  <si>
    <t>It lit up jazz and hip-hop – and ignited a war on drugs steeped in racial injustice. Experts explore America's complicated relationship with weed.</t>
  </si>
  <si>
    <t>s2523</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</si>
  <si>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</si>
  <si>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</si>
  <si>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</si>
  <si>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s2524</t>
  </si>
  <si>
    <t>Tom Dyckhoff, Daniel Hopwood, Sophie Robinson</t>
  </si>
  <si>
    <t xml:space="preserve"> December 1, 2018</t>
  </si>
  <si>
    <t>In this reality series, amateur interior designers on tight budgets test their mettle transforming rooms with speed and style.</t>
  </si>
  <si>
    <t>s2525</t>
  </si>
  <si>
    <t>Briga Heelan, Andrea Martin, Adam Campbell, John Michael Higgins, Horatio Sanz, Nicole Richie</t>
  </si>
  <si>
    <t>A TV news producer's ambitions take an awkward turn when her mother rejoins the workforce and snags a job as the station's newest intern.</t>
  </si>
  <si>
    <t>s2526</t>
  </si>
  <si>
    <t>Chiaki Kobayashi, Junichi Suwabe, Natsumi Fujiwara, Mie Sonozaki</t>
  </si>
  <si>
    <t>Supposedly Japan's greatest swindler, Makoto Edamura gets more than he bargained for when he tries to con Laurent Thierry, a real world-class crook.</t>
  </si>
  <si>
    <t>s2527</t>
  </si>
  <si>
    <t>This series explores the effects of the extreme temperature variations at Yellowstone National Park on the animals that live there.</t>
  </si>
  <si>
    <t>s2528</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</si>
  <si>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</si>
  <si>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</si>
  <si>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</si>
  <si>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</si>
  <si>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From the attack on Pearl Harbor to D-Day, the most pivotal events of World War II come to life in this vivid docuseries featuring colorized footage.</t>
  </si>
  <si>
    <t>s2530</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</si>
  <si>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</si>
  <si>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</si>
  <si>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</si>
  <si>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</si>
  <si>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</si>
  <si>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s2532</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</si>
  <si>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</si>
  <si>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</si>
  <si>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s2533</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</si>
  <si>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</si>
  <si>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</si>
  <si>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</si>
  <si>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</si>
  <si>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</si>
  <si>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</si>
  <si>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</si>
  <si>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</si>
  <si>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</si>
  <si>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</si>
  <si>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</si>
  <si>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</si>
  <si>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</si>
  <si>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</si>
  <si>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</si>
  <si>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Peter Orton</t>
  </si>
  <si>
    <t>Greg Davies</t>
  </si>
  <si>
    <t>April 10, 2018</t>
  </si>
  <si>
    <t>British comedian Greg Davies revisits terrifying dates, manscaping disasters, his father's pranks and more in a savagely funny stand-up special.</t>
  </si>
  <si>
    <t>s2538</t>
  </si>
  <si>
    <t>Juani Libonatti</t>
  </si>
  <si>
    <t>Grego Rossello</t>
  </si>
  <si>
    <t>October 31, 2019</t>
  </si>
  <si>
    <t>Argentine comedian Grego Rossello takes the stage in Buenos Aires to share his takes on modern stardom, airline dining, brotherly love and more.</t>
  </si>
  <si>
    <t>s2539</t>
  </si>
  <si>
    <t>Ellen Pompeo, Sandra Oh, Katherine Heigl, Justin Chambers, Patrick Dempsey, Chandra Wilson, T.R. Knight, James Pickens Jr., Isaiah Washington, Sara Ramirez, Eric Dane, Chyler Leigh, Kate Walsh, Kevin McKidd, Jessica Capshaw</t>
  </si>
  <si>
    <t>Intern (and eventual resident) Meredith Grey finds herself caught up in personal and professional passions with fellow doctors at a Seattle hospital.</t>
  </si>
  <si>
    <t>s2540</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</si>
  <si>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</si>
  <si>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</si>
  <si>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</si>
  <si>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</si>
  <si>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</si>
  <si>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Beppe Grillo</t>
  </si>
  <si>
    <t>Outspoken comedian Beppe Grillo reminisces about his long career, including the triumphs and controversies that fueled his rise in Italian politics.</t>
  </si>
  <si>
    <t>s2542</t>
  </si>
  <si>
    <t>Nanette Burstein</t>
  </si>
  <si>
    <t>Tech tycoon John McAfee made millions from his anti-virus software. Now, he may be best known for his bizarre and scandalous lifestyle.</t>
  </si>
  <si>
    <t>s2543</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</si>
  <si>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</si>
  <si>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</si>
  <si>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</si>
  <si>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</si>
  <si>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Pierre-Alain de Garrigues, Josselin Charier</t>
  </si>
  <si>
    <t>Strong, whip-smart Grizzy rules a Canadian forest, where he has his paws full with a family of frolicsome lemmings.</t>
  </si>
  <si>
    <t>s2545</t>
  </si>
  <si>
    <t>Eric Juhola</t>
  </si>
  <si>
    <t>Filmmakers follow a Colorado family's highly public battle for the rights of their transgender daughter, Coy, in a landmark civil rights case.</t>
  </si>
  <si>
    <t>s2546</t>
  </si>
  <si>
    <t>Keith Scholey</t>
  </si>
  <si>
    <t>Daveed Diggs</t>
  </si>
  <si>
    <t>Five baby animals from different parts of the world grow up learning to survive in the wild, nurtured by the love and guidance of their families.</t>
  </si>
  <si>
    <t>s2547</t>
  </si>
  <si>
    <t>Luis Ara, Ignacio Jaunsolo</t>
  </si>
  <si>
    <t>Christian Morales</t>
  </si>
  <si>
    <t>Uruguay, Guatemala</t>
  </si>
  <si>
    <t>From Sierra de las Minas to Esquipulas, explore Guatemala's cultural and geological wealth, including ancient Mayan cities and other natural wonders.</t>
  </si>
  <si>
    <t>s2548</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</si>
  <si>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</si>
  <si>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</si>
  <si>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</si>
  <si>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s2549</t>
  </si>
  <si>
    <t>An Argentine journalist strives to prove that his countryman, tennis star Guillermo Vilas, was wrongly denied the No. 1 world ranking in the 1970s.</t>
  </si>
  <si>
    <t>s2550</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</si>
  <si>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</si>
  <si>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</si>
  <si>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</si>
  <si>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</si>
  <si>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</si>
  <si>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</si>
  <si>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</si>
  <si>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</si>
  <si>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</si>
  <si>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</si>
  <si>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</si>
  <si>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</si>
  <si>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Anjali Nayar</t>
  </si>
  <si>
    <t>Two roaming Kenyan bandits attempt to change the course of their lives by exchanging their rifles for running shoes.</t>
  </si>
  <si>
    <t>s2554</t>
  </si>
  <si>
    <t>Arjun Jandyala</t>
  </si>
  <si>
    <t>Adithya Menon, Kartikeya Gummakonda, Anagha LK</t>
  </si>
  <si>
    <t>A pampered but kind-hearted average joe ditches his romancing and peacekeeping ways when he’s framed for a murder he didn’t commit.</t>
  </si>
  <si>
    <t>s2555</t>
  </si>
  <si>
    <t>Sharan Sharma</t>
  </si>
  <si>
    <t>Janhvi Kapoor, Pankaj Tripathi, Angad Bedi, Viineet Kumar, Manav Vij, Ayesha Raza Mishra</t>
  </si>
  <si>
    <t>Flight Lieutenant Gunjan Saxena makes history in her journey from aspiring aviator to India’s first female combat pilot in the Kargil War.</t>
  </si>
  <si>
    <t>s2556</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</si>
  <si>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</si>
  <si>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</si>
  <si>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</si>
  <si>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</si>
  <si>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Shanker Raman</t>
  </si>
  <si>
    <t>Akshay Oberoi, Pankaj Tripathi, Aamir Bashir, Ragini Khanna, Shalini Vatsa</t>
  </si>
  <si>
    <t>When the daughter of a wealthy family returns from college, she gets a frosty welcome from her brother, who has problems – and plans – of his own.</t>
  </si>
  <si>
    <t>s2558</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</si>
  <si>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</si>
  <si>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</si>
  <si>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</si>
  <si>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</si>
  <si>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</si>
  <si>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</si>
  <si>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Amit Kumar</t>
  </si>
  <si>
    <t>A singer and a dancer who are best friends use their artistic abilities to get out of one hilariously sticky situation after another.</t>
  </si>
  <si>
    <t>s2561</t>
  </si>
  <si>
    <t>James Woodroffe</t>
  </si>
  <si>
    <t>Guy Martin, Kevin Stone, Shaun Dooley</t>
  </si>
  <si>
    <t>Guy Martin assists in preparing the last airworthy Vulcan bomber for a farewell tour while revealing the stories behind the iconic aircraft.</t>
  </si>
  <si>
    <t>s2562</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</si>
  <si>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</si>
  <si>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</si>
  <si>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</si>
  <si>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</si>
  <si>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</si>
  <si>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</si>
  <si>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</si>
  <si>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Jamel Debbouze, Éric Judor, Ramzy Bedia, Catherine Benguigui, Sophie Mounicot, Jean-Luc Bideau</t>
  </si>
  <si>
    <t>At a dysfunctional hospital in Paris, three bumbling, eccentric medical employees embark on zany misadventures with surgical imprecision.</t>
  </si>
  <si>
    <t>s2565</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</si>
  <si>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</si>
  <si>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</si>
  <si>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s2566</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</si>
  <si>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</si>
  <si>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</si>
  <si>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s2567</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</si>
  <si>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</si>
  <si>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</si>
  <si>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s2568</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</si>
  <si>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</si>
  <si>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</si>
  <si>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</si>
  <si>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</si>
  <si>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</si>
  <si>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</si>
  <si>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</si>
  <si>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</si>
  <si>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</si>
  <si>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Tuck Boriboon, Ball Chernyim, Na’Kom Chuanchuen</t>
  </si>
  <si>
    <t>Three comedians launch a company designed to spread happiness far and wide in this Thai sitcom packed with gags, sound effects and special guests.</t>
  </si>
  <si>
    <t>s2571</t>
  </si>
  <si>
    <t>Sarabjit Cheema, Mahreen Kaleka, Harbhajan Mann, Anuj Sachdeva, Rupan Bal, Sonia Mann</t>
  </si>
  <si>
    <t>When a man discovers that he can communicate with his grandfather's spirit, it leads to two love stories intertwining 50 years apart.</t>
  </si>
  <si>
    <t>s2572</t>
  </si>
  <si>
    <t>Makarand Anaspure, Madhura Velankar, Subodh Bhave</t>
  </si>
  <si>
    <t>The son of an astrologer faces opposition from his superstitious father regarding his scheme of launching a mango business.</t>
  </si>
  <si>
    <t>s2573</t>
  </si>
  <si>
    <t>Faozan Rizal</t>
  </si>
  <si>
    <t>Reza Rahadian, Bunga Citra Lestari, Tio Pakusadewo, Ratna Riantiarno, Mike Lucock, Vitta Mariana Barrazza, Christoffer Nelwan</t>
  </si>
  <si>
    <t>This companion to 2016's "Rudy Habibie" traces the relationship between Indonesia’s third president and his wife behind the scenes of their public lives.</t>
  </si>
  <si>
    <t>s2574</t>
  </si>
  <si>
    <t>Adriana Ugarte, Javier Rey, Eduardo Noriega, Marc Martínez, Ingrid Rubio, Pep Ambròs, Núria Prims, Roger Casamajor</t>
  </si>
  <si>
    <t>As Helena gains the love and trust of a dangerous heroin cartel leader in 1960s Barcelona, she hones the skills she needs to rise up the ranks.</t>
  </si>
  <si>
    <t>s2575</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</si>
  <si>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</si>
  <si>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</si>
  <si>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</si>
  <si>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s2576</t>
  </si>
  <si>
    <t>Shahid Kapoor, Tabu, Shraddha Kapoor, Kay Kay Menon, Irrfan Khan, Narendra Jha</t>
  </si>
  <si>
    <t>Shahid Kapoor delivers a searing performance in this Bollywood take on Hamlet that unfolds amid Kashmiri culture and history.</t>
  </si>
  <si>
    <t>s2577</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</si>
  <si>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</si>
  <si>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</si>
  <si>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</si>
  <si>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</si>
  <si>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</si>
  <si>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</si>
  <si>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</si>
  <si>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</si>
  <si>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</si>
  <si>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</si>
  <si>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</si>
  <si>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</si>
  <si>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</si>
  <si>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</si>
  <si>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</si>
  <si>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</si>
  <si>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</si>
  <si>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</si>
  <si>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</si>
  <si>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</si>
  <si>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</si>
  <si>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</si>
  <si>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</si>
  <si>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Rachel True, Essence Atkins, Telma Hopkins, Chico Benymon, Valarie Pettiford, Alec Mapa</t>
  </si>
  <si>
    <t>After two estranged half-sisters in their twenties find their lives suddenly entwined, they grow closer as they get to know more about each other.</t>
  </si>
  <si>
    <t>s2584</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</si>
  <si>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</si>
  <si>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</si>
  <si>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</si>
  <si>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</si>
  <si>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</si>
  <si>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</si>
  <si>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</si>
  <si>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</si>
  <si>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</si>
  <si>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</si>
  <si>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</si>
  <si>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</si>
  <si>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</si>
  <si>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</si>
  <si>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</si>
  <si>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</si>
  <si>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</si>
  <si>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</si>
  <si>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Lee Pace, Scoot McNairy, Mackenzie Davis, Kerry Bishé,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</si>
  <si>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</si>
  <si>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</si>
  <si>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</si>
  <si>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</si>
  <si>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</si>
  <si>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</si>
  <si>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</si>
  <si>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</si>
  <si>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</si>
  <si>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</si>
  <si>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</si>
  <si>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</si>
  <si>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</si>
  <si>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</si>
  <si>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s2592</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</si>
  <si>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</si>
  <si>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</si>
  <si>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</si>
  <si>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</si>
  <si>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</si>
  <si>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</si>
  <si>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</si>
  <si>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s2594</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</si>
  <si>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</si>
  <si>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</si>
  <si>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</si>
  <si>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</si>
  <si>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</si>
  <si>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</si>
  <si>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</si>
  <si>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</si>
  <si>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Researchers add context and clarity to UFO mysteries and conspiracy theories as they unpack clues in a trove of files covering decades of sightings.</t>
  </si>
  <si>
    <t>s2597</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</si>
  <si>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</si>
  <si>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</si>
  <si>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</si>
  <si>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</si>
  <si>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Henry Paulson, Wendy Paulson</t>
  </si>
  <si>
    <t>August 25, 2018</t>
  </si>
  <si>
    <t>From Joe Berlinger, director of the "Paradise Lost" trilogy, comes this documentary about controversial former U.S. Treasury Secretary Henry Paulson.</t>
  </si>
  <si>
    <t>s2599</t>
  </si>
  <si>
    <t>Madeleine Parry</t>
  </si>
  <si>
    <t>Hannah Gadsby</t>
  </si>
  <si>
    <t>May 26, 2020</t>
  </si>
  <si>
    <t>Hannah Gadsby returns for her second special and digs deep into the complexities of popularity, identity and her most unusual dog park encounter.</t>
  </si>
  <si>
    <t>s2600</t>
  </si>
  <si>
    <t>Madeleine Parry, Jon Olb</t>
  </si>
  <si>
    <t>June 19, 2018</t>
  </si>
  <si>
    <t>Australian comic Hannah Gadsby reshapes standard stand-up by pairing punchlines with personal revelations on gender, sexuality and childhood turmoil.</t>
  </si>
  <si>
    <t>s2601</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</si>
  <si>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</si>
  <si>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</si>
  <si>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</si>
  <si>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</si>
  <si>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t>
  </si>
  <si>
    <t>In a special packed with stealthy humor, Hannibal Buress tackles zipper etiquette, the legacy of steroids and the fallout from his Bill Cosby routine.</t>
  </si>
  <si>
    <t>s2603</t>
  </si>
  <si>
    <t>Doesjka van Hoogdalem</t>
  </si>
  <si>
    <t>Hans Teeuwen</t>
  </si>
  <si>
    <t>Comedian Hans Teeuwen rebels against political correctness, proclaims himself Britain's moral leader and takes on Donald Trump.</t>
  </si>
  <si>
    <t>s2604</t>
  </si>
  <si>
    <t>Tim Van Someren</t>
  </si>
  <si>
    <t>Hans Zimmer</t>
  </si>
  <si>
    <t>In this concert film, Oscar-winning composer Hans Zimmer performs his most iconic movie scores to a sell-out crowd at the O2 Arena in Prague.</t>
  </si>
  <si>
    <t>s2605</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</si>
  <si>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</si>
  <si>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</si>
  <si>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</si>
  <si>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</si>
  <si>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</si>
  <si>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</si>
  <si>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</si>
  <si>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Tammy Chen, Kingone Wang, Hsieh Kun Da, Chuang Kai-Hsun, Jenna Wang</t>
  </si>
  <si>
    <t>An unexpected pregnancy sends a woman back to her hometown to share a house with three nice guys. Each has problems, but each would make a great dad.</t>
  </si>
  <si>
    <t>s2608</t>
  </si>
  <si>
    <t>Hee-Jin Lee, Hae-seong Kwon, Paul Stafford, Mi-ji Lee, Ik-tae Kim, Ki-hyeon Kim</t>
  </si>
  <si>
    <t>This relatable relationship drama explores the real-life trials and joys of married life through the lens of 11 different wives.</t>
  </si>
  <si>
    <t>s2609</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</si>
  <si>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</si>
  <si>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</si>
  <si>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</si>
  <si>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</si>
  <si>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</si>
  <si>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</si>
  <si>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</si>
  <si>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</si>
  <si>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</si>
  <si>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</si>
  <si>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</si>
  <si>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</si>
  <si>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</si>
  <si>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</si>
  <si>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</si>
  <si>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</si>
  <si>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</si>
  <si>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August 14, 2019</t>
  </si>
  <si>
    <t>The Philippine jail known for a viral Michael Jackson dance video comes under the management of an ex-convict, sparking controversy and criticism.</t>
  </si>
  <si>
    <t>s2614</t>
  </si>
  <si>
    <t>Farah Khan</t>
  </si>
  <si>
    <t>Shah Rukh Khan, Deepika Padukone, Abhishek Bachchan, Sonu Sood, Boman Irani, Vivaan Shah</t>
  </si>
  <si>
    <t>A revenge-seeking diamond thief gathers a ragtag crew to infiltrate a Dubai hotel hosting a dance contest. But first they have to learn how to dance.</t>
  </si>
  <si>
    <t>s2615</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</si>
  <si>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</si>
  <si>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</si>
  <si>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s2616</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</si>
  <si>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</si>
  <si>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</si>
  <si>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</si>
  <si>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s2617</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</si>
  <si>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</si>
  <si>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</si>
  <si>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</si>
  <si>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</si>
  <si>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</si>
  <si>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</si>
  <si>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</si>
  <si>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</si>
  <si>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Steve Coogan, Kathryn Hahn, Sawyer Shipman, Bradley Whitford</t>
  </si>
  <si>
    <t>A middle-aged adman is shaken up by his new boss, a 25-year-old who advises him to "rebrand" himself. Is it possible, or is this as good as he'll get?</t>
  </si>
  <si>
    <t>s2620</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</si>
  <si>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</si>
  <si>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</si>
  <si>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</si>
  <si>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Shlok Sharma</t>
  </si>
  <si>
    <t>Nawazuddin Siddiqui, Shweta Tripathi, Harish Khanna, Irfan Khan, Trimala Adhikari, Mohd Samad</t>
  </si>
  <si>
    <t>A selfish, manipulative schoolteacher takes advantage of a schoolgirl's vulnerability to gratify his dark, narcissistic desires.</t>
  </si>
  <si>
    <t>s2622</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</si>
  <si>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</si>
  <si>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</si>
  <si>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</si>
  <si>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daughter’s life are also at stake.</t>
  </si>
  <si>
    <t>s2623</t>
  </si>
  <si>
    <t>Eric Laneuville</t>
  </si>
  <si>
    <t>Denzel Washington, Lynn Whitfield, Richard Masur, Akosua Busia</t>
  </si>
  <si>
    <t>This drama based on real-life events tells the story of George McKenna, the tough, determined new principal of a notorious Los Angeles high school.</t>
  </si>
  <si>
    <t>s2624</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</si>
  <si>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</si>
  <si>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</si>
  <si>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</si>
  <si>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</si>
  <si>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</si>
  <si>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</si>
  <si>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</si>
  <si>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</si>
  <si>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</si>
  <si>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</si>
  <si>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</si>
  <si>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</si>
  <si>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</si>
  <si>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Bobcat Goldthwait</t>
  </si>
  <si>
    <t>Hari Kondabolu</t>
  </si>
  <si>
    <t>Hari Kondabolu breaks down identity politics, celebrity encounters, his mango obsession and more in an unpredictable stand-up comedy special.</t>
  </si>
  <si>
    <t>s2628</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</si>
  <si>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</si>
  <si>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</si>
  <si>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</si>
  <si>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</si>
  <si>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t>
  </si>
  <si>
    <t>January 19, 2018</t>
  </si>
  <si>
    <t>Malaysian stand-up comedy icon Harith Iskander takes the stage in Kuala Lumpur to talk about Singapore, a past girlfriend, Rick Astley and more.</t>
  </si>
  <si>
    <t>s2630</t>
  </si>
  <si>
    <t>Chuck D., Harlem Globetrotters</t>
  </si>
  <si>
    <t>Relive the greatest moments of the Harlem Globetrotters with this documentary that chronicles the team's legendary 1948 defeat over the Minneapolis Lakers and their historic 1951 Berlin trip.</t>
  </si>
  <si>
    <t>s2631</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</si>
  <si>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</si>
  <si>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</si>
  <si>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</si>
  <si>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s2632</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</si>
  <si>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</si>
  <si>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</si>
  <si>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</si>
  <si>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</si>
  <si>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</si>
  <si>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</si>
  <si>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</si>
  <si>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</si>
  <si>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</si>
  <si>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</si>
  <si>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t>
  </si>
  <si>
    <t>Interviews and dramatic reconstructions illuminate the twisted motivations and brazen crimes of serial killer and respected physician, Harold Shipman.</t>
  </si>
  <si>
    <t>s2635</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</si>
  <si>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</si>
  <si>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</si>
  <si>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</si>
  <si>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Ah Loong</t>
  </si>
  <si>
    <t>A young wannabe magician and his mischievous stage rabbit battle and sabotage each other while putting on shows.</t>
  </si>
  <si>
    <t>s2637</t>
  </si>
  <si>
    <t>Ron Davis</t>
  </si>
  <si>
    <t>Harry DeLeyer</t>
  </si>
  <si>
    <t>With only a strong will and a cheap horse, a former agent of the Dutch underground in World War II sets out to become a champion show jumper.</t>
  </si>
  <si>
    <t>s2638</t>
  </si>
  <si>
    <t>Justin Bare, Matthew Miele</t>
  </si>
  <si>
    <t>Harry Benson</t>
  </si>
  <si>
    <t>This film chronicles the career of photographer Harry Benson, who earned global renown with his candid shots of the Beatles and other celebrities.</t>
  </si>
  <si>
    <t>s2639</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</si>
  <si>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</si>
  <si>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</si>
  <si>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</si>
  <si>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</si>
  <si>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</si>
  <si>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</si>
  <si>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</si>
  <si>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</si>
  <si>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</si>
  <si>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</si>
  <si>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</si>
  <si>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Christopher Storer</t>
  </si>
  <si>
    <t>Hasan Minhaj</t>
  </si>
  <si>
    <t>Comic Hasan Minhaj of "The Daily Show" shares personal stories about racism, immigrant parents, prom night horrors and more in this stand-up special.</t>
  </si>
  <si>
    <t>s2643</t>
  </si>
  <si>
    <t>Vinil Mathew</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</si>
  <si>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</si>
  <si>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</si>
  <si>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s2644</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</si>
  <si>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</si>
  <si>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</si>
  <si>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</si>
  <si>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Moshe Ivgy, Guy Loel, Yuval Semo, Yigal Adika, Avi Shnaidman, Vered Feldman, Liora Rivlin</t>
  </si>
  <si>
    <t>An honest – though overzealous – police officer strives to do good work while dealing with his bickering parents and incompetent coworkers.</t>
  </si>
  <si>
    <t>s2646</t>
  </si>
  <si>
    <t>Vir Das, Ranvir Shorey, Manoj Pahwa, Ravi Kishan, Raza Murad, Inaamulhaq, Suhail Nayyar, Amrita Bagchi</t>
  </si>
  <si>
    <t>A timid, small-town comedian's long-awaited big break takes a dark turn when he realizes committing murder is the only way to keep his onstage mojo.</t>
  </si>
  <si>
    <t>s2647</t>
  </si>
  <si>
    <t>Alberto Arnaut Estrada</t>
  </si>
  <si>
    <t>This documentary follows the controversy surrounding the 2010 murders of two students, who were framed as criminals and killed by the Mexican military.</t>
  </si>
  <si>
    <t>s2648</t>
  </si>
  <si>
    <t>Sam Vincent, Kira Tozer, Andrea Libman</t>
  </si>
  <si>
    <t>These fun-loving creatures hatch from their shells and spread friendship, laughter and life lessons in the land of Hatchtopia.</t>
  </si>
  <si>
    <t>s2649</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</si>
  <si>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</si>
  <si>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</si>
  <si>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</si>
  <si>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</si>
  <si>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Saharul Ridzwan, Mia Ahmad, Hafreez Adam, Hafeez Mikhail, Nadzmi Adhwa, Bella Nazari</t>
  </si>
  <si>
    <t>Sparks of both passion and contempt fly when a self-sufficient architect is forced to work with a snobbish industrialist.</t>
  </si>
  <si>
    <t>s2651</t>
  </si>
  <si>
    <t>Nana Patekar, Paresh Rawal, Kunal Kapoor, Rimi Sen, Danny Denzongpa, Prateeksha Lonkar, Gautam Bhimani, Harsha Bhogle</t>
  </si>
  <si>
    <t>Stories of personal victories coincide with Team India's battle for the Cricket World Cup in this engaging ensemble drama.</t>
  </si>
  <si>
    <t>s2652</t>
  </si>
  <si>
    <t>United States, Czech Republic</t>
  </si>
  <si>
    <t>Reality TV, TV Horror, TV Thrillers</t>
  </si>
  <si>
    <t>Real people sit down with friends and family to share terrifying true stories from their past, re-created through chilling re-enactments.</t>
  </si>
  <si>
    <t>s2653</t>
  </si>
  <si>
    <t>Jo Hyun-jung, Gim Young-eun, Gim Chae-ha, I So Eun, Choe Jae-ho</t>
  </si>
  <si>
    <t>With help from a 102-year-old goblin dwelling beneath their haunted apartment building, two siblings deal with ghosts and take on spooky mysteries.</t>
  </si>
  <si>
    <t>s2654</t>
  </si>
  <si>
    <t>Jon Schnitzer</t>
  </si>
  <si>
    <t>January 2, 2018</t>
  </si>
  <si>
    <t>Documentaries, Horror Movies</t>
  </si>
  <si>
    <t>This documentary takes us into the world of those who create horror simulations for willing audiences, and examines the culture they have spawned.</t>
  </si>
  <si>
    <t>s2655</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</si>
  <si>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</si>
  <si>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</si>
  <si>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</si>
  <si>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s2656</t>
  </si>
  <si>
    <t>Donick Cary</t>
  </si>
  <si>
    <t>Nick Offerman, Adam Scott</t>
  </si>
  <si>
    <t>Explore hallucinogenic highs and lows as celebrities share funny, mind-blowing tales via animations, reenactments and more in this documentary.</t>
  </si>
  <si>
    <t>s2657</t>
  </si>
  <si>
    <t>Lan Cheng-lung, Esther Yeh, He Yu-chen, Greg Han</t>
  </si>
  <si>
    <t>A new teacher finds herself in an unenviable situation after witnessing a troubling interaction between an administrator and a student.</t>
  </si>
  <si>
    <t>s2658</t>
  </si>
  <si>
    <t>Eddie Martin</t>
  </si>
  <si>
    <t>Anthony Lister</t>
  </si>
  <si>
    <t>This documentary paints a candid picture of Australian street artist Anthony Lister as he navigates his burgeoning career and personal hardships.</t>
  </si>
  <si>
    <t>s2659</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</si>
  <si>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</si>
  <si>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</si>
  <si>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</si>
  <si>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</si>
  <si>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</si>
  <si>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</si>
  <si>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</si>
  <si>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</si>
  <si>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</si>
  <si>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Vibhu Virender Puri</t>
  </si>
  <si>
    <t>Ayushmann Khurrana, Mithun Chakraborty, Pallavi Sharda, Naman Jain, Jameel Khan</t>
  </si>
  <si>
    <t>In 1895 Mumbai, spirited Indian lad Shiv Talpade defies British rule and sparse funding – and physics – to build the world's first airplane.</t>
  </si>
  <si>
    <t>s2662</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</si>
  <si>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</si>
  <si>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</si>
  <si>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</si>
  <si>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s2663</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</si>
  <si>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</si>
  <si>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</si>
  <si>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</si>
  <si>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</si>
  <si>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</si>
  <si>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</si>
  <si>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</si>
  <si>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</si>
  <si>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t>
  </si>
  <si>
    <t>In this stand-up special, comedian Hazel Brugger offers her breezy takes on unruly geese, chatty gynecologists, German bank loans and more.</t>
  </si>
  <si>
    <t>s2666</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</si>
  <si>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</si>
  <si>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</si>
  <si>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</si>
  <si>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s2667</t>
  </si>
  <si>
    <t>Davis Guggenheim</t>
  </si>
  <si>
    <t>Malala Yousafzai</t>
  </si>
  <si>
    <t>United States, United Arab Emirates</t>
  </si>
  <si>
    <t>This documentary tells the story of a teenage Pakistani girl shot for her advocacy of women's education, her survival, and her continued efforts.</t>
  </si>
  <si>
    <t>s2668</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</si>
  <si>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</si>
  <si>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</si>
  <si>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</si>
  <si>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</si>
  <si>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</si>
  <si>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</si>
  <si>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</si>
  <si>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</si>
  <si>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</si>
  <si>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</si>
  <si>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</si>
  <si>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</si>
  <si>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</si>
  <si>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</si>
  <si>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</si>
  <si>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</si>
  <si>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</si>
  <si>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</si>
  <si>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</si>
  <si>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</si>
  <si>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s2673</t>
  </si>
  <si>
    <t>Andy Puddicombe</t>
  </si>
  <si>
    <t>Headspace takes a friendly, animated look at the benefits of meditation while offering techniques and guided meditations to jump-start your practice.</t>
  </si>
  <si>
    <t>s2674</t>
  </si>
  <si>
    <t>Jalil Lespert</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</si>
  <si>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</si>
  <si>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</si>
  <si>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s2675</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</si>
  <si>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</si>
  <si>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</si>
  <si>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</si>
  <si>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</si>
  <si>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Anthony Monjaro, Phoenix Ezendu, Ademola Amoo, Chioma Adibe, Ijeoma Richards, Joy Mmezi</t>
  </si>
  <si>
    <t>At a hospital in Lagos, a doctor yearning for more field experience meets patients with various ailments that test his spiritual and medical beliefs.</t>
  </si>
  <si>
    <t>s2677</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</si>
  <si>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</si>
  <si>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</si>
  <si>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</si>
  <si>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</si>
  <si>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</si>
  <si>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</si>
  <si>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</si>
  <si>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</si>
  <si>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</si>
  <si>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</si>
  <si>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</si>
  <si>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</si>
  <si>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</si>
  <si>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</si>
  <si>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</si>
  <si>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</si>
  <si>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</si>
  <si>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</si>
  <si>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Bul-am Choi, Ho-Jeong Yoo, Sae-ron Kim, Chan-hee Kang, Woo-Sung Hyun, An Seo Hyun, Ho-Jin Kim</t>
  </si>
  <si>
    <t>When her husband goes to jail for bankruptcy, a woman takes her two daughters to live with her father, who severed ties with her years ago.</t>
  </si>
  <si>
    <t>s2683</t>
  </si>
  <si>
    <t>Dave Pettitt</t>
  </si>
  <si>
    <t>In the harshest weather, rookie and veteran heavy recovery operators fight to keep southern Ontario's busy, treacherous highways clear and safe.</t>
  </si>
  <si>
    <t>s2684</t>
  </si>
  <si>
    <t>Huang Jianming</t>
  </si>
  <si>
    <t>Anthony Padilla, Ian Hecox, Jenn McAllister, Jon Heder, Chevy Chase</t>
  </si>
  <si>
    <t>When a hedgehog suffering from memory loss forgets his identity, he ends up on a big city journey with a pigeon to save his habitat from a human threat.</t>
  </si>
  <si>
    <t>s2685</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</si>
  <si>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</si>
  <si>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</si>
  <si>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</si>
  <si>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</si>
  <si>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Chiara Francia, Mercedes Lambre, Victorio D'Alessandro, Mario Guerci, Florencia Benítez, Victoria Ramos</t>
  </si>
  <si>
    <t>Inspired by the classic novel, this telenovela follows Heidi, who leaves her happy life in the mountains behind when her aunt takes her to the big city.</t>
  </si>
  <si>
    <t>s2687</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</si>
  <si>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</si>
  <si>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</si>
  <si>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</si>
  <si>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</si>
  <si>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</si>
  <si>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</si>
  <si>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</si>
  <si>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s2689</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</si>
  <si>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</si>
  <si>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</si>
  <si>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</si>
  <si>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</si>
  <si>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</si>
  <si>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</si>
  <si>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</si>
  <si>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</si>
  <si>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</si>
  <si>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</si>
  <si>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</si>
  <si>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</si>
  <si>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</si>
  <si>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</si>
  <si>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</si>
  <si>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</si>
  <si>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</si>
  <si>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</si>
  <si>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Sohail Khan</t>
  </si>
  <si>
    <t>Salman Khan, Arbaaz Khan, Rani Mukerji, Johny Lever, Neeraj Vora, Shakti Kapoor, Razak Khan, Sulabha Arya</t>
  </si>
  <si>
    <t>January 4, 2021</t>
  </si>
  <si>
    <t>After receiving a heart transplant from a murdered man, a cop is followed around by the victim’s ghost, who won’t rest until his death has been avenged.</t>
  </si>
  <si>
    <t>s2694</t>
  </si>
  <si>
    <t>Lukas Engel, Zoey Siewert, Sam Vincent, Mayumi Yoshida</t>
  </si>
  <si>
    <t>BFFs Wesley and Georgie and their silly cat sidekick Pretzel transform into ninjas and enter a magic world, where they solve problems and save the day.</t>
  </si>
  <si>
    <t>s2695</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</si>
  <si>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</si>
  <si>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</si>
  <si>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</si>
  <si>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Ye-ri Han, Seung-Yeon Han, Eun-bin Park, Hwa-young Ryu, Hye-soo Park</t>
  </si>
  <si>
    <t>December 18, 2017</t>
  </si>
  <si>
    <t>With different personalities, life goals and taste in men, five female college students become housemates in a shared residence called Belle Epoque.</t>
  </si>
  <si>
    <t>s2697</t>
  </si>
  <si>
    <t>Alex Stapleton</t>
  </si>
  <si>
    <t>In this documentary, Chelsea Handler explores how white privilege impacts American culture – and the ways it’s benefited her own life and career.</t>
  </si>
  <si>
    <t>s2698</t>
  </si>
  <si>
    <t>Eli Roth</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</si>
  <si>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</si>
  <si>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</si>
  <si>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</si>
  <si>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</si>
  <si>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</si>
  <si>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</si>
  <si>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</si>
  <si>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Jace Norman, Cooper Barnes, Riele Downs, Sean Ryan Fox, Ella Anderson, Michael D. Cohen</t>
  </si>
  <si>
    <t>A new part-time job forces Henry Hart to balance two lives, one as a typical teenager and the other as secret superhero sidekick Kid Danger.</t>
  </si>
  <si>
    <t>s2701</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</si>
  <si>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</si>
  <si>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</si>
  <si>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</si>
  <si>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</si>
  <si>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</si>
  <si>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August 26, 2020</t>
  </si>
  <si>
    <t>Nearly 30 years after her mom's murder, a political strategist launches a calculated plan to ruin the Colombian presidential candidate who killed her.</t>
  </si>
  <si>
    <t>s2703</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</si>
  <si>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</si>
  <si>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</si>
  <si>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</si>
  <si>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s2704</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</si>
  <si>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</si>
  <si>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</si>
  <si>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</si>
  <si>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</si>
  <si>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</si>
  <si>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</si>
  <si>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</si>
  <si>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</si>
  <si>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Janine Chun-Ning Chang, Hans Zhang</t>
  </si>
  <si>
    <t>Wen Nuan signs on to work as the executive assistant to ex Zhan Nanxian at his tech firm. Helping him at work just may lead her back into his heart.</t>
  </si>
  <si>
    <t>s2707</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</si>
  <si>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</si>
  <si>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</si>
  <si>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</si>
  <si>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</si>
  <si>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</si>
  <si>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</si>
  <si>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</si>
  <si>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</si>
  <si>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</si>
  <si>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</si>
  <si>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</si>
  <si>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</si>
  <si>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</si>
  <si>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</si>
  <si>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s2711</t>
  </si>
  <si>
    <t>Elaine McMillion Sheldon</t>
  </si>
  <si>
    <t>September 12, 2017</t>
  </si>
  <si>
    <t>This documentary follows three women – a fire chief, a judge and a street missionary – as they battle West Virginia's devastating opioid epidemic.</t>
  </si>
  <si>
    <t>s2712</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</si>
  <si>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</si>
  <si>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</si>
  <si>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</si>
  <si>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</si>
  <si>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</si>
  <si>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s2714</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</si>
  <si>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</si>
  <si>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</si>
  <si>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</si>
  <si>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</si>
  <si>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</si>
  <si>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</si>
  <si>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</si>
  <si>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</si>
  <si>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</si>
  <si>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</si>
  <si>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</si>
  <si>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 and it’s his rich classmate, Akira.</t>
  </si>
  <si>
    <t>s2717</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</si>
  <si>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</si>
  <si>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</si>
  <si>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</si>
  <si>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</si>
  <si>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</si>
  <si>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</si>
  <si>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</si>
  <si>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</si>
  <si>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</si>
  <si>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</si>
  <si>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</si>
  <si>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</si>
  <si>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</si>
  <si>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Hyun-moo Jun, Solbi, Dong-hyuk Jang, Young-hoon Joo</t>
  </si>
  <si>
    <t>Pop stars and impersonators face off to be the last one standing as the audience tries to determine the real singer by listening to their voices only.</t>
  </si>
  <si>
    <t>s2721</t>
  </si>
  <si>
    <t>Adel Imam, Salah Abdallah, Hiba Majdi, Bushra, Fathy Abdel Wehab, Rania Farid Shawki, Ahmad Wafiq</t>
  </si>
  <si>
    <t>February 5, 2019</t>
  </si>
  <si>
    <t>While investigating an actress’s supposed suicide and her connection to the mafia, a veteran journalist discovers that corruption runs deep.</t>
  </si>
  <si>
    <t>s2722</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</si>
  <si>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</si>
  <si>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</si>
  <si>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</si>
  <si>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</si>
  <si>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</si>
  <si>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</si>
  <si>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</si>
  <si>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</si>
  <si>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</si>
  <si>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</si>
  <si>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</si>
  <si>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</si>
  <si>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</si>
  <si>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</si>
  <si>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</si>
  <si>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</si>
  <si>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</si>
  <si>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</si>
  <si>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</si>
  <si>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</si>
  <si>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</si>
  <si>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</si>
  <si>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</si>
  <si>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</si>
  <si>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</si>
  <si>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</si>
  <si>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s2729</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</si>
  <si>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</si>
  <si>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</si>
  <si>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</si>
  <si>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</si>
  <si>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André Holland, Zazie Beetz, Bill Duke, Kyle MacLachlan, Melvin Gregg, Sonja Sohn, Zachary Quinto</t>
  </si>
  <si>
    <t>When an NBA lockout sidelines his big rookie client, an agent hatches a bold plan to save their careers – and disrupt the league's power structure.</t>
  </si>
  <si>
    <t>s2731</t>
  </si>
  <si>
    <t>From scientists to snake handlers, this series explores what motivates some people to put themselves in jeopardy to perform extraordinary feats.</t>
  </si>
  <si>
    <t>s2732</t>
  </si>
  <si>
    <t>This docuseries traces the history of classic video games, featuring insights from the innovators who brought these worlds and characters to life.</t>
  </si>
  <si>
    <t>s2733</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</si>
  <si>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</si>
  <si>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</si>
  <si>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s2734</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</si>
  <si>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</si>
  <si>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</si>
  <si>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</si>
  <si>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s2735</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</si>
  <si>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</si>
  <si>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</si>
  <si>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</si>
  <si>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</si>
  <si>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</si>
  <si>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Sebastian Perry</t>
  </si>
  <si>
    <t>Thailand's complicated history with marijuana continues to play a role in its policies and laws, as well as the health and security of its citizens.</t>
  </si>
  <si>
    <t>s2737</t>
  </si>
  <si>
    <t>Scott Hicks</t>
  </si>
  <si>
    <t>Fiery passions take center stage in this intimate look at the Australian String Quartet and, perhaps more vital, the priceless instruments they guard.</t>
  </si>
  <si>
    <t>s2738</t>
  </si>
  <si>
    <t>Imtiaz Ali</t>
  </si>
  <si>
    <t>Randeep Hooda, Alia Bhatt, Durgesh Kumar, Pradeep Nagar</t>
  </si>
  <si>
    <t>City girl Veera is kidnapped on the eve of her wedding, but as her captors take her through the countryside, Veera finds herself feeling emancipated.</t>
  </si>
  <si>
    <t>s2739</t>
  </si>
  <si>
    <t>Dave Pettitt, Jamie Davis, Adam Gazzola, Kevin Ritchie</t>
  </si>
  <si>
    <t xml:space="preserve"> December 3, 2019</t>
  </si>
  <si>
    <t>On the hazardous highways of Canada's interior, heavy vehicle towing companies experience hardship and triumph rescuing wrecked and stranded trucks.</t>
  </si>
  <si>
    <t>s2740</t>
  </si>
  <si>
    <t>Michael Landon, Victor French</t>
  </si>
  <si>
    <t xml:space="preserve"> November 1, 2016</t>
  </si>
  <si>
    <t>Under God's direction, angel Jonathan and ex-cop Mark help troubled souls overcome adversity and embrace honesty, kindness and forgiveness.</t>
  </si>
  <si>
    <t>s2741</t>
  </si>
  <si>
    <t>Hikaru Utada</t>
  </si>
  <si>
    <t>June 26, 2019</t>
  </si>
  <si>
    <t>Celebrating twenty years since her debut, Hikaru Utada takes the stage at Makuhari Messe for the final performance of her Laughter in the Dark Tour.</t>
  </si>
  <si>
    <t>s2742</t>
  </si>
  <si>
    <t>Bella Ramsey, Ameerah Falzon-Ojo, Oliver Nelson, Daisy Haggard, Rasmus Hardiker</t>
  </si>
  <si>
    <t>Fearless, free-spirited Hilda finds new friends, adventure and magical creatures when she leaves her enchanted forest home and journeys to the city.</t>
  </si>
  <si>
    <t>s2743</t>
  </si>
  <si>
    <t>Amy Adams, Glenn Close, Gabriel Basso, Haley Bennett, Freida Pinto, Bo Hopkins, Owen Asztalos</t>
  </si>
  <si>
    <t>An urgent phone call pulls a Yale Law student back to his Ohio hometown, where he reflects on three generations of family history and his own future.</t>
  </si>
  <si>
    <t>s2744</t>
  </si>
  <si>
    <t>Sajid Khan</t>
  </si>
  <si>
    <t>Ajay Devgn, Tamannaah Bhatia, Paresh Rawal, Zarina Wahab, Mahesh Manjrekar</t>
  </si>
  <si>
    <t>A young man returns to his native village on a mission of vengeance after his father commits suicide in the wake of false accusations.</t>
  </si>
  <si>
    <t>s2745</t>
  </si>
  <si>
    <t>Richard Harrington, Mali Harries, Hannah Daniel, Alex Harries, Aneirin Hughes, Daniel Rochford</t>
  </si>
  <si>
    <t>Forsaking London for the rustic landscapes of Wales, a police detective with a troubled soul finds himself in a place with secrets as dark as his own.</t>
  </si>
  <si>
    <t>s2746</t>
  </si>
  <si>
    <t>Shad Kabango</t>
  </si>
  <si>
    <t>Interviews with influential MCs, DJs and moguls trace the genre's dynamic evolution from the 1970s through the 1990s in this documentary series.</t>
  </si>
  <si>
    <t>s2747</t>
  </si>
  <si>
    <t>Lucy van Beek</t>
  </si>
  <si>
    <t>John Sessions</t>
  </si>
  <si>
    <t>This detailed examination of the 1945 Hiroshima bombing includes the prelude to and aftermath of history's controversial first use of atomic weapons.</t>
  </si>
  <si>
    <t>s2748</t>
  </si>
  <si>
    <t>Remi Weekes</t>
  </si>
  <si>
    <t>Ṣọpẹ́ Dìrísù, Wunmi Mosaku, Matt Smith, Malaika Wakoli-Abigaba</t>
  </si>
  <si>
    <t>As a young couple from war-torn South Sudan seeks asylum and a fresh start in England, they’re tormented by a sinister force living in their new home.</t>
  </si>
  <si>
    <t>s2749</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</si>
  <si>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</si>
  <si>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</si>
  <si>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</si>
  <si>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</si>
  <si>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</si>
  <si>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</si>
  <si>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s2751</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</si>
  <si>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</si>
  <si>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</si>
  <si>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</si>
  <si>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Infographics and archival footage deliver bite-size history lessons on scientific breakthroughs, social movements and world-changing discoveries.</t>
  </si>
  <si>
    <t>s2753</t>
  </si>
  <si>
    <t>Vishnu Govindhan</t>
  </si>
  <si>
    <t>Vishnu Vinay, Vinay Forrt, Saikumar, Joju George, Nobi, Sreekumar, Nandu, Sunil Sukhada</t>
  </si>
  <si>
    <t>The life of a high-flying law student takes a drastic turn when a bout of misfortune changes his status in society for good.</t>
  </si>
  <si>
    <t>s2754</t>
  </si>
  <si>
    <t>Nicolas Cage</t>
  </si>
  <si>
    <t>Nicolas Cage hosts this proudly profane, funny and engagingly educational series about the history and impact of the most notorious English swear words.</t>
  </si>
  <si>
    <t>s2755</t>
  </si>
  <si>
    <t>Using previously unseen footage, this documentary series offers new insights into some of the biggest scams and forgeries in human history.</t>
  </si>
  <si>
    <t>s2756</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</si>
  <si>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</si>
  <si>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</si>
  <si>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</si>
  <si>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fiancée to L.A. to take advantage of an amazing opportunity, Charlie breaks out of the witness protection program to drive her.</t>
  </si>
  <si>
    <t>s2757</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</si>
  <si>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</si>
  <si>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</si>
  <si>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</si>
  <si>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</si>
  <si>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Joachim Fest, Christian Herrendoerfer</t>
  </si>
  <si>
    <t>West Germany</t>
  </si>
  <si>
    <t>This documentary examines how Adolf Hitler's talent for manipulation, psychology and image-making led him from humble origins to near-world conquest.</t>
  </si>
  <si>
    <t>s2759</t>
  </si>
  <si>
    <t>Alisdair Simpson, Henrik Jørgensen, James Lowe, Blake Scott, Peter Turnbull</t>
  </si>
  <si>
    <t>February 22, 2018</t>
  </si>
  <si>
    <t>Surviving power struggles, betrayals and plots, Hitler's inner circle of Nazi leaders seizes control of Germany and designs its disastrous future.</t>
  </si>
  <si>
    <t>s2760</t>
  </si>
  <si>
    <t>Daniel Kontur</t>
  </si>
  <si>
    <t>Hitler, Nazi propaganda and 1936 Berlin Olympics are put under the microscope to uncover hidden truths and the historical legacy of those games.</t>
  </si>
  <si>
    <t>s2761</t>
  </si>
  <si>
    <t>Daniel Ablin</t>
  </si>
  <si>
    <t>Trace the history of Hitler's armored private train, a 15-car mobile headquarters boasting state-of-the-art communications and anti-aircraft cannons.</t>
  </si>
  <si>
    <t>s2762</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</si>
  <si>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</si>
  <si>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</si>
  <si>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</si>
  <si>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s2763</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</si>
  <si>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</si>
  <si>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</si>
  <si>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</si>
  <si>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</si>
  <si>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This reality series enters the worlds of compulsive hoarders, whose addiction to acquisition overwhelms not just their homes but also their lives.</t>
  </si>
  <si>
    <t>s2765</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</si>
  <si>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</si>
  <si>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</si>
  <si>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</si>
  <si>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</si>
  <si>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Mae Elliessa</t>
  </si>
  <si>
    <t>Hogie and his friends travel the world, exploring far-flung locales like Buenos Aires, Cairo, Hawaii and the Galapagos Islands.</t>
  </si>
  <si>
    <t>s2767</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</si>
  <si>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</si>
  <si>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</si>
  <si>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</si>
  <si>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s2768</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</si>
  <si>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</si>
  <si>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</si>
  <si>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</si>
  <si>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</si>
  <si>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</si>
  <si>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</si>
  <si>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</si>
  <si>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André Odendaal, Johan Vorster</t>
  </si>
  <si>
    <t>André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</si>
  <si>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</si>
  <si>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</si>
  <si>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</si>
  <si>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</si>
  <si>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</si>
  <si>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</si>
  <si>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</si>
  <si>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</si>
  <si>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Benjamin Bradley</t>
  </si>
  <si>
    <t>November 18, 2020</t>
  </si>
  <si>
    <t>Interior designer Benjamin “Mr. Christmas” Bradley works with a trusty team of "elves” to help families transform their homes for the holidays.</t>
  </si>
  <si>
    <t>s2773</t>
  </si>
  <si>
    <t>Rob Lowe, Kristin Davis, Fezile Mpela, John Owen Lowe, Colin Moss</t>
  </si>
  <si>
    <t>When her husband abruptly ends their marriage, empty nester Kate embarks on a solo second honeymoon in Africa, finding purpose – and potential romance.</t>
  </si>
  <si>
    <t>s2774</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</si>
  <si>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</si>
  <si>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</si>
  <si>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</si>
  <si>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</si>
  <si>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</si>
  <si>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</si>
  <si>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</si>
  <si>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</si>
  <si>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</si>
  <si>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</si>
  <si>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</si>
  <si>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</si>
  <si>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</si>
  <si>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</si>
  <si>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Michael A. Nickles</t>
  </si>
  <si>
    <t>Katlyn Carlson, Brian Muller, Teya Patt, Pamela Chabora</t>
  </si>
  <si>
    <t>Home for the holidays, a broke puppeteer knows there’s treasure buried somewhere under her town. To find it, all she has to do is die – almost.</t>
  </si>
  <si>
    <t>s2778</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</si>
  <si>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</si>
  <si>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</si>
  <si>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</si>
  <si>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Javier Ambrossi, Javier Calvo</t>
  </si>
  <si>
    <t>Macarena García, Anna Castillo, Belén Cuesta, Gracia Olayo, Richard Collins-Moore, Llum Barrera, Secun de la Rosa, María Isabel Díaz, Víctor Elías, Henry Méndez, Esti Quesada</t>
  </si>
  <si>
    <t>January 29, 2018</t>
  </si>
  <si>
    <t>Comedies, Dramas, Faith &amp; Spirituality</t>
  </si>
  <si>
    <t>In this musical comedy, two rebellious teen girls who love electronic music have a life-changing brush with the divine at a camp run by nuns.</t>
  </si>
  <si>
    <t>s2780</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</si>
  <si>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</si>
  <si>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</si>
  <si>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s2781</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</si>
  <si>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</si>
  <si>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</si>
  <si>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</si>
  <si>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s2782</t>
  </si>
  <si>
    <t>Will Allen</t>
  </si>
  <si>
    <t>An ex-member charts his path from idealism to disenchantment in a California cult when alarming revelations about the group's leader come to light.</t>
  </si>
  <si>
    <t>s2783</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</si>
  <si>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</si>
  <si>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</si>
  <si>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</si>
  <si>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</si>
  <si>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</si>
  <si>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</si>
  <si>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</si>
  <si>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</si>
  <si>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</si>
  <si>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</si>
  <si>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</si>
  <si>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</si>
  <si>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</si>
  <si>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</si>
  <si>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s2787</t>
  </si>
  <si>
    <t>This docuseries profiles unique and dangerous traditional sports from around the world, as well as the communities and cultures where they thrive.</t>
  </si>
  <si>
    <t>s2788</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</si>
  <si>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</si>
  <si>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</si>
  <si>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</si>
  <si>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s2789</t>
  </si>
  <si>
    <t>Rachel Crow, Mark Whitten, Ana Ortiz, Ron Funches, Matt Jones, Nolan North</t>
  </si>
  <si>
    <t>A misfit alien named Oh moves in with Tip and her family, in a series that picks up the dynamic duo's adventures where the hit film left off.</t>
  </si>
  <si>
    <t>s2790</t>
  </si>
  <si>
    <t>Beyoncé Knowles-Carter</t>
  </si>
  <si>
    <t>This intimate, in-depth look at Beyoncé's celebrated 2018 Coachella performance reveals the emotional road from creative concept to cultural movement.</t>
  </si>
  <si>
    <t>s2791</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</si>
  <si>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</si>
  <si>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</si>
  <si>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</si>
  <si>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</si>
  <si>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Chile, Italy</t>
  </si>
  <si>
    <t>Acclaimed filmmakers from around the world channel their creativity during COVID-19 isolation with this diverse, genre-spanning collection of short films.</t>
  </si>
  <si>
    <t>s2793</t>
  </si>
  <si>
    <t>Sarah Troyer, Bradley Hamilton, Kevin McGarry, Samantha Gracie</t>
  </si>
  <si>
    <t>Romantic Movies</t>
  </si>
  <si>
    <t>An ambitious entertainment lawyer tries to sign a singing sensation in his sister's small town, but a local soon captures his attention — and heart.</t>
  </si>
  <si>
    <t>s2794</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</si>
  <si>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</si>
  <si>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</si>
  <si>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</si>
  <si>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</si>
  <si>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Teyana Taylor, Sierra Aylina McClain, Bryshere Gray</t>
  </si>
  <si>
    <t>Despite discouragement from her loved ones, a talented street dancer tries out for an exclusive dance crew in a bid to win a college scholarship.</t>
  </si>
  <si>
    <t>s2796</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</si>
  <si>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</si>
  <si>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</si>
  <si>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</si>
  <si>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</si>
  <si>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</si>
  <si>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</si>
  <si>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</si>
  <si>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</si>
  <si>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</si>
  <si>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</si>
  <si>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</si>
  <si>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</si>
  <si>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</si>
  <si>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</si>
  <si>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</si>
  <si>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</si>
  <si>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</si>
  <si>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</si>
  <si>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</si>
  <si>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</si>
  <si>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</si>
  <si>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</si>
  <si>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</si>
  <si>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</si>
  <si>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</si>
  <si>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</si>
  <si>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</si>
  <si>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</si>
  <si>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</si>
  <si>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</si>
  <si>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Pailin Wedel</t>
  </si>
  <si>
    <t>A Thai scientist and his family decide to cryonically freeze their cherished, dying toddler. This heartfelt documentary follows their journey.</t>
  </si>
  <si>
    <t>s2805</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</si>
  <si>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</si>
  <si>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</si>
  <si>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</si>
  <si>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</si>
  <si>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Brodje Wemboendja</t>
  </si>
  <si>
    <t>Gift Ngoepe</t>
  </si>
  <si>
    <t>The remarkable true story of Gift Ngoepe, the first African to play for Major League Baseball, is recounted in this inspiring documentary.</t>
  </si>
  <si>
    <t>s2807</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</si>
  <si>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</si>
  <si>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</si>
  <si>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</si>
  <si>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</si>
  <si>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</si>
  <si>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</si>
  <si>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</si>
  <si>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s2809</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</si>
  <si>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</si>
  <si>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</si>
  <si>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</si>
  <si>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</si>
  <si>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</si>
  <si>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</si>
  <si>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s2811</t>
  </si>
  <si>
    <t>Jill Halfpenny</t>
  </si>
  <si>
    <t>Dream homes turn into property nightmares when mold, maggots, natural disasters and other inconveniences move in.</t>
  </si>
  <si>
    <t>s2812</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</si>
  <si>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</si>
  <si>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</si>
  <si>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</si>
  <si>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</si>
  <si>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</si>
  <si>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</si>
  <si>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</si>
  <si>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</si>
  <si>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</si>
  <si>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</si>
  <si>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</si>
  <si>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</si>
  <si>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</si>
  <si>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Marty Stalker</t>
  </si>
  <si>
    <t>Ireland, United Kingdom, Italy, United States</t>
  </si>
  <si>
    <t>Follow the eerie story of Father Malachi Martin, a disenchanted priest whose belief in demonic possession would lead him to conduct several exorcisms.</t>
  </si>
  <si>
    <t>s2816</t>
  </si>
  <si>
    <t>Witnesses recount the shocking 1996 hostage crisis in Lima, Peru, where rebels held scores of high-level figures captive at an ambassador's residence.</t>
  </si>
  <si>
    <t>s2817</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</si>
  <si>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</si>
  <si>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</si>
  <si>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</si>
  <si>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</si>
  <si>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</si>
  <si>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</si>
  <si>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</si>
  <si>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</si>
  <si>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Emily Axford, Brian Murphy</t>
  </si>
  <si>
    <t>Interconnected sketches and performances skewer the madness and misunderstandings of modern relationships.</t>
  </si>
  <si>
    <t>s2820</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</si>
  <si>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</si>
  <si>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</si>
  <si>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</si>
  <si>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</si>
  <si>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</si>
  <si>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Jill Bauer, Ronna Gradus</t>
  </si>
  <si>
    <t>May 29, 2015</t>
  </si>
  <si>
    <t>This 2015 Sundance Film Festival breakout documentary from producer Rashida Jones spotlights the "amateur" porn industry and the women it exploits.</t>
  </si>
  <si>
    <t>s2822</t>
  </si>
  <si>
    <t>Jill Bauer, Ronna Gradus, Rashida Jones</t>
  </si>
  <si>
    <t>Personal stories reveal how the intersection of sex, technology and intimate relationships is rewiring us in fundamental ways.</t>
  </si>
  <si>
    <t>s2823</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</si>
  <si>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</si>
  <si>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</si>
  <si>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</si>
  <si>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</si>
  <si>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</si>
  <si>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</si>
  <si>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</si>
  <si>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</si>
  <si>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</si>
  <si>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</si>
  <si>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</si>
  <si>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</si>
  <si>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s2826</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</si>
  <si>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</si>
  <si>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</si>
  <si>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</si>
  <si>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</si>
  <si>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</si>
  <si>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</si>
  <si>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</si>
  <si>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</si>
  <si>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</si>
  <si>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</si>
  <si>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</si>
  <si>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</si>
  <si>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s2829</t>
  </si>
  <si>
    <t>Bryn McAuley, Evany Rosen, Gage Munroe, Joseph Motiki, Dan Chameroy, David Berni, John McGrath</t>
  </si>
  <si>
    <t>June 26, 2018</t>
  </si>
  <si>
    <t>With her dad away, Mavis is so ready for adventure – if strict Aunt Lydia doesn't stop her first. Set four years before the "Hotel Transylvania" film.</t>
  </si>
  <si>
    <t>s2830</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</si>
  <si>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</si>
  <si>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</si>
  <si>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</si>
  <si>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</si>
  <si>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</si>
  <si>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</si>
  <si>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</si>
  <si>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s2832</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</si>
  <si>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</si>
  <si>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</si>
  <si>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</si>
  <si>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</si>
  <si>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</si>
  <si>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</si>
  <si>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</si>
  <si>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</si>
  <si>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</si>
  <si>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</si>
  <si>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</si>
  <si>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</si>
  <si>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Sandy Chronopoulos</t>
  </si>
  <si>
    <t>Zac Posen</t>
  </si>
  <si>
    <t>Featuring archival footage and exclusive interviews, this documentary looks at the rise, fall and comeback of charismatic fashion designer Zac Posen.</t>
  </si>
  <si>
    <t>s2836</t>
  </si>
  <si>
    <t>Ziga Virc</t>
  </si>
  <si>
    <t>Slavoj Zizek</t>
  </si>
  <si>
    <t>Slovenia, Croatia, Germany, Czech Republic, Qatar</t>
  </si>
  <si>
    <t>July 20, 2017</t>
  </si>
  <si>
    <t>Blending fact with myth, this conspiracy-minded docufiction argues that the U.S. purchased Yugoslavia's secret space program in the 1960s.</t>
  </si>
  <si>
    <t>s2837</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</si>
  <si>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</si>
  <si>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</si>
  <si>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</si>
  <si>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</si>
  <si>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David M. Rosenthal</t>
  </si>
  <si>
    <t>Theo James, Forest Whitaker, Kat Graham, Nicole Ari Parker, Mark O'Brien, Grace Dove</t>
  </si>
  <si>
    <t>When a mysterious disaster turns the country into a war zone, a young lawyer heads west with his future father-in-law to find his pregnant fiancée.</t>
  </si>
  <si>
    <t>s2839</t>
  </si>
  <si>
    <t>Tom O'Dell</t>
  </si>
  <si>
    <t>George Harrison, John Lennon, Ringo Starr, Paul McCartney, Brian Epstein</t>
  </si>
  <si>
    <t>Interviews and rare archival footage illuminate how the Beatles' influence over music and culture continues to be felt around the world.</t>
  </si>
  <si>
    <t>s2840</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</si>
  <si>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</si>
  <si>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</si>
  <si>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s2841</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</si>
  <si>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</si>
  <si>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</si>
  <si>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</si>
  <si>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s2842</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</si>
  <si>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</si>
  <si>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</si>
  <si>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</si>
  <si>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</si>
  <si>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Jerry Rothwell</t>
  </si>
  <si>
    <t>Canada, United Kingdom, Netherlands</t>
  </si>
  <si>
    <t>In the 1970s, a group of activists who gathered to protest nuclear testing formed the iconic Greenpeace environmental organization.</t>
  </si>
  <si>
    <t>s2844</t>
  </si>
  <si>
    <t>Two drug lab chemists' shocking crimes cripple a state's judicial system and blur the lines of justice for lawyers, officials and thousands of inmates.</t>
  </si>
  <si>
    <t>s2845</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</si>
  <si>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</si>
  <si>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</si>
  <si>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</si>
  <si>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Joanna Lombardi, Bruno Ascenzo</t>
  </si>
  <si>
    <t>Gisela Ponce de León, Karina Jordán, Jely Reátegui, Andrés Salas, Christopher Von Uckermann, Carlos Carlín</t>
  </si>
  <si>
    <t>October 20, 2018</t>
  </si>
  <si>
    <t>A heartbroken ad copywriter living in Lima, Peru, is inspired to write a blog about life as a single woman and is surprised by her website's success.</t>
  </si>
  <si>
    <t>s2847</t>
  </si>
  <si>
    <t>Real estate expert and TV presenter Sarah Beeny meets with clever property owners who share their colorful stories about living mortgage free.</t>
  </si>
  <si>
    <t>s2848</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</si>
  <si>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</si>
  <si>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</si>
  <si>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</si>
  <si>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</si>
  <si>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Prodigal daughter Tumi tries to make things right after completely ruining what should have been her sister's picture-perfect Christmas wedding.</t>
  </si>
  <si>
    <t>s2850</t>
  </si>
  <si>
    <t>Maximilian Mundt, Danilo Kamperidis, Lena Klenke, Damian Hardung, Leonie Wesselow, Luna Schaller, Bjarne Mädel, Roland Riebeling</t>
  </si>
  <si>
    <t>July 21, 2020</t>
  </si>
  <si>
    <t>To win back his ex-girlfriend, a nerdy teen starts selling ecstasy online out of his bedroom – and becomes one of Europe's biggest dealers.</t>
  </si>
  <si>
    <t>s2851</t>
  </si>
  <si>
    <t>Cal Seville</t>
  </si>
  <si>
    <t>Explore how Caesar, Napoleon, Mussolini, Hitler and modern-day dictators consolidated their considerable power through bold and brazen coups.</t>
  </si>
  <si>
    <t>s2852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</si>
  <si>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</si>
  <si>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</si>
  <si>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</si>
  <si>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</si>
  <si>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Cal Saville</t>
  </si>
  <si>
    <t>This whimsical look at rough-and-tumble American politics examines the influence of money, religion and even ancient Rome on presidential campaigns.</t>
  </si>
  <si>
    <t>s2854</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</si>
  <si>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</si>
  <si>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</si>
  <si>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</si>
  <si>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</si>
  <si>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Amar Gupte</t>
  </si>
  <si>
    <t>Jackie Shroff, Aditya Pancholi, Swarangi Maharte, Ameya Hunaswadkar, Urmila Matondkar</t>
  </si>
  <si>
    <t>A schoolteacher known for his good deeds and benevolence takes a walk on the dark side after undergoing a heart transplant.</t>
  </si>
  <si>
    <t>s2856</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</si>
  <si>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</si>
  <si>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</si>
  <si>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</si>
  <si>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</si>
  <si>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Gad Elmaleh, Scott Keiji Takeda, Jordan Ver Hoeve, Erinn Hayes, Matthew Del Negro</t>
  </si>
  <si>
    <t>Eager to reconnect with his son, French comedy star Gad Elmaleh moves to LA, only to discover that he's left all his fame and celebrity perks behind.</t>
  </si>
  <si>
    <t>s2858</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</si>
  <si>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</si>
  <si>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</si>
  <si>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</si>
  <si>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</si>
  <si>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</si>
  <si>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</si>
  <si>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</si>
  <si>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</si>
  <si>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Sooraj R. Barjatya</t>
  </si>
  <si>
    <t>Madhuri Dixit, Salman Khan, Mohnish Bahl, Renuka Shahane, Anupam Kher, Reema Lagoo, Alok Nath, Bindu</t>
  </si>
  <si>
    <t>Although Nisha falls for Prem, she agrees to marry his older brother for the good of their families. But fate may have other plans for the lovebirds.</t>
  </si>
  <si>
    <t>s2861</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</si>
  <si>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</si>
  <si>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</si>
  <si>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</si>
  <si>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Adam Bolt</t>
  </si>
  <si>
    <t>From breakthrough science to the boundaries of morality, this documentary spotlights a revelation in genetic modification research known as CRISPR.</t>
  </si>
  <si>
    <t>s2863</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</si>
  <si>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</si>
  <si>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</si>
  <si>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</si>
  <si>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</si>
  <si>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</si>
  <si>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</si>
  <si>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</si>
  <si>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</si>
  <si>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Fawad Khan, Mahira Khan, Atiqa Odho, Naveen Waqar, Sara Kashif</t>
  </si>
  <si>
    <t>To fulfill her mother's dying wish, middle-class Khirad marries elite Ashar. But those who disapprove plot to turn Ashar against his wife.</t>
  </si>
  <si>
    <t>s2866</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</si>
  <si>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</si>
  <si>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</si>
  <si>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</si>
  <si>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</si>
  <si>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</si>
  <si>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</si>
  <si>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</si>
  <si>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</si>
  <si>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</si>
  <si>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</si>
  <si>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</si>
  <si>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</si>
  <si>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</si>
  <si>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</si>
  <si>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</si>
  <si>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</si>
  <si>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</si>
  <si>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Megumi Han, Mariya Ise, Keiji Fujiwara, Miyuki Sawashiro, Daisuke Namikawa</t>
  </si>
  <si>
    <t>To fulfill his dreams of becoming a legendary Hunter like his dad, a young boy must pass a rigorous examination and find his missing father.</t>
  </si>
  <si>
    <t>s2871</t>
  </si>
  <si>
    <t>Jonathan Mostow</t>
  </si>
  <si>
    <t>Sam Worthington, Odeya Rush, Amy Landecker, Allen Leech, Verónica Echegui</t>
  </si>
  <si>
    <t>United States, Spain, Germany</t>
  </si>
  <si>
    <t>October 22, 2019</t>
  </si>
  <si>
    <t>A hired gun has second thoughts when he's contracted to kill a teenage girl whose father's shady business dealings put her life in danger.</t>
  </si>
  <si>
    <t>s2872</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</si>
  <si>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</si>
  <si>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</si>
  <si>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</si>
  <si>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</si>
  <si>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Will Millard</t>
  </si>
  <si>
    <t>In a far corner of the Pacific Ocean, people who live entirely at sea share insights into their incredible amphibious lifestyle.</t>
  </si>
  <si>
    <t>s2874</t>
  </si>
  <si>
    <t>Yuri Lowenthal, Drew Aaron, Karen Strassman, Marc Thompson, Rebecca Soler, Mike Pollock</t>
  </si>
  <si>
    <t>A high school student searching for his missing father joins a secret group known as the Seekers, who ally with aliens to protect the world from evil.</t>
  </si>
  <si>
    <t>s2875</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</si>
  <si>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</si>
  <si>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</si>
  <si>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</si>
  <si>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</si>
  <si>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</si>
  <si>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</si>
  <si>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</si>
  <si>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</si>
  <si>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Saji Surendran</t>
  </si>
  <si>
    <t>Jayasurya, Indrajith, Asif Ali, Lal, Bhama, Ramya Nambeeshan, Rima Kallingal, Praveena</t>
  </si>
  <si>
    <t>Three professional friends, all husbands living with domineering wives, take a well-deserved vacation in the resort city of Goa.</t>
  </si>
  <si>
    <t>s2878</t>
  </si>
  <si>
    <t>John Gallagher Jr., Kate Siegel, Michael Trucco, Samantha Sloyan, Emma Graves</t>
  </si>
  <si>
    <t>April 8, 2016</t>
  </si>
  <si>
    <t>A deaf writer who retreated into the woods to live a solitary life must fight for her life in silence when a masked killer appears in her window.</t>
  </si>
  <si>
    <t>s2879</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</si>
  <si>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</si>
  <si>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</si>
  <si>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</si>
  <si>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</si>
  <si>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</si>
  <si>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</si>
  <si>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Lee Jong-suk, Shin Hye-sun, Kim Myeong-su, Park Seon-im, Kim Won-hae, Hwang Yeong-hee, Lee Ji-hoon, Go Bo-gyeol, Shin Jae-ha</t>
  </si>
  <si>
    <t>December 14, 2018</t>
  </si>
  <si>
    <t>During the Japanese colonial period, married playwright Kim U-jin falls in love with soprano Yun Sim-deok, one of Korea’s notable New Women.</t>
  </si>
  <si>
    <t>s2882</t>
  </si>
  <si>
    <t>Hyo-ri Lee, Sang-soon Lee, Ji-eun Lee</t>
  </si>
  <si>
    <t>March 29, 2018</t>
  </si>
  <si>
    <t>K-pop diva Lee Hyo-ri and her husband open up their home on the beautiful Jeju Island to welcome travelers for free stays, meals and late-night chats.</t>
  </si>
  <si>
    <t>s2883</t>
  </si>
  <si>
    <t>Kazutoyo Koyabu</t>
  </si>
  <si>
    <t>To live is to eat. For people around the world in precarious and dangerous circumstances, eating itself is dangerous, precarious – and essential.</t>
  </si>
  <si>
    <t>s2884</t>
  </si>
  <si>
    <t>Rutledge Wood, Mike Hill, Michael Bisping, Lindsay Czarniak</t>
  </si>
  <si>
    <t>Elite street racers from around the world test their limits in supercharged custom cars on the biggest, baddest automotive obstacle course ever built.</t>
  </si>
  <si>
    <t>s2885</t>
  </si>
  <si>
    <t>Gabriel Grieco</t>
  </si>
  <si>
    <t>Yamila Saud, Gerardo Romano, Jimena Barón, Vanesa González, Candela Vetrano, Florencia Torrente, Nazareno Casero, Sofía Gala, Gustavo Garzón, Belén Chavanne, Fabiana Cantilo, Peter Lanzani</t>
  </si>
  <si>
    <t>June 8, 2017</t>
  </si>
  <si>
    <t>A young actress rehearsing for a play about human trafficking begins to relive terrifying scenes that may be dreams – or an alternate reality.</t>
  </si>
  <si>
    <t>s2886</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</si>
  <si>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</si>
  <si>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</si>
  <si>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</si>
  <si>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</si>
  <si>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Death row inmates convicted of capital murder give a firsthand account of their crimes in this documentary series.</t>
  </si>
  <si>
    <t>s2888</t>
  </si>
  <si>
    <t>In this crime docuseries spinoff, a convict is paroled 30 years after being sentenced to death for murder. Then he makes a stunning confession.</t>
  </si>
  <si>
    <t>s2889</t>
  </si>
  <si>
    <t>Benjamin Turner, Gabe Turner</t>
  </si>
  <si>
    <t>Usain Bolt</t>
  </si>
  <si>
    <t>Mixing archival footage with present-day interviews, Olympic champion and global icon Usain Bolt opens up about his athletic legacy.</t>
  </si>
  <si>
    <t>s2890</t>
  </si>
  <si>
    <t>Jeffrey Schwarz</t>
  </si>
  <si>
    <t>This captivating documentary explores the life and work of filmmaker John Waters's muse: internationally celebrated drag superstar Divine.</t>
  </si>
  <si>
    <t>s2891</t>
  </si>
  <si>
    <t>Mary Mazzio</t>
  </si>
  <si>
    <t>Jessica Chastain</t>
  </si>
  <si>
    <t>This intense documentary follows real cases of American girls enslaved in the child sex trade through ads in a newspaper's online classified section.</t>
  </si>
  <si>
    <t>s2892</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</si>
  <si>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</si>
  <si>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</si>
  <si>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</si>
  <si>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s2893</t>
  </si>
  <si>
    <t>Gulshan Grover, Harsh Mayar, Pitobash, Hussan Saad, Beatrice Ordeix, Sanjay Chauhan</t>
  </si>
  <si>
    <t>An intelligent boy born into poverty befriends the son of a once noble family and is inspired by the life of India's president to pursue an education.</t>
  </si>
  <si>
    <t>s2894</t>
  </si>
  <si>
    <t>Laura VanZee Taylor</t>
  </si>
  <si>
    <t>Maris Degener</t>
  </si>
  <si>
    <t>Through her own words and art, a young woman details the healing power of yoga in her struggle with anorexia and her journey to self-acceptance.</t>
  </si>
  <si>
    <t>s2895</t>
  </si>
  <si>
    <t>Germán Bracco, Daniela Luque, José Antonio Becerril, Paula Serrano, Héctor Holten, Héctor Loeza, Edson Loyo, Brandon Rosas, José Sefami, Tiosha Bojórquez</t>
  </si>
  <si>
    <t>March 3, 2017</t>
  </si>
  <si>
    <t>Aspiring hip-hop star Francisco builds a name for himself as a musical artist while his conscience helps him through family drama and discrimination.</t>
  </si>
  <si>
    <t>s2896</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</si>
  <si>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</si>
  <si>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</si>
  <si>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</si>
  <si>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</si>
  <si>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</si>
  <si>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Grant Sputore</t>
  </si>
  <si>
    <t>Clara Rugaard, Rose Byrne, Hilary Swank, Luke Hawker</t>
  </si>
  <si>
    <t>Following humanity's mass extinction, a teen raised alone by a maternal droid finds her entire world shaken when she encounters another human.</t>
  </si>
  <si>
    <t>s2898</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</si>
  <si>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</si>
  <si>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</si>
  <si>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</si>
  <si>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</si>
  <si>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</si>
  <si>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</si>
  <si>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</si>
  <si>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</si>
  <si>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</si>
  <si>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</si>
  <si>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</si>
  <si>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</si>
  <si>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</si>
  <si>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</si>
  <si>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</si>
  <si>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</si>
  <si>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</si>
  <si>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Adam Sjöberg</t>
  </si>
  <si>
    <t>China, South Korea, United States</t>
  </si>
  <si>
    <t>A North Korean propagandist who escaped to Seoul now creates satirical art about Kim Jong Il's regime and copes with repercussions of his defection.</t>
  </si>
  <si>
    <t>s2903</t>
  </si>
  <si>
    <t>Osgood Perkins</t>
  </si>
  <si>
    <t>Ruth Wilson, Bob Balaban, Lucy Boynton, Paula Prentiss</t>
  </si>
  <si>
    <t>October 28, 2016</t>
  </si>
  <si>
    <t>A nervous nurse who scares easily finds herself caring for an ailing horror novelist while living in a house with hidden secrets.</t>
  </si>
  <si>
    <t>s2904</t>
  </si>
  <si>
    <t>Ross Boyask</t>
  </si>
  <si>
    <t>Stu Bennett, Anna Shaffer, Mark Griffin, Bryan Larkin, Kevin Leslie, Gary Daniels</t>
  </si>
  <si>
    <t>After learning that an ex-military friend and his parents were killed, the highly trained John Gold comes to town seeking answers and revenge.</t>
  </si>
  <si>
    <t>s2905</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</si>
  <si>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</si>
  <si>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</si>
  <si>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</si>
  <si>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</si>
  <si>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Unjoo Moon</t>
  </si>
  <si>
    <t>Tilda Cobham-Hervey, Danielle Macdonald, Evan Peters, Chris Parnell, David Lyons, Matty Cardarople, Dusty Sorg</t>
  </si>
  <si>
    <t>Dramas, Music &amp; Musicals</t>
  </si>
  <si>
    <t>In the 1960s, Australian singer Helen Reddy struggles with misogyny in the music business — until she records an anthem for the women's movement.</t>
  </si>
  <si>
    <t>s2907</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</si>
  <si>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</si>
  <si>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</si>
  <si>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</si>
  <si>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</si>
  <si>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</si>
  <si>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Kasper Collin</t>
  </si>
  <si>
    <t>July 24, 2017</t>
  </si>
  <si>
    <t>Decades after serving a prison sentence for killing jazz musician Lee Morgan, his common-law wife, Helen, reflects on their lives and his legacy.</t>
  </si>
  <si>
    <t>s2909</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</si>
  <si>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</si>
  <si>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</si>
  <si>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</si>
  <si>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</si>
  <si>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</si>
  <si>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</si>
  <si>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</si>
  <si>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</si>
  <si>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</si>
  <si>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Maria Demeshkina Peek</t>
  </si>
  <si>
    <t>Experience the joy and sacrifice of one of the nation's premier dance companies as its members and instructors prepare for a prestigious competition.</t>
  </si>
  <si>
    <t>s2912</t>
  </si>
  <si>
    <t>Preechaya Pongthananikorn, Sunny Suwanmethanont, Sora Aoi, Puttachat Pongsuchat, Popetorn Soonthornyanakij</t>
  </si>
  <si>
    <t>Desperate to go to the U.S. to win back his girlfriend, Yim hires a tutor to teach him English. But things don't go according to plan.</t>
  </si>
  <si>
    <t>s2913</t>
  </si>
  <si>
    <t>Imran Khan, Sonam Kapoor, Sammir Dattani, Samir Soni, Kavin Dave, Bruna Abdullah</t>
  </si>
  <si>
    <t>This Bollywood spoof recounts the ups and downs of an assistant film director who loathes romance and a designer who adores all things sentimental.</t>
  </si>
  <si>
    <t>s2914</t>
  </si>
  <si>
    <t>Souad Abdullah, Shujoon, Fatima Al Safi</t>
  </si>
  <si>
    <t>After the death of a loved one, a woman decides to pursue her passion for writing by penning television scripts.</t>
  </si>
  <si>
    <t>s2915</t>
  </si>
  <si>
    <t>Riley Wang, Zhao Lusi, Zhang Jiongmin, Gratitude Dai, Yuan Hao</t>
  </si>
  <si>
    <t>Love blooms between a bubbly, aspiring voice actress and a cool, enigmatic violin-maker after they cross paths on a reality TV show.</t>
  </si>
  <si>
    <t>s2916</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</si>
  <si>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</si>
  <si>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</si>
  <si>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</si>
  <si>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s2917</t>
  </si>
  <si>
    <t>Laura Mañá</t>
  </si>
  <si>
    <t>Quim Gutiérrez, Natalia Tena, Alfonso Bassave, Alba Ribas, Patricia Vico, Ernesto Alterio</t>
  </si>
  <si>
    <t>After Marcos is dumped by his girlfriend, he attempts to reinvent himself as a modern man with the help of a childhood friend and an online guru.</t>
  </si>
  <si>
    <t>s2918</t>
  </si>
  <si>
    <t>Tim Robinson, Andy Samberg, Sam Richardson, Will Forte, Fred Willard, Cecily Strong, Tim Heidecker, Kate Berlant</t>
  </si>
  <si>
    <t>There is no such thing as an ordinary interaction in this offbeat sketch comedy series that features a deep roster of guest stars.</t>
  </si>
  <si>
    <t>s2919</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</si>
  <si>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</si>
  <si>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</si>
  <si>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</si>
  <si>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</si>
  <si>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</si>
  <si>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</si>
  <si>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</si>
  <si>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</si>
  <si>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</si>
  <si>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</si>
  <si>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</si>
  <si>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Justin Krook</t>
  </si>
  <si>
    <t>Steve Aoki</t>
  </si>
  <si>
    <t>August 19, 2016</t>
  </si>
  <si>
    <t>Superstar DJ Steve Aoki reflects on the driving force behind his career: his ambitious father, Benihana founder and perennial daredevil Rocky Aoki.</t>
  </si>
  <si>
    <t>s2923</t>
  </si>
  <si>
    <t>Brent Morin</t>
  </si>
  <si>
    <t>In a witty solo show, Brent Morin serves up infectious laughs on the agony of puberty, hot guy problems and the time a girl dumped him for a magician.</t>
  </si>
  <si>
    <t>s2924</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</si>
  <si>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</si>
  <si>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</si>
  <si>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</si>
  <si>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</si>
  <si>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</si>
  <si>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Lindsey Cordero, Armando Croda</t>
  </si>
  <si>
    <t>In this evocative documentary, an undocumented immigrant plans to return to Mexico after 16 years but his family tells him he needs to stay in the US.</t>
  </si>
  <si>
    <t>s2926</t>
  </si>
  <si>
    <t>Fernando Frías de la Parra</t>
  </si>
  <si>
    <t>Juan Daniel García,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</si>
  <si>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</si>
  <si>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</si>
  <si>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</si>
  <si>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Andrea Savage, Tom Everett Scott, Olive Petrucci</t>
  </si>
  <si>
    <t>Life is a series of awkward situations for comedy writer and mom Andrea, thanks to plenty of neuroses and a knack for sticking her foot in her mouth.</t>
  </si>
  <si>
    <t>s2928</t>
  </si>
  <si>
    <t>Charlie Kaufman</t>
  </si>
  <si>
    <t>Jessie Buckley, Jesse Plemons, Toni Collette, David Thewlis, Guy Boyd</t>
  </si>
  <si>
    <t>Nothing is as it seems when a woman experiencing misgivings about her new boyfriend joins him on a road trip to meet his parents at their remote farm.</t>
  </si>
  <si>
    <t>s2929</t>
  </si>
  <si>
    <t>Charli XCX, Emmie Lichtenberg, Gabbriette Bechtel, Chloe Chaidez, Deborah Knox- Hewson, Georgia Somary</t>
  </si>
  <si>
    <t>In an unfiltered, intimate docuseries, pop star mentor Charli XCX finds out what it takes to build – and break – a real, badass all-girl punk band.</t>
  </si>
  <si>
    <t>s2930</t>
  </si>
  <si>
    <t>Hong-seon Kim</t>
  </si>
  <si>
    <t>Baek Yoon-sik</t>
  </si>
  <si>
    <t>After people in his town start turning up dead, a grumpy landlord is visited by a man who recounts an unsolved serial murder case from 30 years ago.</t>
  </si>
  <si>
    <t>s2931</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</si>
  <si>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</si>
  <si>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</si>
  <si>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</si>
  <si>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s2932</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</si>
  <si>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</si>
  <si>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</si>
  <si>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</si>
  <si>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</si>
  <si>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</si>
  <si>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Bryan Fogel</t>
  </si>
  <si>
    <t>Bryan Fogel, Grigory Rodchenkov</t>
  </si>
  <si>
    <t>An American filmmaker and cyclist unwittingly wades into a global scandal when a Russian scientist leaks shocking details of a vast doping conspiracy.</t>
  </si>
  <si>
    <t>s2934</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</si>
  <si>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</si>
  <si>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</si>
  <si>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</si>
  <si>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</si>
  <si>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</si>
  <si>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</si>
  <si>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</si>
  <si>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</si>
  <si>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</si>
  <si>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</si>
  <si>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</si>
  <si>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</si>
  <si>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</si>
  <si>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</si>
  <si>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</si>
  <si>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</si>
  <si>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</si>
  <si>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</si>
  <si>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Sachin</t>
  </si>
  <si>
    <t>Bhargavi Chirmuley, Mahesh Kothare, Sachin, Ashok Saraf, Nirmiti Sawant</t>
  </si>
  <si>
    <t>After an actor is hit by a car driven by the police commissioner's sister, his scheming brother-in-law files a bogus suit against the commissioner.</t>
  </si>
  <si>
    <t>s2939</t>
  </si>
  <si>
    <t>Ben Gleib</t>
  </si>
  <si>
    <t>Reality TV, TV Comedies</t>
  </si>
  <si>
    <t>Comedian Ben Gleib hosts this game show in which teams of two compete to solve increasingly tough brain teasers. Faster answers mean more money.</t>
  </si>
  <si>
    <t>s2940</t>
  </si>
  <si>
    <t>Will McCormack, Michael Govier</t>
  </si>
  <si>
    <t>Grieving parents journey through an emotional void as they mourn the loss of a child in the aftermath of a tragic school shooting.</t>
  </si>
  <si>
    <t>s2941</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</si>
  <si>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</si>
  <si>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</si>
  <si>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s2942</t>
  </si>
  <si>
    <t>Zachary Young, Fleur Delahunty</t>
  </si>
  <si>
    <t>Docuseries, Kids' TV, Science &amp; Nature TV</t>
  </si>
  <si>
    <t>Curious kids Emma and her big brother Tim observe different animals as they make their way through various life milestones, from birth to adulthood.</t>
  </si>
  <si>
    <t>s2943</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</si>
  <si>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</si>
  <si>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</si>
  <si>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</si>
  <si>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</si>
  <si>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</si>
  <si>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</si>
  <si>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</si>
  <si>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</si>
  <si>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t>
  </si>
  <si>
    <t>The stand-up sensation tackles TV's "Shark Tank," what it means to be a woman and how to deal with the lawless party goblin that lives in us all.</t>
  </si>
  <si>
    <t>s2946</t>
  </si>
  <si>
    <t>Steve Paley</t>
  </si>
  <si>
    <t>July 24, 2018</t>
  </si>
  <si>
    <t>Newly engaged comic Iliza Shlesinger dives into undeniable truths about life at age 35, the insanity of the road traveled and what's to come.</t>
  </si>
  <si>
    <t>s2947</t>
  </si>
  <si>
    <t>January 23, 2015</t>
  </si>
  <si>
    <t>Smart and brazen comedian Iliza Shlesinger applies her fresh, laugh-out-loud perspective to the universal struggles between men and women.</t>
  </si>
  <si>
    <t>s2948</t>
  </si>
  <si>
    <t>November 19, 2019</t>
  </si>
  <si>
    <t>Here comes the bride, and she's got plenty to say. Newlywed Iliza Shlesinger dissects wedding traditions as she mines her nuptials for laughs.</t>
  </si>
  <si>
    <t>s2949</t>
  </si>
  <si>
    <t>September 1, 2013</t>
  </si>
  <si>
    <t>"Last Comic Standing" winner Iliza Shlesinger unleashes her acerbic, stream-of-conscious comedy on an unsuspecting audience in her hometown of Dallas.</t>
  </si>
  <si>
    <t>s2950</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</si>
  <si>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</si>
  <si>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</si>
  <si>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</si>
  <si>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</si>
  <si>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</si>
  <si>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</si>
  <si>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</si>
  <si>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</si>
  <si>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</si>
  <si>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</si>
  <si>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</si>
  <si>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</si>
  <si>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</si>
  <si>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August 3, 2020</t>
  </si>
  <si>
    <t>With unprecedented access to ICE operations, as well as moving portraits of immigrants, this docuseries takes a deep look at US immigration today.</t>
  </si>
  <si>
    <t>s2954</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</si>
  <si>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</si>
  <si>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</si>
  <si>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</si>
  <si>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</si>
  <si>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</si>
  <si>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</si>
  <si>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</si>
  <si>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</si>
  <si>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</si>
  <si>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s2957</t>
  </si>
  <si>
    <t>Steve Cheng</t>
  </si>
  <si>
    <t>Edwin Goh, Ian Fang Weijie, Phua Yida, Kimberly Chia</t>
  </si>
  <si>
    <t>After a brawl lands him in a Boys’ Home, a teen seems to be on a promising path until loyalty to his gangster buddy leads to even bigger trouble.</t>
  </si>
  <si>
    <t>s2958</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</si>
  <si>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</si>
  <si>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</si>
  <si>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</si>
  <si>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</si>
  <si>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Inbar Lavi, Rob Heaps, Parker Young, Marianne Rendón, Stephen Bishop, Brian Benben, Katherine La Nasa</t>
  </si>
  <si>
    <t>Supported by a team of fellow thieves, a con artist lures her targets into matrimony and then absconds with their fortunes in this darkly comic series.</t>
  </si>
  <si>
    <t>s2960</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</si>
  <si>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</si>
  <si>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</si>
  <si>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</si>
  <si>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</si>
  <si>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Janel Tsai, Johnny Lu, Darren Chiu, Vivi Lee, Patrick Lee, Fan Kuang-yao</t>
  </si>
  <si>
    <t>An author having trouble finishing his new romance novel because he's lost faith in love regains his romantic soul after meeting a flight attendant.</t>
  </si>
  <si>
    <t>s2962</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</si>
  <si>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</si>
  <si>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</si>
  <si>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</si>
  <si>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</si>
  <si>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</si>
  <si>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</si>
  <si>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</si>
  <si>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s2964</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</si>
  <si>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</si>
  <si>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</si>
  <si>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</si>
  <si>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s2965</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</si>
  <si>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</si>
  <si>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</si>
  <si>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</si>
  <si>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</si>
  <si>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Kelvin Leong, Remon Lim, Loo Aye Keng, Lawrence Wong, Frederick Lee, Danielle Dai, Joey Leong</t>
  </si>
  <si>
    <t>Once domineered by her own mother, a well-meaning matriarch has trouble being lax with her children, especially when her daughter-in-law moves in.</t>
  </si>
  <si>
    <t>s2967</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</si>
  <si>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</si>
  <si>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</si>
  <si>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</si>
  <si>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</si>
  <si>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</si>
  <si>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</si>
  <si>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</si>
  <si>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</si>
  <si>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</si>
  <si>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</si>
  <si>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 and sanity.</t>
  </si>
  <si>
    <t>s2970</t>
  </si>
  <si>
    <t>Taron Lexton</t>
  </si>
  <si>
    <t>Ksenia Solo, Mary Lynn Rajskub, Maria Bello, Enrico Oetiker, Paolo Bernardini, Beth Riesgraf, David O'Donnell, Nancy Cartwright, Bruno Zanin, Michael Wiseman, Andrea Osvárt</t>
  </si>
  <si>
    <t>March 19, 2018</t>
  </si>
  <si>
    <t>A naive and sheltered young woman embarks on a whimsical adventure across Italy in the hopes of meeting director Federico Fellini.</t>
  </si>
  <si>
    <t>s2971</t>
  </si>
  <si>
    <t>Elham Al Fadalah, Ibrahim Al-Harbi, Khaled Al-Buraiki, Layla Abdullah, Noor Alghandour, Abeer Ahmad</t>
  </si>
  <si>
    <t>After the invasion of Kuwait, a woman’s infant daughter is taken from her. Now, her daughter looks to make her way back home years later.</t>
  </si>
  <si>
    <t>s2972</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</si>
  <si>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</si>
  <si>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</si>
  <si>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</si>
  <si>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</si>
  <si>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</si>
  <si>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</si>
  <si>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</si>
  <si>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</si>
  <si>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Romain Duris, Charlotte Le Bon, Jalil Lespert, Camille Cottin, Adel Bencherif, Sophie Verbeeck, Hélène Barbry</t>
  </si>
  <si>
    <t>The sudden disappearance of a wealthy banker's wife cracks open a dizzying world of secret fetishes, desperate acts and elaborate deceptions.</t>
  </si>
  <si>
    <t>s2975</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</si>
  <si>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</si>
  <si>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</si>
  <si>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</si>
  <si>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</si>
  <si>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</si>
  <si>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</si>
  <si>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</si>
  <si>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</si>
  <si>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</si>
  <si>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</si>
  <si>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</si>
  <si>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</si>
  <si>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Annie Chen, Chris Wang, Hsieh Kun Da, Puff Kuo, Jennifer Hong</t>
  </si>
  <si>
    <t>Betrothed while in utero, a resort group president enters into an arranged marriage with a legal assistant. Despite their bickering, love blooms.</t>
  </si>
  <si>
    <t>s2979</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</si>
  <si>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</si>
  <si>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</si>
  <si>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</si>
  <si>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</si>
  <si>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</si>
  <si>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</si>
  <si>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</si>
  <si>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</si>
  <si>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</si>
  <si>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</si>
  <si>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</si>
  <si>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s2982</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</si>
  <si>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</si>
  <si>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</si>
  <si>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</si>
  <si>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</si>
  <si>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</si>
  <si>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</si>
  <si>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</si>
  <si>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</si>
  <si>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</si>
  <si>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</si>
  <si>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</si>
  <si>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</si>
  <si>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Elizabeth Chai Vasarhelyi</t>
  </si>
  <si>
    <t>United States, Senegal</t>
  </si>
  <si>
    <t>In the streets of Senegal, a youth movement rises up against a regime bent on retaining power in this chronicle of the nation's stormy 2012 elections.</t>
  </si>
  <si>
    <t>s2986</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</si>
  <si>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</si>
  <si>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</si>
  <si>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</si>
  <si>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s2987</t>
  </si>
  <si>
    <t>Sanjeev Gupta</t>
  </si>
  <si>
    <t>Heeba Shah, Ashwin Shukla, Muskaan, Aldan Shaikh, Ayesha</t>
  </si>
  <si>
    <t>February 17, 2017</t>
  </si>
  <si>
    <t>A man buys a young girl, code-names her "Doll" and sends her to live with a mother of two who has a mysterious mission to be fulfilled.</t>
  </si>
  <si>
    <t>s2988</t>
  </si>
  <si>
    <t>Liz Bonnin, Jon Gupta, Freida Pinto</t>
  </si>
  <si>
    <t>Wildlife biologist Liz Bonnin explores the natural wonders of India in this series that reveals the species and cultures unique to this ancient land.</t>
  </si>
  <si>
    <t>s2989</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</si>
  <si>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</si>
  <si>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</si>
  <si>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</si>
  <si>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</si>
  <si>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Matchmaker Sima Taparia guides clients in the U.S. and India in the arranged marriage process, offering an inside look at the custom in a modern era.</t>
  </si>
  <si>
    <t>s2991</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</si>
  <si>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</si>
  <si>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</si>
  <si>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</si>
  <si>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</si>
  <si>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</si>
  <si>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</si>
  <si>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</si>
  <si>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</si>
  <si>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</si>
  <si>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</si>
  <si>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</si>
  <si>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</si>
  <si>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</si>
  <si>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</si>
  <si>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</si>
  <si>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</si>
  <si>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</si>
  <si>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</si>
  <si>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Jacob Kornbluth</t>
  </si>
  <si>
    <t>Robert Reich</t>
  </si>
  <si>
    <t>Former U.S. Labor Secretary Robert Reich makes a compelling case about the serious crisis the U.S. faces due to the widening economic gap.</t>
  </si>
  <si>
    <t>s2997</t>
  </si>
  <si>
    <t>Luca Vullo</t>
  </si>
  <si>
    <t>Italians in London reveal the ups and downs of immigration and touch upon their uneasiness about leaving behind their crisis-ridden homeland.</t>
  </si>
  <si>
    <t>s2998</t>
  </si>
  <si>
    <t>Brad Pitt, Mélanie Laurent, Christoph Waltz, Eli Roth, Michael Fassbender, Diane Kruger, Daniel Brühl, Til Schweiger, Gedeon Burkhard, Jacky Ido, B.J. Novak, Sylvester Groth, Martin Wuttke</t>
  </si>
  <si>
    <t>July 22, 2019</t>
  </si>
  <si>
    <t>A Jewish cinema owner in occupied Paris is forced to host a Nazi premiere, where a group of American soldiers called the Basterds plans a face-off.</t>
  </si>
  <si>
    <t>s2999</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</si>
  <si>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</si>
  <si>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</si>
  <si>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s3000</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</si>
  <si>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</si>
  <si>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</si>
  <si>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</si>
  <si>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</si>
  <si>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</si>
  <si>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s3002</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</si>
  <si>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</si>
  <si>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</si>
  <si>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</si>
  <si>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</si>
  <si>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</si>
  <si>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</si>
  <si>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Ziad Doueiri</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</si>
  <si>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</si>
  <si>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</si>
  <si>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s3004</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</si>
  <si>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</si>
  <si>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</si>
  <si>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</si>
  <si>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</si>
  <si>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Dave Navarro, Chris Nuñez, Oliver Peck</t>
  </si>
  <si>
    <t>Ten of the country's most skilled tattoo artists compete for $100,000 and the title of Ink Master in this high-stakes elimination competition.</t>
  </si>
  <si>
    <t>s3006</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</si>
  <si>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</si>
  <si>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</si>
  <si>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s3007</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</si>
  <si>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</si>
  <si>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</si>
  <si>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</si>
  <si>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</si>
  <si>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</si>
  <si>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Kashyap Kapoor, Ashish Verma, Raghav Raj Kakker, Mukti Mohan, Akanksha Thakur</t>
  </si>
  <si>
    <t>While living under one roof, five close-knit 20-somethings maneuver the highs and lows of friendship, romantic entanglements and finding themselves.</t>
  </si>
  <si>
    <t>s3009</t>
  </si>
  <si>
    <t>Seren Yüce</t>
  </si>
  <si>
    <t>Ali Atay, Haluk Bilginer, Nur Sürer, Okan Yalabık, Tülin Özen, Serkan Keskin, Bartu Küçükçağlayan, Irem Altug, Mehmet Özgür, Merve Ates, Defne Halman, Cem Zeynel Kiliç, Esra Kizildogan</t>
  </si>
  <si>
    <t>January 23, 2019</t>
  </si>
  <si>
    <t>In a peaceful, rustic town, a retired officer and his family are mired in a murder mystery riddled with shocking, buried secrets.</t>
  </si>
  <si>
    <t>s3010</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</si>
  <si>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</si>
  <si>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</si>
  <si>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</si>
  <si>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</si>
  <si>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</si>
  <si>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</si>
  <si>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</si>
  <si>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Bill Gates</t>
  </si>
  <si>
    <t>Take a trip inside the mind of Bill Gates as the billionaire opens up about those who influenced him and the audacious goals he's still pursuing.</t>
  </si>
  <si>
    <t>s3013</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</si>
  <si>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</si>
  <si>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</si>
  <si>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</si>
  <si>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</si>
  <si>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</si>
  <si>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Explore the psychological machinations and immoral behavior that define the most nefarious types of criminals.</t>
  </si>
  <si>
    <t>s3015</t>
  </si>
  <si>
    <t>Explore the history and future of the Freemasons, a fraternal order steeped in both secrecy and tradition.</t>
  </si>
  <si>
    <t>s3016</t>
  </si>
  <si>
    <t>Mixing dramatic re-enactments with real-life footage, this series delves into the tormented psyches of the world's most infamous serial killers.</t>
  </si>
  <si>
    <t>s3017</t>
  </si>
  <si>
    <t>In this documentary, dozens of former agents from the Mossad, Israel's foreign intelligence agency, reveal their top-secret operations.</t>
  </si>
  <si>
    <t>s3018</t>
  </si>
  <si>
    <t>Jason Fox</t>
  </si>
  <si>
    <t>Exposing a rarely seen perspective on the drug wars, ex-Special Forces commando Jason Fox interviews dangerous traffickers and cartel members.</t>
  </si>
  <si>
    <t>s3019</t>
  </si>
  <si>
    <t>Paul Connolly</t>
  </si>
  <si>
    <t>Investigative journalist Paul Connolly becomes a voluntary inmate in the world's most volatile prisons, where intimidation and brutality rule.</t>
  </si>
  <si>
    <t>s3020</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</si>
  <si>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</si>
  <si>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</si>
  <si>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</si>
  <si>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</si>
  <si>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</si>
  <si>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Ivan Sherry, Tara Strong, Martin Roach, Scott McCord, Lyon Smith, Derek McGrath</t>
  </si>
  <si>
    <t>Canada, United States, France</t>
  </si>
  <si>
    <t>Inspector Gadget is back and must face his old enemy, the evil Dr. Claw, who has reactivated MAD, his global crime syndicate.</t>
  </si>
  <si>
    <t>s3022</t>
  </si>
  <si>
    <t>Self-made social media celebrities share the stories of how they built their online empires and where they plan to take their unexpected fame next.</t>
  </si>
  <si>
    <t>s3023</t>
  </si>
  <si>
    <t>Luke Jacobz, Juliet Ashworth</t>
  </si>
  <si>
    <t>Teams of Australian homeowners compete for the title of best Instant Hotel by staying overnight in each other's rentals and rating their experience.</t>
  </si>
  <si>
    <t>s3024</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</si>
  <si>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</si>
  <si>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</si>
  <si>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</si>
  <si>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s3025</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</si>
  <si>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</si>
  <si>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</si>
  <si>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</si>
  <si>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</si>
  <si>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Aspiring interior designers transform a variety of spaces from dowdy to delightful as they vie for a life-changing contract with a top London hotel.</t>
  </si>
  <si>
    <t>s3027</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</si>
  <si>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</si>
  <si>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</si>
  <si>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</si>
  <si>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</si>
  <si>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</si>
  <si>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Vetrimaaran</t>
  </si>
  <si>
    <t>Dinesh Ravi, Samuthirakani, Kishore Kumar, Anandhi, Murugadoss, Ajay Ghosh</t>
  </si>
  <si>
    <t>In this fact-based drama, politically motivated cops in Andhra Pradesh set out to frame four Tamil laborers for a crime, torturing them to no avail.</t>
  </si>
  <si>
    <t>s3029</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</si>
  <si>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</si>
  <si>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</si>
  <si>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s3030</t>
  </si>
  <si>
    <t>Christopher Martin</t>
  </si>
  <si>
    <t>Arthur Shawcross</t>
  </si>
  <si>
    <t>In this jailhouse interview, Arthur Shawcross, the Genesee River Killer, shares candid details of his crimes and his surprising family bonds.</t>
  </si>
  <si>
    <t>s3031</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</si>
  <si>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</si>
  <si>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</si>
  <si>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</si>
  <si>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</si>
  <si>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</si>
  <si>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</si>
  <si>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</si>
  <si>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</si>
  <si>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</si>
  <si>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United Kingdom, Germany, Canada</t>
  </si>
  <si>
    <t>With stunning views of eruptions and lava flows, Werner Herzog captures the raw power of volcanoes and their ties to indigenous spiritual practices.</t>
  </si>
  <si>
    <t>s3034</t>
  </si>
  <si>
    <t>Pauline Etienne, Laurent Capelluto, Stefano Cassetti, Mehmet Kurtuluş, Babetida Sadjo, Jan Bijvoet, Ksawery Szlenkier, Vincent Londez, Regina Bikkinina, Alba Gaïa Kraghede Bellugi, Nabil Mallat</t>
  </si>
  <si>
    <t>Passengers and crew aboard a hijacked overnight flight scramble to outrace the sun as a mysterious cosmic event wreaks havoc on the world below.</t>
  </si>
  <si>
    <t>s3035</t>
  </si>
  <si>
    <t>Sean Penn</t>
  </si>
  <si>
    <t>Emile Hirsch, Marcia Gay Harden, William Hurt, Jena Malone, Brian Dierker, Catherine Keener, Vince Vaughn, Kristen Stewart, Hal Holbrook, Zach Galifianakis</t>
  </si>
  <si>
    <t>A young man gives up everything – including his trust fund and ties to a seemingly stable family – to lead a solitary life in the wild.</t>
  </si>
  <si>
    <t>s3036</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</si>
  <si>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</si>
  <si>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</si>
  <si>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</si>
  <si>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s3037</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</si>
  <si>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</si>
  <si>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</si>
  <si>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</si>
  <si>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</si>
  <si>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</si>
  <si>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</si>
  <si>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</si>
  <si>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</si>
  <si>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</si>
  <si>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</si>
  <si>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</si>
  <si>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</si>
  <si>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</si>
  <si>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</si>
  <si>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</si>
  <si>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</si>
  <si>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</si>
  <si>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</si>
  <si>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</si>
  <si>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</si>
  <si>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</si>
  <si>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</si>
  <si>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Pablo Giorgelli</t>
  </si>
  <si>
    <t>Mora Arenillas, Mara Bestelli, Diego Cremonesi</t>
  </si>
  <si>
    <t>Argentina, France</t>
  </si>
  <si>
    <t>After learning she's pregnant, a teen grapples with the consequences while trying to go about her life as if nothing has changed.</t>
  </si>
  <si>
    <t>s3045</t>
  </si>
  <si>
    <t>Charles Officer</t>
  </si>
  <si>
    <t>January 14, 2019</t>
  </si>
  <si>
    <t>Artists and writers delve into the heart of Antoine de Saint-Exupéry's timeless fable, which captured the imagination of children and adults worldwide.</t>
  </si>
  <si>
    <t>s3046</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</si>
  <si>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</si>
  <si>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</si>
  <si>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</si>
  <si>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</si>
  <si>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</si>
  <si>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Jonathan Helpert</t>
  </si>
  <si>
    <t>Margaret Qualley, Anthony Mackie, Danny Huston</t>
  </si>
  <si>
    <t>As a young scientist searches for a way to save a dying Earth, she finds a connection with a man who's racing to catch the last shuttle off the planet.</t>
  </si>
  <si>
    <t>s3048</t>
  </si>
  <si>
    <t>Donnie Yen, Simon Yam, Louis Fan, Lam Ka Tung, Xing Yu, Wong You-nam, Chen Zhi Hui, Lynn Hung, Hiroyuki Ikeuchi</t>
  </si>
  <si>
    <t>January 15, 2016</t>
  </si>
  <si>
    <t>An occupying Japanese general challenges Chinese men to duels to prove the superiority of the Japanese, but Ip Man refuses to fight – at first.</t>
  </si>
  <si>
    <t>s3049</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</si>
  <si>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</si>
  <si>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</si>
  <si>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</si>
  <si>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</si>
  <si>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</si>
  <si>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</si>
  <si>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</si>
  <si>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</si>
  <si>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</si>
  <si>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</si>
  <si>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</si>
  <si>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</si>
  <si>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s3053</t>
  </si>
  <si>
    <t>Kedar Shinde</t>
  </si>
  <si>
    <t>Smita Jaykar, Siddarth Jadhav</t>
  </si>
  <si>
    <t>Bored in their happy marriage, a couple decides to spice things up by fighting more, but their game takes the relationship on an unexpected path.</t>
  </si>
  <si>
    <t>s3054</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</si>
  <si>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</si>
  <si>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</si>
  <si>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</si>
  <si>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Jacob Schwab</t>
  </si>
  <si>
    <t>James Lawrence</t>
  </si>
  <si>
    <t>A record-setting triathlete dares to complete 50 Ironman races – a 2.4-mile swim, a 112-mile bike ride, and a 26.2-mile run – in 50 days in 50 states.</t>
  </si>
  <si>
    <t>s3056</t>
  </si>
  <si>
    <t>Serge Ou</t>
  </si>
  <si>
    <t>This documentary examines the influence of Hong Kong's martial arts cinema on filmmaking from the Shaw Brothers to modern-day Hollywood blockbusters.</t>
  </si>
  <si>
    <t>s3057</t>
  </si>
  <si>
    <t>Aviis Zhong, Ben Wu, Ada Pan, Jacqueline Zhu, Gabriel Lan, Jack Lee, Wu Ting-chien, Wills Sia, Su Yen-ti, Jenny Huang</t>
  </si>
  <si>
    <t>Three 30-something women in high-level jobs at a beauty e-commerce firm seem to have it all – except when it comes to love and romantic chemistry.</t>
  </si>
  <si>
    <t>s3058</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</si>
  <si>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</si>
  <si>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</si>
  <si>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</si>
  <si>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</si>
  <si>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</si>
  <si>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</si>
  <si>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</si>
  <si>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</si>
  <si>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</si>
  <si>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Timo Vuorensola</t>
  </si>
  <si>
    <t>Finland, Germany, Belgium</t>
  </si>
  <si>
    <t>November 16, 2019</t>
  </si>
  <si>
    <t>Decades after a nuclear war, survivors on the moon revisit Earth to locate a potential power source – and find shape-shifting reptiles instead.</t>
  </si>
  <si>
    <t>s3061</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</si>
  <si>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</si>
  <si>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</si>
  <si>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</si>
  <si>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s3062</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</si>
  <si>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</si>
  <si>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</si>
  <si>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</si>
  <si>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</si>
  <si>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</si>
  <si>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</si>
  <si>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</si>
  <si>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</si>
  <si>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</si>
  <si>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</si>
  <si>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</si>
  <si>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</si>
  <si>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</si>
  <si>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</si>
  <si>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V. K. Prakash</t>
  </si>
  <si>
    <t>Suhasini Mulay, Kavin Dave, Evelyn Sharma</t>
  </si>
  <si>
    <t>A young millionaire is willing to do anything to make the schoolteacher he loves happy. Even if it means helping her marry someone else.</t>
  </si>
  <si>
    <t>s3067</t>
  </si>
  <si>
    <t>Naseeruddin Shah, Vidya Balan, Arshad Warsi, Salman Shahid, Anupama Kumar</t>
  </si>
  <si>
    <t>A deceitful woman seduces two of her late husband’s crooked friends into helping her hatch a nefarious kidnapping plot for a hefty ransom.</t>
  </si>
  <si>
    <t>s3068</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</si>
  <si>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</si>
  <si>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</si>
  <si>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</si>
  <si>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s3069</t>
  </si>
  <si>
    <t>Chairun Nissa</t>
  </si>
  <si>
    <t>Through the lens of faiths and cultures in seven provinces in Indonesia, this documentary follows individuals who strive to address climate change.</t>
  </si>
  <si>
    <t>s3070</t>
  </si>
  <si>
    <t>Amid rising oil and gas prices and dwindling resources, tiny islands off the coast of Europe are rethinking the future of energy.</t>
  </si>
  <si>
    <t>s3071</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</si>
  <si>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</si>
  <si>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</si>
  <si>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</si>
  <si>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</si>
  <si>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Si-kyung Sung, Se-yoon Yoo, Dong-yup Shin, Ji-woong Heo, Sam Hammington</t>
  </si>
  <si>
    <t>Four Korean celebrity men and guest stars of both genders discuss women, sex and relationships – to an unprecedented degree of openness.</t>
  </si>
  <si>
    <t>s3073</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</si>
  <si>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</si>
  <si>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</si>
  <si>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</si>
  <si>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</si>
  <si>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</si>
  <si>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</si>
  <si>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</si>
  <si>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</si>
  <si>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Billy Lyons</t>
  </si>
  <si>
    <t>United States, United Kingdom, Germany</t>
  </si>
  <si>
    <t>The extraordinary life of beloved acting teacher and theatre producer Wynn Handman is recalled in this portrait of a provocative, innovative artist.</t>
  </si>
  <si>
    <t>s3076</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</si>
  <si>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</si>
  <si>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</si>
  <si>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s3077</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</si>
  <si>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</si>
  <si>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</si>
  <si>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</si>
  <si>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</si>
  <si>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</si>
  <si>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s3079</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</si>
  <si>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</si>
  <si>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</si>
  <si>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</si>
  <si>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</si>
  <si>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Aniedi Anwah</t>
  </si>
  <si>
    <t>Bovi Ugboma, Amanda Ebeye, Shaffy Bello, Adunni Ade, Ini Dima-Okojie, 'Najite Dede, Gregory Ojefua, Thelma Ezeamaka, Femi Durojaiye, Ese Lami George, Toni Tones</t>
  </si>
  <si>
    <t>July 29, 2020</t>
  </si>
  <si>
    <t>After a man promises his fiancé a dream wedding, he must keep up with her outrageous requests to have the most lavish ceremony possible.</t>
  </si>
  <si>
    <t>s3081</t>
  </si>
  <si>
    <t>Maria Ripoll</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</si>
  <si>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</si>
  <si>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</si>
  <si>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s3082</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</si>
  <si>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</si>
  <si>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</si>
  <si>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</si>
  <si>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</si>
  <si>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Mahmood El-Laithi, Saad El Soghayar, Nermin Maher, Safinaz</t>
  </si>
  <si>
    <t>Two down-on-their-luck singers set out to marry wealthy women – but not everyone is happy to have them climb the social ladder.</t>
  </si>
  <si>
    <t>s3084</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</si>
  <si>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</si>
  <si>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</si>
  <si>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</si>
  <si>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Abhay Chopra</t>
  </si>
  <si>
    <t>Sidharth Malhotra, Sonakshi Sinha, Akshaye Khanna</t>
  </si>
  <si>
    <t>A homemaker and a writer are prime suspects – and the only witnesses – in a double murder, and it’s up to one detective to uncover the elusive truth.</t>
  </si>
  <si>
    <t>s3086</t>
  </si>
  <si>
    <t>Zatella Beatty</t>
  </si>
  <si>
    <t>Allen Iverson</t>
  </si>
  <si>
    <t>This unfiltered documentary follows the rocky life and stratospheric career of Allen Iverson, an NBA icon who left an indelible mark on the sport.</t>
  </si>
  <si>
    <t>s3087</t>
  </si>
  <si>
    <t>Rita Dominic, Joseph Benjamin, Okawa Shaznay, Paul Obazele, Yemi Blaq, Bukky Wright</t>
  </si>
  <si>
    <t>A tragic romance unfolds during a teacher's lessons on the Benin empire after they begin to mirror her love life when her childhood love reappears.</t>
  </si>
  <si>
    <t>s3088</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</si>
  <si>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</si>
  <si>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</si>
  <si>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</si>
  <si>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</si>
  <si>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 Bee, Ali Bee, Tim Bee</t>
  </si>
  <si>
    <t>Young koala caretaker Izzy Bee and her family rescue cuddly creatures in need and help them head back into the wild on Australia’s Magnetic Island.</t>
  </si>
  <si>
    <t>s3090</t>
  </si>
  <si>
    <t>Young Jun Lee</t>
  </si>
  <si>
    <t>Um Sang-hyun, Yang Jeong-hwa, Jeon Tae-yeol, Shin Yong-woo, Lee So-young, So-yeon</t>
  </si>
  <si>
    <t>Miniforce, a special task force of elite rangers, takes on the Lizard Army to save Earth before it’s too late, in this prequel to the TV series.</t>
  </si>
  <si>
    <t>s3091</t>
  </si>
  <si>
    <t>Jay Chou, Jam Hsiao, JJ Lin, Will Tsai, Chen Chien-chou, Funky Tu, Norman Chen</t>
  </si>
  <si>
    <t>Taiwan, China</t>
  </si>
  <si>
    <t>March 22, 2020</t>
  </si>
  <si>
    <t>Megastar Jay Chou joins his A-list friends in this globe-trotting variety show packed with music and magic tricks.</t>
  </si>
  <si>
    <t>s3092</t>
  </si>
  <si>
    <t>Jeetendra, Mithun Chakraborty, Rekha, Mandakini, Moon Moon Sen, Vinod Mehra, Tanuja, Amrit Pal</t>
  </si>
  <si>
    <t>When a mysterious woman hires Shankar to spy on a family, he must determine how his own father's abandonment figures into the situation.</t>
  </si>
  <si>
    <t>s3093</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</si>
  <si>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</si>
  <si>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</si>
  <si>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</si>
  <si>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</si>
  <si>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Abbas Tyrewala</t>
  </si>
  <si>
    <t>Imran Khan, Genelia D'Souza, Manjari Fadnis, Ayaz Khan, Prateik, Ratna Pathak Shah, Arbaaz Khan, Sohail Khan</t>
  </si>
  <si>
    <t>Soft-spoken Jai and spitfire beauty Aditi couldn't be more different – but their family and friends know that they're a perfect match.</t>
  </si>
  <si>
    <t>s3095</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</si>
  <si>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</si>
  <si>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</si>
  <si>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</si>
  <si>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</si>
  <si>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</si>
  <si>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</si>
  <si>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</si>
  <si>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</si>
  <si>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</si>
  <si>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</si>
  <si>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</si>
  <si>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Harvey Glazer, Stuart Stone</t>
  </si>
  <si>
    <t>Once upon a time, baseball cards were as much an American pastime as the sport. But then scandal rocked the multi-million-dollar industry for good.</t>
  </si>
  <si>
    <t>s3099</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</si>
  <si>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</si>
  <si>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</si>
  <si>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</si>
  <si>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</si>
  <si>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</si>
  <si>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Brian Klein</t>
  </si>
  <si>
    <t>Jack Whitehall</t>
  </si>
  <si>
    <t>October 24, 2017</t>
  </si>
  <si>
    <t>Comedian Jack Whitehall takes the stage to tell stories about drinking, drugs, a Google Maps van and his ongoing rivalry with Robert Pattinson.</t>
  </si>
  <si>
    <t>s3101</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</si>
  <si>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</si>
  <si>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</si>
  <si>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</si>
  <si>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</si>
  <si>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</si>
  <si>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Dave Skinner, Freddie Waters</t>
  </si>
  <si>
    <t>Jack Whitehall hits the stage with hilarious tales about happy couples, life in hotels, human stupidity and his well-traveled father.</t>
  </si>
  <si>
    <t>s3103</t>
  </si>
  <si>
    <t>Jack Whitehall, Michael Whitehall</t>
  </si>
  <si>
    <t>September 22, 2020</t>
  </si>
  <si>
    <t>Jovial comic Jack Whitehall invites his stuffy father, Michael, to travel with him through Southeast Asia in an attempt to strengthen their bond.</t>
  </si>
  <si>
    <t>s3104</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</si>
  <si>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</si>
  <si>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</si>
  <si>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</si>
  <si>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Rachael Stirling narrates this multifaceted portrait of former First Lady Jacqueline Kennedy Onassis and her younger sister, Lee Radziwill.</t>
  </si>
  <si>
    <t>s3106</t>
  </si>
  <si>
    <t>Dustin Nguyen</t>
  </si>
  <si>
    <t>Chi Tai, Lan Ngoc, Dustin Nguyen, Thu Trang</t>
  </si>
  <si>
    <t>October 6, 2018</t>
  </si>
  <si>
    <t>A lottery ticket salesperson faces an ethical dilemma after setting aside a soon-to-be winning ticket for a customer to pick up and pay for later.</t>
  </si>
  <si>
    <t>s3107</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</si>
  <si>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</si>
  <si>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</si>
  <si>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</si>
  <si>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</si>
  <si>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Kumaran</t>
  </si>
  <si>
    <t>Kathir, Kishore Kumar G., Roshini, Yogi Babu, Kishore</t>
  </si>
  <si>
    <t>Wishing to settle an old score, a promising soccer player defies his coach’s wishes and leads his team to participate in a violent form of the sport.</t>
  </si>
  <si>
    <t>s3109</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</si>
  <si>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</si>
  <si>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</si>
  <si>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</si>
  <si>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s3110</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</si>
  <si>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</si>
  <si>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</si>
  <si>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</si>
  <si>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s3111</t>
  </si>
  <si>
    <t>Ranbir Kapoor, Katrina Kaif, Saurabh Shukla, Saswata Chatterjee, Rajatabha Dutta, Saravajeet Tiwari</t>
  </si>
  <si>
    <t>An eccentric, self-proclaimed detective goes on an action-packed hunt for his missing father, with an awkward but adventurous journalist by his side.</t>
  </si>
  <si>
    <t>s3112</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</si>
  <si>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</si>
  <si>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</si>
  <si>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</si>
  <si>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women’s longstanding war.</t>
  </si>
  <si>
    <t>s3113</t>
  </si>
  <si>
    <t>Neil Nitin Mukesh, Manoj Bajpayee, Mugdha Godse, Arya Babbar, Chetan Pandit, Rahul Singh, Navni Parihar, Manish Mehta</t>
  </si>
  <si>
    <t>Incarcerated for a crime he didn’t commit, a young man must navigate the crowded, cut-throat environment of prison as he awaits trial.</t>
  </si>
  <si>
    <t>s3114</t>
  </si>
  <si>
    <t>At the Sacramento County Jail, incarcerated women fight the power and one another as they try to make the best of life – and love – on the inside.</t>
  </si>
  <si>
    <t>s3115</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</si>
  <si>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</si>
  <si>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</si>
  <si>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</si>
  <si>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</si>
  <si>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</si>
  <si>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</si>
  <si>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</si>
  <si>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</si>
  <si>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</si>
  <si>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</si>
  <si>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</si>
  <si>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</si>
  <si>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</si>
  <si>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</si>
  <si>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</si>
  <si>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</si>
  <si>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</si>
  <si>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</si>
  <si>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</si>
  <si>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</si>
  <si>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</si>
  <si>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</si>
  <si>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</si>
  <si>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Amit Sial, Dibyendu Bhattacharya, Aksha Pardhasany, Sparsh Shrivastava, Monika Panwar, Anshumaan Pushkar</t>
  </si>
  <si>
    <t>A group of small-town young men run a lucrative phishing operation, until a corrupt politician wants in on their scheme – and a cop wants to fight it.</t>
  </si>
  <si>
    <t>s3121</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</si>
  <si>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</si>
  <si>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</si>
  <si>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</si>
  <si>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</si>
  <si>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Asporaat</t>
  </si>
  <si>
    <t>September 9, 2016</t>
  </si>
  <si>
    <t>Jandino Asporaat riffs on the challenges of raising kids and serenades the audience with a rousing rendition of "Sex on Fire" in his comedy show.</t>
  </si>
  <si>
    <t>s3123</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</si>
  <si>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</si>
  <si>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</si>
  <si>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</si>
  <si>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Dueñas</t>
  </si>
  <si>
    <t>Chilean comedian and personality Jani Dueñas pours out her feelings on issues that are all too universal, from aging to dieting to sex.</t>
  </si>
  <si>
    <t>s3125</t>
  </si>
  <si>
    <t>Aadish Keluskar</t>
  </si>
  <si>
    <t>Khushboo Upadhyay, Rohit Kokate, Himanshu Kohli, Mohammed Shakir</t>
  </si>
  <si>
    <t>A couple’s caustic, increasingly jarring interactions over a Mumbai evening strain their relationship until it threatens to break at its fraying seams.</t>
  </si>
  <si>
    <t>s3126</t>
  </si>
  <si>
    <t>Reina Ueda, Tomo Muranaka, Yuko Sasaki, Masaki Terasoma, Hiroyuki Yoshino, Kensho Ono</t>
  </si>
  <si>
    <t>July 9, 2020</t>
  </si>
  <si>
    <t>After catastrophic earthquakes devastate Japan, one family's resolve is tested on a journey of survival through the sinking archipelago.</t>
  </si>
  <si>
    <t>s3127</t>
  </si>
  <si>
    <t>Takeo Chii, Hisako Manda, Takahiro Azuma, Kazuya Masuda</t>
  </si>
  <si>
    <t>Find out everything there is to know about Japanese tradition, from food to culture to objects and arts, and the people who are continuing it today.</t>
  </si>
  <si>
    <t>s3128</t>
  </si>
  <si>
    <t>Amaury Nolasco, Devon Sawa, Robert Patrick, Jeff Pierre, Ben Cross, Amos Tamam, Yael Eitan, Tsahi Halevi</t>
  </si>
  <si>
    <t>When a U.S. senator’s son is held captive by Hezbollah militiamen, a group of highly trained soldiers ventures into enemy territory to bring him home.</t>
  </si>
  <si>
    <t>s3129</t>
  </si>
  <si>
    <t>Rohit Jugraj</t>
  </si>
  <si>
    <t>Gippy Grewal, Gurpreet Guggi, Zarine Khan</t>
  </si>
  <si>
    <t>Shinda loves Laali but can't have her, so he and his friends come up with an elaborate plan to solve all their problems and win her.</t>
  </si>
  <si>
    <t>s3130</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</si>
  <si>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</si>
  <si>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</si>
  <si>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</si>
  <si>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</si>
  <si>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</si>
  <si>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</si>
  <si>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</si>
  <si>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</si>
  <si>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</si>
  <si>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s3133</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</si>
  <si>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</si>
  <si>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</si>
  <si>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</si>
  <si>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</si>
  <si>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s3134</t>
  </si>
  <si>
    <t>Robb Dipple</t>
  </si>
  <si>
    <t>Jeff Dunham</t>
  </si>
  <si>
    <t>America's most beloved ventriloquist hits the road, bringing along all of his most popular pals, including Achmed, Peanut and Walter.</t>
  </si>
  <si>
    <t>s3135</t>
  </si>
  <si>
    <t>Playing straight man to partners half his size, ventriloquist Jeff Dunham – one of America's funniest comics – slays audiences across the country.</t>
  </si>
  <si>
    <t>s3136</t>
  </si>
  <si>
    <t>Jeff Dunham takes the stage in Dallas with his old pals Peanut, Walter, José Jalapeño, Bubba J and Achmed to poke fun at himself and American culture.</t>
  </si>
  <si>
    <t>s3137</t>
  </si>
  <si>
    <t>Michael Simon, Matthew McNeil</t>
  </si>
  <si>
    <t>Politically incorrect and often raunchy humor pepper ventriloquist Dunham's live concert performance featuring characters Walter, Achmed and Peanut.</t>
  </si>
  <si>
    <t>s3138</t>
  </si>
  <si>
    <t>Jeff Dunham returns with a haunted house full of his hysterical entourage, and each character stars in its own horror movie trailer.</t>
  </si>
  <si>
    <t>s3139</t>
  </si>
  <si>
    <t>Ventriloquist Jeff Dunham brings his rude and slightly demented posse of puppets to Ireland for a gleeful skewering of family and politics.</t>
  </si>
  <si>
    <t>s3140</t>
  </si>
  <si>
    <t>Unfiltered ventriloquist Jeff Dunham brings his ragtag crew of puppet pals to Hollywood for big laughs about celebrity culture and California living.</t>
  </si>
  <si>
    <t>s3141</t>
  </si>
  <si>
    <t>Jeff Dunham, Brian Haner</t>
  </si>
  <si>
    <t>Politically incorrect, sometimes raunchy ventriloquist Jeff Dunham is joined by his irreverent cast of characters in this hilarious Christmas special.</t>
  </si>
  <si>
    <t>s3142</t>
  </si>
  <si>
    <t>Jeff Foxworthy, Larry the Cable Guy</t>
  </si>
  <si>
    <t>Grammy-nominated comedians Jeff Foxworthy and Larry the Cable Guy bring their distinctive brand of humor to a packed crowd in Minneapolis.</t>
  </si>
  <si>
    <t>s3143</t>
  </si>
  <si>
    <t>Comedian Jeff Garlin (unintentionally) celebrates his 37th year of stand-up and shares his learnings on love, loss, success and food addiction.</t>
  </si>
  <si>
    <t>s3144</t>
  </si>
  <si>
    <t>Stories from survivors fuel this docuseries examining how convicted sex offender Jeffrey Epstein used his wealth and power to carry out his abuses.</t>
  </si>
  <si>
    <t>s3145</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</si>
  <si>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</si>
  <si>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</si>
  <si>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</si>
  <si>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</si>
  <si>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</si>
  <si>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t>
  </si>
  <si>
    <t>May 22, 2015</t>
  </si>
  <si>
    <t>Jen Kirkman delivers some sharp, hilarious truths about divorce, kids, sex and turning 40 in this Netflix original comedy special.</t>
  </si>
  <si>
    <t>s3147</t>
  </si>
  <si>
    <t>January 3, 2017</t>
  </si>
  <si>
    <t>Incisive comic Jen Kirkman gets real about women's bodies, the value of alone time and an Italian private tour guide who may have been a ghost.</t>
  </si>
  <si>
    <t>s3148</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</si>
  <si>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</si>
  <si>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</si>
  <si>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</si>
  <si>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</si>
  <si>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Gillian Robespierre</t>
  </si>
  <si>
    <t>Jenny Slate</t>
  </si>
  <si>
    <t>Documentaries, Stand-Up Comedy</t>
  </si>
  <si>
    <t>Jenny Slate's first stand-up special is a mix of stage time, funny stories about adulthood and conversations with family in her childhood home.</t>
  </si>
  <si>
    <t>s3150</t>
  </si>
  <si>
    <t>Alex Trebek</t>
  </si>
  <si>
    <t>Alex Trebek hosts one of TV's longest-running game shows, where a trio of players buzz in with their knowledge of history, arts, pop culture and more.</t>
  </si>
  <si>
    <t>s3151</t>
  </si>
  <si>
    <t>Lydia Tenaglia</t>
  </si>
  <si>
    <t>Jeremiah Tower, Anthony Bourdain, Mario Batali, Ruth Reichl</t>
  </si>
  <si>
    <t>This documentary profiles influential chef Jeremiah Tower, who played a pivotal role in the invention of a revolutionary new American cuisine.</t>
  </si>
  <si>
    <t>s3152</t>
  </si>
  <si>
    <t>Jeremy Scott</t>
  </si>
  <si>
    <t>The journey of fashion designer Jeremy Scott from humble roots on a Missouri farm to creative director of Moschino is charted in this documentary.</t>
  </si>
  <si>
    <t>s3153</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</si>
  <si>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</si>
  <si>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</si>
  <si>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</si>
  <si>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</si>
  <si>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</si>
  <si>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Michael Bonfiglio</t>
  </si>
  <si>
    <t>September 19, 2017</t>
  </si>
  <si>
    <t>Jerry Seinfeld returns to the club that gave him his start in the 1970s, mixing iconic jokes with stories from his childhood and early days in comedy.</t>
  </si>
  <si>
    <t>s3155</t>
  </si>
  <si>
    <t>Joe DeMaio</t>
  </si>
  <si>
    <t>May 5, 2020</t>
  </si>
  <si>
    <t>Jerry Seinfeld takes the stage in New York and tackles talking vs. texting, bad buffets vs. so-called "great" restaurants and the magic of Pop Tarts.</t>
  </si>
  <si>
    <t>s3156</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</si>
  <si>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</si>
  <si>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</si>
  <si>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</si>
  <si>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</si>
  <si>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Marty Callner</t>
  </si>
  <si>
    <t>January 30, 2018</t>
  </si>
  <si>
    <t>Months after his classic TV sitcom ends, the legendary comic returns to his stand-up roots to deliver his best jokes on a sold-out international tour.</t>
  </si>
  <si>
    <t>s3158</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</si>
  <si>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</si>
  <si>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</si>
  <si>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s3159</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</si>
  <si>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</si>
  <si>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</si>
  <si>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</si>
  <si>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</si>
  <si>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Gerry Hoban</t>
  </si>
  <si>
    <t>Hugh Bonneville</t>
  </si>
  <si>
    <t>Ireland, United States, France</t>
  </si>
  <si>
    <t>Host Hugh Bonneville traces Jesus' last days to learn how the execution of an itinerant Jewish preacher had an immense impact on society.</t>
  </si>
  <si>
    <t>s3161</t>
  </si>
  <si>
    <t>C. Fitz</t>
  </si>
  <si>
    <t>Jewel Thais-Williams</t>
  </si>
  <si>
    <t>The story of famed L.A. nightclub Catch One and owner Jewel Thais-Williams, who defied all odds and provided a safe space for black LGBT communities.</t>
  </si>
  <si>
    <t>s3162</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</si>
  <si>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</si>
  <si>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</si>
  <si>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</si>
  <si>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</si>
  <si>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Explore how John F. Kennedy's worldview was influenced by his younger years, when he endured poor health, family tragedy and a demanding father.</t>
  </si>
  <si>
    <t>s3164</t>
  </si>
  <si>
    <t>Rahul Bose, Sanjay Suri, Rinke Khanna, Riya Sen, Juhi Chawla, Shayan Munshi</t>
  </si>
  <si>
    <t>Juggling personal predicaments and workplace woes, three buddies and bandmates practice for their ultimate dream: winning a coveted music competition.</t>
  </si>
  <si>
    <t>s3165</t>
  </si>
  <si>
    <t>Ulka Gupta, Sameer Dharmadhikari, Amit Pachori, Shailesh Dattar, Aruna Irani</t>
  </si>
  <si>
    <t>In British-ruled, 19th-century India, a 14-year-old girl trains as a warrior and becomes a devoted crusader in her country's fight for independence.</t>
  </si>
  <si>
    <t>s3166</t>
  </si>
  <si>
    <t>Jim Carrey</t>
  </si>
  <si>
    <t>Through the lens of his stunningly immersive performance as Andy Kaufman, Jim Carrey ponders the meaning of life, reality, identity and career.</t>
  </si>
  <si>
    <t>s3167</t>
  </si>
  <si>
    <t>Michael Drumm</t>
  </si>
  <si>
    <t>Jim Gaffigan</t>
  </si>
  <si>
    <t>August 11, 2016</t>
  </si>
  <si>
    <t>Comedian Jim Gaffigan cuts loose on a variety of topics, including Hot Pockets, holidays, Catholicism and his favorite activity: doing nothing.</t>
  </si>
  <si>
    <t>s3168</t>
  </si>
  <si>
    <t>Jeannie Gaffigan</t>
  </si>
  <si>
    <t>January 10, 2017</t>
  </si>
  <si>
    <t>America's king of clean comedy delivers wickedly funny jokes in his fifth hour-long special.</t>
  </si>
  <si>
    <t>s3169</t>
  </si>
  <si>
    <t>Jim Gaffigan offers up his take on bacon, bowling and other weighty topics in this stand-up performance filmed live in Austin on his 2008 comedy tour.</t>
  </si>
  <si>
    <t>s3170</t>
  </si>
  <si>
    <t>Funnyman Jim Gaffigan offers up his unique take on everything from Disney World to overweight whales in this live show from Washington, D.C.</t>
  </si>
  <si>
    <t>s3171</t>
  </si>
  <si>
    <t>Comic Jim Gaffigan delivers his sardonic take on topics like eating, exercise, weddings and his five kids in this live stand-up special.</t>
  </si>
  <si>
    <t>s3172</t>
  </si>
  <si>
    <t>Jim Jefferies</t>
  </si>
  <si>
    <t>Nothing is sacred in this show from Australian comic Jim Jefferies, whether it’s the mother of his child, auditioning disabled actors, or gun control.</t>
  </si>
  <si>
    <t>s3173</t>
  </si>
  <si>
    <t>Returning for a second Netflix comedy special, Jim Jefferies unleashes his famously ferocious black humor to a packed house in Nashville, Tennessee.</t>
  </si>
  <si>
    <t>s3174</t>
  </si>
  <si>
    <t>Scott Zabielski</t>
  </si>
  <si>
    <t>Between scenes from an excruciating date, Jim Jefferies digs into generational differences, his own bad habits and the shifting boundaries in comedy.</t>
  </si>
  <si>
    <t>s3175</t>
  </si>
  <si>
    <t>The gleefully irreverent Jefferies skewers "grabby" celebrities, political hypocrisy and his own ill-advised career moves in a brash stand-up special.</t>
  </si>
  <si>
    <t>s3176</t>
  </si>
  <si>
    <t>Jim Norton</t>
  </si>
  <si>
    <t>In this unrestricted jaunt through a gleefully filthy mind, comic Jim Norton offers a personal perspective on romance, desire and sexual proclivities.</t>
  </si>
  <si>
    <t>s3177</t>
  </si>
  <si>
    <t>Joe Boyd</t>
  </si>
  <si>
    <t>Jimi Hendrix, Eric Clapton, Billy Cox</t>
  </si>
  <si>
    <t>Jimi Hendrix's family, friends, and fellow musicians discuss his life and influence. Hendrix also appears in classic performance footage.</t>
  </si>
  <si>
    <t>s3178</t>
  </si>
  <si>
    <t>Sam Wrench</t>
  </si>
  <si>
    <t>Jimmy Carr</t>
  </si>
  <si>
    <t>British comedian Jimmy Carr unleashes his deadpan delivery and wickedly funny one-liners to a sold-out audience at the UK's Hammersmith Apollo.</t>
  </si>
  <si>
    <t>s3179</t>
  </si>
  <si>
    <t>Nothing is off limits as Jimmy Carr serves up the most outrageous jokes from his stand-up career in a special that's not for the faint of heart.</t>
  </si>
  <si>
    <t>s3180</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</si>
  <si>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</si>
  <si>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</si>
  <si>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</si>
  <si>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</si>
  <si>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Akiyoshi Nakao, Tetsuji Tamayama, Hiroyuki Onoue, Shinji Rokkaku, Ikuji Nakamura, Yasuhi Nakamura, Mari Hamada</t>
  </si>
  <si>
    <t>In the 1980s, a simple-minded fool named Hideaki meets comedy legend Sanma, changes his name to Jimmy and becomes a comedic superstar.</t>
  </si>
  <si>
    <t>s3182</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</si>
  <si>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</si>
  <si>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</si>
  <si>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</si>
  <si>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</si>
  <si>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</si>
  <si>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</si>
  <si>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</si>
  <si>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In a magical wonderland, merry children and their furry friends explore their unique hobbies while making eye-opening discoveries through adventures.</t>
  </si>
  <si>
    <t>s3185</t>
  </si>
  <si>
    <t>Salma Malhas, Sultan Alkhail, Hamzeh Okab, Aysha Shahaltough, Zaid Zoubi, Ban Halaweh, Yasser Al Hadi</t>
  </si>
  <si>
    <t>Jordan</t>
  </si>
  <si>
    <t>On a field trip to Petra, two jinns – one good, the other evil – enter the human realm, turning high school into a supernatural battleground.</t>
  </si>
  <si>
    <t>s3186</t>
  </si>
  <si>
    <t>Stephen Herek</t>
  </si>
  <si>
    <t>Ciara Bravo, Jacob Bertrand, Elena Kampouris, Jack Griffo, Donavon Stinson, Keegan Connor Tracy, Jay Brazeau</t>
  </si>
  <si>
    <t>After a century-old curse of bad luck, a determined teen embarks on a journey to break her family’s generational misfortune.</t>
  </si>
  <si>
    <t>s3187</t>
  </si>
  <si>
    <t>David Gelb</t>
  </si>
  <si>
    <t>Jiro Ono</t>
  </si>
  <si>
    <t>This documentary profiles sushi chef Jiro Ono, an 85-year-old master whose 10-seat, $300-a-plate restaurant is legendary among Tokyo foodies.</t>
  </si>
  <si>
    <t>s3188</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</si>
  <si>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</si>
  <si>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</si>
  <si>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</si>
  <si>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</si>
  <si>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t>
  </si>
  <si>
    <t>June 12, 2019</t>
  </si>
  <si>
    <t>Comedian Jo Koy takes center stage in Hawaii and shares his candid take on cultural curiosities, filter-free fatherhood and more.</t>
  </si>
  <si>
    <t>s3190</t>
  </si>
  <si>
    <t>Jo Koy, Andrew Lopez, Joey Guila, Andrew Orolfo</t>
  </si>
  <si>
    <t>Jo Koy brings the laughs and beats to Manila, spotlighting local culture in a one-of-a-kind show featuring Filipino American comedians, DJs and B-boys.</t>
  </si>
  <si>
    <t>s3191</t>
  </si>
  <si>
    <t>March 28, 2017</t>
  </si>
  <si>
    <t>Between raising a teenage boy and growing up with a Filipino mother, stand-up comic Jo Koy has been through a lot. He's here to tell you all about it.</t>
  </si>
  <si>
    <t>s3192</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</si>
  <si>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</si>
  <si>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</si>
  <si>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</si>
  <si>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s3193</t>
  </si>
  <si>
    <t>Griffin Dunne</t>
  </si>
  <si>
    <t>Joan Didion</t>
  </si>
  <si>
    <t>Literary icon Joan Didion reflects on her remarkable career and personal struggles in this intimate documentary directed by her nephew, Griffin Dunne.</t>
  </si>
  <si>
    <t>s3194</t>
  </si>
  <si>
    <t>Joan Rivers</t>
  </si>
  <si>
    <t>At 78, Joan Rivers has no interest in slowing down, and no one's immune from her caustic barbs in this stand-up special.</t>
  </si>
  <si>
    <t>s3195</t>
  </si>
  <si>
    <t>José Miguel Contreras</t>
  </si>
  <si>
    <t>Joaquín Reyes</t>
  </si>
  <si>
    <t>Comedian and celebrity impersonator Joaquín Reyes decides to be his zesty self for a night of stories about buses, bathroom habits, royalty and more.</t>
  </si>
  <si>
    <t>s3196</t>
  </si>
  <si>
    <t>Ashutosh Gowariker</t>
  </si>
  <si>
    <t>Hrithik Roshan, Aishwarya Rai Bachchan, Sonu Sood, Poonam Sinha, Suhasini Mulay, Ila Arun, Raza Murad, Kulbhushan Kharbanda, Abeer Abrar</t>
  </si>
  <si>
    <t>In 16th-century India, what begins as a strategic alliance between a Mughal emperor and a Hindu princess becomes a genuine opportunity for true love.</t>
  </si>
  <si>
    <t>s3197</t>
  </si>
  <si>
    <t>John Edginton</t>
  </si>
  <si>
    <t>From his star turn at Woodstock to his battles with addiction, this film chronicles the stormy life and unique talent of soulful singer Joe Cocker.</t>
  </si>
  <si>
    <t>s3198</t>
  </si>
  <si>
    <t>Joe Mande</t>
  </si>
  <si>
    <t>July 25, 2017</t>
  </si>
  <si>
    <t>Stand-up comic Joe Mande aims for critical adulation with this special that covers dating shows, "Shark Tank," Jewish summer camp and much more.</t>
  </si>
  <si>
    <t>s3199</t>
  </si>
  <si>
    <t>Anthony Giordano</t>
  </si>
  <si>
    <t>Joe Rogan</t>
  </si>
  <si>
    <t>Outspoken as ever, comedian Joe Rogan takes on current culture, pro wrestling, pot laws, cats, vegans and more in a stand-up special shot in Boston.</t>
  </si>
  <si>
    <t>s3200</t>
  </si>
  <si>
    <t>Unleashing his inquisitive, intense comedic style, Rogan explores everything from raising kids and Santa Claus to pot gummies and talking to dolphins.</t>
  </si>
  <si>
    <t>s3201</t>
  </si>
  <si>
    <t>Ashim Ahluwalia</t>
  </si>
  <si>
    <t>Truth and fiction blend in this quasi-documentary about six exhausted workers at a Mumbai call center servicing U.S. customers.</t>
  </si>
  <si>
    <t>s3202</t>
  </si>
  <si>
    <t>Michael Epstein</t>
  </si>
  <si>
    <t>John Lennon, Yoko Ono</t>
  </si>
  <si>
    <t>Featuring interviews and never-before-seen footage, this film tells the story behind John Lennon and Yoko Ono’s seminal 1971 album, “Imagine.”</t>
  </si>
  <si>
    <t>s3203</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</si>
  <si>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</si>
  <si>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</si>
  <si>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</si>
  <si>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</si>
  <si>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</si>
  <si>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</si>
  <si>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</si>
  <si>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</si>
  <si>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</si>
  <si>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</si>
  <si>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</si>
  <si>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s3206</t>
  </si>
  <si>
    <t>John Leguizamo</t>
  </si>
  <si>
    <t>In this one-man Broadway show, John Leguizamo finds humor and heartbreak as he traces 3,000 years of Latin history in an effort to help his bullied son.</t>
  </si>
  <si>
    <t>s3207</t>
  </si>
  <si>
    <t>John Mellencamp</t>
  </si>
  <si>
    <t>Iconic rocker John Mellencamp lights up Chicago in an electrifying live performance featuring old classics and new tracks.</t>
  </si>
  <si>
    <t>s3208</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</si>
  <si>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</si>
  <si>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</si>
  <si>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</si>
  <si>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</si>
  <si>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Alex Timbers</t>
  </si>
  <si>
    <t>John Mulaney</t>
  </si>
  <si>
    <t>John Mulaney relays stories from his childhood and “SNL,” eviscerates the value of college and laments getting older in this electric comedy special.</t>
  </si>
  <si>
    <t>s3210</t>
  </si>
  <si>
    <t>Stand-up comedian John Mulaney tackles such red-hot topics as quicksand, Motown singers and an elderly man he once met in a bathroom.</t>
  </si>
  <si>
    <t>s3211</t>
  </si>
  <si>
    <t>November 13, 2015</t>
  </si>
  <si>
    <t>Armed with boyish charm and a sharp wit, the former "SNL" writer offers sly takes on marriage, his beef with babies and the time he met Bill Clinton.</t>
  </si>
  <si>
    <t>s3212</t>
  </si>
  <si>
    <t>A rural electronics whiz broadcasts radio signals into space and monitors for signs of aliens, but makes a more important connection here on Earth.</t>
  </si>
  <si>
    <t>s3213</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</si>
  <si>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</si>
  <si>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</si>
  <si>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</si>
  <si>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</si>
  <si>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</si>
  <si>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 all with the same nickname – confront supernatural villains through a series of time periods.</t>
  </si>
  <si>
    <t>s3215</t>
  </si>
  <si>
    <t>Tia Lee, In Deok Hwang, Yen-j, Jason Hsu, Andy Wu, Sharon Hsu</t>
  </si>
  <si>
    <t>Diagnosed with a condition that could make her infertile, a career woman must choose one of four bachelors to make a baby with before time runs out.</t>
  </si>
  <si>
    <t>s3216</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</si>
  <si>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</si>
  <si>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</si>
  <si>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</si>
  <si>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</si>
  <si>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</si>
  <si>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</si>
  <si>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</si>
  <si>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Lô Politi</t>
  </si>
  <si>
    <t>Jesuíta Barbosa, Laura Neiva, Criolo, Ana Cecília Costa, João Fábio Cabral, Ariclenes Barroso, Karol Conká, Chay Suede, Luciana Souza, Chris Couto, Roberto Berindelli</t>
  </si>
  <si>
    <t>February 26, 2017</t>
  </si>
  <si>
    <t>During Carnival, two teens from different classes meet years after being kept apart. Bad decisions lead the boy to hide with the girl inside a float.</t>
  </si>
  <si>
    <t>s3219</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</si>
  <si>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</si>
  <si>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</si>
  <si>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</si>
  <si>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</si>
  <si>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</si>
  <si>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</si>
  <si>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</si>
  <si>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</si>
  <si>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</si>
  <si>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Amardeep Singh Gill</t>
  </si>
  <si>
    <t>Deep Sidhu, Dharmendra, Ashish Duggal, Aman Hundal, Pali Sidhu, Mukesh Tiwari, Mukul Dev</t>
  </si>
  <si>
    <t>The wounds of a traumatic childhood and a corrupt, unjust system push a young man into becoming a cold-blooded, ruthless gangster.</t>
  </si>
  <si>
    <t>s3222</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</si>
  <si>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</si>
  <si>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</si>
  <si>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</si>
  <si>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</si>
  <si>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</si>
  <si>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Joe Piscatella</t>
  </si>
  <si>
    <t>Mobilized by teenage activist Joshua Wong, young citizens of Hong Kong take to the streets in a bid to preserve their history of autonomy from China.</t>
  </si>
  <si>
    <t>s3224</t>
  </si>
  <si>
    <t>Olasupo Shasore</t>
  </si>
  <si>
    <t>This docuseries delves into the untold stories and unsung heroes that paved Nigeria's road to independence. Based on the books by host Olasupo Shasore.</t>
  </si>
  <si>
    <t>s3225</t>
  </si>
  <si>
    <t>Sébastien Betbeder</t>
  </si>
  <si>
    <t>Thomas Blanchard, Thomas Scimeca, François Chattot, Ole Eliassen, Adam Eskilden</t>
  </si>
  <si>
    <t>January 29, 2017</t>
  </si>
  <si>
    <t>When they flee Paris for a remote village in Greenland, two part-time actors become immersed in the archaic Inuit culture and forge unexpected bonds.</t>
  </si>
  <si>
    <t>s3226</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</si>
  <si>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</si>
  <si>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</si>
  <si>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</si>
  <si>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</si>
  <si>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</si>
  <si>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</si>
  <si>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</si>
  <si>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</si>
  <si>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Elisa Zulueta, Alejandro Trejo, Lucas Balmaceda, Gastón Salgado, Nelson Brodt, Emilia Noguera, Daniel Guillón, Ángela Lineros</t>
  </si>
  <si>
    <t>March 20, 2017</t>
  </si>
  <si>
    <t>After many years away, a woman returns to her hometown, where her mayor father presides over a corrupt, lawless and rundown municipality.</t>
  </si>
  <si>
    <t>s3229</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</si>
  <si>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</si>
  <si>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</si>
  <si>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s3230</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</si>
  <si>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</si>
  <si>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</si>
  <si>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</si>
  <si>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</si>
  <si>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t>
  </si>
  <si>
    <t>October 31, 2017</t>
  </si>
  <si>
    <t>Deadpan comic and self-proclaimed world champion Judah Friedlander performs over several nights in New York, explaining why America is No. 1.</t>
  </si>
  <si>
    <t>s3232</t>
  </si>
  <si>
    <t>Judd Apatow</t>
  </si>
  <si>
    <t>December 12, 2017</t>
  </si>
  <si>
    <t>Judd Apatow returns to stand-up comedy after 25 years, riffing on living with three women, amusing moments from his career and much more.</t>
  </si>
  <si>
    <t>s3233</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</si>
  <si>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</si>
  <si>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</si>
  <si>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</si>
  <si>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</si>
  <si>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</si>
  <si>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</si>
  <si>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</si>
  <si>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</si>
  <si>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</si>
  <si>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</si>
  <si>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</si>
  <si>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</si>
  <si>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</si>
  <si>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Susannah Heath-Eves</t>
  </si>
  <si>
    <t>Following the stories of five diverse individuals, this documentary offers a glimpse into the indomitable tenacity of several Mumbai residents.</t>
  </si>
  <si>
    <t>s3238</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</si>
  <si>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</si>
  <si>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</si>
  <si>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</si>
  <si>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</si>
  <si>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</si>
  <si>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</si>
  <si>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</si>
  <si>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</si>
  <si>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</si>
  <si>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</si>
  <si>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</si>
  <si>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</si>
  <si>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</si>
  <si>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</si>
  <si>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</si>
  <si>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</si>
  <si>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</si>
  <si>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</si>
  <si>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Luna, U-kwon, Ha-na Jung, B-Bomb, Ha-seong Park</t>
  </si>
  <si>
    <t>Sang-ah would do anything to shield pop star Ah-shin from rabid fans. But after an act of protection gone wrong, it looks like she's the crazy one.</t>
  </si>
  <si>
    <t>s3244</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</si>
  <si>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</si>
  <si>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</si>
  <si>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</si>
  <si>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s3245</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</si>
  <si>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</si>
  <si>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</si>
  <si>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</si>
  <si>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</si>
  <si>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</si>
  <si>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</si>
  <si>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</si>
  <si>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</si>
  <si>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</si>
  <si>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</si>
  <si>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</si>
  <si>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</si>
  <si>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</si>
  <si>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</si>
  <si>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s3249</t>
  </si>
  <si>
    <t>Ole Bornedal</t>
  </si>
  <si>
    <t>Anders W. Berthelsen, Rebecka Hemse, Nikolaj Lie Kaas, Charlotte Fich, Dejan Cukic, Karsten Jansfort, Flemming Enevold, Bent Mejding, Ewa Fröling, Josephine Raahauge, Timm Vladimir, Ditte Hansen</t>
  </si>
  <si>
    <t>May 5, 2009</t>
  </si>
  <si>
    <t>When he causes a car accident that leaves a young woman with amnesia, a man finds himself telling incredible lies to make her and her family happy.</t>
  </si>
  <si>
    <t>s3250</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</si>
  <si>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</si>
  <si>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</si>
  <si>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</si>
  <si>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</si>
  <si>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</si>
  <si>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</si>
  <si>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</si>
  <si>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s3252</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</si>
  <si>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</si>
  <si>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</si>
  <si>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s3253</t>
  </si>
  <si>
    <t>Aaron Yan, Puff Kuo, Katherine Wang, Dean Fujioka, Lyla Lin, Lin Yu-pin</t>
  </si>
  <si>
    <t>When her uptight new boss and landlord starts a war on office romances, plucky Liang-liang quickly starts looking for ways to get him to lighten up.</t>
  </si>
  <si>
    <t>s3254</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</si>
  <si>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</si>
  <si>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</si>
  <si>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</si>
  <si>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</si>
  <si>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Chris Tong, Shaun Chen, Emily Lim, Remus Kam, Zhang Shui Fa</t>
  </si>
  <si>
    <t>Repeatedly on opposite sides of civil cases, two lawyers fall in love outside the courtroom, but circumstances hinder their romance from blossoming.</t>
  </si>
  <si>
    <t>s3256</t>
  </si>
  <si>
    <t>Stephen Chow, Anita Mui, Carrie Ng, Wai Ai, Benjamin Chan, Ka Sang Cheung, Wing Cho, Paul Chun, Eddy Ko, Chi Ming Lau</t>
  </si>
  <si>
    <t>Slick lawyer Sung fears he's been cursed with bad karma and considers giving up his practice – until he's approached by a widow accused of murder.</t>
  </si>
  <si>
    <t>s3257</t>
  </si>
  <si>
    <t>Justin Bieber, Ludacris, Usher Raymond, Jaden Smith, Miley Cyrus, Sean Kingston, Boyz II Men</t>
  </si>
  <si>
    <t>Teen idol Justin Bieber provides personal snapshots from throughout his career, culminating with scenes from his triumphant 2010 concert tour.</t>
  </si>
  <si>
    <t>s3258</t>
  </si>
  <si>
    <t>Jonathan Demme</t>
  </si>
  <si>
    <t>Justin Timberlake</t>
  </si>
  <si>
    <t>October 12, 2016</t>
  </si>
  <si>
    <t>On the final nights of a world tour, director Jonathan Demme captures what makes the show soar: gifted musicians, deft dancers and a magnetic star.</t>
  </si>
  <si>
    <t>s3259</t>
  </si>
  <si>
    <t>Gage Munroe, Scott McCord, Jenna Warren</t>
  </si>
  <si>
    <t>In Justin's dreams, he and his imaginary friends Olive and Squidgy travel around the world learning about nature and other cultures.</t>
  </si>
  <si>
    <t>s3260</t>
  </si>
  <si>
    <t>Drew Davis, Scott McCord, Jenna Warren</t>
  </si>
  <si>
    <t>June 24, 2016</t>
  </si>
  <si>
    <t>A young boy's imagination takes him throughout the world and history, where he learns life lessons and has tons of fun with two make-believe friends.</t>
  </si>
  <si>
    <t>s3261</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</si>
  <si>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</si>
  <si>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</si>
  <si>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</si>
  <si>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</si>
  <si>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</si>
  <si>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</si>
  <si>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</si>
  <si>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</si>
  <si>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</si>
  <si>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</si>
  <si>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</si>
  <si>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</si>
  <si>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</si>
  <si>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</si>
  <si>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</si>
  <si>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</si>
  <si>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</si>
  <si>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</si>
  <si>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</si>
  <si>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</si>
  <si>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Jung Eun Kim, Yu-hwan Park, Eun-ah Go, Yong Hwan Kwak, Jin Hyuk</t>
  </si>
  <si>
    <t>Seung Yeon decides to chase her dream of becoming a K-pop star and audition for a popular group. There's only one catch: It's a boy band.</t>
  </si>
  <si>
    <t>s3267</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</si>
  <si>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</si>
  <si>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</si>
  <si>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</si>
  <si>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</si>
  <si>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</si>
  <si>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</si>
  <si>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</si>
  <si>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Bedran Güzel</t>
  </si>
  <si>
    <t>İbrahim Büyükak, Zeynep Koçak, Gupse Özay, Cengiz Bozkurt</t>
  </si>
  <si>
    <t>As an honest locksmith scrambles to pay his late father's hefty debt to the mafia, he crosses paths with a woman in similar trouble and falls for her.</t>
  </si>
  <si>
    <t>s3270</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</si>
  <si>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</si>
  <si>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</si>
  <si>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s3271</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</si>
  <si>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</si>
  <si>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</si>
  <si>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</si>
  <si>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</si>
  <si>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</si>
  <si>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</si>
  <si>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</si>
  <si>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</si>
  <si>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s3273</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</si>
  <si>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</si>
  <si>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</si>
  <si>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</si>
  <si>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</si>
  <si>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</si>
  <si>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</si>
  <si>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</si>
  <si>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</si>
  <si>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</si>
  <si>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</si>
  <si>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</si>
  <si>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</si>
  <si>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</si>
  <si>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</si>
  <si>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</si>
  <si>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</si>
  <si>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</si>
  <si>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</si>
  <si>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</si>
  <si>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s3278</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</si>
  <si>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</si>
  <si>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</si>
  <si>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</si>
  <si>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</si>
  <si>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</si>
  <si>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</si>
  <si>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</si>
  <si>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</si>
  <si>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</si>
  <si>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</si>
  <si>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</si>
  <si>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Karan Johar</t>
  </si>
  <si>
    <t>Amitabh Bachchan, Shah Rukh Khan, Abhishek Bachchan, Rani Mukerji, Preity Zinta, Kiron Kher, Arjun Rampal</t>
  </si>
  <si>
    <t>Unhappy in their respective marriages, an ex-footballer and a teacher find true love in each other, but guilt, jealousy and tragedy cloud their affair.</t>
  </si>
  <si>
    <t>s3282</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</si>
  <si>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</si>
  <si>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</si>
  <si>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</si>
  <si>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Amitabh Bachchan, Jaya Bhaduri, Shah Rukh Khan, Kajol, Hrithik Roshan, Kareena Kapoor, Rani Mukerji, Farida Jalal, Himani Shivpuri, Alok Nath</t>
  </si>
  <si>
    <t>Years after his father disowns his adopted brother for marrying a woman of lower social standing, a young man goes on a mission to reunite his family.</t>
  </si>
  <si>
    <t>s3284</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</si>
  <si>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</si>
  <si>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</si>
  <si>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</si>
  <si>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</si>
  <si>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</si>
  <si>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</si>
  <si>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</si>
  <si>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</si>
  <si>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</si>
  <si>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</si>
  <si>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</si>
  <si>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</si>
  <si>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</si>
  <si>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</si>
  <si>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</si>
  <si>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</si>
  <si>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s3288</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</si>
  <si>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</si>
  <si>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</si>
  <si>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</si>
  <si>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</si>
  <si>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</si>
  <si>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</si>
  <si>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</si>
  <si>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Minami Hamabe, Mahiro Takasugi, Aoi Morikawa</t>
  </si>
  <si>
    <t>Yumeko Jabami enrolls at Hyakkaou Private Academy, where students are ranked by their gambling winnings and fame and fortune awaits those on top.</t>
  </si>
  <si>
    <t>s3291</t>
  </si>
  <si>
    <t>Nikkhil Advani</t>
  </si>
  <si>
    <t>Shah Rukh Khan, Saif Ali Khan, Preity Zinta, Jaya Bhaduri, Sushma Seth, Reema Lagoo, Lillete Dubey, Delnaaz Paul</t>
  </si>
  <si>
    <t>An uptight MBA student falls for the charismatic new neighbor who charms her troubled family – but he has a secret that forces him to push her away.</t>
  </si>
  <si>
    <t>s3292</t>
  </si>
  <si>
    <t>Sundar C.</t>
  </si>
  <si>
    <t>Vimal, Anjali, Shiva, Oviya, Santhanam, John Vijay, M. Ilavarasu, Manobala</t>
  </si>
  <si>
    <t>Cheenu dreams of resurrecting the restaurant he has inherited to its former glory, but his brother, a compulsive gambler, loses the place to a cop.</t>
  </si>
  <si>
    <t>s3293</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</si>
  <si>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</si>
  <si>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</si>
  <si>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</si>
  <si>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</si>
  <si>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</si>
  <si>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</si>
  <si>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</si>
  <si>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s3295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</si>
  <si>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</si>
  <si>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</si>
  <si>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</si>
  <si>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</si>
  <si>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Dhilip Kumar</t>
  </si>
  <si>
    <t>Kishore Kumar G., Yasmin Ponnappa, Mithraboomi Saravanan</t>
  </si>
  <si>
    <t>A scientist trying to solve one of the universe's greatest puzzles begins a romance with a much younger colleague that's haunted by a dark secret.</t>
  </si>
  <si>
    <t>s3297</t>
  </si>
  <si>
    <t>Mandla Dube</t>
  </si>
  <si>
    <t>Thabo Rametsi, Thabo Malema, Welile Nzuza, Jafta Mamabolo, Louw Venter, Pearl Thusi</t>
  </si>
  <si>
    <t>The life and times of iconic South African liberation fighter Solomon Mahlangu, who battled the forces of apartheid, come into focus.</t>
  </si>
  <si>
    <t>s3298</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</si>
  <si>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</si>
  <si>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</si>
  <si>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</si>
  <si>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</si>
  <si>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</si>
  <si>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</si>
  <si>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s3300</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</si>
  <si>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</si>
  <si>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</si>
  <si>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</si>
  <si>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s3301</t>
  </si>
  <si>
    <t>Sharad Ponkshe, Smita Shewale</t>
  </si>
  <si>
    <t>A doctor and his colleagues who use sex-determination testing for unethical ends face retribution from a supernatural victim who seeks vengeance.</t>
  </si>
  <si>
    <t>s3302</t>
  </si>
  <si>
    <t>Desingh Periyasamy</t>
  </si>
  <si>
    <t>Dulquer Salmaan, Ritu Varma, Rakshan, Niranjani, Gautham Menon, Anish Kuruvilla</t>
  </si>
  <si>
    <t>March 29, 2020</t>
  </si>
  <si>
    <t>A carefree racing enthusiast’s womanizing ways end when he meets the girl of his dreams, but their newfound peace is disrupted by a dangerous killer.</t>
  </si>
  <si>
    <t>s3303</t>
  </si>
  <si>
    <t>Matsuya Onoe, Ren Ishikawa, Hiroyuki Onoue, Hazuki Shimizu, Sarutoki Minagawa</t>
  </si>
  <si>
    <t>Elite publishing sales rep Kantaro wraps up his client visits in record time so he can secretly pursue his quest to indulge in the tastiest of sweets.</t>
  </si>
  <si>
    <t>s3304</t>
  </si>
  <si>
    <t>Rishi Kapoor, Sidharth Malhotra, Fawad Khan, Alia Bhatt, Ratna Pathak Shah, Rajat Kapoor</t>
  </si>
  <si>
    <t>Returning home to visit their ill grandfather, two estranged brothers must confront their unresolved rivalry while their parents’ marriage frays.</t>
  </si>
  <si>
    <t>s3305</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</si>
  <si>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</si>
  <si>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</si>
  <si>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</si>
  <si>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</si>
  <si>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</si>
  <si>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</si>
  <si>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s3307</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</si>
  <si>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</si>
  <si>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</si>
  <si>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</si>
  <si>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s3308</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</si>
  <si>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</si>
  <si>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</si>
  <si>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</si>
  <si>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</si>
  <si>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Łukasz "Lotek” Lodkowski</t>
  </si>
  <si>
    <t>Charismatic comedy pals Karol Modzelewski and Łukasz "Lotek" Lodkowski bring their mischievous brand of humor to Warsaw's Klub Hybrydy.</t>
  </si>
  <si>
    <t>s3310</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</si>
  <si>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</si>
  <si>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</si>
  <si>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</si>
  <si>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s3311</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</si>
  <si>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</si>
  <si>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</si>
  <si>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</si>
  <si>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</si>
  <si>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</si>
  <si>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</si>
  <si>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</si>
  <si>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</si>
  <si>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</si>
  <si>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</si>
  <si>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</si>
  <si>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Rafał Pacześ</t>
  </si>
  <si>
    <t>Polish comedians Rafał Pacześ and Katarzyna Piasecka hit the stage at Warsaw's Klub Hybrydy for a night of funny anecdotes and sly jokes.</t>
  </si>
  <si>
    <t>s3315</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</si>
  <si>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</si>
  <si>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</si>
  <si>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</si>
  <si>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</si>
  <si>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</si>
  <si>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</si>
  <si>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</si>
  <si>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As Kath prepares to wed fine-meats purveyor Kel, her daughter Kim moves back home after becoming disillusioned with her two-month marriage to Brett.</t>
  </si>
  <si>
    <t>s3318</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</si>
  <si>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</si>
  <si>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</si>
  <si>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</si>
  <si>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</si>
  <si>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Linda Mendoza</t>
  </si>
  <si>
    <t>Katherine Ryan</t>
  </si>
  <si>
    <t>Fresh from a tour, comedian Katherine Ryan shares shrewd observations about school bullies, revenge bodies and raising a very fancy child.</t>
  </si>
  <si>
    <t>s3320</t>
  </si>
  <si>
    <t>Colin Dench</t>
  </si>
  <si>
    <t>Stand-up comic Katherine Ryan reminisces about unusual relationships, life in the hometown she hates and the time she enraged an entire nation.</t>
  </si>
  <si>
    <t>s3321</t>
  </si>
  <si>
    <t>Lorene Machado</t>
  </si>
  <si>
    <t>Kathleen Madigan</t>
  </si>
  <si>
    <t>The Irish American comic riffs on everything from growing up in Missouri, signing up her parents to be Uber drivers and anything to do with bacon.</t>
  </si>
  <si>
    <t>s3322</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</si>
  <si>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</si>
  <si>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</si>
  <si>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</si>
  <si>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</si>
  <si>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</si>
  <si>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t>
  </si>
  <si>
    <t>The King of underground comedy delivers unflinching riffs on the American political climate, racial tensions, sex and his disdain for roast beef.</t>
  </si>
  <si>
    <t>s3324</t>
  </si>
  <si>
    <t>Urban comic Katt Williams ushers in Kattpacalypse, exploding with more energy than an atomic bomb and riffing on everything from Doomsday to Obama.</t>
  </si>
  <si>
    <t>s3325</t>
  </si>
  <si>
    <t>Alphonso J. Wesson</t>
  </si>
  <si>
    <t>Outspoken comedian Katt Williams pokes fun at a variety of topics, including sex, relationships, parenthood and trying to make it as an entertainer.</t>
  </si>
  <si>
    <t>s3326</t>
  </si>
  <si>
    <t>Gary Binkow</t>
  </si>
  <si>
    <t>Katt Williams, Anthony Anderson</t>
  </si>
  <si>
    <t>In this 2006 show, comic Katt Williams uses his edgy style and personal experiences to paint a sassy, hilarious portrait of life in black America.</t>
  </si>
  <si>
    <t>s3327</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</si>
  <si>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</si>
  <si>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</si>
  <si>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</si>
  <si>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</si>
  <si>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t>
  </si>
  <si>
    <t>On a mission to defy stereotypes, Malaysian stand-up comedian Kavin Jay shares stories about growing up in the VHS era with his Singapore audience.</t>
  </si>
  <si>
    <t>s3329</t>
  </si>
  <si>
    <t>Vineeth Anil</t>
  </si>
  <si>
    <t>Prakash Bare, Arun Kumar, Kulappulli Leela, Sangeetha Mohan, Kochu Preman</t>
  </si>
  <si>
    <t>When a late poet leaves behind his property to a young man, the man's brother suspects the poet may have been more than just a family friend.</t>
  </si>
  <si>
    <t>s3330</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</si>
  <si>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</si>
  <si>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</si>
  <si>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</si>
  <si>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Reece Pockney, Scott Langley, Alex Babic, Gemma Harvey, Jessica Hann, Emma Tate</t>
  </si>
  <si>
    <t>Music meets imagination in this inventive animated series about thinking outside the box and having fun.</t>
  </si>
  <si>
    <t>s3332</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</si>
  <si>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</si>
  <si>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</si>
  <si>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</si>
  <si>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</si>
  <si>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t>
  </si>
  <si>
    <t>September 18, 2015</t>
  </si>
  <si>
    <t>In a documentary with unparalleled access, discover the people and sounds that inspired rock 'n' roll legend Keith Richards from childhood to today.</t>
  </si>
  <si>
    <t>s3334</t>
  </si>
  <si>
    <t>Lynn Novick</t>
  </si>
  <si>
    <t>This docuseries follows several incarcerated people as they pursue a college degree through the Bard Prison Initiative, a rigorous education program.</t>
  </si>
  <si>
    <t>s3335</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</si>
  <si>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</si>
  <si>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</si>
  <si>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</si>
  <si>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</si>
  <si>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</si>
  <si>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Award-winning documentarian Burns profiles three members of one of America's premier political families: Theodore, Franklin and Eleanor Roosevelt.</t>
  </si>
  <si>
    <t>s3337</t>
  </si>
  <si>
    <t>Peter Coyote</t>
  </si>
  <si>
    <t>Historian Ken Burns and his team bring to life the challenges Americans faced in the 19th century as they embarked on westward expansion.</t>
  </si>
  <si>
    <t>s3338</t>
  </si>
  <si>
    <t>Ken Jeong</t>
  </si>
  <si>
    <t>In his first-ever stand-up special, Ken Jeong pays tribute to his wife and shares stories about Hollywood and how "The Hangover" saved his life.</t>
  </si>
  <si>
    <t>s3339</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</si>
  <si>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</si>
  <si>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</si>
  <si>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s3340</t>
  </si>
  <si>
    <t>Angshuman Ghosh</t>
  </si>
  <si>
    <t>Kenny Sebastian</t>
  </si>
  <si>
    <t>Fusing his musical and stand-up chops, Kenny Sebastian gets analytical about frumpy footwear, flightless birds and his fear of not being funny enough.</t>
  </si>
  <si>
    <t>s3341</t>
  </si>
  <si>
    <t>Amid turmoil in his career and marriage, comedian and film star Kevin Hart opens up about his personal breakthroughs as he navigates crises and fame.</t>
  </si>
  <si>
    <t>s3342</t>
  </si>
  <si>
    <t>Kevin Hart</t>
  </si>
  <si>
    <t>Stand-up comedy star Kevin Hart delivers his unique perspective on work, race, family and friends with this laugh-riot comedy show.</t>
  </si>
  <si>
    <t>s3343</t>
  </si>
  <si>
    <t>As a father of three on his second marriage, Kevin Hart proves that being him is indeed a tall order in a fresh special inspired by his own mistakes.</t>
  </si>
  <si>
    <t>s3344</t>
  </si>
  <si>
    <t>Leslie Small, Tim Story</t>
  </si>
  <si>
    <t>Sometimes edgy and always hilarious, comedian Kevin Hart shines in this theatrical version of his record-breaking 2011 live tour.</t>
  </si>
  <si>
    <t>s3345</t>
  </si>
  <si>
    <t>Philadelphia funnyman Kevin Hart takes the stage in front of a sold-out crowd at Madison Square Garden, part of his hit "Let Me Explain" world tour.</t>
  </si>
  <si>
    <t>s3346</t>
  </si>
  <si>
    <t>With his unique hip-hop style delivery, African American stand-up comedian Kevin Hart expounds on life at a sold-out concert performance.</t>
  </si>
  <si>
    <t>s3347</t>
  </si>
  <si>
    <t>Kevin Hart, Don Cheadle, Halle Berry, Ed Helms, David Meunier</t>
  </si>
  <si>
    <t>April 11, 2017</t>
  </si>
  <si>
    <t>Frenetic comic Kevin Hart hits Philadelphia and dishes on suburban wildlife, jean shorts and the fine art of getting even with a 7-year-old.</t>
  </si>
  <si>
    <t>s3348</t>
  </si>
  <si>
    <t>Kevin Hart serves up laughs and brick oven pizza from the comfort of his home, and dishes on male group chats, sex after 40 and life with COVID-19.</t>
  </si>
  <si>
    <t>s3349</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</si>
  <si>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</si>
  <si>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</si>
  <si>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</si>
  <si>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s3350</t>
  </si>
  <si>
    <t>Andy Fickman</t>
  </si>
  <si>
    <t>Kevin James</t>
  </si>
  <si>
    <t>April 24, 2018</t>
  </si>
  <si>
    <t>Kevin James makes his long-awaited return to stand-up in this family-friendly special, dishing on fatherhood, fans, his disdain for allergies and more.</t>
  </si>
  <si>
    <t>s3351</t>
  </si>
  <si>
    <t>Paul Miller</t>
  </si>
  <si>
    <t>February 20, 2019</t>
  </si>
  <si>
    <t>The film and television star riffs on life's many royal pains in this hourlong special taped at New York City's Hudson Theatre in 2001.</t>
  </si>
  <si>
    <t>s3352</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</si>
  <si>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</si>
  <si>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</si>
  <si>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</si>
  <si>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</si>
  <si>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Feroze Khan, Sana Javed, Mehmood Aslam, Saman Ansari, Qavi Khan, Salma Hasan, Rashid Farooqi, Muhammad Mubarik Ali</t>
  </si>
  <si>
    <t>After a rich politician's son kills a young woman's brother, an unlikely romantic connection complicates her pursuit of justice.</t>
  </si>
  <si>
    <t>s3354</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</si>
  <si>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</si>
  <si>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</si>
  <si>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</si>
  <si>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</si>
  <si>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Rajesh Sharma</t>
  </si>
  <si>
    <t>From fake marriages to online shopping fraud, a whip-smart police officer investigates truly baffling cons that were inspired by true stories.</t>
  </si>
  <si>
    <t>s3356</t>
  </si>
  <si>
    <t>Ulka Gupta, Gautami Kapoor, Reema Shaikh, Vinay Jain, Manav Gohil, Helly Shah</t>
  </si>
  <si>
    <t>The life of a 14-year-old girl is thrown into turmoil when her father dies, forcing her mother to make hard choices for their family.</t>
  </si>
  <si>
    <t>s3357</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</si>
  <si>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</si>
  <si>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</si>
  <si>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</si>
  <si>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</si>
  <si>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</si>
  <si>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</si>
  <si>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</si>
  <si>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Mohammed Hussain</t>
  </si>
  <si>
    <t>Danny Denzongpa, Mahendra Sandhu, Rekha, Faryal, Helen, Jagdeep</t>
  </si>
  <si>
    <t>As a crazed killer blazes a trail of blood through an anxious city, a hardened cop aims to take him down by any means in this remake of “Dirty Harry.”</t>
  </si>
  <si>
    <t>s3360</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</si>
  <si>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</si>
  <si>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</si>
  <si>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</si>
  <si>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</si>
  <si>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Vikas Kumar, Hassan Zaidi, Sukhmani Sadana, Puru Chibber, Dilkhush, Mark Farokh Parakh</t>
  </si>
  <si>
    <t>Five affluent youths find a new sense of purpose as they team up with a Mumbai police officer on crime-busting missions around the city.</t>
  </si>
  <si>
    <t>s3362</t>
  </si>
  <si>
    <t>Ashok Kumar, Rekha, Rakesh Roshan, Shashikala, Aradhana, Dina Pathak, David Abraham, S.N. Banerjee, Keshto Mukherjee</t>
  </si>
  <si>
    <t>A strict matriarch's regimented household is upended by the arrival of a spunky relative who challenges the rules.</t>
  </si>
  <si>
    <t>s3363</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</si>
  <si>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</si>
  <si>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</si>
  <si>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</si>
  <si>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</si>
  <si>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Sudipto Roy</t>
  </si>
  <si>
    <t>Ritwika Pal, Swastika Mukherjee, Joy Sengupta</t>
  </si>
  <si>
    <t>A 15-year-old girl with autism attempts to write a mystery novel based on her hunt for the killer of a neighborhood cat.</t>
  </si>
  <si>
    <t>s3365</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</si>
  <si>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</si>
  <si>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</si>
  <si>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</si>
  <si>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Dimitri Logothetis</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</si>
  <si>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</si>
  <si>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</si>
  <si>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s3367</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</si>
  <si>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</si>
  <si>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</si>
  <si>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</si>
  <si>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</si>
  <si>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</si>
  <si>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Josh Hamilton, Olivia d'Abo, Carlos Jacott, Chris Eigeman, Eric Stoltz, Jason Wiles, Parker Posey, Cara Buono, Elliott Gould, Samuel Gould</t>
  </si>
  <si>
    <t>Comedies, Independent Movies, Romantic Movies</t>
  </si>
  <si>
    <t>After graduating, four college roomies – petrified by the prospect of facing "real life" – reluctantly step into adulthood in this ensemble comedy.</t>
  </si>
  <si>
    <t>s3369</t>
  </si>
  <si>
    <t>This high-energy animated series follows a gutsy kid and his trusty race-car pal as they save their city from bad guys and their scary vehicles.</t>
  </si>
  <si>
    <t>s3370</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</si>
  <si>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</si>
  <si>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</si>
  <si>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</si>
  <si>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Lori Gardner, Kate Bristol, Billy Bob Thompson, Marc Thompson, Erica Schroeder</t>
  </si>
  <si>
    <t>Cookie, Pudding and Candy are kitten siblings whose favorite things are sweet treats and letting their curiosity lead them on adventures in learning.</t>
  </si>
  <si>
    <t>s3372</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</si>
  <si>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</si>
  <si>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</si>
  <si>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</si>
  <si>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</si>
  <si>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Thomas Sieben</t>
  </si>
  <si>
    <t>Max von der Groeben, Jella Haase, Clemens Schick</t>
  </si>
  <si>
    <t>Snatched off the street and held for ransom, a bound and gagged woman uses her limited powers to derail her two masked abductors' carefully laid plans.</t>
  </si>
  <si>
    <t>s3374</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</si>
  <si>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</si>
  <si>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</si>
  <si>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</si>
  <si>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s3375</t>
  </si>
  <si>
    <t>Igor Dmitriev</t>
  </si>
  <si>
    <t>A wacky rabbit and his gang of animal pals have fun solving problems, sharing stories and exploring their sometimes magical, always special world.</t>
  </si>
  <si>
    <t>s3376</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</si>
  <si>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</si>
  <si>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</si>
  <si>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s3377</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</si>
  <si>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</si>
  <si>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</si>
  <si>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</si>
  <si>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</si>
  <si>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</si>
  <si>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</si>
  <si>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</si>
  <si>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</si>
  <si>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Frédéric Tonolli</t>
  </si>
  <si>
    <t>Jean-Baptiste Marcenac</t>
  </si>
  <si>
    <t>From politicians to officers, many attempted to kill Hitler – and failed. This documentary delves into the details of how their plots unraveled.</t>
  </si>
  <si>
    <t>s3380</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</si>
  <si>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</si>
  <si>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</si>
  <si>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s3381</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</si>
  <si>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</si>
  <si>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</si>
  <si>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s3382</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</si>
  <si>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</si>
  <si>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</si>
  <si>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</si>
  <si>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</si>
  <si>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</si>
  <si>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</si>
  <si>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</si>
  <si>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</si>
  <si>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</si>
  <si>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</si>
  <si>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</si>
  <si>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</si>
  <si>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</si>
  <si>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</si>
  <si>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</si>
  <si>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Damián Romay</t>
  </si>
  <si>
    <t>Haley Webb, Donny Boaz, Cathy Baron, Jason Alan Smith, Dennis Staroselsky, Owen Miller, Shawn Fitzgibbon</t>
  </si>
  <si>
    <t>November 14, 2020</t>
  </si>
  <si>
    <t>An unlucky woman finds a solution for her hateful ex, a trying job hunt and a stalker through a charming P.I. – only to endure a new set of problems.</t>
  </si>
  <si>
    <t>s3387</t>
  </si>
  <si>
    <t>Aaron Hernandez</t>
  </si>
  <si>
    <t>Via interviews with friends, players and insiders, this docuseries examines how Aaron Hernandez went from an NFL star to a convicted killer.</t>
  </si>
  <si>
    <t>s3388</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</si>
  <si>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</si>
  <si>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</si>
  <si>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</si>
  <si>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</si>
  <si>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Brazilian TV personality and politician Wallace Souza faces accusations of masterminding the violent crimes he reported on and rallied against.</t>
  </si>
  <si>
    <t>s3390</t>
  </si>
  <si>
    <t>Piers Morgan</t>
  </si>
  <si>
    <t>July 19, 2020</t>
  </si>
  <si>
    <t>Journalist Piers Morgan goes behind prison walls to speak with women convicted of shocking crimes, shedding light on what drove them to murder.</t>
  </si>
  <si>
    <t>s3391</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</si>
  <si>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</si>
  <si>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</si>
  <si>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s3392</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</si>
  <si>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</si>
  <si>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</si>
  <si>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</si>
  <si>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</si>
  <si>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</si>
  <si>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</si>
  <si>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</si>
  <si>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</si>
  <si>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</si>
  <si>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</si>
  <si>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</si>
  <si>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</si>
  <si>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s3395</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</si>
  <si>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</si>
  <si>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</si>
  <si>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</si>
  <si>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</si>
  <si>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Paul Sun-Hyung Lee, Jean Yoon, Andrea Bang, Simu Liu, Andrew Phung, Nicole Power</t>
  </si>
  <si>
    <t>While running a convenience store in Toronto, members of a Korean-Canadian family deal with customers, each other and the evolving world around them.</t>
  </si>
  <si>
    <t>s3397</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</si>
  <si>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</si>
  <si>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</si>
  <si>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</si>
  <si>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</si>
  <si>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Kemi Adetiba</t>
  </si>
  <si>
    <t>Sola Sobowale, Adesua Etomi, Remilekun Safaru, iLLBLISS, Toni Tones, Paul Sambo, Jide Kosoko, Sharon Ooja</t>
  </si>
  <si>
    <t>September 21, 2019</t>
  </si>
  <si>
    <t>When a powerful businesswoman’s political ambitions are threatened by her underworld connections, the ensuing power struggle could cost her everything.</t>
  </si>
  <si>
    <t>s3399</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</si>
  <si>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</si>
  <si>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</si>
  <si>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</si>
  <si>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</si>
  <si>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</si>
  <si>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</si>
  <si>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</si>
  <si>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</si>
  <si>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</si>
  <si>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Chen Daoming, Peter Ho, Duan Yihong, Qin Lan, Li Yixiao, Yang Lixin, You Yong, Yu Hewei</t>
  </si>
  <si>
    <t>In 210 B.C., during the upheaval following the death of Emperor Qin, insurgent warriors Xiang Yu and Liu Bang fight for control of the Chinese empire.</t>
  </si>
  <si>
    <t>s3402</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</si>
  <si>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</si>
  <si>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</si>
  <si>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</si>
  <si>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Lucy Cohen</t>
  </si>
  <si>
    <t>A father's suicide sends a family of eight on a journey through childhood memories and treacherous emotional waters in this poignant documentary.</t>
  </si>
  <si>
    <t>s3404</t>
  </si>
  <si>
    <t>Steve Greenwood</t>
  </si>
  <si>
    <t>Meet the astonishing animals and adventurous people living on some of the most spectacular – and formidable – mountain ranges in the world.</t>
  </si>
  <si>
    <t>s3405</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</si>
  <si>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</si>
  <si>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</si>
  <si>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</si>
  <si>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</si>
  <si>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</si>
  <si>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Deniz Gamze Ergüven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</si>
  <si>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</si>
  <si>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</si>
  <si>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</si>
  <si>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</si>
  <si>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</si>
  <si>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</si>
  <si>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</si>
  <si>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</si>
  <si>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</si>
  <si>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</si>
  <si>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s3409</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</si>
  <si>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</si>
  <si>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</si>
  <si>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</si>
  <si>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</si>
  <si>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</si>
  <si>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</si>
  <si>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</si>
  <si>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Shahid Kapoor, Vidya Balan, Juhi Chawla, Om Puri, Vishal Malhotra, Karanvir Bohra, Amit Varma</t>
  </si>
  <si>
    <t>A man finds his lucky charm in the form of a woman whom he had once clashed with on every level, but on whose presence he must now rely to succeed.</t>
  </si>
  <si>
    <t>s3412</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</si>
  <si>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</si>
  <si>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</si>
  <si>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s3413</t>
  </si>
  <si>
    <t>Tallulah Haddon, Simona Brown, Matthew Beard, Matthew Aubrey</t>
  </si>
  <si>
    <t>A lonely young woman hooked on a virtual reality game befriends a party girl who leads her into a world of new thrills and dark secrets.</t>
  </si>
  <si>
    <t>s3414</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</si>
  <si>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</si>
  <si>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</si>
  <si>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</si>
  <si>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</si>
  <si>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Joshua Tickell, Rebecca Harrell Tickell</t>
  </si>
  <si>
    <t>Woody Harrelson</t>
  </si>
  <si>
    <t>Science experts and celebrity activists unpack the ways in which the earth's soil may be the key to combating climate change and preserving the planet.</t>
  </si>
  <si>
    <t>s3416</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</si>
  <si>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</si>
  <si>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</si>
  <si>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</si>
  <si>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</si>
  <si>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</si>
  <si>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</si>
  <si>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s3418</t>
  </si>
  <si>
    <t>Sigrid Andrea Bernardo</t>
  </si>
  <si>
    <t>Alessandra de Rossi, Empoy Marquez</t>
  </si>
  <si>
    <t>When a tour guide in Japan goes blind after seeing her fiancé’s infidelity, she befriends a fellow Filipino keen to coax her out of the darkness.</t>
  </si>
  <si>
    <t>s3419</t>
  </si>
  <si>
    <t>Jo Brand</t>
  </si>
  <si>
    <t>Cat-crazy host Jo Brand follows vets and animal welfare officers who take on daring rescues to save furry felines subjected to different cat-astrophes.</t>
  </si>
  <si>
    <t>s3420</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</si>
  <si>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</si>
  <si>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</si>
  <si>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</si>
  <si>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</si>
  <si>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</si>
  <si>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</si>
  <si>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</si>
  <si>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</si>
  <si>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</si>
  <si>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</si>
  <si>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</si>
  <si>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</si>
  <si>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</si>
  <si>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</si>
  <si>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</si>
  <si>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</si>
  <si>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Rachel Lears</t>
  </si>
  <si>
    <t>Alexandria Ocasio-Cortez</t>
  </si>
  <si>
    <t>Go behind the scenes as four determined women – including Alexandria Ocasio-Cortez – challenge big-money politicians in the 2018 race for Congress.</t>
  </si>
  <si>
    <t>s3425</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</si>
  <si>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</si>
  <si>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</si>
  <si>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</si>
  <si>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</si>
  <si>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Frank Capra, Joris Ivens</t>
  </si>
  <si>
    <t>Walter Huston, Dana Andrews</t>
  </si>
  <si>
    <t>Classic Movies, Documentaries</t>
  </si>
  <si>
    <t>Though culturally insensitive by modern standards, this propaganda film examines the history of Japan from the 16th century through the 1930s.</t>
  </si>
  <si>
    <t>s3427</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</si>
  <si>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</si>
  <si>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</si>
  <si>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</si>
  <si>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</si>
  <si>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</si>
  <si>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Aaron Yan, Jiro Wang, Calvin Ka-Sing Chen, Danson Tang, Tsai Yi-chen, Alien Huang</t>
  </si>
  <si>
    <t>Gifted with special powers, fighting skills and slick hair, the rowdy KO One navigates tough friendships and high school romance.</t>
  </si>
  <si>
    <t>s3429</t>
  </si>
  <si>
    <t>Jiro Wang, Pets Tseng, Sam Lin, Xu Ming-jie, Sylvia Wang, Monkey Shao, Zhang Hao Ming, Na Wei-hsun</t>
  </si>
  <si>
    <t>A time quake propels Wang Dadong into the future, where he encounters a classmate named King who presides over the KO One.</t>
  </si>
  <si>
    <t>s3430</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</si>
  <si>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</si>
  <si>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</si>
  <si>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s3431</t>
  </si>
  <si>
    <t>Ezgi Mola, Murat Yıldırım, Gülenay Kalkan, Nevra Serezli, Eda Ece</t>
  </si>
  <si>
    <t>Efsun has found Mr. Right in Sinan, and their relationship is taking a serious turn. But their eccentric families quickly complicate the romance.</t>
  </si>
  <si>
    <t>s3432</t>
  </si>
  <si>
    <t>Mark Raso</t>
  </si>
  <si>
    <t>Ed Harris, Jason Sudeikis, Elizabeth Olsen</t>
  </si>
  <si>
    <t>A record company exec joins his estranged dad, a famous photographer who's dying, on a road trip to the last lab still developing Kodachrome film.</t>
  </si>
  <si>
    <t>s3433</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</si>
  <si>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</si>
  <si>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</si>
  <si>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</si>
  <si>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</si>
  <si>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Jonathan Taylor</t>
  </si>
  <si>
    <t>Witness the incredible, decades-long friendship between Koko the gorilla and Penny Patterson, who taught Koko to communicate via sign language.</t>
  </si>
  <si>
    <t>s3435</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</si>
  <si>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</si>
  <si>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</si>
  <si>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</si>
  <si>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</si>
  <si>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Noor Imran Mithu</t>
  </si>
  <si>
    <t>Tauquir Ahmed, Mosharraf Karim, Joyraj, Samia Said, Dominic Gomez</t>
  </si>
  <si>
    <t>Bangladesh</t>
  </si>
  <si>
    <t>As the lives of rich and poor passengers aboard a steamship unfold, buried secrets, lustful affairs and selfish desires are exposed.</t>
  </si>
  <si>
    <t>s3437</t>
  </si>
  <si>
    <t>Explore the stories of ordinary people dealing with extraordinary circumstances in this series that focuses on overcoming obstacles and odds.</t>
  </si>
  <si>
    <t>s3438</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</si>
  <si>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</si>
  <si>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</si>
  <si>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</si>
  <si>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</si>
  <si>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</si>
  <si>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</si>
  <si>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</si>
  <si>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</si>
  <si>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</si>
  <si>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</si>
  <si>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</si>
  <si>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</si>
  <si>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Joanna Bessey, Douglas Lim, Lina Teoh, Rashid Salleh, Mano Maniam, Tan Jin Chor</t>
  </si>
  <si>
    <t>A young woman returns to Malaysia to take over her father’s old coffee shop. Along with inheriting the Kopitiam, she gains a kooky group of friends.</t>
  </si>
  <si>
    <t>s3442</t>
  </si>
  <si>
    <t>Paik Jong-won</t>
  </si>
  <si>
    <t>A love letter to pork belly — a perennial favorite among Koreans of every generation — unfolds with an exploration of its history and cooking methods.</t>
  </si>
  <si>
    <t>s3443</t>
  </si>
  <si>
    <t>Gulzar</t>
  </si>
  <si>
    <t>Sanjeev Kumar, Jaya Bhaduri, Asrani, Seema, Om Shivpuri, Dina Pathak</t>
  </si>
  <si>
    <t>A speech and hearing-impaired couple persists through unforgiving obstacles to be accepted by society and live a life of dignity.</t>
  </si>
  <si>
    <t>s3444</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</si>
  <si>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</si>
  <si>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</si>
  <si>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</si>
  <si>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</si>
  <si>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</si>
  <si>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Damandeep Singh Baggan, Smita Malhotra, Baba Sehgal</t>
  </si>
  <si>
    <t>A team of minstrels, including a monkey, cat and donkey, narrate folktales from the Indian regions of Rajasthan, Kerala and Punjab.</t>
  </si>
  <si>
    <t>s3446</t>
  </si>
  <si>
    <t>Munjal Shroff, Tilak Shetty</t>
  </si>
  <si>
    <t>Damandeep Singh Baggan, Smita Malhotra, Baba Sehgal, Deepak Chachra</t>
  </si>
  <si>
    <t>An artisan is cheated of his payment, a lion of his throne and a brother of his inheritance in these three stories of deception and justice.</t>
  </si>
  <si>
    <t>s3447</t>
  </si>
  <si>
    <t>Damandeep Singh Baggan, Smita Malhotra, Deepak Chachra</t>
  </si>
  <si>
    <t>A cat, monkey and donkey team up to narrate folktales about friendship from Northeast India, and the Indian regions of Bihar and Rajasthan.</t>
  </si>
  <si>
    <t>s3448</t>
  </si>
  <si>
    <t>Tilak Shetty</t>
  </si>
  <si>
    <t>In three comic-strip-style tales, a boy tries to sell wisdom, a demon is released from captivity, and a king assigns impossible tasks to his minister.</t>
  </si>
  <si>
    <t>s3449</t>
  </si>
  <si>
    <t>Tarun Ratnani, Smita Malhotra, Deepak Chachra</t>
  </si>
  <si>
    <t>In three tales about fear, a baby elephant gets captured by a circus, two boys enter a haunted house and a parrot faces his fear of flying.</t>
  </si>
  <si>
    <t>s3450</t>
  </si>
  <si>
    <t>Rishi Gambhir, Smita Malhotra, Deepak Chachra</t>
  </si>
  <si>
    <t>A cat, monkey and donkey learn the consequences of cheating through stories from the Indian regions of Rajasthan, West Bengal and Maharashtra.</t>
  </si>
  <si>
    <t>s3451</t>
  </si>
  <si>
    <t>Animal minstrels narrate stories about a monkey's friendship with a crocodile, two monkeys' foolishness and a villager's encounter with a demon.</t>
  </si>
  <si>
    <t>s3452</t>
  </si>
  <si>
    <t>The consequences of trickery are explored in stories involving an inconsiderate husband, two greedy courtiers, and a kind man who loses everything.</t>
  </si>
  <si>
    <t>s3453</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</si>
  <si>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</si>
  <si>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</si>
  <si>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</si>
  <si>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Ravikanth Perepu</t>
  </si>
  <si>
    <t>Siddhu Jonnalagadda, Shraddha Srinath, Seerat Kapoor, Shalini Vadnikatti, Jhansi, Viva Harsha, Sampath Raj, Samyuktha Hornad</t>
  </si>
  <si>
    <t>June 25, 2020</t>
  </si>
  <si>
    <t>Torn between his past and present girlfriends, a confused bachelor’s indecisiveness spins a web of lies and cheating as he struggles to commit.</t>
  </si>
  <si>
    <t>s3455</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</si>
  <si>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</si>
  <si>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</si>
  <si>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</si>
  <si>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</si>
  <si>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Santram Varma</t>
  </si>
  <si>
    <t>Sohail Khan, Isha Koppikar, Natasha, Rati Agnihotri</t>
  </si>
  <si>
    <t>True love is put to the test when another woman comes between a pair of star-crossed young lovers in this thriller.</t>
  </si>
  <si>
    <t>s3457</t>
  </si>
  <si>
    <t>Oliver Blackburn</t>
  </si>
  <si>
    <t>Haley Bennett, Ashley Greene, Erica Ash, Lucas Till, Chris Coy, Al Vicente, Wayne Pére, Jon Arthur, Mike Seal</t>
  </si>
  <si>
    <t>October 31, 2015</t>
  </si>
  <si>
    <t>Opting to stay on campus over the Thanksgiving holiday, coed Justine and a handful of friends find their break violently disrupted by a sadistic gang.</t>
  </si>
  <si>
    <t>s3458</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</si>
  <si>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</si>
  <si>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</si>
  <si>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</si>
  <si>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</si>
  <si>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</si>
  <si>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</si>
  <si>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</si>
  <si>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</si>
  <si>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Anil V. Kumar</t>
  </si>
  <si>
    <t>Tusshar Kapoor, Esha Deol, Natasha, Jeetendra, Rishi Kapoor</t>
  </si>
  <si>
    <t>A student tries to steal a test from a teacher's home, leaving him for dead after an accident. A string of murders may be the professor's revenge.</t>
  </si>
  <si>
    <t>s3461</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</si>
  <si>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</si>
  <si>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</si>
  <si>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s3462</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</si>
  <si>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</si>
  <si>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</si>
  <si>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</si>
  <si>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s3463</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</si>
  <si>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</si>
  <si>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</si>
  <si>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</si>
  <si>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Charlie Adler, Mark Hamill, Jess Harnell, Phil LaMarr, Josh Keaton, Mikey Kelley, Amy Margolis, Wendie Malick, Kevin Michael Richardson, Candi Milo, Laraine Newman</t>
  </si>
  <si>
    <t>November 20, 2018</t>
  </si>
  <si>
    <t>Now the Blue Sky King, Darel must lead a rescue mission to save a Dream Walker – leaving the village under the protection of the Kulipari youth.</t>
  </si>
  <si>
    <t>s3465</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</si>
  <si>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</si>
  <si>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</si>
  <si>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</si>
  <si>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</si>
  <si>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</si>
  <si>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</si>
  <si>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</si>
  <si>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</si>
  <si>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</si>
  <si>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</si>
  <si>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</si>
  <si>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</si>
  <si>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</si>
  <si>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</si>
  <si>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</si>
  <si>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</si>
  <si>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</si>
  <si>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</si>
  <si>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</si>
  <si>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</si>
  <si>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</si>
  <si>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</si>
  <si>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</si>
  <si>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</si>
  <si>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</si>
  <si>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</si>
  <si>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</si>
  <si>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</si>
  <si>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</si>
  <si>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</si>
  <si>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</si>
  <si>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</si>
  <si>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</si>
  <si>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</si>
  <si>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</si>
  <si>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</si>
  <si>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</si>
  <si>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Tensai Okamura</t>
  </si>
  <si>
    <t>Yohei Azakami, M・A・O,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</si>
  <si>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</si>
  <si>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</si>
  <si>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</si>
  <si>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Cobain, Courtney Love</t>
  </si>
  <si>
    <t>January 8, 2019</t>
  </si>
  <si>
    <t>This film charts Nirvana's Kurt Cobain's rise to fame, his drug-addled romance with Courtney Love and the conspiracy theories surrounding his death.</t>
  </si>
  <si>
    <t>s3476</t>
  </si>
  <si>
    <t>Kıvanç Tatlıtuğ, Farah Zeynep Abdullah, Fahriye Evcen, Ushan Çakır, Birkan Sokullu</t>
  </si>
  <si>
    <t>A Turkish lieutenant and the daughter of Russian nobles fight for their love against forces of family and social expectation and historical events.</t>
  </si>
  <si>
    <t>s3477</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</si>
  <si>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</si>
  <si>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</si>
  <si>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</si>
  <si>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s3478</t>
  </si>
  <si>
    <t>Preity Zinta, Saif Ali Khan, Anupam Kher, Farida Jalal, Chandrachur Singh</t>
  </si>
  <si>
    <t>A young university student's world is shaken after her brief involvement with a wealthy playboy results in her pregnancy.</t>
  </si>
  <si>
    <t>s3479</t>
  </si>
  <si>
    <t>Sangeeth Sivan</t>
  </si>
  <si>
    <t>Tusshar Kapoor, Riteish Deshmukh, Isha Koppikar, Neha Dhupia, Anupam Kher, Jay Sean</t>
  </si>
  <si>
    <t>Longtime friends Rahul and Karan head to Mumbai intent on making their dreams come true, but both men are suddenly saddled with bad luck.</t>
  </si>
  <si>
    <t>s3480</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</si>
  <si>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</si>
  <si>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</si>
  <si>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</si>
  <si>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</si>
  <si>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Devin Chanda</t>
  </si>
  <si>
    <t>Kygo</t>
  </si>
  <si>
    <t>March 12, 2018</t>
  </si>
  <si>
    <t>Join Norwegian electronic music superstar Kygo onstage and behind the scenes as he performs at the famed L.A. venue with a bevy of special guests.</t>
  </si>
  <si>
    <t>s3482</t>
  </si>
  <si>
    <t>Govinda, Mohnish Bahl, Sharad Kapoor, Satish Kaushik, Anupam Kher, Kiran Kumar, Rambha, Sushmita Sen</t>
  </si>
  <si>
    <t>The life and career of a lawyer are thrown into chaos when his son's wish magically renders him incapable of telling a lie.</t>
  </si>
  <si>
    <t>s3483</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</si>
  <si>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</si>
  <si>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</si>
  <si>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</si>
  <si>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</si>
  <si>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Jessica Alba, Gabrielle Union</t>
  </si>
  <si>
    <t>In this spinoff of the "Bad Boys" franchise, two police detectives team up while trying to keep their stormy pasts — and differences — from interfering.</t>
  </si>
  <si>
    <t>s3485</t>
  </si>
  <si>
    <t>Camille Shooshani</t>
  </si>
  <si>
    <t>Léa Moret, Camille Shooshani</t>
  </si>
  <si>
    <t>Best friends Léa and Camille explore the notion of healing while traveling to Latin America in search of a cure for a terminal disease.</t>
  </si>
  <si>
    <t>s3486</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</si>
  <si>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</si>
  <si>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</si>
  <si>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</si>
  <si>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s3487</t>
  </si>
  <si>
    <t>Daniel Lindsay, T.J. Martin</t>
  </si>
  <si>
    <t>Previously unseen footage is shaped into a fresh and timely retelling of the 1992 Rodney King trial – and the verdict that sparked civil unrest.</t>
  </si>
  <si>
    <t>s3488</t>
  </si>
  <si>
    <t>Luis Valdez</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</si>
  <si>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</si>
  <si>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</si>
  <si>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s3489</t>
  </si>
  <si>
    <t>Úrsula Corberó, Itziar Ituño, Álvaro Morte, Paco Tous, Enrique Arce, Pedro Alonso, María Pedraza, Alba Flores, Miguel Herrán, Jaime Lorente, Esther Acebo, Darko Peric, Kiti Mánver</t>
  </si>
  <si>
    <t>Eight thieves take hostages and lock themselves in the Royal Mint of Spain as a criminal mastermind manipulates the police to carry out his plan.</t>
  </si>
  <si>
    <t>s3490</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</si>
  <si>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</si>
  <si>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</si>
  <si>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</si>
  <si>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</si>
  <si>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</si>
  <si>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</si>
  <si>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s3492</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</si>
  <si>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</si>
  <si>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</si>
  <si>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s3493</t>
  </si>
  <si>
    <t>Eugenio Derbez, Consuelo Duval, Luis Manuel Ávila, Regina Blandón, Miguel Perez, Barbara Torres, Dalilah Polanco, Pierre Angelo</t>
  </si>
  <si>
    <t>This irreverent sitcom featues Ludovico, Federica and their three children Bibi, Junior and Ludoviquito, living in Ciudad P. Luche.</t>
  </si>
  <si>
    <t>s3494</t>
  </si>
  <si>
    <t>Zoe Tay, Ann Kok, Tiffany Leong, Tay Ping Hui, Yao Wenlong, Shaun Chen, Paige Chua, Nat Ho, Desmond Sim</t>
  </si>
  <si>
    <t>Personal desires guide the lives of a marriage-averse entrepreneur, a housewife coping with infidelity and a career woman who leaves her spouse.</t>
  </si>
  <si>
    <t>s3495</t>
  </si>
  <si>
    <t>Antonio Díaz</t>
  </si>
  <si>
    <t>Known as "El Mago Pop," illusionist Antonio Díaz shocks and awes celebrities and bystanders around the world with his mind-blowing performances.</t>
  </si>
  <si>
    <t>s3496</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</si>
  <si>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</si>
  <si>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</si>
  <si>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s3497</t>
  </si>
  <si>
    <t>Pepe Mora</t>
  </si>
  <si>
    <t>A stone's throw from Africa, the Spanish beach town of La Línea is a drug smuggling hot spot. But the police and mayor are determined to change that.</t>
  </si>
  <si>
    <t>s3498</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</si>
  <si>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</si>
  <si>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</si>
  <si>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</si>
  <si>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s3499</t>
  </si>
  <si>
    <t>Carole Bouquet, Fred Testot, Pascal Demolon, Manon Azem, Frédérique Bel, Élodie Navarre, Jacques Weber</t>
  </si>
  <si>
    <t>December 29, 2017</t>
  </si>
  <si>
    <t>Decades after her capture, a serial killer offers to help solve a string of copycat murders – but only if her son, now a cop, will work by her side.</t>
  </si>
  <si>
    <t>s3500</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</si>
  <si>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</si>
  <si>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</si>
  <si>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s3501</t>
  </si>
  <si>
    <t>United States, Argentina</t>
  </si>
  <si>
    <t>Photographer Estevan Oriol and artist Mister Cartoon turned their Chicano roots into gritty art, impacting street culture, hip hop and beyond.</t>
  </si>
  <si>
    <t>s3502</t>
  </si>
  <si>
    <t>Livia Brito, Juan Eduardo Colucho, Arap Bethke, María Fernanda Yépes, Alejandro Nones, María De La Fuente, Verónica Montes, Natasha Domínguez, María Fernanda García, Mauricio Aspe, Stephanie Salas, Tommy Vasquez, Macarena Achaga</t>
  </si>
  <si>
    <t>April 2, 2018</t>
  </si>
  <si>
    <t>Dreaming her whole life of becoming a pilot, Yolanda finds work as a flight attendant, unaware she'll soon be thrust into a drug smuggling operation.</t>
  </si>
  <si>
    <t>s3503</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</si>
  <si>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</si>
  <si>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</si>
  <si>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s3504</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</si>
  <si>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</si>
  <si>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</si>
  <si>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</si>
  <si>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s3505</t>
  </si>
  <si>
    <t>Cyndi Wang, Leon Jay Williams, Chu Chung-heng, Michael Tao, Ming Dao, Jacky Chu, Ehlo Huang, Terri Kwan</t>
  </si>
  <si>
    <t>After a chance encounter that ends on bad terms, two clashing strangers soon cross paths again as their fates become inevitably intertwined.</t>
  </si>
  <si>
    <t>s3506</t>
  </si>
  <si>
    <t>Milia Nader, Francisco Avendaño, Diego Lara, Sandra Itzel, Marisol del Olmo, Aleyda Gallardo, Gerardo Murguía, Roxana Saucedo, Emmanuel Orenday, Maru Dueñas</t>
  </si>
  <si>
    <t>Classic &amp; Cult TV, Crime TV Shows, International TV Shows</t>
  </si>
  <si>
    <t>This series responds to the need to believe in miracles, dreams, love stories and happy endings, with positive characters.</t>
  </si>
  <si>
    <t>s3507</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</si>
  <si>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</si>
  <si>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</si>
  <si>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</si>
  <si>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</si>
  <si>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s3508</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</si>
  <si>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</si>
  <si>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</si>
  <si>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</si>
  <si>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</si>
  <si>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</si>
  <si>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</si>
  <si>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</si>
  <si>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</si>
  <si>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</si>
  <si>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</si>
  <si>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</si>
  <si>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</si>
  <si>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Uraaz Bahl</t>
  </si>
  <si>
    <t>Born amid poverty and limited women's rights in the village of Ratu, India, Deepika Kumari rose to become the No.1 female archer in the world at 18.</t>
  </si>
  <si>
    <t>s3512</t>
  </si>
  <si>
    <t>Prashasti Singh, Kaneez Surka, Niveditha Prakasam, Supriya Joshi</t>
  </si>
  <si>
    <t>Rising India-based comics Prashasti Singh, Kaneez Surka, Supriya Joshi and Niveditha Prakasam bring no-holds-barred humor to this stand-up series.</t>
  </si>
  <si>
    <t>s3513</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</si>
  <si>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</si>
  <si>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</si>
  <si>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</si>
  <si>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s3514</t>
  </si>
  <si>
    <t>Chris Nahon</t>
  </si>
  <si>
    <t>Amy Johnston, Muriel Hofmann, Jenny Wu, Kathy Wu, Jet Tranter, Mayling Ng</t>
  </si>
  <si>
    <t>An American travels to Hong Kong in hopes of winning a lucrative – but potentially deadly – all-female underground fighting tournament.</t>
  </si>
  <si>
    <t>s3515</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</si>
  <si>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</si>
  <si>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</si>
  <si>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</si>
  <si>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</si>
  <si>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</si>
  <si>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s3517</t>
  </si>
  <si>
    <t>M. Night Shyamalan</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</si>
  <si>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</si>
  <si>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</si>
  <si>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s3518</t>
  </si>
  <si>
    <t>Emmanuel Mouret</t>
  </si>
  <si>
    <t>Cécile De France, Edouard Baer, Alice Isaaz, Natalia Dontcheva</t>
  </si>
  <si>
    <t>When her romance with a lustful marquis takes an unwelcome turn, a wealthy widow concocts a scheme to get revenge – with help from a younger woman.</t>
  </si>
  <si>
    <t>s3519</t>
  </si>
  <si>
    <t>Allie Gallerani, Beverly D'Angelo, Olivia Luccardi, Stephanie Simbari, Nick Clark, Brian Wiles</t>
  </si>
  <si>
    <t>After she pushes her best friend Kort to date a handsome transfer student, college student Allie is left to tackle adulthood on her own.</t>
  </si>
  <si>
    <t>s3520</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</si>
  <si>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</si>
  <si>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</si>
  <si>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s3521</t>
  </si>
  <si>
    <t>Lygia Barbosa da Silva, Eliane Brum</t>
  </si>
  <si>
    <t>Laerte Coutinho</t>
  </si>
  <si>
    <t>After living as a man for nearly 60 years, Laerte Coutinho, one of Brazil's most brilliant cartoonists, introduces herself to the world as a woman.</t>
  </si>
  <si>
    <t>s3522</t>
  </si>
  <si>
    <t>Aamir Khan, Gracy Singh, Rachel Shelley, Paul Blackthorne, Kulbhushan Kharbanda, Raghuvir Yadav, Yashpal Sharma, Rajendranath Zutshi, Rajesh Vivek, Aditya Lakhia</t>
  </si>
  <si>
    <t>In 1890s India, an arrogant British commander challenges the harshly taxed residents of Champaner to a high-stakes cricket match.</t>
  </si>
  <si>
    <t>s3523</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</si>
  <si>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</si>
  <si>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</si>
  <si>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</si>
  <si>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</si>
  <si>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</si>
  <si>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</si>
  <si>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</si>
  <si>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</si>
  <si>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</si>
  <si>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</si>
  <si>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</si>
  <si>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</si>
  <si>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</si>
  <si>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</si>
  <si>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</si>
  <si>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</si>
  <si>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</si>
  <si>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</si>
  <si>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</si>
  <si>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</si>
  <si>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Sam Loh</t>
  </si>
  <si>
    <t>William Lawandi, Angeline Yap, Vivienne Tseng, Esther Goh, Alan Tan</t>
  </si>
  <si>
    <t>After seducing a philandering con man, a rebellious young woman enlists his help in carrying out a heinous crime against her sister.</t>
  </si>
  <si>
    <t>s3530</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</si>
  <si>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</si>
  <si>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</si>
  <si>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</si>
  <si>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</si>
  <si>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</si>
  <si>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</si>
  <si>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</si>
  <si>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</si>
  <si>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</si>
  <si>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t>
  </si>
  <si>
    <t>Legendary comedy writer and director Larry Charles travels the world in search of humor in the most unusual, unexpected and dangerous places.</t>
  </si>
  <si>
    <t>s3533</t>
  </si>
  <si>
    <t>Larry the Cable Guy</t>
  </si>
  <si>
    <t>With his signature call to "Git-R-Done," Larry muses on swampy weather, late-night shopping at Walmart and other raunchy tales of life in rural America.</t>
  </si>
  <si>
    <t>s3534</t>
  </si>
  <si>
    <t>February 1, 2016</t>
  </si>
  <si>
    <t>Kids' TV, Korean TV Shows, TV Comedies</t>
  </si>
  <si>
    <t>Two curious worms spend their days investigating the otherworldly objects that fall through the grate into their subterranean world.</t>
  </si>
  <si>
    <t>s3535</t>
  </si>
  <si>
    <t>Hong Bum-ki, Eddy Lee, Ahn Hyo-min, Kang Shi-hyun, Tom Wayland, Erica Schroeder</t>
  </si>
  <si>
    <t>Stranded on a tropical island, two silly larva buddies find slapstick fun in everything from discovering food to meeting new animal friends.</t>
  </si>
  <si>
    <t>s3536</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</si>
  <si>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</si>
  <si>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</si>
  <si>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s3537</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</si>
  <si>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</si>
  <si>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</si>
  <si>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</si>
  <si>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Alex Parkinson, Richard da Costa</t>
  </si>
  <si>
    <t>United Kingdom, Belgium, Sweden</t>
  </si>
  <si>
    <t>May 6, 2019</t>
  </si>
  <si>
    <t>A commercial diver becomes trapped on the ocean floor with dwindling oxygen and little hope of a timely rescue, so he tries to save himself.</t>
  </si>
  <si>
    <t>s3539</t>
  </si>
  <si>
    <t>John Franklin III, DJ Law, Buddy Stephens, Brittany Wagner, Ronald Ollie</t>
  </si>
  <si>
    <t>July 28, 2020</t>
  </si>
  <si>
    <t>In a docuseries set at one of NCAA football's most fertile recruiting grounds, guys with red flags seek to prove their worth on the field and in class.</t>
  </si>
  <si>
    <t>s3540</t>
  </si>
  <si>
    <t>Jaki Bradley</t>
  </si>
  <si>
    <t>Ramón O. Torres, Sheldon Best, Myles Clohessy, Larry Owens, Gabriel Sloyer</t>
  </si>
  <si>
    <t>Seeking romance and friendship, a young gay lawyer travels to Fire Island in the off-season and is soon on the run after witnessing a murder.</t>
  </si>
  <si>
    <t>s3541</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</si>
  <si>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</si>
  <si>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</si>
  <si>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</si>
  <si>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</si>
  <si>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</si>
  <si>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</si>
  <si>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</si>
  <si>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</si>
  <si>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</si>
  <si>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</si>
  <si>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</si>
  <si>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</si>
  <si>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</si>
  <si>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</si>
  <si>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</si>
  <si>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</si>
  <si>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</si>
  <si>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</si>
  <si>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</si>
  <si>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</si>
  <si>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</si>
  <si>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</si>
  <si>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Frank W Chen</t>
  </si>
  <si>
    <t>Chien-Ming Wang</t>
  </si>
  <si>
    <t>United States, Taiwan</t>
  </si>
  <si>
    <t>Injuries sidelined the bright career of New York Yankees pitcher Chien-Ming Wang. This documentary captures his relentless battle back to the majors.</t>
  </si>
  <si>
    <t>s3547</t>
  </si>
  <si>
    <t>Regina Welker, Nina Wels</t>
  </si>
  <si>
    <t>Ashley Bornancin, Carter Hastings</t>
  </si>
  <si>
    <t>When a greedy bear steals a magic stone to keep the forest’s water for himself, a brave hedgehog and a timid squirrel must work together to retrieve it.</t>
  </si>
  <si>
    <t>s3548</t>
  </si>
  <si>
    <t>Lavell Crawford</t>
  </si>
  <si>
    <t>August 2, 2016</t>
  </si>
  <si>
    <t>"Last Comic Standing" runner-up Lavell Crawford lords over a hometown crowd at St. Louis's Orpheum Theatre, raking in the love – and the laughs.</t>
  </si>
  <si>
    <t>s3549</t>
  </si>
  <si>
    <t>Ambrose Hsu, Tammy Chen, Wang Jian Long, Lin Wei Jun, Hsia Ching Ting, Lin Heng Yi</t>
  </si>
  <si>
    <t>Before one of them moves to the U.S., two childhood friends promise to reunite as adults. But illness and the vagaries of the heart stand in the way.</t>
  </si>
  <si>
    <t>s3550</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</si>
  <si>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</si>
  <si>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</si>
  <si>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</si>
  <si>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</si>
  <si>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</si>
  <si>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Wayne Chua, Frederick Lee, Steve Yap, Tiffany Leong, Aenie Wong, Kyo Chen, Angie Seow</t>
  </si>
  <si>
    <t>Four couples – a speed-dating pair, a husband and wife, a man living with an older woman and co-workers with opposite views – weather ups and downs.</t>
  </si>
  <si>
    <t>s3552</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</si>
  <si>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</si>
  <si>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</si>
  <si>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</si>
  <si>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</si>
  <si>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</si>
  <si>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</si>
  <si>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</si>
  <si>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</si>
  <si>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</si>
  <si>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Damien Piscarel, Florent Bodin</t>
  </si>
  <si>
    <t>Karim Benzema</t>
  </si>
  <si>
    <t>After a blackmailing scandal and being sidelined from the French national team, Real Madrid forward Karim Benzema tells his side of the story.</t>
  </si>
  <si>
    <t>s3555</t>
  </si>
  <si>
    <t>Emmanuel Amara</t>
  </si>
  <si>
    <t>This documentary retraces the footsteps of Adolf Hitler's mysterious nephew and explores what became of the Hitler family line.</t>
  </si>
  <si>
    <t>s3556</t>
  </si>
  <si>
    <t>Leslie Iwerks</t>
  </si>
  <si>
    <t>Fans, experts and creators of the "League of Legends" detail the game’s rise from free demo to global esports titan.</t>
  </si>
  <si>
    <t>s3557</t>
  </si>
  <si>
    <t>Leah Remini, Mike Rinder</t>
  </si>
  <si>
    <t>Former Scientology members share detailed accounts of alleged abuse and harassment by the Church in this docuseries from actress Leah Remini.</t>
  </si>
  <si>
    <t>s3558</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</si>
  <si>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</si>
  <si>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</si>
  <si>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</si>
  <si>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</si>
  <si>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</si>
  <si>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</si>
  <si>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</si>
  <si>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</si>
  <si>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s3560</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</si>
  <si>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</si>
  <si>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</si>
  <si>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</si>
  <si>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</si>
  <si>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Ron Myrick</t>
  </si>
  <si>
    <t>Jeannie Elias, Kat Feller, Sandy Fox, Cindy Robinson, Richard Rosenblatt</t>
  </si>
  <si>
    <t>With transport support from their magic car, Axel, the LeapFrog pets make a new friend named Max, who helps them learn counting skills in Numberland.</t>
  </si>
  <si>
    <t>s3562</t>
  </si>
  <si>
    <t>Scout takes a magical trip to a farm where an alligator and other friendly critters teach him all about sounding out the letters of the alphabet.</t>
  </si>
  <si>
    <t>s3563</t>
  </si>
  <si>
    <t>Julie Maddalena, Cindy Robinson</t>
  </si>
  <si>
    <t>Using rhythm and rhymes, a funky band and a colorful cast of characters help make reading, sounding out vowels and building words easy and fun!</t>
  </si>
  <si>
    <t>s3564</t>
  </si>
  <si>
    <t>Chloe Marsden, Aaron Marsden, María Esnoz</t>
  </si>
  <si>
    <t>Simple songs mix with colorful animation to teach youngsters about concepts such as animals, vehicles, numbers, colors and more.</t>
  </si>
  <si>
    <t>s3565</t>
  </si>
  <si>
    <t>Saskia Portway</t>
  </si>
  <si>
    <t>Colorful characters and edutaining activities help make learning English fun in this series geared toward youngsters.</t>
  </si>
  <si>
    <t>s3566</t>
  </si>
  <si>
    <t>B.N. Shajeer Sha</t>
  </si>
  <si>
    <t>Parvathy Ratheesh, Biju Sopanam, Sethulekshmi Amma, Molly Angamaly</t>
  </si>
  <si>
    <t>The spirit of a murdered woman contacts four bachelors, enlisting their help to find her killer.</t>
  </si>
  <si>
    <t>s3567</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</si>
  <si>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</si>
  <si>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</si>
  <si>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</si>
  <si>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</si>
  <si>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</si>
  <si>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</si>
  <si>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</si>
  <si>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</si>
  <si>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</si>
  <si>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</si>
  <si>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</si>
  <si>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</si>
  <si>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</si>
  <si>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</si>
  <si>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</si>
  <si>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</si>
  <si>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</si>
  <si>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</si>
  <si>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</si>
  <si>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</si>
  <si>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</si>
  <si>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</si>
  <si>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</si>
  <si>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</si>
  <si>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</si>
  <si>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</si>
  <si>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</si>
  <si>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</si>
  <si>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</si>
  <si>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s3574</t>
  </si>
  <si>
    <t>Johnny Rose, Annemarie Blanco, Paul Tei, Oscar Cheda, Chuck Morgan, Jenna Lamia, James Carrey</t>
  </si>
  <si>
    <t>October 5, 2019</t>
  </si>
  <si>
    <t>When mythical creatures come to life, it's up to Leo, Teodora, Don Andrés and Alebrije – super-secret monster hunters – to save the day.</t>
  </si>
  <si>
    <t>s3575</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</si>
  <si>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</si>
  <si>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</si>
  <si>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s3576</t>
  </si>
  <si>
    <t>Eugen Sandow, Apollon</t>
  </si>
  <si>
    <t>From a circus entertainer to a grip master, meet the bodybuilding heroes who defied physical limits and redefined the meaning of strength.</t>
  </si>
  <si>
    <t>s3577</t>
  </si>
  <si>
    <t>Joe Menendez</t>
  </si>
  <si>
    <t>Isabela Moner, Jet Jurgensmeyer, Colin Critchley, Kirk Fogg, Dee Bradley Baker</t>
  </si>
  <si>
    <t>A trio of siblings gets trapped in a secret temple, where they must navigate a risky obstacle course to make it out. Inspired by the ‘90s game show.</t>
  </si>
  <si>
    <t>s3578</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</si>
  <si>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</si>
  <si>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</si>
  <si>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</si>
  <si>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</si>
  <si>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</si>
  <si>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</si>
  <si>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</si>
  <si>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</si>
  <si>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</si>
  <si>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</si>
  <si>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</si>
  <si>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</si>
  <si>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</si>
  <si>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s3582</t>
  </si>
  <si>
    <t>Elisa Schnebelie, Raquel Christiana, Lucia Vecchio, Karen Strassman, Michelle Ruff, Sam Riegel</t>
  </si>
  <si>
    <t>As a way to make friends, new girl in town Olivia volunteers to work at the Heartlake City World Petacular with four other girls.</t>
  </si>
  <si>
    <t>s3583</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</si>
  <si>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</si>
  <si>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</si>
  <si>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</si>
  <si>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</si>
  <si>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</si>
  <si>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</si>
  <si>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</si>
  <si>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</si>
  <si>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Anders Falck, Stinus Morell Vithner</t>
  </si>
  <si>
    <t>In Billund, Denmark, a nearly 130,000-square-foot house is constructed with 25 million Lego bricks, capturing the awe of kids of all ages.</t>
  </si>
  <si>
    <t>s3586</t>
  </si>
  <si>
    <t>At Jurassic Park, a velociraptor handler and an operations manager tackle crises of epic proportions as they try to prevent dinosaur-sized disasters.</t>
  </si>
  <si>
    <t>s3587</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</si>
  <si>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</si>
  <si>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</si>
  <si>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</si>
  <si>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</si>
  <si>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</si>
  <si>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</si>
  <si>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</si>
  <si>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</si>
  <si>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</si>
  <si>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</si>
  <si>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</si>
  <si>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</si>
  <si>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</si>
  <si>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</si>
  <si>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</si>
  <si>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The Guardians are on a mission to deliver the Build Stone to the Avengers before the Ravagers, Thanos and his underlings steal it from them.</t>
  </si>
  <si>
    <t>s3592</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</si>
  <si>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</si>
  <si>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</si>
  <si>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</si>
  <si>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</si>
  <si>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</si>
  <si>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</si>
  <si>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</si>
  <si>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Denmark, China</t>
  </si>
  <si>
    <t>Action &amp; Adventure, Children &amp; Family Movies</t>
  </si>
  <si>
    <t>Cole finds himself trapped in Yang's temple after accidentally releasing a host of villainous spirits that the Ninja must defeat.</t>
  </si>
  <si>
    <t>s3595</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</si>
  <si>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</si>
  <si>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</si>
  <si>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</si>
  <si>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</si>
  <si>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</si>
  <si>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</si>
  <si>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</si>
  <si>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</si>
  <si>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</si>
  <si>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</si>
  <si>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</si>
  <si>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</si>
  <si>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</si>
  <si>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</si>
  <si>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Four doctors at New York's storied Lenox Hill Hospital balance their personal lives and their dedication to their patients in this documentary series.</t>
  </si>
  <si>
    <t>s3600</t>
  </si>
  <si>
    <t>Jayaprakash Radhakrishnan</t>
  </si>
  <si>
    <t>Jayaprakash Radhakrishnan, Anand Sami, Aswathy Lal, Misha Ghoshal</t>
  </si>
  <si>
    <t>Addicted to webcams and voyeurism, a married man gets more than he bargained for when an online stranger tries to force him to watch a suicide.</t>
  </si>
  <si>
    <t>s3601</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</si>
  <si>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</si>
  <si>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</si>
  <si>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</si>
  <si>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</si>
  <si>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Mario Cambi</t>
  </si>
  <si>
    <t>Daniel Amerman, John Cygan, Matthew Mercer, Amanda Allan, Porter Hansen, Debi Derryberry, Mari Devon, Eileen Galindo, Cole Sand</t>
  </si>
  <si>
    <t>December 20, 2015</t>
  </si>
  <si>
    <t>Eschewing the carnivorous ways of his fellow lions, maverick Leo follows a vegetarian diet – causing the other lions to shun him.</t>
  </si>
  <si>
    <t>s3603</t>
  </si>
  <si>
    <t>Pascal Blanchard, Sonia Dauger, David Dietz</t>
  </si>
  <si>
    <t>This documentary charts 20 years of the French national soccer team, Les Bleus, whose ups and downs have mirrored those of French society.</t>
  </si>
  <si>
    <t>s3604</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</si>
  <si>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</si>
  <si>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</si>
  <si>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</si>
  <si>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</si>
  <si>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</si>
  <si>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David Benioff, D.B. Weiss</t>
  </si>
  <si>
    <t>Leslie Jones</t>
  </si>
  <si>
    <t>January 14, 2020</t>
  </si>
  <si>
    <t>From trying to seduce Prince to battling sleep apnea, Leslie Jones traces her evolution as an adult in a joyfully raw and outrageous stand-up special.</t>
  </si>
  <si>
    <t>s3606</t>
  </si>
  <si>
    <t>Kim A. Snyder</t>
  </si>
  <si>
    <t>Two priests – one from Dunblane, Scotland, the other from Newtown, Connecticut – bond over school tragedies that occurred 16 years apart.</t>
  </si>
  <si>
    <t>s3607</t>
  </si>
  <si>
    <t>John Ridley</t>
  </si>
  <si>
    <t>November 6, 2017</t>
  </si>
  <si>
    <t>This documentary chronicles simmering tension and broken trust between L.A.'s black community and police in the decade before the Rodney King riots.</t>
  </si>
  <si>
    <t>s3608</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</si>
  <si>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</si>
  <si>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</si>
  <si>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</si>
  <si>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</si>
  <si>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John Huston</t>
  </si>
  <si>
    <t>Walter Huston</t>
  </si>
  <si>
    <t>Some returning combat veterans suffer scars that are more psychological than physical. This film follows patients and staff during their treatment.</t>
  </si>
  <si>
    <t>s3610</t>
  </si>
  <si>
    <t>Inas El-Degheidy</t>
  </si>
  <si>
    <t>Yousra, Tamer Hagras, Ezzat Abou Aouf, Hala Sedki, Marwan Azab</t>
  </si>
  <si>
    <t>Disillusioned with her humdrum routine, a married lawyer secretly enrolls in a dance school in this remake of the 1996 Japanese film “Shall We Dance?”</t>
  </si>
  <si>
    <t>s3611</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</si>
  <si>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</si>
  <si>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</si>
  <si>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</si>
  <si>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s3612</t>
  </si>
  <si>
    <t>Lee Soo-kyung, Yoon Du-jun, Yoon So-hui, Shim Hyoung-tak, Do-yeon Lee, Jang Won-young, Jung Soo-young</t>
  </si>
  <si>
    <t>With the help of her neighbors, a divorced woman residing in a one-person-household apartment complex learns to balance living alone and eating well.</t>
  </si>
  <si>
    <t>s3613</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</si>
  <si>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</si>
  <si>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</si>
  <si>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</si>
  <si>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</si>
  <si>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</si>
  <si>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</si>
  <si>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s3615</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</si>
  <si>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</si>
  <si>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</si>
  <si>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s3616</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</si>
  <si>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</si>
  <si>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</si>
  <si>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</si>
  <si>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</si>
  <si>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</si>
  <si>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</si>
  <si>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</si>
  <si>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</si>
  <si>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</si>
  <si>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Geetu Mohandas</t>
  </si>
  <si>
    <t>Nawazuddin Siddiqui, Geetanjali Thapa, Manya Gupta, Murari Kumar</t>
  </si>
  <si>
    <t>A woman from a small mountain village disobeys her village elders and sets out for the big city in search of her missing husband.</t>
  </si>
  <si>
    <t>s3619</t>
  </si>
  <si>
    <t>Filmmakers explore how pop culture shapes a new generation's beliefs about gender, sexuality and violence on display among students on spring break.</t>
  </si>
  <si>
    <t>s3620</t>
  </si>
  <si>
    <t>A crew of oil riggers work an off-season job and swap the blistering cold of their native Canada for sunny, Southern comfort in the Big Easy.</t>
  </si>
  <si>
    <t>s3621</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</si>
  <si>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</si>
  <si>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</si>
  <si>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</si>
  <si>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</si>
  <si>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</si>
  <si>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</si>
  <si>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</si>
  <si>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</si>
  <si>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Jason Spingarn-Koff</t>
  </si>
  <si>
    <t>Computer users across the globe log onto the virtual world of Second Life. But some users' lives are dramatically consumed by this alternate reality.</t>
  </si>
  <si>
    <t>s3624</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</si>
  <si>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</si>
  <si>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</si>
  <si>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</si>
  <si>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</si>
  <si>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</si>
  <si>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</si>
  <si>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</si>
  <si>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</si>
  <si>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A couple operates a bustling dog rescue out of their own home, vowing to give a safe space to the neediest pups on the planet – 10,000 and counting.</t>
  </si>
  <si>
    <t>s3627</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</si>
  <si>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</si>
  <si>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</si>
  <si>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</si>
  <si>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</si>
  <si>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</si>
  <si>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</si>
  <si>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</si>
  <si>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s3629</t>
  </si>
  <si>
    <t>April 22, 2015</t>
  </si>
  <si>
    <t>Members of the BBC's "Life" production crew go behind the scenes to explain just what it took to capture key sequences of the program.</t>
  </si>
  <si>
    <t>s3630</t>
  </si>
  <si>
    <t>John Haptas, Kristine Samuelson</t>
  </si>
  <si>
    <t>In the grip of trauma, hundreds of refugee children in Sweden withdraw from life's uncertainties into a coma-like illness called Resignation Syndrome.</t>
  </si>
  <si>
    <t>s3631</t>
  </si>
  <si>
    <t>Rainie Yang, Yan Yu-lin, Johnny Lu, Chang Fu-chien, Chen Chi-hsia</t>
  </si>
  <si>
    <t>Two parallel life paths begin for a man and woman in love after she is offered a lucrative promotion far away and must choose between love and career.</t>
  </si>
  <si>
    <t>s3632</t>
  </si>
  <si>
    <t>Lucy Hale</t>
  </si>
  <si>
    <t>Cured of what she thought was terminal cancer, Stella Abbott faces a slew of experiences – good and bad – resulting from years of "living for today."</t>
  </si>
  <si>
    <t>s3633</t>
  </si>
  <si>
    <t>June 20, 2016</t>
  </si>
  <si>
    <t>This documentary series follows wild creatures in their native habitats as they navigate the perilous journey from birth to adulthood and beyond.</t>
  </si>
  <si>
    <t>s3634</t>
  </si>
  <si>
    <t>Ahmed Helmy, Nour, Ezzat Abou Aouf, Ahmed Rateb, Ahmed Saeed Abdel-Ghany, Menna Arafa</t>
  </si>
  <si>
    <t>Seeking job opportunities, a young man arrives in Cairo and becomes increasingly involved with the family of a wealthy businessman.</t>
  </si>
  <si>
    <t>s3635</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</si>
  <si>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</si>
  <si>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</si>
  <si>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</si>
  <si>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</si>
  <si>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</si>
  <si>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</si>
  <si>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</si>
  <si>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</si>
  <si>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</si>
  <si>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</si>
  <si>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</si>
  <si>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</si>
  <si>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</si>
  <si>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</si>
  <si>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</si>
  <si>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</si>
  <si>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</si>
  <si>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</si>
  <si>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</si>
  <si>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</si>
  <si>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</si>
  <si>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</si>
  <si>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</si>
  <si>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</si>
  <si>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s3641</t>
  </si>
  <si>
    <t>Sebastian Jones, Ramez Silyan</t>
  </si>
  <si>
    <t>Lil Peep</t>
  </si>
  <si>
    <t>This intimate portrait depicts the rise of artist Lil Peep, whose genre-bending music attracted a massive following and ultimately defined his life.</t>
  </si>
  <si>
    <t>s3642</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</si>
  <si>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</si>
  <si>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</si>
  <si>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</si>
  <si>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</si>
  <si>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</si>
  <si>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</si>
  <si>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</si>
  <si>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</si>
  <si>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</si>
  <si>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</si>
  <si>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Steven Van Zandt, Trond Fausa, Steinar Sagen, Robert Skjærstad, Tommy Karlsen, Fridtjov Såheim, Marian Saastad Ottesen</t>
  </si>
  <si>
    <t>Norway, United States</t>
  </si>
  <si>
    <t>November 21, 2014</t>
  </si>
  <si>
    <t>After testifying against the Mafia, ex-gangster Frank Tagliano enters witness protection and asks to be sent to Norway.</t>
  </si>
  <si>
    <t>s3645</t>
  </si>
  <si>
    <t>Vrinda Samartha</t>
  </si>
  <si>
    <t>This documentary follows eight women in India who struggle with self-confidence and society's expectations but rediscover themselves through running.</t>
  </si>
  <si>
    <t>s3646</t>
  </si>
  <si>
    <t>Brian Limond, Debbie Welsh, Tom Brogan, Raymond Mearns, Kirstin McLean</t>
  </si>
  <si>
    <t>Scottish comic Brian "Limmy" Limond headlines this sketch series featuring him in various roles from a TV psychic to costumed adventurer "Falconhoof."</t>
  </si>
  <si>
    <t>s3647</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</si>
  <si>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</si>
  <si>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</si>
  <si>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</si>
  <si>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</si>
  <si>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</si>
  <si>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</si>
  <si>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</si>
  <si>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</si>
  <si>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</si>
  <si>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</si>
  <si>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</si>
  <si>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s3650</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</si>
  <si>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</si>
  <si>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</si>
  <si>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</si>
  <si>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</si>
  <si>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</si>
  <si>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</si>
  <si>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s3652</t>
  </si>
  <si>
    <t>Genevieve Nnaji</t>
  </si>
  <si>
    <t>Genevieve Nnaji, Nkem Owoh, Pete Edochie, Onyeka Onwenu, Kanayo O. Kanayo</t>
  </si>
  <si>
    <t>When her father falls ill, Adaeze steps up to run the family business – alongside her uncle – and prove herself in a male-dominated world.</t>
  </si>
  <si>
    <t>s3653</t>
  </si>
  <si>
    <t>Liss Pereira</t>
  </si>
  <si>
    <t>A pregnant Liss Pereira shares hilariously uncomfortable truths about sex, love, attraction and the lies we tell in modern relationships.</t>
  </si>
  <si>
    <t>s3654</t>
  </si>
  <si>
    <t>Hadi Bou Ayash, Ruba Zarour, Yara Bou Nassar, Rafik Ali Ahmad, Joseph Bou Nassar, Lama Lawand</t>
  </si>
  <si>
    <t>A sound engineer falls for a model but after an unfortunate accident, he fights to save their love by triggering her senses.</t>
  </si>
  <si>
    <t>s3655</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</si>
  <si>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</si>
  <si>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</si>
  <si>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</si>
  <si>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</si>
  <si>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This compilation for preschoolers features a peppy young bus and his first life experiences where bumps in the road won't stop him from a fun ride.</t>
  </si>
  <si>
    <t>s3657</t>
  </si>
  <si>
    <t>Twinkle, Mia, Jacus and the rest of the Nursery Rhyme Friends perform catchy tunes for the little ones.</t>
  </si>
  <si>
    <t>s3658</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</si>
  <si>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</si>
  <si>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</si>
  <si>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</si>
  <si>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</si>
  <si>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Hua Shan</t>
  </si>
  <si>
    <t>Leslie Cheung, Jing-Jing Yung, Chen Kuan-tai, Leanne Liu, Tanny Tien Ni</t>
  </si>
  <si>
    <t>Seeking to improve his combat skills, a young man falls in love with a woman with mystical powers, but his past stands in the way of their union.</t>
  </si>
  <si>
    <t>s3660</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</si>
  <si>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</si>
  <si>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</si>
  <si>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</si>
  <si>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</si>
  <si>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Flynn Curry, Olivia Deeble, Madison Lu, Oisín O'Leary, Faith Seci, Joshua Sitch, Heidi Arena</t>
  </si>
  <si>
    <t>Adopting a child's perspective, this show takes a humorous look at what happens during those action-packed 15 minutes of snack time each day.</t>
  </si>
  <si>
    <t>s3662</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</si>
  <si>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</si>
  <si>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</si>
  <si>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</si>
  <si>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s3663</t>
  </si>
  <si>
    <t>Robyn Butler</t>
  </si>
  <si>
    <t>Mrs. Gonsha's students are excited about the end of primary school – until they discover that a classmate might not move on with them.</t>
  </si>
  <si>
    <t>s3664</t>
  </si>
  <si>
    <t>Ira Sachs</t>
  </si>
  <si>
    <t>Greg Kinnear, Jennifer Ehle, Paulina García,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</si>
  <si>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</si>
  <si>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</si>
  <si>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</si>
  <si>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</si>
  <si>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Matt Kay</t>
  </si>
  <si>
    <t>Hiyori Kon</t>
  </si>
  <si>
    <t>In an ancient sport traditionally reserved for men, 20-year-old female sumo prodigy Hiyori attempts to revolutionize Japan’s national pastime.</t>
  </si>
  <si>
    <t>s3666</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</si>
  <si>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</si>
  <si>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</si>
  <si>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</si>
  <si>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</si>
  <si>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</si>
  <si>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</si>
  <si>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</si>
  <si>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</si>
  <si>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</si>
  <si>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Singham’s adventures as he defends his town from evil.</t>
  </si>
  <si>
    <t>s3669</t>
  </si>
  <si>
    <t>Prakash Satam</t>
  </si>
  <si>
    <t>When Kaal, the vilest demon on earth, threatens to destroy his village, child cop Little Singham must use his strength and smarts to fight back.</t>
  </si>
  <si>
    <t>s3670</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</si>
  <si>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</si>
  <si>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</si>
  <si>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</si>
  <si>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April 22, 2019</t>
  </si>
  <si>
    <t>Little Singham is in London to meet the queen, but when the famed Kohinoor Diamond gets stolen, the kid cop goes on a wild, citywide hunt for the thief.</t>
  </si>
  <si>
    <t>s3672</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</si>
  <si>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</si>
  <si>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</si>
  <si>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s3673</t>
  </si>
  <si>
    <t>October 19, 2019</t>
  </si>
  <si>
    <t>Kaal is back – bigger and badder than ever! Can Little Singham fight the battle of a lifetime to stop the demon’s plans to wreak havoc on earth?</t>
  </si>
  <si>
    <t>s3674</t>
  </si>
  <si>
    <t>As fears rise over a ghost known for nighttime abductions, Mirchi Nagar residents look to the only person they know can save them: Little Singham!</t>
  </si>
  <si>
    <t>s3675</t>
  </si>
  <si>
    <t>Saumya Daan, Sonal Kaushal, Anamaya Verma, Ganesh Divekar, Neshma Chemburkar</t>
  </si>
  <si>
    <t>In a journey back in time to the ancient city of Mirchigadh, Little Singham vies for the title of Ultimate Warrior and fights a zombie king’s army.</t>
  </si>
  <si>
    <t>s3676</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</si>
  <si>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</si>
  <si>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</si>
  <si>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</si>
  <si>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</si>
  <si>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Dhruv Sehgal, Mithila Palkar</t>
  </si>
  <si>
    <t>November 9, 2019</t>
  </si>
  <si>
    <t>A cohabiting couple in their 20s navigate the ups and downs of work, modern-day relationships and finding themselves in contemporary Mumbai.</t>
  </si>
  <si>
    <t>s3678</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</si>
  <si>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</si>
  <si>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</si>
  <si>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</si>
  <si>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</si>
  <si>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</si>
  <si>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</si>
  <si>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Dove Cameron, Joey Bragg, Tenzing Norgay Trainor, Kali Rocha, Benjamin King</t>
  </si>
  <si>
    <t>April 23, 2017</t>
  </si>
  <si>
    <t>After four years in Hollywood as a television star, Liv returns to Wisconsin to discover that either she – or her family – has changed.</t>
  </si>
  <si>
    <t>s3681</t>
  </si>
  <si>
    <t>Jung Yu-mi, Lee Kwang-soo, Bae Seong-woo, Bae Jong-ok, Sung Dong-il</t>
  </si>
  <si>
    <t>The police officers at South Korea's busiest patrol division toil day and night as keepers of law and peace – but the reality is far from orderly.</t>
  </si>
  <si>
    <t>s3682</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</si>
  <si>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</si>
  <si>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</si>
  <si>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s3683</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</si>
  <si>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</si>
  <si>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</si>
  <si>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</si>
  <si>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</si>
  <si>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</si>
  <si>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</si>
  <si>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</si>
  <si>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Eight undocumented families' fates roller-coast as the United States' immigration policies are transformed.</t>
  </si>
  <si>
    <t>s3686</t>
  </si>
  <si>
    <t>Paul Rudd, Aisling Bea, Desmin Borges, Zoë Chao, Karen Pittman</t>
  </si>
  <si>
    <t>Burned out on life, Miles undergoes a strange procedure at a strip mall spa – and wakes to find he's been replaced by a better version of himself.</t>
  </si>
  <si>
    <t>s3687</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</si>
  <si>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</si>
  <si>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</si>
  <si>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</si>
  <si>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</si>
  <si>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</si>
  <si>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</si>
  <si>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</si>
  <si>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</si>
  <si>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Filmmaker Werner Herzog presents a history of the internet, starting with its birth in 1969, and ponders the joys and sorrows of its social influence.</t>
  </si>
  <si>
    <t>s3690</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</si>
  <si>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</si>
  <si>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</si>
  <si>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</si>
  <si>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s3691</t>
  </si>
  <si>
    <t>This true crime series investigates newfound evidence and unanswered questions in famous criminal cases, such as the murder of Asunta Basterra Porto.</t>
  </si>
  <si>
    <t>s3692</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</si>
  <si>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</si>
  <si>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</si>
  <si>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s3693</t>
  </si>
  <si>
    <t>Jim Howick, Samuel Anderson, Jonny Sweet, Nick Helm, Mary McCormack, Aimee-Ffion Edwards, Lolly Adefope</t>
  </si>
  <si>
    <t>Four friends become overnight millionaires after selling their video game start-up. But their newfound status tests their friendship and resolve.</t>
  </si>
  <si>
    <t>s3694</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</si>
  <si>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</si>
  <si>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</si>
  <si>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</si>
  <si>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Fouad El-Mohandes</t>
  </si>
  <si>
    <t>Fouad El-Mohandes, Sanaa Younes, Sherihan, Ahmed Rateb, Ijlal Zaki, Zakariya Mowafi</t>
  </si>
  <si>
    <t>A widower believes he must marry off his three problematic daughters before he can pursue his real goal of marrying his secret love.</t>
  </si>
  <si>
    <t>s3696</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</si>
  <si>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</si>
  <si>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</si>
  <si>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</si>
  <si>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</si>
  <si>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</si>
  <si>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</si>
  <si>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</si>
  <si>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</si>
  <si>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</si>
  <si>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</si>
  <si>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s3699</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</si>
  <si>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</si>
  <si>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</si>
  <si>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s3700</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</si>
  <si>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</si>
  <si>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</si>
  <si>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s3701</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</si>
  <si>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</si>
  <si>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</si>
  <si>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</si>
  <si>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</si>
  <si>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</si>
  <si>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Fernando Sariñana, José Luis Gutiérrez</t>
  </si>
  <si>
    <t>Evan Deverian, Melany Bennet, Jordan T. Wilson, Adan Martín Rocha</t>
  </si>
  <si>
    <t>July 30, 2017</t>
  </si>
  <si>
    <t>A young man and woman fall in love but are threatened to be torn apart by the tensions between their Latino and Caucasian communities in Arizona.</t>
  </si>
  <si>
    <t>s3703</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</si>
  <si>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</si>
  <si>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</si>
  <si>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</si>
  <si>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Sudhanshu Saria</t>
  </si>
  <si>
    <t>Shiv Pandit, Dhruv Ganesh, Siddharth Menon, Rishabh Chaddha</t>
  </si>
  <si>
    <t>Lives are upended when a hiking trip leads a Wall Street hotshot to explore his true feelings for an old pal who’s disenchanted with his boyfriend.</t>
  </si>
  <si>
    <t>s3705</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</si>
  <si>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</si>
  <si>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</si>
  <si>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</si>
  <si>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 but no one is allowed to live past the age of 30.</t>
  </si>
  <si>
    <t>s3706</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</si>
  <si>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</si>
  <si>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</si>
  <si>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</si>
  <si>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</si>
  <si>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</si>
  <si>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</si>
  <si>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</si>
  <si>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</si>
  <si>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</si>
  <si>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James Mason, Shelley Winters, Peter Sellers, Sue Lyon, Gary Cockrell, Jerry Stovin, Diana Decker, Lois Maxwell, Cec Linder</t>
  </si>
  <si>
    <t>In this black comedy, an English professor marries his landlady to get closer to his forbidden obsession: her teenage daughter.</t>
  </si>
  <si>
    <t>s3709</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</si>
  <si>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</si>
  <si>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</si>
  <si>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</si>
  <si>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s3710</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</si>
  <si>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</si>
  <si>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</si>
  <si>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</si>
  <si>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s3711</t>
  </si>
  <si>
    <t>Kristian Mercado</t>
  </si>
  <si>
    <t>London Hughes</t>
  </si>
  <si>
    <t>Bawdy comedian and television presenter London Hughes revisits her past in this acclaimed breakout special filled with unfiltered tales and wild stories.</t>
  </si>
  <si>
    <t>s3712</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</si>
  <si>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</si>
  <si>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</si>
  <si>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</si>
  <si>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</si>
  <si>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Jacob LaMendola</t>
  </si>
  <si>
    <t>When Juan Catalan is arrested for a murder he didn't commit, he builds his case for innocence around raw footage from a popular TV show. A documentary.</t>
  </si>
  <si>
    <t>s3714</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</si>
  <si>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</si>
  <si>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</si>
  <si>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</si>
  <si>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</si>
  <si>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</si>
  <si>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Robert Taylor, Katee Sackhoff, Lou Diamond Phillips, Bailey Chase, Cassidy Freeman, Adam Bartley, Louanne Stephens</t>
  </si>
  <si>
    <t>This contemporary crime thriller focuses on a Wyoming sheriff who's rebuilding his life and career following the death of his wife.</t>
  </si>
  <si>
    <t>s3716</t>
  </si>
  <si>
    <t>Music-loving baby Johny goes on dance-filled adventures with his family, friends and adorable critters in this colorful, animated preschooler series.</t>
  </si>
  <si>
    <t>s3717</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</si>
  <si>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</si>
  <si>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</si>
  <si>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</si>
  <si>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</si>
  <si>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</si>
  <si>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</si>
  <si>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</si>
  <si>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</si>
  <si>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</si>
  <si>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</si>
  <si>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</si>
  <si>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</si>
  <si>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</si>
  <si>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</si>
  <si>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</si>
  <si>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</si>
  <si>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Juan Carlos Rulfo</t>
  </si>
  <si>
    <t>Lorena Ramírez</t>
  </si>
  <si>
    <t>Lorena Ramírez of Mexico's Rarámuri community lives a pastoral life – except when she straps on her sandals to compete as an ultramarathon runner.</t>
  </si>
  <si>
    <t>s3722</t>
  </si>
  <si>
    <t>Diego Capusotto, Ivana Acosta</t>
  </si>
  <si>
    <t>Fictional personality Peter Capusotto parodies Argentine culture and rock music in a series of humorous sketches with recurring characters.</t>
  </si>
  <si>
    <t>s3723</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</si>
  <si>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</si>
  <si>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</si>
  <si>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</si>
  <si>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s3724</t>
  </si>
  <si>
    <t>Ignacio López Escrivá</t>
  </si>
  <si>
    <t>This documentary pays tribute to the young cadets who gave their lives to defend Mexico against U.S. forces during the battle of Chapultepec Castle.</t>
  </si>
  <si>
    <t>s3725</t>
  </si>
  <si>
    <t>Featuring never-before-seen images, personal testimonies and more, this is the story of one of the most notorious drug smugglers of all time.</t>
  </si>
  <si>
    <t>s3726</t>
  </si>
  <si>
    <t>Tom Donahue</t>
  </si>
  <si>
    <t>Los Tigres del Norte</t>
  </si>
  <si>
    <t>The beloved norteño band Los Tigres del Norte performs for the inmates of Folsom Prison on the 50th anniversary of Johnny Cash's iconic concert.</t>
  </si>
  <si>
    <t>s3727</t>
  </si>
  <si>
    <t>In a "winning is everything" society, how do we handle failure? This series profiles athletes who have turned the agony of defeat into human triumph.</t>
  </si>
  <si>
    <t>s3728</t>
  </si>
  <si>
    <t>Sarah Moshman</t>
  </si>
  <si>
    <t>United States, Australia, Samoa, United Kingdom</t>
  </si>
  <si>
    <t>This documentary recounts the feats of the Coxless Crew, a team of four women who rowed from San Francisco to Australia in support of two charities.</t>
  </si>
  <si>
    <t>s3729</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</si>
  <si>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</si>
  <si>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</si>
  <si>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</si>
  <si>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</si>
  <si>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</si>
  <si>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</si>
  <si>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s3731</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</si>
  <si>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</si>
  <si>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</si>
  <si>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</si>
  <si>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</si>
  <si>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</si>
  <si>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</si>
  <si>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</si>
  <si>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</si>
  <si>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s3733</t>
  </si>
  <si>
    <t>Sunkanmi Adebayo</t>
  </si>
  <si>
    <t>Ime Bishop Umoh, Alexx Ekubo, Stanley Chibunna, Ella Betts, Adi Lev, Kemi Olofinmakin</t>
  </si>
  <si>
    <t>Nigerian students Okon and Bona experience culture shock – several shocks, really – after being selected for an exchange program in London.</t>
  </si>
  <si>
    <t>s3734</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</si>
  <si>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</si>
  <si>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</si>
  <si>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</si>
  <si>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</si>
  <si>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</si>
  <si>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</si>
  <si>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Christopher Guest</t>
  </si>
  <si>
    <t>Loudon Wainwright III</t>
  </si>
  <si>
    <t>Grammy-winning singer Loudon Wainwright III reflects upon his unique relationship with his father in an evening of original songs and heartfelt stories.</t>
  </si>
  <si>
    <t>s3737</t>
  </si>
  <si>
    <t>Louis C.K.</t>
  </si>
  <si>
    <t>April 4, 2017</t>
  </si>
  <si>
    <t>Louis C.K. muses on religion, eternal love, giving dogs drugs, email fights, teachers and more in a live performance from Washington, D.C.</t>
  </si>
  <si>
    <t>s3738</t>
  </si>
  <si>
    <t>Emmy-winning comedy writer Louis C.K. brings his caustic wit to Milwaukee, offering up his unique and uncensored take on sex, parenting and more.</t>
  </si>
  <si>
    <t>s3739</t>
  </si>
  <si>
    <t>The comic puts his trademark hilarious/thought-provoking spin on finding a bat in his kitchen, seeing rats having sex, Boston accents and dead pets.</t>
  </si>
  <si>
    <t>s3740</t>
  </si>
  <si>
    <t>Gillian Jacobs, Paul Rust, Claudia O'Doherty</t>
  </si>
  <si>
    <t>Rebellious Mickey and good-natured Gus navigate the thrills and agonies of modern relationships in this bold comedy co-created by Judd Apatow.</t>
  </si>
  <si>
    <t>s3741</t>
  </si>
  <si>
    <t>Lego Lee, Nikki Hsin-Ying Hsieh, Edison Wang, Amanda Chou</t>
  </si>
  <si>
    <t>Radically changed by a misunderstanding 13 years ago, a biotech expert runs into an old flame and suffers an illness that takes her back to the past.</t>
  </si>
  <si>
    <t>s3742</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</si>
  <si>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</si>
  <si>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</si>
  <si>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s3743</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</si>
  <si>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</si>
  <si>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</si>
  <si>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s3744</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</si>
  <si>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</si>
  <si>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</si>
  <si>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</si>
  <si>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</si>
  <si>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</si>
  <si>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</si>
  <si>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</si>
  <si>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</si>
  <si>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</si>
  <si>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s3747</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</si>
  <si>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</si>
  <si>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</si>
  <si>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</si>
  <si>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</si>
  <si>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</si>
  <si>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</si>
  <si>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</si>
  <si>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</si>
  <si>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George Hu, Annie Chen, Mandy Tao, Jack Lee, Tan Ai-Chen, Jian Chang, Wang Chuan</t>
  </si>
  <si>
    <t>After a chance meeting at a ballpark, the kind son of a former gangster tries to help an outgoing radio DJ get over her recent heartbreak.</t>
  </si>
  <si>
    <t>s3750</t>
  </si>
  <si>
    <t>RZA</t>
  </si>
  <si>
    <t>Azealia Banks, Lucien Laviscount, Jill Scott, Common, Lorraine Toussaint, Hana Mae Lee, Jeremie Harris</t>
  </si>
  <si>
    <t>After enrolling in a college poetry course, a struggling rapper finds inspiration for her new voice through slam poetry.</t>
  </si>
  <si>
    <t>s3751</t>
  </si>
  <si>
    <t>George Hu, Phoebe Yuan, Hsieh Kun Da, Jay Shih, Smile Weng, Jet Chao, Jessie Chang</t>
  </si>
  <si>
    <t>Three years after making a wild promise to a woman in distress, a rigid businessman runs into her again and must decide whether to honor his word.</t>
  </si>
  <si>
    <t>s3752</t>
  </si>
  <si>
    <t>Lego Lee, Allison Lin, Duncan Chow, Nita Lei, Hank Wu, Calvin Lee, Fu Lei</t>
  </si>
  <si>
    <t>A successful Taiwanese chef moves home from Europe to teach at a cooking school. He soon clashes with a pretty teacher he met under odd circumstances.</t>
  </si>
  <si>
    <t>s3753</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</si>
  <si>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</si>
  <si>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</si>
  <si>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</si>
  <si>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s3754</t>
  </si>
  <si>
    <t>Chris Wang, Serena Fang, Jack Lee, Amanda Chou, Yin Fu, Rabbit Yang, Meng-sheng Shen</t>
  </si>
  <si>
    <t>A wealthy heir's search for a nameless childhood sweetheart leads him to an inn run by a family with three sisters. But which one is his true love?</t>
  </si>
  <si>
    <t>s3755</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</si>
  <si>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</si>
  <si>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</si>
  <si>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</si>
  <si>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</si>
  <si>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Della Dartyan, Adipati Dolken, Ratna Riantiarno, Ariyo Wahab, Bastian Steel, Gading Marten, Putri Ayudya, Taskya Namya, Egi Fedly, Yayu Unru, Abdurrahman Arif</t>
  </si>
  <si>
    <t>February 10, 2020</t>
  </si>
  <si>
    <t>Exhausted with his mother’s failed attempts at setting him up with women, Ican hires an ideal partner from a matchmaking app.</t>
  </si>
  <si>
    <t>s3757</t>
  </si>
  <si>
    <t>Sung-yeol Lee, Ji-hyun Nam, Clara Lee, Jin Won</t>
  </si>
  <si>
    <t>A nerdy engineering student falls for a pretty, outgoing girl at his college. To get closer to her, he joins the theater group she belongs to.</t>
  </si>
  <si>
    <t>s3758</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</si>
  <si>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</si>
  <si>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</si>
  <si>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</si>
  <si>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</si>
  <si>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Raluca Aprodu, Dragos Bucur, Ducu Darie</t>
  </si>
  <si>
    <t>Two young artists, a violin player and an actress, fight to achieve their dreams and keep their relationship together during Christmastime.</t>
  </si>
  <si>
    <t>s3760</t>
  </si>
  <si>
    <t>Andy Delaney, Monty Whitebloom</t>
  </si>
  <si>
    <t>Shannon Tarbet, Aidan Turner, Benjamin Walker, Matthew Broderick, Chloë Sevigny, Mark Blum, Jason Fuchs, Kabby Borders</t>
  </si>
  <si>
    <t>Diagnosed with selective perception, a young woman is prescribed by a psychotherapist to spend time with a troubled man she cannot see.</t>
  </si>
  <si>
    <t>s3761</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</si>
  <si>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</si>
  <si>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</si>
  <si>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s3762</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</si>
  <si>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</si>
  <si>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</si>
  <si>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</si>
  <si>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Alfons Adetuyi</t>
  </si>
  <si>
    <t>Amber Stevens West, Shamier Anderson, Keith David, Mike Epps, Lyriq Bent, Marla Gibbs, Angela Gibbs, Demetrius Grosse, Nicole Lyn</t>
  </si>
  <si>
    <t>Canada, South Africa</t>
  </si>
  <si>
    <t>To assert her independence from her rigid father’s expectations, a headstrong woman hires a desperate Los Angeles man to pose as her fiancé in Africa.</t>
  </si>
  <si>
    <t>s3764</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</si>
  <si>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</si>
  <si>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</si>
  <si>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</si>
  <si>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</si>
  <si>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</si>
  <si>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</si>
  <si>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</si>
  <si>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s3766</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</si>
  <si>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</si>
  <si>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</si>
  <si>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s3767</t>
  </si>
  <si>
    <t>Ann Hsu, Chris Wang, Alan Kuo, K'ang-i Lee, Albee Huang</t>
  </si>
  <si>
    <t>When a marriage-phobic woman hires a seductress to test how faithful her eager-to-wed boyfriend is, her plan takes an unexpected turn.</t>
  </si>
  <si>
    <t>s3768</t>
  </si>
  <si>
    <t>Saandeep Patel</t>
  </si>
  <si>
    <t>Malhar Thakar, Pratik Gandhi, Aarohi Patel, Maulik Jagdish Nayak, Diana Raval, Roopa Divatia, Aarti Patel</t>
  </si>
  <si>
    <t>Not romantically inclined, a popular radio personality finds herself caught between two diametrically opposed suitors.</t>
  </si>
  <si>
    <t>s3769</t>
  </si>
  <si>
    <t>Annie Chen, George Hu, Bobby Dou, Vivi Lee, Harry Chang, Esther Yang, Mandy Wei</t>
  </si>
  <si>
    <t>When her loved ones cook up a morbid plan to make her take time off from work, Yang Yiru goes on a vacation, truly believing she has terminal cancer.</t>
  </si>
  <si>
    <t>s3770</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</si>
  <si>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</si>
  <si>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</si>
  <si>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</si>
  <si>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</si>
  <si>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</si>
  <si>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</si>
  <si>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</si>
  <si>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s3772</t>
  </si>
  <si>
    <t>Stephen Chow, Christy Chung, Ng Man-Tat</t>
  </si>
  <si>
    <t>To prove himself to a love interest, a delivery boy learns dubious kung fu from an aging charlatan so he can challenge his archrival to a fight.</t>
  </si>
  <si>
    <t>s3773</t>
  </si>
  <si>
    <t>Brooke Satchwell</t>
  </si>
  <si>
    <t>Finding love can be hard for anyone. For young adults on the autism spectrum, exploring the unpredictable world of dating is even more complicated.</t>
  </si>
  <si>
    <t>s3774</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</si>
  <si>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</si>
  <si>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</si>
  <si>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</si>
  <si>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</si>
  <si>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Keun-suk Jang, Yoon-ah Im, Shi-hoo Kim, Eun-seo Son, In-guk Seo, Bo-ra Hwang, Jin-young Jung, Mi-sook Lee</t>
  </si>
  <si>
    <t>A story of two couples' journey of new love, loss and unexpected reunion spans decades, from the 1970s through present day.</t>
  </si>
  <si>
    <t>s3776</t>
  </si>
  <si>
    <t>Udom Taephanit</t>
  </si>
  <si>
    <t>A successful DJ's bachelor lifestyle is upended by a young woman who claims to be his long lost daughter.</t>
  </si>
  <si>
    <t>s3777</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</si>
  <si>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</si>
  <si>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</si>
  <si>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</si>
  <si>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s3778</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</si>
  <si>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</si>
  <si>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</si>
  <si>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</si>
  <si>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</si>
  <si>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Chris Wu, Chen Yu, Greg Han, Esther Yeh, Yeh Chen-Ting, Deng Yu-kai</t>
  </si>
  <si>
    <t>Three grown siblings must rethink their idea of family when they learn their parents are getting divorced and have their eyes on new partners.</t>
  </si>
  <si>
    <t>s3780</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</si>
  <si>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</si>
  <si>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</si>
  <si>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</si>
  <si>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</si>
  <si>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</si>
  <si>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</si>
  <si>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</si>
  <si>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s3782</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</si>
  <si>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</si>
  <si>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</si>
  <si>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</si>
  <si>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</si>
  <si>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Alan Titchmarsh, David Domoney, Frances Tophill, Katie Rushworth</t>
  </si>
  <si>
    <t>Famed horticulturist Alan Titchmarsh hosts this uplifting show in which he and his team travel the U.K. planting dream gardens for deserving citizens.</t>
  </si>
  <si>
    <t>s3784</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</si>
  <si>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</si>
  <si>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</si>
  <si>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</si>
  <si>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</si>
  <si>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</si>
  <si>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</si>
  <si>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</si>
  <si>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</si>
  <si>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</si>
  <si>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</si>
  <si>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</si>
  <si>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</si>
  <si>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</si>
  <si>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</si>
  <si>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</si>
  <si>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</si>
  <si>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Aylin Kontante, Bülent Emrah Parlak, Büşra Pekin, Çağlar Çorumlu, Fatih Artman, Gupse Özay, Serkan Keskin, Şebnem Bozoklu</t>
  </si>
  <si>
    <t>When a group of people meets at the same party, they form four different relationships, each experiencing similar phases of love.</t>
  </si>
  <si>
    <t>s3789</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</si>
  <si>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</si>
  <si>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</si>
  <si>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</si>
  <si>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s3790</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</si>
  <si>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</si>
  <si>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</si>
  <si>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</si>
  <si>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</si>
  <si>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</si>
  <si>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</si>
  <si>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</si>
  <si>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</si>
  <si>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Ji Chang-wook, Kim Ji-won, Kim Min-seok, Han Ji-eun, Ryu Gyeong-soo, So Joo-yeon</t>
  </si>
  <si>
    <t>Heart stolen by a free-spirited woman after a beachside romance, a passionate architect sets out to reunite with her on the streets of Seoul.</t>
  </si>
  <si>
    <t>s3793</t>
  </si>
  <si>
    <t>Alma Har'el</t>
  </si>
  <si>
    <t>May 7, 2017</t>
  </si>
  <si>
    <t>In this blend of documentary and dramatization, circumstances test notions of love held by a young stripper, a single-dad surfer and a teen musician.</t>
  </si>
  <si>
    <t>s3794</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</si>
  <si>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</si>
  <si>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</si>
  <si>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</si>
  <si>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</si>
  <si>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</si>
  <si>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</si>
  <si>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</si>
  <si>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</si>
  <si>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</si>
  <si>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</si>
  <si>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</si>
  <si>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s3797</t>
  </si>
  <si>
    <t>Lau Ching Wan, Carman Lee, Tsung-Hua To, Chung-wai Lee, Ruby Wong</t>
  </si>
  <si>
    <t>Struggling in a loveless marriage, a hard-drinking, workaholic cop finds a chance at redemption after a fateful incident leaves him wounded.</t>
  </si>
  <si>
    <t>s3798</t>
  </si>
  <si>
    <t>Anshuman Jha, Rajkummar Rao, Amit Sial, Arya Banerjee, Neha Chauhan, Atul Mongia, Shruti, Herry Tangdi</t>
  </si>
  <si>
    <t>This provocative drama examines how the voyeuristic nature of modern society affects three unusual couples in Northern India.</t>
  </si>
  <si>
    <t>s3799</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</si>
  <si>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</si>
  <si>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</si>
  <si>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</si>
  <si>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</si>
  <si>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Keith Lucas, Kenny Lucas</t>
  </si>
  <si>
    <t>Deadpan twin comics Keith and Kenny Lucas take the stage in Brooklyn with a set that touches on drugs, race, Deion Sanders, teachers and O.J. Simpson.</t>
  </si>
  <si>
    <t>s3801</t>
  </si>
  <si>
    <t>Lucas Margutti</t>
  </si>
  <si>
    <t>Luccas Neto, Giovanna Alparone, Jéssica Diehl, Vivian Duarte</t>
  </si>
  <si>
    <t>Luccas and his band of buddies make music and mischief at a new summer camp, where they face off with talented rivals and their tough coach.</t>
  </si>
  <si>
    <t>s3802</t>
  </si>
  <si>
    <t>Luccas Neto, Vivian Duarte, Giobanna Alparone, Jéssica Diehl</t>
  </si>
  <si>
    <t>When Luccas Neto plans a big Children's Day celebration, an unexpected threat at school puts the party – and his friends – at risk.</t>
  </si>
  <si>
    <t>s3803</t>
  </si>
  <si>
    <t>Luccas Neto, Gi Alparone, Jéssica Diehl, Roni Fischer, Karol Alves, João Pessanha</t>
  </si>
  <si>
    <t>November 5, 2019</t>
  </si>
  <si>
    <t>Luccas and Gi are heading to a world famous gymkhana camp. Only problem: so are their bullies... A fun musical that will get you in a vacation mood.</t>
  </si>
  <si>
    <t>s3804</t>
  </si>
  <si>
    <t>Luccas Neto, Giovanna Alparone, Cleber Salgado, Bruno Bebianno, Lucas Margutti, Vivian Duarte</t>
  </si>
  <si>
    <t>To save Christmas, Luccas and Gi head to the North Pole and are recruited by Santa Claus to find all the gifts that have mysteriously disappeared.</t>
  </si>
  <si>
    <t>s3805</t>
  </si>
  <si>
    <t>Ana Quiroga</t>
  </si>
  <si>
    <t>Luciana Aymar</t>
  </si>
  <si>
    <t>Known simply as "Lucha," field hockey player Luciana Aymar shares her tumultuous and triumphant journey to become the best in the world.</t>
  </si>
  <si>
    <t>s3806</t>
  </si>
  <si>
    <t>Luciano Mellera</t>
  </si>
  <si>
    <t>Argentina's Luciano Mellera emphasizes the humorous and fantastical aspects of childhood through comedic impersonations and insights on daily life.</t>
  </si>
  <si>
    <t>s3807</t>
  </si>
  <si>
    <t>Jun-seong Kim</t>
  </si>
  <si>
    <t>Ko Soo, Kyung-gu Seol, Yu-chun Park, Hye-jung Kang, In-hwan Park, Ho-jin Chun</t>
  </si>
  <si>
    <t>After searching for his abducted son for three years, a devastated father attempts to track down his missing child through lucid dreams.</t>
  </si>
  <si>
    <t>s3808</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</si>
  <si>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</si>
  <si>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</si>
  <si>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</si>
  <si>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</si>
  <si>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</si>
  <si>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</si>
  <si>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Abhay Mahajan, Dipti Sati, Mayur More, Shubhangi Tambale, Chetan Dalvi, Nilesh Diwekar</t>
  </si>
  <si>
    <t>When his friends make a bet that he can woo his college crush, a lovesick student named Luckee struggles between satisfying his heart and hormones.</t>
  </si>
  <si>
    <t>s3811</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</si>
  <si>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</si>
  <si>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</si>
  <si>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</si>
  <si>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</si>
  <si>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Chris Wang, Tammy Chen, Fan Kuang-yao, Chen Bor Jeng, Lin Mei-hsiu, Ma Nien-hsien</t>
  </si>
  <si>
    <t>When laidback Ren, who is about to divorce his money-crazy wife, finds a time-traveling computer, he decides to use it to reboot his marriage.</t>
  </si>
  <si>
    <t>s3813</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</si>
  <si>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</si>
  <si>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</si>
  <si>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</si>
  <si>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</si>
  <si>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</si>
  <si>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</si>
  <si>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</si>
  <si>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Four comedians from Brazil riff on sexuality, politics, religion and motherhood – and set out to prove a woman's place is anywhere she wants it to be.</t>
  </si>
  <si>
    <t>s3816</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</si>
  <si>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</si>
  <si>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</si>
  <si>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s3817</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</si>
  <si>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</si>
  <si>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</si>
  <si>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</si>
  <si>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</si>
  <si>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</si>
  <si>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</si>
  <si>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</si>
  <si>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Ciara Alexys, Katie Griffin, Cory Doran, Jonah Wineberg</t>
  </si>
  <si>
    <t>With help from her magic toy chest, fun-loving Luna Petunia enters the fantastic land of Amazia, where adventures, friendship and learning await.</t>
  </si>
  <si>
    <t>s3820</t>
  </si>
  <si>
    <t>Ciara Alexys, Katie Griffin, Cory Doran, Jonah Weinberg, Stephanie Lynn Robinson, Stephanie Anne Mills, Robert Tinkler</t>
  </si>
  <si>
    <t>Luna Petunia returns to magical Amazia, adding memories to her scrapbook with old friends – and a new pal from the Animal Empire.</t>
  </si>
  <si>
    <t>s3821</t>
  </si>
  <si>
    <t>Chris Lilley</t>
  </si>
  <si>
    <t>This mockumentary series follows the peculiar lives of six eccentric – and sometimes obscene – misfits who march to their own beat.</t>
  </si>
  <si>
    <t>s3822</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</si>
  <si>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</si>
  <si>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</si>
  <si>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</si>
  <si>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</si>
  <si>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</si>
  <si>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</si>
  <si>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</si>
  <si>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s3824</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</si>
  <si>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</si>
  <si>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</si>
  <si>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</si>
  <si>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</si>
  <si>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</si>
  <si>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</si>
  <si>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</si>
  <si>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</si>
  <si>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</si>
  <si>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</si>
  <si>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</si>
  <si>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</si>
  <si>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</si>
  <si>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s3827</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</si>
  <si>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</si>
  <si>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</si>
  <si>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</si>
  <si>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</si>
  <si>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</si>
  <si>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</si>
  <si>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</si>
  <si>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</si>
  <si>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t>
  </si>
  <si>
    <t>August 22, 2017</t>
  </si>
  <si>
    <t>Unabashed comedian Lynne Koplitz offers a woman's take on being crazy, the benefits of childlessness and the three things all men really want.</t>
  </si>
  <si>
    <t>s3830</t>
  </si>
  <si>
    <t>Jayan Vannery</t>
  </si>
  <si>
    <t>Pasupathy, Janani Iyer, Pratap Pothen</t>
  </si>
  <si>
    <t>The relationship between a journalist and a lawyer she meets while investigating a story grows complicated as she uncovers layers of deception.</t>
  </si>
  <si>
    <t>s3831</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</si>
  <si>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</si>
  <si>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</si>
  <si>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</si>
  <si>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</si>
  <si>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</si>
  <si>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</si>
  <si>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s3833</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</si>
  <si>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</si>
  <si>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</si>
  <si>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</si>
  <si>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</si>
  <si>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</si>
  <si>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</si>
  <si>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</si>
  <si>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</si>
  <si>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</si>
  <si>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</si>
  <si>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</si>
  <si>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</si>
  <si>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</si>
  <si>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Robert Rodriguez</t>
  </si>
  <si>
    <t>Danny Trejo, Sofía Vergara, Charlie Sheen, Michelle Rodriguez, Demián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</si>
  <si>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</si>
  <si>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</si>
  <si>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</si>
  <si>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Antonio Serrano</t>
  </si>
  <si>
    <t>Miguel Rodarte, Cecilia Suárez, Aislinn Derbez, Renato López, Mario Iván Martínez, Valeria Vera, David Zorrilla, Ana de la Reguera, Manolo Cardona, Ofelia Medina</t>
  </si>
  <si>
    <t>April 12, 2017</t>
  </si>
  <si>
    <t>A famous designer who's always pretended to be gay finds himself in crisis mode when threatened with exposure as the woman-chasing straight guy he is.</t>
  </si>
  <si>
    <t>s3838</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</si>
  <si>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</si>
  <si>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</si>
  <si>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</si>
  <si>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</si>
  <si>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</si>
  <si>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</si>
  <si>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</si>
  <si>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</si>
  <si>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</si>
  <si>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</si>
  <si>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</si>
  <si>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</si>
  <si>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</si>
  <si>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</si>
  <si>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</si>
  <si>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</si>
  <si>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</si>
  <si>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Chun Wong</t>
  </si>
  <si>
    <t>Shawn Yue, Eric Tsang, Elaine Jin, Charmaine Fong</t>
  </si>
  <si>
    <t>September 20, 2018</t>
  </si>
  <si>
    <t>A stockbroker struggling with bipolar disorder goes to live with his estranged father in a cramped flat, where old resentments bubble to the surface.</t>
  </si>
  <si>
    <t>s3843</t>
  </si>
  <si>
    <t>Irrfan Khan, Jimmy Shergill, Vishesh Bansal, Tushar Dalvi, Nitish Pandey</t>
  </si>
  <si>
    <t>A bridge under construction collapses in Mumbai, killing a man's family and launching him on a crusade to bring those responsible to justice.</t>
  </si>
  <si>
    <t>s3844</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</si>
  <si>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</si>
  <si>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</si>
  <si>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</si>
  <si>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</si>
  <si>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</si>
  <si>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</si>
  <si>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</si>
  <si>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Ben Patterson</t>
  </si>
  <si>
    <t>Steve Madden</t>
  </si>
  <si>
    <t>This documentary chronicles the rise of the footwear designer behind a billion-dollar empire and his subsequent comeback after a financial scandal.</t>
  </si>
  <si>
    <t>s3847</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</si>
  <si>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</si>
  <si>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</si>
  <si>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</si>
  <si>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s3848</t>
  </si>
  <si>
    <t>International TV Shows, Reality TV, Spanish-Language TV Shows</t>
  </si>
  <si>
    <t>These Mexico City socialites may lead opulent lives, but a peek behind the curtain reveals a tangled web of intrigue, envy and personal struggles.</t>
  </si>
  <si>
    <t>s3849</t>
  </si>
  <si>
    <t>Satyajit Bhatkal</t>
  </si>
  <si>
    <t>Aamir Khan, Ashutosh Gowariker</t>
  </si>
  <si>
    <t>The story of making "Lagaan," one of the millennium's seminal Indian films, is told from the point of view of production team member Satyajit Bhatkal.</t>
  </si>
  <si>
    <t>s3850</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</si>
  <si>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</si>
  <si>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</si>
  <si>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</si>
  <si>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</si>
  <si>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</si>
  <si>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</si>
  <si>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</si>
  <si>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s3852</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</si>
  <si>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</si>
  <si>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</si>
  <si>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</si>
  <si>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</si>
  <si>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</si>
  <si>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</si>
  <si>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</si>
  <si>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</si>
  <si>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</si>
  <si>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</si>
  <si>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</si>
  <si>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Justin Willman</t>
  </si>
  <si>
    <t>From baffling people on the street to orchestrating elaborate tricks, Justin Willman blends good-natured magic with grown-up laughs.</t>
  </si>
  <si>
    <t>s3856</t>
  </si>
  <si>
    <t>Jin-woo Kim, Min-ji Park, In-jun Gwak, Gi-du Kim</t>
  </si>
  <si>
    <t>When an ordinary guy crosses paths 15 years later with his childhood sweetheart, now an actress, a magic cellphone allows him to be her protector.</t>
  </si>
  <si>
    <t>s3857</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</si>
  <si>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</si>
  <si>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</si>
  <si>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</si>
  <si>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s3858</t>
  </si>
  <si>
    <t>Uruguay, Germany</t>
  </si>
  <si>
    <t>From Argentina to Colombia, this stunning documentary follows five characters who share their deep connection to South America's majestic mountains.</t>
  </si>
  <si>
    <t>s3859</t>
  </si>
  <si>
    <t>Tom Barrer, Liam Whaley, Wille Lindberg, Sam Favret, Fabian Bodet, Jamie Lee, Lorenzo Avvenenti, Ross Clarke-Jones</t>
  </si>
  <si>
    <t>Attracted to thrills across the globe, intrepid athletes venture to remote locations in pursuit of their extreme form of bliss.</t>
  </si>
  <si>
    <t>s3860</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</si>
  <si>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</si>
  <si>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</si>
  <si>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</si>
  <si>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</si>
  <si>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Jeremy Blackman, Tom Cruise, Melinda Dillon, April Grace, Luis Guzmán, Philip Baker Hall, Philip Seymour Hoffman, Ricky Jay, William H. Macy, Alfred Molina, Julianne Moore, Michael Murphy, John C. Reilly, Jason Robards, Melora Walters</t>
  </si>
  <si>
    <t>Through chance, human action, past history and divine intervention, an eclectic cast of characters weaves and warps through each other's lives.</t>
  </si>
  <si>
    <t>s3862</t>
  </si>
  <si>
    <t>Benjamin Ree</t>
  </si>
  <si>
    <t>Magnus Carlsen</t>
  </si>
  <si>
    <t>This dramatic documentary explores the life and mind of Magnus Carlsen, the charismatic Norwegian prodigy who became world chess champion.</t>
  </si>
  <si>
    <t>s3863</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</si>
  <si>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</si>
  <si>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</si>
  <si>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</si>
  <si>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s3864</t>
  </si>
  <si>
    <t>Amarjit Virdi</t>
  </si>
  <si>
    <t>Gurpreet Guggi, Rocky Bhardwaj, Brijesh Ahuja, Gick Grewal, Inderjit Grewal, Lekhraj Thakur</t>
  </si>
  <si>
    <t>January 30, 2019</t>
  </si>
  <si>
    <t>The tale of legendary warrior king Ranjit Singh, and his rise to establishing Punjab’s Sikh empire, comes to life in this animated feature.</t>
  </si>
  <si>
    <t>s3865</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</si>
  <si>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</si>
  <si>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</si>
  <si>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</si>
  <si>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Aakarshan Singh, Vikramjeet Virk, Reena Aggarwal, Khalid Siddiqui, Abigail Jain, Rishabh Jain</t>
  </si>
  <si>
    <t>Shy nerd Aryan learns soon after his 18th birthday that he has inherited superpowers, which he must use to vanquish a variety of evil threats.</t>
  </si>
  <si>
    <t>s3867</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</si>
  <si>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</si>
  <si>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</si>
  <si>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</si>
  <si>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s3868</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</si>
  <si>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</si>
  <si>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</si>
  <si>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</si>
  <si>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Li Pei-Chuan</t>
  </si>
  <si>
    <t>Patrick Tse, Betty Ting Pei, Hua Yueh, Chin Siu Ho, Lau Hak-Suen, Kwan Hoi-san</t>
  </si>
  <si>
    <t>In this comedy, characters from all walks of life go head-to-head around the mahjong table in a high-stakes contest of different playing styles.</t>
  </si>
  <si>
    <t>s3870</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</si>
  <si>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</si>
  <si>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</si>
  <si>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</si>
  <si>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s3871</t>
  </si>
  <si>
    <t>Ayumi Fujimura, Nobuhiko Okamoto, Kazuyoshi Shiibashi, Kana Hanazawa, Yu Kobayashi, Mitsuhiro Ichiki, Takuma Terashima, Yoshimasa Hosoya</t>
  </si>
  <si>
    <t>Anime Series, Romantic TV Shows</t>
  </si>
  <si>
    <t>To keep the boys in line, student council president Misaki runs the school with an iron fist – while secretly working as a waitress at a maid café.</t>
  </si>
  <si>
    <t>s3872</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</si>
  <si>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</si>
  <si>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</si>
  <si>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</si>
  <si>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</si>
  <si>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</si>
  <si>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</si>
  <si>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</si>
  <si>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</si>
  <si>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</si>
  <si>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</si>
  <si>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</si>
  <si>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Salman Khan, Sushmita Sen, Sohail Khan, Katrina Kaif, Arshad Warsi, Isha Koppikar, Rajpal Yadav, Beena Kak</t>
  </si>
  <si>
    <t>After lying to his girlfriend, orthopedic surgeon Samir must conjure up a pretend wife in this musical comedy.</t>
  </si>
  <si>
    <t>s3876</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</si>
  <si>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</si>
  <si>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</si>
  <si>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</si>
  <si>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Erma Fatima, Rahim Razali, Umie Aida, Nora Danish</t>
  </si>
  <si>
    <t>A woman with an entrepreneurial spirit takes life into her own hands by starting a beauty cream business that inspires other women to take chances.</t>
  </si>
  <si>
    <t>s3878</t>
  </si>
  <si>
    <t>Filmed over 10 years, this real-life thriller follows a DNA exoneree who, while exposing police corruption, becomes a suspect in a grisly new crime.</t>
  </si>
  <si>
    <t>s3879</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</si>
  <si>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</si>
  <si>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</si>
  <si>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</si>
  <si>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s3880</t>
  </si>
  <si>
    <t>Marlene Melchior</t>
  </si>
  <si>
    <t>A look at the making of one of the first series to authentically portray and explore issues in a Hasidic community as they pertain to women's lives.</t>
  </si>
  <si>
    <t>s3881</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</si>
  <si>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</si>
  <si>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</si>
  <si>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</si>
  <si>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Oded Raz</t>
  </si>
  <si>
    <t>Guy Amir, Hanan Savyon, Itzik Cohen, Igal Naor</t>
  </si>
  <si>
    <t>After surviving a bomb attack, two low-level mobsters in Jerusalem change their ways and set about making strangers' Wailing Wall prayers come true.</t>
  </si>
  <si>
    <t>s3883</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</si>
  <si>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</si>
  <si>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</si>
  <si>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</si>
  <si>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</si>
  <si>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</si>
  <si>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</si>
  <si>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</si>
  <si>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</si>
  <si>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</si>
  <si>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</si>
  <si>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</si>
  <si>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t>
  </si>
  <si>
    <t>An Argentine comedian espouses the values of feminism, speaking on topics like sex, language, abortion and why it's OK to let a man buy you dinner.</t>
  </si>
  <si>
    <t>s3887</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</si>
  <si>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</si>
  <si>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</si>
  <si>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</si>
  <si>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</si>
  <si>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Ricardo Hurtado, Breanna Yde, Jackie R. Jacobson, Abby Donnelly, Alkoya Brunson, JT Neal, Ian Ziering, Bryana Salaz, Camaron Engels, Jeremy Howard, Jeff Meacham</t>
  </si>
  <si>
    <t>May 13, 2019</t>
  </si>
  <si>
    <t>When a long list of shenanigans lands Tyler in hot water, he’s forced to suit up and spend his summer training for an elite junior lifeguard program.</t>
  </si>
  <si>
    <t>s3889</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</si>
  <si>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</si>
  <si>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</si>
  <si>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s3890</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</si>
  <si>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</si>
  <si>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</si>
  <si>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</si>
  <si>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</si>
  <si>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</si>
  <si>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</si>
  <si>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</si>
  <si>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Raj R</t>
  </si>
  <si>
    <t>Jhansi, Priyadarshi Pullikonda, Ananya Nagalla</t>
  </si>
  <si>
    <t>A self-trained engineer risks debt, love and reputation in his quest to improve the grueling work conditions of his mother and her weaving community.</t>
  </si>
  <si>
    <t>s3893</t>
  </si>
  <si>
    <t>Amro Salah</t>
  </si>
  <si>
    <t>Hesham Maged, Shikoo, Mohammed Tharwat, Mahmoud Ellisy, Ahmed Sultan, Noor Kadri</t>
  </si>
  <si>
    <t>A man undergoes a heart transplant following a serious injury and begins to take on some of the donor's motherly characteristics.</t>
  </si>
  <si>
    <t>s3894</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</si>
  <si>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</si>
  <si>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</si>
  <si>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</si>
  <si>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</si>
  <si>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Mobeen is trying to be a good friend, follow the faith and raise his teenage sister. Yet his past – and everyday life – complicates matters.</t>
  </si>
  <si>
    <t>s3896</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</si>
  <si>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</si>
  <si>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</si>
  <si>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</si>
  <si>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</si>
  <si>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</si>
  <si>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</si>
  <si>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</si>
  <si>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</si>
  <si>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</si>
  <si>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</si>
  <si>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</si>
  <si>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</si>
  <si>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</si>
  <si>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Bear Grylls, Sunny Leone</t>
  </si>
  <si>
    <t>International TV Shows, Reality TV, TV Action &amp; Adventure</t>
  </si>
  <si>
    <t>The adventures of Bear Grylls get a unique spin as Bollywood star Sunny Leone hosts the show famous for revealing Bear's wilderness survival skills.</t>
  </si>
  <si>
    <t>s3900</t>
  </si>
  <si>
    <t>Matt LeBlanc, Liza Snyder, Grace Kaufman, Matthew McCann, Hala Finley, Matt Cook, Jessica Chaffin</t>
  </si>
  <si>
    <t>When his wife Andi returns to work, contractor Adam Burns becomes a stay-at-home dad and discovers that parenting is a tougher job than he realized.</t>
  </si>
  <si>
    <t>s3901</t>
  </si>
  <si>
    <t>Shyam Benegal</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</si>
  <si>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</si>
  <si>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</si>
  <si>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s3902</t>
  </si>
  <si>
    <t>Tathagata Banerjee</t>
  </si>
  <si>
    <t>Paoli Dam, Parambrata Chattopadhyay, Indrasish Roy, Koushik Sen, Biswajit Chakraborty</t>
  </si>
  <si>
    <t>With the assistance of a psychiatrist, an acclaimed filmmaker struggles to come to terms with a mysterious romantic trauma.</t>
  </si>
  <si>
    <t>s3903</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</si>
  <si>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</si>
  <si>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</si>
  <si>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</si>
  <si>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</si>
  <si>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</si>
  <si>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John Upchurch</t>
  </si>
  <si>
    <t>Ram Gopal Bajaj, Pankaj Tripathi, Sameer Kochhar</t>
  </si>
  <si>
    <t>Concerned that dementia will soon steal his most cherished memories, a Hindu doctor hires a Mulsim rickshaw driver to take him to his childhood home.</t>
  </si>
  <si>
    <t>s3905</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</si>
  <si>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</si>
  <si>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</si>
  <si>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</si>
  <si>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</si>
  <si>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</si>
  <si>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</si>
  <si>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</si>
  <si>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</si>
  <si>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</si>
  <si>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</si>
  <si>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</si>
  <si>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</si>
  <si>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</si>
  <si>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</si>
  <si>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</si>
  <si>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</si>
  <si>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</si>
  <si>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</si>
  <si>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s3910</t>
  </si>
  <si>
    <t>Gippy Grewal, Sonam Bajwa, Karamjit Anmol, Jaggi Singh, B.N. Sharma, Hobby Dhaliwal, Rana Ranbir, Sardar Sohi, Anita Devgan, Harby Sangha</t>
  </si>
  <si>
    <t>While prepping for a family wedding, a young man falls for his sister’s friend, who has already been promised to someone else.</t>
  </si>
  <si>
    <t>s3911</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</si>
  <si>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</si>
  <si>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</si>
  <si>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</si>
  <si>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s3912</t>
  </si>
  <si>
    <t>Rahul Ravindran</t>
  </si>
  <si>
    <t>Nagarjuna Akkineni, Rakul Preet Singh, Lakshmi, Rao Ramesh, Vennela Kishore, Jhansi, Devadarshini Chetan, Nishanti</t>
  </si>
  <si>
    <t>September 23, 2019</t>
  </si>
  <si>
    <t>Under pressure to marry, a perennial bachelor hires a much younger woman to act as his fiancée, but her bond with his family throws his plan for a loop.</t>
  </si>
  <si>
    <t>s3913</t>
  </si>
  <si>
    <t>Aamir Khan, Manisha Koirala, Sharmila Tagore, Dipti Bhatnagar, Dalip Tahil, Anil Kapoor</t>
  </si>
  <si>
    <t>A smooth talker falls for a music teacher aboard a cruise, but a cruel twist of fate hinders their plans to meet again months later.</t>
  </si>
  <si>
    <t>s3914</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</si>
  <si>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</si>
  <si>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</si>
  <si>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</si>
  <si>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</si>
  <si>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</si>
  <si>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</si>
  <si>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</si>
  <si>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</si>
  <si>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</si>
  <si>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</si>
  <si>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</si>
  <si>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</si>
  <si>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</si>
  <si>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</si>
  <si>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</si>
  <si>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</si>
  <si>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</si>
  <si>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</si>
  <si>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</si>
  <si>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</si>
  <si>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Nandita Das</t>
  </si>
  <si>
    <t>Nawazuddin Siddiqui, Rasika Dugal, Tahir Raj Bhasin</t>
  </si>
  <si>
    <t>The controversial and troubled Indo-Pakistani writer Saadat Hasan Manto finds his artistic choices challenged by censors.</t>
  </si>
  <si>
    <t>s3920</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</si>
  <si>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</si>
  <si>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</si>
  <si>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</si>
  <si>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</si>
  <si>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</si>
  <si>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</si>
  <si>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</si>
  <si>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</si>
  <si>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</si>
  <si>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</si>
  <si>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</si>
  <si>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</si>
  <si>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</si>
  <si>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</si>
  <si>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</si>
  <si>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</si>
  <si>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</si>
  <si>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</si>
  <si>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</si>
  <si>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</si>
  <si>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Rodolfo Sancho, Belén López, Pedro Casablanc, Luis Fernández, Patrick Criado, Nya de la Rubia, Jesús Castro, Fernando Cayo</t>
  </si>
  <si>
    <t>April 27, 2017</t>
  </si>
  <si>
    <t>In a town in southern Spain where racial tensions run high among the workers in its many greenhouses, a cop investigates the murder of a young woman.</t>
  </si>
  <si>
    <t>s3926</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</si>
  <si>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</si>
  <si>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</si>
  <si>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</si>
  <si>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</si>
  <si>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Diego Armando Maradona</t>
  </si>
  <si>
    <t>Argentina, United States, Mexico</t>
  </si>
  <si>
    <t>November 13, 2019</t>
  </si>
  <si>
    <t>In this docuseries, soccer great Diego Maradona comes to Culiacán, the heart of the Sinaloa Cartel, to save the local team, the Dorados, and maybe himself, too.</t>
  </si>
  <si>
    <t>s3928</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</si>
  <si>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</si>
  <si>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</si>
  <si>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</si>
  <si>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Lynn Shelton</t>
  </si>
  <si>
    <t>Marc Maron</t>
  </si>
  <si>
    <t>Marc Maron wades through a swamp of vitamin hustlers, evangelicals and grown male nerd children, culminating in a gleefully filthy end-times fantasy.</t>
  </si>
  <si>
    <t>s3930</t>
  </si>
  <si>
    <t>Alternative comic Marc Maron is back on stage in New York to talk Chinese food, drug abuse, sex in hotel rooms and life with his girlfriend.</t>
  </si>
  <si>
    <t>s3931</t>
  </si>
  <si>
    <t>Battle-scarred stand-up comedian Marc Maron unleashes a storm of ideas about meditation, mortality, documentary films and our weird modern world.</t>
  </si>
  <si>
    <t>s3932</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</si>
  <si>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</si>
  <si>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</si>
  <si>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</si>
  <si>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</si>
  <si>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</si>
  <si>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</si>
  <si>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</si>
  <si>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A top-ranked college marching band’s members fight to keep their spots, memorize routines, tend to their social lives – and slay the competition.</t>
  </si>
  <si>
    <t>s3935</t>
  </si>
  <si>
    <t>Caio Cobra</t>
  </si>
  <si>
    <t>Marco Luque</t>
  </si>
  <si>
    <t>Eclectic character comedian Marco Luque plays himself in this stand-up special about relationships, regional differences and his own love of movies.</t>
  </si>
  <si>
    <t>s3936</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</si>
  <si>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</si>
  <si>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</si>
  <si>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s3937</t>
  </si>
  <si>
    <t>Alik Sakharov</t>
  </si>
  <si>
    <t>Tom Wu, Benedict Wong, Michelle Yeoh</t>
  </si>
  <si>
    <t>December 26, 2015</t>
  </si>
  <si>
    <t>A defiant warrior-monk arrives at Kublai Khan's court in chains and soon earns his tragic nickname in this 30-minute origin story.</t>
  </si>
  <si>
    <t>s3938</t>
  </si>
  <si>
    <t>Pedring A. Lopez</t>
  </si>
  <si>
    <t>Cristine Reyes, Germaine De Leon, KC Montero, Ronnie Lazaro, Freddie Webb</t>
  </si>
  <si>
    <t>An ex-assassin tries to leave her dark past behind until a power-hungry gang targets her and her family, forcing her to summon her killer instincts.</t>
  </si>
  <si>
    <t>s3939</t>
  </si>
  <si>
    <t>Jessica Yu</t>
  </si>
  <si>
    <t>Maria Bamford</t>
  </si>
  <si>
    <t>May 2, 2017</t>
  </si>
  <si>
    <t>Maria Bamford performs a rapid-fire, playful stand-up set for crowds at park benches, bowling alleys and LA theaters in this roving comedy special.</t>
  </si>
  <si>
    <t>s3940</t>
  </si>
  <si>
    <t>Jordan Brady</t>
  </si>
  <si>
    <t>Maria Bamford, Wayne Federman, Jackie Kashian</t>
  </si>
  <si>
    <t>Spend an evening with gleeful, oh-so-awkward Maria Bamford via her cozy, shot-at-home comedy special, which has a two-person audience: her parents.</t>
  </si>
  <si>
    <t>s3941</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</si>
  <si>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</si>
  <si>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</si>
  <si>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</si>
  <si>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</si>
  <si>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</si>
  <si>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s3943</t>
  </si>
  <si>
    <t>Mariusz Kałamaga, Karol Kopiec, Wiolka Walaszczyk</t>
  </si>
  <si>
    <t>Comedians Mariusz Kałamaga, Karol Kopiec and Wiolka Walaszczyk deliver an eclectic and energetic stand-up show at Klub Hybrydy in Warsaw.</t>
  </si>
  <si>
    <t>s3944</t>
  </si>
  <si>
    <t>Nathan Landeg</t>
  </si>
  <si>
    <t>Benedict Cumberbatch, Martin Freeman, Una Stubbs, Rupert Graves, Mark Gatiss, Steven Moffat</t>
  </si>
  <si>
    <t>May 1, 2016</t>
  </si>
  <si>
    <t>Mark Gatiss, who co-created “Sherlock” and plays Mycroft Holmes, discusses the show with Benedict Cumberbatch, Martin Freeman and others in the cast.</t>
  </si>
  <si>
    <t>s3945</t>
  </si>
  <si>
    <t>Marlon Wayans, Essence Atkins, Bresha Webb, Diallo Riddle, Notlim Taylor, Amir O'Neil</t>
  </si>
  <si>
    <t>After the friendliest divorce ever, a carefree but devoted father navigates post-split parenting life with his levelheaded ex-wife and two kids.</t>
  </si>
  <si>
    <t>s3946</t>
  </si>
  <si>
    <t>Marlon Wayans</t>
  </si>
  <si>
    <t>Rollicking, outrageous and audacious, Marlon Wayans gets raw on racism, age-appropriate rap rhymes, gay rights, raising kids and even the Kardashians.</t>
  </si>
  <si>
    <t>s3947</t>
  </si>
  <si>
    <t>Marc Maron, Judd Hirsch, Josh Brener, Nora Zehetner, Andy Kindler</t>
  </si>
  <si>
    <t>Marc Maron stars as Marc Maron, who interviews fellow comedians for his popular podcast, only to reveal more about his own neuroses and relationships.</t>
  </si>
  <si>
    <t>s3948</t>
  </si>
  <si>
    <t>Pulkit</t>
  </si>
  <si>
    <t>Manav Kaul, Devyani Cm, Saurabh Sachdeva, Sarika Singh, Suneel Sinha, Sumeet Vyas</t>
  </si>
  <si>
    <t>When his wife goes missing, university professor Saurabh remains at home while the police investigate, but his grip on reality loosens as days pass.</t>
  </si>
  <si>
    <t>s3949</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</si>
  <si>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</si>
  <si>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</si>
  <si>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</si>
  <si>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</si>
  <si>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</si>
  <si>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</si>
  <si>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</si>
  <si>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Viviana Coles, Calvin Roberson, Pepper Schwartz</t>
  </si>
  <si>
    <t>April 13, 2020</t>
  </si>
  <si>
    <t>Set up by experts, four couples meet at the altar for the first time and test their compatibility after the wedding.</t>
  </si>
  <si>
    <t>s3952</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</si>
  <si>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</si>
  <si>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</si>
  <si>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</si>
  <si>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</si>
  <si>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</si>
  <si>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</si>
  <si>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</si>
  <si>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s3954</t>
  </si>
  <si>
    <t>Jet Li, Jianqiang Hu, Qiuyan Huang, Qingfu Pan, Yu Chenghui, Yu Hai, Jianwen Zhang</t>
  </si>
  <si>
    <t>In ancient China, Zhi Ming trains at the legendary Northern Shaolin temple to avenge the death of his father at the hands of a nefarious magistrate.</t>
  </si>
  <si>
    <t>s3955</t>
  </si>
  <si>
    <t>David Raynr</t>
  </si>
  <si>
    <t>This provocative film sheds light on actor-comedian Martin Lawrence's roots, his rise to fame and his walk on the wild side.</t>
  </si>
  <si>
    <t>s3956</t>
  </si>
  <si>
    <t>David Batty</t>
  </si>
  <si>
    <t>This docudrama tells the dramatic story of the monk who took on the Catholic Church, tracing his life before and after the contentious "95 Theses."</t>
  </si>
  <si>
    <t>s3957</t>
  </si>
  <si>
    <t>Jean-François Blais</t>
  </si>
  <si>
    <t>Martin Matte</t>
  </si>
  <si>
    <t>October 14, 2019</t>
  </si>
  <si>
    <t>Quebecois comedy star Martin Matte serves up embarrassing personal stories, a solution for social media trolls and more in this unpredictable special.</t>
  </si>
  <si>
    <t>s3958</t>
  </si>
  <si>
    <t>Deepika Narayan Bhardwaj</t>
  </si>
  <si>
    <t>This documentary reveals the cracks in India's anti-dowry act and gives voice to both women and men who've been victimized by the law's abusers.</t>
  </si>
  <si>
    <t>s3959</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</si>
  <si>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</si>
  <si>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</si>
  <si>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</si>
  <si>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</si>
  <si>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</si>
  <si>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Rikiya Koyama, Romi Park, Fumiko Orikasa, Hidekatsu Shibata, Kazuki Yao, Masato Hagiwara</t>
  </si>
  <si>
    <t>Logan, aka mutant X-Man Wolverine, is on a quest to reclaim the love of his life – whose crime lord father is planning an arranged marriage for her.</t>
  </si>
  <si>
    <t>s3961</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</si>
  <si>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</si>
  <si>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</si>
  <si>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</si>
  <si>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</si>
  <si>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</si>
  <si>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</si>
  <si>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</si>
  <si>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</si>
  <si>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</si>
  <si>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</si>
  <si>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</si>
  <si>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</si>
  <si>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</si>
  <si>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</si>
  <si>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</si>
  <si>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</si>
  <si>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</si>
  <si>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</si>
  <si>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Finn Jones, Jessica Henwick, David Wenham, Jessica Stroup, Tom Pelphrey</t>
  </si>
  <si>
    <t>Danny Rand resurfaces 15 years after being presumed dead. Now, with the power of the Iron Fist, he seeks to reclaim his past and fulfill his destiny.</t>
  </si>
  <si>
    <t>s3967</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</si>
  <si>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</si>
  <si>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</si>
  <si>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</si>
  <si>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</si>
  <si>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</si>
  <si>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</si>
  <si>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</si>
  <si>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</si>
  <si>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</si>
  <si>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</si>
  <si>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</si>
  <si>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</si>
  <si>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</si>
  <si>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</si>
  <si>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</si>
  <si>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</si>
  <si>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</si>
  <si>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</si>
  <si>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</si>
  <si>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</si>
  <si>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</si>
  <si>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</si>
  <si>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</si>
  <si>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</si>
  <si>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</si>
  <si>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</si>
  <si>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</si>
  <si>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</si>
  <si>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</si>
  <si>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</si>
  <si>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</si>
  <si>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</si>
  <si>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t>
  </si>
  <si>
    <t>Retail consultant Mary Portas collaborates with Britain's most complained-about stores to help them better serve fed-up customers.</t>
  </si>
  <si>
    <t>s3976</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</si>
  <si>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</si>
  <si>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</si>
  <si>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</si>
  <si>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Malik Nejer</t>
  </si>
  <si>
    <t>Malik Nejer, Shahad Alahmari, Abdulaziz Almuzaini, Yousef Aldakheel</t>
  </si>
  <si>
    <t>A young girl passionate about AI sets out to make an impact as three friends become crime-fighting superheroes. Based on the hit animated web series.</t>
  </si>
  <si>
    <t>s3978</t>
  </si>
  <si>
    <t>Malik Nejer, Abdulaziz Alshehri</t>
  </si>
  <si>
    <t>Through dark comedy and eccentric characters, this web series offers a humorous view of the changes and cultural shifts in Saudi Arabia from 2011-2019.</t>
  </si>
  <si>
    <t>s3979</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</si>
  <si>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</si>
  <si>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</si>
  <si>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</si>
  <si>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</si>
  <si>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Alina Kukushkina, Boris Kutnevich, Giselle Nieto, Elsie Fisher</t>
  </si>
  <si>
    <t>Lively little Masha lives near the forest, where she has many wonderful adventures with her best friend, a bear who used to be in the circus.</t>
  </si>
  <si>
    <t>s3981</t>
  </si>
  <si>
    <t>Masha explains why there's no need to be scared of things like monsters, the dark, going to a new school, thunder and other common childhood fears.</t>
  </si>
  <si>
    <t>s3982</t>
  </si>
  <si>
    <t>Fairy tales get a funny twist when Masha retells them, because she tends to get the details just a little jumbled up in this animated kids' series.</t>
  </si>
  <si>
    <t>s3983</t>
  </si>
  <si>
    <t>Neeraj Udhwani</t>
  </si>
  <si>
    <t>Manisha Koirala, Prit Kamani, Shirley Setia, Nikita Dutta, Javed Jaffrey, Dhruv Lohumi</t>
  </si>
  <si>
    <t>Determined to make it in showbiz, an aspiring young actor considers turning his back on the beloved Irani café run by his family for generations.</t>
  </si>
  <si>
    <t>s3984</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</si>
  <si>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</si>
  <si>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</si>
  <si>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</si>
  <si>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</si>
  <si>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</si>
  <si>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</si>
  <si>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</si>
  <si>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</si>
  <si>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</si>
  <si>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</si>
  <si>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</si>
  <si>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</si>
  <si>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</si>
  <si>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</si>
  <si>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</si>
  <si>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Obaid Alhmoudi</t>
  </si>
  <si>
    <t>Mahmood Bin Shamsan, Waleed Alyasi, Sawsan Saad</t>
  </si>
  <si>
    <t>After living with a criminal father, two brothers on different paths head for a direct collision when an intriguing woman enters both of their lives.</t>
  </si>
  <si>
    <t>s3989</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</si>
  <si>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</si>
  <si>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</si>
  <si>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</si>
  <si>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</si>
  <si>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</si>
  <si>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</si>
  <si>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</si>
  <si>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</si>
  <si>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</si>
  <si>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</si>
  <si>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</si>
  <si>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</si>
  <si>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t>
  </si>
  <si>
    <t>Performing at a bar, Mexican stand-up comedian Mau Nieto dishes on his modest upbringing, his failed relationships and his attempts to stay sober.</t>
  </si>
  <si>
    <t>s3993</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</si>
  <si>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</si>
  <si>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</si>
  <si>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</si>
  <si>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he’s been stationed in.</t>
  </si>
  <si>
    <t>s3994</t>
  </si>
  <si>
    <t>Maurício Meirelles</t>
  </si>
  <si>
    <t>Comedian Maurício Meirelles explores his chaotic mind with scathingly funny views on family, prejudices, turtles and more in this stand-up special.</t>
  </si>
  <si>
    <t>s3995</t>
  </si>
  <si>
    <t>Daniel Noah</t>
  </si>
  <si>
    <t>Jerry Lewis, Kerry Bishé, Illeana Douglas, Rance Howard, Kevin Pollak, Mort Sahl, Dean Stockwell, Lee Weaver, Claire Bloom</t>
  </si>
  <si>
    <t>An aging jazz musician learns after his wife's death that she may have been unfaithful to him decades before.</t>
  </si>
  <si>
    <t>s3996</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</si>
  <si>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</si>
  <si>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</si>
  <si>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</si>
  <si>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</si>
  <si>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</si>
  <si>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</si>
  <si>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</si>
  <si>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</si>
  <si>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</si>
  <si>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</si>
  <si>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</si>
  <si>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</si>
  <si>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</si>
  <si>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</si>
  <si>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</si>
  <si>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</si>
  <si>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</si>
  <si>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</si>
  <si>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</si>
  <si>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</si>
  <si>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</si>
  <si>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s4001</t>
  </si>
  <si>
    <t>Muh Chen</t>
  </si>
  <si>
    <t>Mayday, Huang Bo, Tony Leung Ka-fai</t>
  </si>
  <si>
    <t>China, Taiwan</t>
  </si>
  <si>
    <t>Mayday's Life Tour concert unfolds as five fading superheroes are summoned to save the world from an extraterrestrial enemy that detests sound.</t>
  </si>
  <si>
    <t>s4002</t>
  </si>
  <si>
    <t>Samuel D. Pollard</t>
  </si>
  <si>
    <t>September 2, 2018</t>
  </si>
  <si>
    <t>Friends, family and political titans recall the impact of Atlanta's Maynard Jackson, the first African-American mayor of a major Southern city.</t>
  </si>
  <si>
    <t>s4003</t>
  </si>
  <si>
    <t>Maz Jobrani</t>
  </si>
  <si>
    <t>Iranian American comic Maz Jobrani lights up the Kennedy Center with riffs on immigrant life in the Trump era, modern parenting pitfalls and more.</t>
  </si>
  <si>
    <t>s4004</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</si>
  <si>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</si>
  <si>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</si>
  <si>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</si>
  <si>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</si>
  <si>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</si>
  <si>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</si>
  <si>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s4006</t>
  </si>
  <si>
    <t>Alexis de Anda</t>
  </si>
  <si>
    <t>Raw and outspoken, comedian Alexis de Anda bares her soul about weddings, exercise, sex, gynecologists, drugs and much more in this stand-up special.</t>
  </si>
  <si>
    <t>s4007</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</si>
  <si>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</si>
  <si>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</si>
  <si>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</si>
  <si>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s4008</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</si>
  <si>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</si>
  <si>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</si>
  <si>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</si>
  <si>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</si>
  <si>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</si>
  <si>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</si>
  <si>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</si>
  <si>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Steven Rinella</t>
  </si>
  <si>
    <t>Steven Rinella scrounges in some of America's wildest terrains in this unscripted series showing him on the hunt for wild animals from ducks to deer.</t>
  </si>
  <si>
    <t>s4011</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</si>
  <si>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</si>
  <si>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</si>
  <si>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</si>
  <si>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</si>
  <si>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</si>
  <si>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</si>
  <si>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</si>
  <si>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Richard Madden, Dustin Hoffman, Stuart Martin, Annabel Scholey</t>
  </si>
  <si>
    <t>Italy, United Kingdom, France</t>
  </si>
  <si>
    <t>After his father's murder, banking heir Cosimo Medici battles opponents of his artistic, economic and political visions for 15th-century Florence.</t>
  </si>
  <si>
    <t>s4014</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</si>
  <si>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</si>
  <si>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</si>
  <si>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</si>
  <si>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</si>
  <si>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</si>
  <si>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</si>
  <si>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</si>
  <si>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</si>
  <si>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s4016</t>
  </si>
  <si>
    <t>Wale Ojo, Yetunde Oduwole, Andrea Aboagye, Daniel Davids, Moji Bamtefa, Jordan Coulson</t>
  </si>
  <si>
    <t>In South London, tradition clashes with culture as a Nigerian father tries to instill his old-fashioned African values into his modern British family.</t>
  </si>
  <si>
    <t>s4017</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</si>
  <si>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</si>
  <si>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</si>
  <si>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</si>
  <si>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Paul Berczeller, Mark Radice</t>
  </si>
  <si>
    <t>October 25, 2017</t>
  </si>
  <si>
    <t>Learn about Donald Trump's family history, including his immigrant grandfather's gold-rush enterprises and his dad's development of a property empire.</t>
  </si>
  <si>
    <t>s4019</t>
  </si>
  <si>
    <t>Visiting the busiest kitchens in the world, this reality series focuses on large-scale food production – and the people who make it happen.</t>
  </si>
  <si>
    <t>s4020</t>
  </si>
  <si>
    <t>Yoshimasa Hosoya, Shiro Saito, Hiroki Yasumoto, Nanako Mori, Michiyo Murase, Hiroyuki Kinoshita</t>
  </si>
  <si>
    <t>Created for the 50th anniversary of manga "Ashita No Joe," mechanized human fighters known as Megalo Boxers battle each other for boxing supremacy.</t>
  </si>
  <si>
    <t>s4021</t>
  </si>
  <si>
    <t>This reality ride-along offers a glimpse into the can-do, high-stakes world of big rig drivers who haul massive loads of cargo across Australia.</t>
  </si>
  <si>
    <t>s4022</t>
  </si>
  <si>
    <t>Anik Datta</t>
  </si>
  <si>
    <t>Barun Chanda, Sabyasachi Chakraborty</t>
  </si>
  <si>
    <t>A professor mysteriously vanishes, leaving behind a host of suspects, a shadowy history and a clue: the anonymous birthday gift of a Bengali classic.</t>
  </si>
  <si>
    <t>s4023</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</si>
  <si>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</si>
  <si>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</si>
  <si>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</si>
  <si>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</si>
  <si>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</si>
  <si>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</si>
  <si>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</si>
  <si>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</si>
  <si>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A celebrated pastry chef and his fellow staff members at a bake shop embark on bittersweet adventures in love, work and friendship.</t>
  </si>
  <si>
    <t>s4026</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</si>
  <si>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</si>
  <si>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</si>
  <si>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</si>
  <si>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</si>
  <si>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</si>
  <si>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</si>
  <si>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</si>
  <si>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</si>
  <si>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</si>
  <si>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</si>
  <si>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</si>
  <si>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s4029</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</si>
  <si>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</si>
  <si>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</si>
  <si>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</si>
  <si>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</si>
  <si>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Janet Tobias, Claus Wehlisch</t>
  </si>
  <si>
    <t>Germany, United States, Sweden</t>
  </si>
  <si>
    <t>Glimpse into the brain's vast potential for memorization through the eyes of four competitive memory athletes as they share techniques and insights.</t>
  </si>
  <si>
    <t>s4031</t>
  </si>
  <si>
    <t>Andy Chen, Mandy Wei, Jolin Chien, Mandy Tao, Kris Shen, Nylon Chen</t>
  </si>
  <si>
    <t>Losing her memory – and her boyfriend – after a car accident, Jia-en crosses paths with a heart transplant recipient who helps her recall her past.</t>
  </si>
  <si>
    <t>s4032</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</si>
  <si>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</si>
  <si>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</si>
  <si>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</si>
  <si>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s4033</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</si>
  <si>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</si>
  <si>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</si>
  <si>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</si>
  <si>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</si>
  <si>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</si>
  <si>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</si>
  <si>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</si>
  <si>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</si>
  <si>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</si>
  <si>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</si>
  <si>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</si>
  <si>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</si>
  <si>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</si>
  <si>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</si>
  <si>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</si>
  <si>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</si>
  <si>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</si>
  <si>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</si>
  <si>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</si>
  <si>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</si>
  <si>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</si>
  <si>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</si>
  <si>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</si>
  <si>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</si>
  <si>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</si>
  <si>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</si>
  <si>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Hepi Mita</t>
  </si>
  <si>
    <t>May 12, 2019</t>
  </si>
  <si>
    <t>New Zealand film archivist Heperi Mita traces the cinematic legacy of his mother and trailblazing Maori filmmaker Merata Mita.</t>
  </si>
  <si>
    <t>s4040</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</si>
  <si>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</si>
  <si>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</si>
  <si>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</si>
  <si>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</si>
  <si>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</si>
  <si>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David Sington, Heather Walsh</t>
  </si>
  <si>
    <t>After rigorous testing in 1961, a small group of skilled female pilots are asked to step aside when only men are selected for spaceflight.</t>
  </si>
  <si>
    <t>s4042</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</si>
  <si>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</si>
  <si>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</si>
  <si>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</si>
  <si>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</si>
  <si>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</si>
  <si>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</si>
  <si>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</si>
  <si>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</si>
  <si>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</si>
  <si>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Sarwar Ahuja, Riva Arora</t>
  </si>
  <si>
    <t>A simple auto-rickshaw driver on the streets of Lucknow, Hiralal Tiwari does everything he can to give his gravely ill daughter a happy life.</t>
  </si>
  <si>
    <t>s4045</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</si>
  <si>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</si>
  <si>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</si>
  <si>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</si>
  <si>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Lenin Bharathi</t>
  </si>
  <si>
    <t>Antony, Gayathri Krishna, Abu Valayamkulam, Anthony Vaathiyaar, Aarubala, Sornam</t>
  </si>
  <si>
    <t>In southern India, a laborer's dreams of owning a piece of land to farm is complicated by political corruption.</t>
  </si>
  <si>
    <t>s4047</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</si>
  <si>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</si>
  <si>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</si>
  <si>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s4048</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</si>
  <si>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</si>
  <si>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</si>
  <si>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</si>
  <si>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</si>
  <si>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</si>
  <si>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</si>
  <si>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</si>
  <si>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</si>
  <si>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</si>
  <si>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</si>
  <si>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</si>
  <si>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</si>
  <si>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</si>
  <si>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</si>
  <si>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</si>
  <si>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</si>
  <si>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</si>
  <si>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</si>
  <si>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</si>
  <si>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</si>
  <si>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</si>
  <si>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</si>
  <si>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</si>
  <si>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</si>
  <si>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</si>
  <si>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</si>
  <si>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</si>
  <si>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Nimród Antal</t>
  </si>
  <si>
    <t>Dane DeHaan, James Hetfield, Lars Ulrich, Kirk Hammett, Robert Trujillo</t>
  </si>
  <si>
    <t>As heavy metal band Metallica tears up the stage, a young roadie is sent on an urgent errand. But his mission soon takes a surreal turn.</t>
  </si>
  <si>
    <t>s4056</t>
  </si>
  <si>
    <t>Joe Berlinger, Bruce Sinofsky</t>
  </si>
  <si>
    <t>James Hetfield, Lars Ulrich, Kirk Hammett, Robert Trujillo</t>
  </si>
  <si>
    <t>This collection includes the acclaimed rock documentary about Metallica, plus a film checking in with the still-thriving group 10 years later.</t>
  </si>
  <si>
    <t>s4057</t>
  </si>
  <si>
    <t>Shen Yue, Dylan Wang, Darren Chen, Connor Liang, Caesar Wu</t>
  </si>
  <si>
    <t>Dong Shancai is determined to excel at her dream university, where she encounters an elite clique of dashing, popular high-achievers – and finds love.</t>
  </si>
  <si>
    <t>s4058</t>
  </si>
  <si>
    <t>Ananda Krishnan</t>
  </si>
  <si>
    <t>Yogi Babu, Bobby Simha, Shirish</t>
  </si>
  <si>
    <t>Disgusted by the gold-chain snatchers in his home city of Chennai, a man vows to combat the criminal menace by taking the law into his own hands.</t>
  </si>
  <si>
    <t>s4059</t>
  </si>
  <si>
    <t>Julio Fernández Talamantes</t>
  </si>
  <si>
    <t>When street vices keep them coming back, three prisoners make sense of their lives in a penitentiary – and beyond it – through rap.</t>
  </si>
  <si>
    <t>s4060</t>
  </si>
  <si>
    <t>Young fashion designers vie for the chance to become Mexico's next big talent by competing before judges in grueling tests of creativity and stamina.</t>
  </si>
  <si>
    <t>s4061</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</si>
  <si>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</si>
  <si>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</si>
  <si>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</si>
  <si>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</si>
  <si>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</si>
  <si>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</si>
  <si>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</si>
  <si>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</si>
  <si>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s4063</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</si>
  <si>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</si>
  <si>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</si>
  <si>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</si>
  <si>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s4064</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</si>
  <si>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</si>
  <si>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</si>
  <si>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</si>
  <si>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</si>
  <si>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</si>
  <si>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</si>
  <si>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</si>
  <si>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</si>
  <si>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</si>
  <si>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</si>
  <si>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</si>
  <si>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</si>
  <si>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</si>
  <si>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</si>
  <si>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</si>
  <si>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</si>
  <si>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</si>
  <si>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</si>
  <si>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</si>
  <si>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</si>
  <si>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</si>
  <si>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Oz Rodriguez</t>
  </si>
  <si>
    <t>Michael Che</t>
  </si>
  <si>
    <t>"SNL" star Michael Che takes on hot-button topics like inequality, homophobia and gentrification in this stand-up set filmed live in Brooklyn.</t>
  </si>
  <si>
    <t>s4070</t>
  </si>
  <si>
    <t>Daniel Wilner</t>
  </si>
  <si>
    <t>Benjie Nycum travels to Wyoming to visit his ex-lover, Michael Glatze, a former gay activist who now lives with his wife and works as a church pastor.</t>
  </si>
  <si>
    <t>s4071</t>
  </si>
  <si>
    <t>Chris Howe</t>
  </si>
  <si>
    <t>Michael McIntyre</t>
  </si>
  <si>
    <t>Charming comic Michael McIntyre talks family, technology, sharks, accents and the time he confused himself for a world leader in this stand-up special.</t>
  </si>
  <si>
    <t>s4072</t>
  </si>
  <si>
    <t>Page Hurwitz</t>
  </si>
  <si>
    <t>Michelle Buteau</t>
  </si>
  <si>
    <t>Scene-stealing queen Michelle Buteau dazzles with real talk on relationships, parenthood, cultural differences and the government workers who adore her.</t>
  </si>
  <si>
    <t>s4073</t>
  </si>
  <si>
    <t>Michelle Wolf</t>
  </si>
  <si>
    <t>Comedian Michelle Wolf takes on outrage culture, massages, childbirth, feminism and much more (like otters) in a stand-up special from New York City.</t>
  </si>
  <si>
    <t>s4074</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</si>
  <si>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</si>
  <si>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</si>
  <si>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</si>
  <si>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s4075</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</si>
  <si>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</si>
  <si>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</si>
  <si>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</si>
  <si>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</si>
  <si>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Thomas Middleditch, Ben Schwartz</t>
  </si>
  <si>
    <t>Comedy duo Thomas Middleditch and Ben Schwartz turn small ideas into epically funny stories in this series of completely improvised comedy specials.</t>
  </si>
  <si>
    <t>s4077</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</si>
  <si>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</si>
  <si>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</si>
  <si>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</si>
  <si>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</si>
  <si>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</si>
  <si>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</si>
  <si>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</si>
  <si>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</si>
  <si>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</si>
  <si>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</si>
  <si>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Mallika Dua</t>
  </si>
  <si>
    <t>In this talk show, comedian Mallika Dua serves up big laughs as Shalishka and whips up a meal with her celebrity pals who dish on their diets and lives.</t>
  </si>
  <si>
    <t>s4081</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</si>
  <si>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</si>
  <si>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</si>
  <si>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</si>
  <si>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</si>
  <si>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</si>
  <si>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</si>
  <si>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</si>
  <si>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s4083</t>
  </si>
  <si>
    <t>Clint Butler</t>
  </si>
  <si>
    <t>Jay Hatton, Zoe Hatz, Meesha Contreras, Dylan Schombing, Tyler Nathan, Leo Orgil, Michela Luci, Ian Ho, Evan Lefeuvre, Annick Obonsawin, Gracen Daly</t>
  </si>
  <si>
    <t>The Mighty Express welcomes a new train and speeds into a snowstorm to deliver Santa’s presents and save Christmas for all the kids in Tracksville.</t>
  </si>
  <si>
    <t>s4084</t>
  </si>
  <si>
    <t>An innocent toddler’s boundless curiosity – and extraordinary might – lead to mischief and adventure in his small Indian town.</t>
  </si>
  <si>
    <t>s4085</t>
  </si>
  <si>
    <t>Samriddhi Shukla, Nishka Raheja, Arannya Kaur, Shanoor Mirza, Rajesh Kava</t>
  </si>
  <si>
    <t>From decorating his home to devouring sweets, join Bheem as he makes merry – and a bit of mischief – while the festival of lights is in full swing.</t>
  </si>
  <si>
    <t>s4086</t>
  </si>
  <si>
    <t>Samruddhi Shukla, Aranya Kaur, Rajesh Kava, Nishka Raheja, Sabina Malik, Shanoor Mirza</t>
  </si>
  <si>
    <t>From surprising stage performances to spraying colors with friends, join baby Bheem for all his Holi hijinks during the special spring festival.</t>
  </si>
  <si>
    <t>s4087</t>
  </si>
  <si>
    <t>Sumruddhi Shukla, Aranya Kaur, Nishka Raheja</t>
  </si>
  <si>
    <t>With winter behind them, Bheem and his townspeople usher in a sunny new season in all their favorite ways during the Makar Sankranti festival.</t>
  </si>
  <si>
    <t>s4088</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</si>
  <si>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</si>
  <si>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</si>
  <si>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s4089</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</si>
  <si>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</si>
  <si>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</si>
  <si>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</si>
  <si>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Rajiv Chilaka, Anirban Majumder, Alka Amarkant Dubey</t>
  </si>
  <si>
    <t>Mighty Raju preps for a new adventure in Rio de Janeiro, where he goes toe-to-toe with rival soccer players, faces capoeira fighters and more.</t>
  </si>
  <si>
    <t>s4091</t>
  </si>
  <si>
    <t>Seth Barrish</t>
  </si>
  <si>
    <t>On this painfully honest but hilarious journey, Birbiglia struggles to find reason in an area where it may be impossible to find: love.</t>
  </si>
  <si>
    <t>s4092</t>
  </si>
  <si>
    <t>Seth Barrish, Mike Birbiglia</t>
  </si>
  <si>
    <t>Comedian Mike Birbiglia takes the stage in Brooklyn and hits on hard truths about puppets, late people and the very real dangers of being funny.</t>
  </si>
  <si>
    <t>s4093</t>
  </si>
  <si>
    <t>November 26, 2019</t>
  </si>
  <si>
    <t>Comedian Mike Birbiglia hits Broadway with a hilarious yet profound one-man show that recounts his emotional and physical journey to parenthood.</t>
  </si>
  <si>
    <t>s4094</t>
  </si>
  <si>
    <t>Mike Birbiglia performs in this live concert special that features a riotous selection of the unique insights and observations culled from his diary.</t>
  </si>
  <si>
    <t>s4095</t>
  </si>
  <si>
    <t>L. Frazier</t>
  </si>
  <si>
    <t>Mike Epps</t>
  </si>
  <si>
    <t>December 18, 2015</t>
  </si>
  <si>
    <t>Mike Epps tears up the stage at L.A.'s historic Orpheum Theatre in a special packed with blistering impressions and unapologetically raunchy swagger.</t>
  </si>
  <si>
    <t>s4096</t>
  </si>
  <si>
    <t>Kevin Bray</t>
  </si>
  <si>
    <t>June 25, 2019</t>
  </si>
  <si>
    <t>In a raw stand-up comedy special, Mike Epps mixes it up as he tackles sexual misconduct, special ed, aging body parts and much more.</t>
  </si>
  <si>
    <t>s4097</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</si>
  <si>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</si>
  <si>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</si>
  <si>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</si>
  <si>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s4098</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</si>
  <si>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</si>
  <si>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</si>
  <si>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</si>
  <si>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</si>
  <si>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</si>
  <si>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</si>
  <si>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</si>
  <si>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</si>
  <si>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Carl Lumbly</t>
  </si>
  <si>
    <t>Unpack the mythology of Miles Davis and learn the true story of a jazz legend with never-before-seen footage and celebrity interviews.</t>
  </si>
  <si>
    <t>s4101</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</si>
  <si>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</si>
  <si>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</si>
  <si>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</si>
  <si>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s4102</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</si>
  <si>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</si>
  <si>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</si>
  <si>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</si>
  <si>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</si>
  <si>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</si>
  <si>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</si>
  <si>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</si>
  <si>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s4104</t>
  </si>
  <si>
    <t>The competition is fierce — and the drama undeniable — as a group of young and hungry agents try to seal the deal on luxury listings in the Hamptons.</t>
  </si>
  <si>
    <t>s4105</t>
  </si>
  <si>
    <t>August 27, 2019</t>
  </si>
  <si>
    <t>Next-gen restaurateurs get the chance to open their own pop-up eateries to impress the paying public – and a panel of discerning U.K. investors.</t>
  </si>
  <si>
    <t>s4106</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</si>
  <si>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</si>
  <si>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</si>
  <si>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</si>
  <si>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Tay Ping Hui, Joanne Peh, Zhang Yaodong, Paige Chua, Akit Tay</t>
  </si>
  <si>
    <t>With the help of a cop, a psychologist and a woman who can foretell the future, a brilliant paralegal works to solve an array of perplexing mysteries.</t>
  </si>
  <si>
    <t>s4108</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</si>
  <si>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</si>
  <si>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</si>
  <si>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</si>
  <si>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</si>
  <si>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</si>
  <si>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</si>
  <si>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</si>
  <si>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</si>
  <si>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</si>
  <si>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Jonathan Groff, Holt McCallany, Anna Torv, Cotter Smith, Hannah Gross</t>
  </si>
  <si>
    <t>In the late 1970s two FBI agents expand criminal science by delving into the psychology of murder and getting uneasily close to all-too-real monsters.</t>
  </si>
  <si>
    <t>s4111</t>
  </si>
  <si>
    <t>Fabio Guaglione, Fabio Resinaro</t>
  </si>
  <si>
    <t>Clint Dyer, Annabelle Wallis, Tom Cullen, Armie Hammer, Geoff Bell, Inés Píñar Mille, Juliet Aubrey, Luka Peros</t>
  </si>
  <si>
    <t>United States, Spain, Italy</t>
  </si>
  <si>
    <t>When a Marine's mission goes awry, he must survive behind enemy lines – without stepping off a mine – among the harsh elements of a desert war zone.</t>
  </si>
  <si>
    <t>s4112</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</si>
  <si>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</si>
  <si>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</si>
  <si>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</si>
  <si>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</si>
  <si>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</si>
  <si>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</si>
  <si>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 so choose wisely!</t>
  </si>
  <si>
    <t>s4114</t>
  </si>
  <si>
    <t xml:space="preserve"> September 16, 2018</t>
  </si>
  <si>
    <t>Mini-Wolf and his fun-loving pals friends are always on the look out for a new adventure – even if it includes a little bit of mischief.</t>
  </si>
  <si>
    <t>s4115</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</si>
  <si>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</si>
  <si>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</si>
  <si>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</si>
  <si>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Zenos wants to use the Earth’s negative energy for his own good – and it's up to Miniforce X to stop this space alien’s evil plans.</t>
  </si>
  <si>
    <t>s4117</t>
  </si>
  <si>
    <t>Matt D'Avella</t>
  </si>
  <si>
    <t>Joshua Fields Millburn, Ryan Nicodemus</t>
  </si>
  <si>
    <t>People dedicated to rejecting the American ideal that things bring happiness are interviewed in this documentary showing the virtues of less is more.</t>
  </si>
  <si>
    <t>s4118</t>
  </si>
  <si>
    <t>Anil Thomas</t>
  </si>
  <si>
    <t>Surabhi Lakshmi, Krishnan Balakrishnan, Rebecca Santhosh, Prem Prakash, Archana Padmini</t>
  </si>
  <si>
    <t>A nameless widow juggles multiple jobs to support her daughter’s decision to study abroad, only to discover that she has other plans.</t>
  </si>
  <si>
    <t>s4119</t>
  </si>
  <si>
    <t>Apolo Anton Ohno</t>
  </si>
  <si>
    <t>In this game show hosted by Olympian Apolo Anton Ohno, contestants compete by completing 60-second challenges using common household items.</t>
  </si>
  <si>
    <t>s4120</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</si>
  <si>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</si>
  <si>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</si>
  <si>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</si>
  <si>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</si>
  <si>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</si>
  <si>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</si>
  <si>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</si>
  <si>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s4122</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</si>
  <si>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</si>
  <si>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</si>
  <si>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</si>
  <si>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Oriol Paulo</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</si>
  <si>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</si>
  <si>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</si>
  <si>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s4124</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</si>
  <si>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</si>
  <si>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</si>
  <si>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</si>
  <si>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</si>
  <si>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Colleen Ballinger</t>
  </si>
  <si>
    <t>Viral video star Miranda Sings and her real-world alter ego Colleen Ballinger share the stage in a special packed with music, comedy and "magichinry."</t>
  </si>
  <si>
    <t>s4126</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</si>
  <si>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</si>
  <si>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</si>
  <si>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</si>
  <si>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</si>
  <si>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</si>
  <si>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</si>
  <si>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</si>
  <si>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</si>
  <si>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Im Si-wan, Kang So-ra, Lee Sung-min, Kang Ha-neul, Byun Yo-han, Kim Dae-myeong, Shin Eun-jung, Park Hae-joon</t>
  </si>
  <si>
    <t>Equipped with nothing more than a GED and strategies for the game of go, an office intern gets thrown into the cold reality of the corporate world.</t>
  </si>
  <si>
    <t>s4129</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</si>
  <si>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</si>
  <si>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</si>
  <si>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</si>
  <si>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</si>
  <si>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Erwin van den Eshof</t>
  </si>
  <si>
    <t>Djamila, Niek Roozen, Bente Fokkens, Jolijn Henneman, Fenna Ramos, Jill Schirnhofer, Donny Roelvink, Défano Holwijn, Luca Gilliot</t>
  </si>
  <si>
    <t>August 3, 2019</t>
  </si>
  <si>
    <t>After living in America for years, a teenage girl moves back to the Netherlands and is quickly singled out as a misfit by the popular clique at school.</t>
  </si>
  <si>
    <t>s4131</t>
  </si>
  <si>
    <t>Djamila, Niek Roozen, Bente Fokkens, Jolijn Henneman, Fenna Ramos, Jill Schirnhofer, Donny Roelvink, Défano Holwijn</t>
  </si>
  <si>
    <t>When her boyfriend abruptly transfers schools, a gifted musician must pair up with an archrival to battle him in a student music competition.</t>
  </si>
  <si>
    <t>s4132</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</si>
  <si>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</si>
  <si>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</si>
  <si>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s4133</t>
  </si>
  <si>
    <t>Lana Wilson</t>
  </si>
  <si>
    <t>Taylor Swift</t>
  </si>
  <si>
    <t>In this revealing documentary, Taylor Swift embraces her role as a songwriter and performer — and as a woman harnessing the full power of her voice.</t>
  </si>
  <si>
    <t>s4134</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</si>
  <si>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</si>
  <si>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</si>
  <si>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s4135</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</si>
  <si>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</si>
  <si>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</si>
  <si>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s4136</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</si>
  <si>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</si>
  <si>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</si>
  <si>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</si>
  <si>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</si>
  <si>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Esther Wu, Dino Lee, Gong Yi Teng, Xi Wei Lun, Honduras, Vega Tsai, Shen Chang Hung</t>
  </si>
  <si>
    <t>A quirk of fate sends an ordinary, sweet-natured high school girl and her father into the home of the school genius, on whom she has a huge crush.</t>
  </si>
  <si>
    <t>s4138</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</si>
  <si>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</si>
  <si>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</si>
  <si>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</si>
  <si>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</si>
  <si>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</si>
  <si>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</si>
  <si>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</si>
  <si>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</si>
  <si>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</si>
  <si>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</si>
  <si>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</si>
  <si>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</si>
  <si>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</si>
  <si>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</si>
  <si>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</si>
  <si>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</si>
  <si>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</si>
  <si>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</si>
  <si>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</si>
  <si>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Dong-hae Lee, Seung-ah Yoon, Jin-hyuk Choi, So-young Yoo, Yeo-jin Hong, Min-jin Jung</t>
  </si>
  <si>
    <t>When a gifted patissier with a gloomy past meets a bright and easygoing café owner, he begins to shed his thorns and learns to love again.</t>
  </si>
  <si>
    <t>s4143</t>
  </si>
  <si>
    <t>Jennifer Siebel Newsom</t>
  </si>
  <si>
    <t>Explore how the mainstream media's often disparaging portrayals of women contribute to the under-representation of females in positions of leadership.</t>
  </si>
  <si>
    <t>s4144</t>
  </si>
  <si>
    <t>Roy Chiu, Megan Lai, Paul Hsu, Tia Lee, Chunya Chao, Puff Kuo, Blaire Chang</t>
  </si>
  <si>
    <t>Resolving to get married soon, hardworking Si-yi finds love in an unexpected place, but her ex and her job interfere with her plans.</t>
  </si>
  <si>
    <t>s4145</t>
  </si>
  <si>
    <t>Barbara Kopple</t>
  </si>
  <si>
    <t>Sharon Jones</t>
  </si>
  <si>
    <t>January 7, 2017</t>
  </si>
  <si>
    <t>This uplifting documentary follows R&amp;B singer Sharon Jones's battle with pancreatic cancer while keeping her band intact for a return to the stage.</t>
  </si>
  <si>
    <t>s4146</t>
  </si>
  <si>
    <t>Julia Hart</t>
  </si>
  <si>
    <t>Lily Rabe, Timothée Chalamet, Lili Reinhart, Anthony Quintal, Oscar Nuñez, Rob Huebel</t>
  </si>
  <si>
    <t>December 19, 2016</t>
  </si>
  <si>
    <t>Emotionally vulnerable teacher Rachel accompanies three students to a weekend drama competition and forms an unexpected bond with troubled teen Billy.</t>
  </si>
  <si>
    <t>s4147</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</si>
  <si>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</si>
  <si>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</si>
  <si>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</si>
  <si>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</si>
  <si>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</si>
  <si>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</si>
  <si>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</si>
  <si>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</si>
  <si>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</si>
  <si>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</si>
  <si>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David Fairhead</t>
  </si>
  <si>
    <t>Combining archive footage with present-day interviews, this documentary explores how Apollo's mission control helped change the course of history.</t>
  </si>
  <si>
    <t>s4150</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</si>
  <si>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</si>
  <si>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</si>
  <si>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</si>
  <si>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</si>
  <si>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David Blair</t>
  </si>
  <si>
    <t>Iwan Rheon, Milo Gibson, Stefanie Martini, Marcin Dorociński, Krystof Hádek, Christopher Jaciow</t>
  </si>
  <si>
    <t>United Kingdom, Poland</t>
  </si>
  <si>
    <t>July 29, 2019</t>
  </si>
  <si>
    <t>As Hitler's Nazis threaten to take command of Britain's skies, a squadron of Polish pilots arrives to aid the Royal Air Force against a mutual enemy.</t>
  </si>
  <si>
    <t>s4152</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</si>
  <si>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</si>
  <si>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</si>
  <si>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</si>
  <si>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</si>
  <si>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</si>
  <si>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</si>
  <si>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</si>
  <si>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</si>
  <si>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Greg Whiteley</t>
  </si>
  <si>
    <t>Mitt Romney</t>
  </si>
  <si>
    <t>January 24, 2014</t>
  </si>
  <si>
    <t>The real Mitt Romney is revealed in this documentary that goes beyond the sound bites with unprecedented access to his 2012 presidential campaign.</t>
  </si>
  <si>
    <t>s4155</t>
  </si>
  <si>
    <t>Mo Amer</t>
  </si>
  <si>
    <t>Arab-American comedian Mo Amer recounts his life as a refugee comic, from traveling with the name Mohammed to his long path to citizenship.</t>
  </si>
  <si>
    <t>s4156</t>
  </si>
  <si>
    <t>Mo Gilligan</t>
  </si>
  <si>
    <t>Comedian Mo Gilligan blends smooth moves and sharp humor as he riffs on humble beginnings, family dynamics and the complex art of dancing in the club.</t>
  </si>
  <si>
    <t>s4157</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</si>
  <si>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</si>
  <si>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</si>
  <si>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</si>
  <si>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</si>
  <si>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</si>
  <si>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</si>
  <si>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</si>
  <si>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</si>
  <si>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</si>
  <si>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</si>
  <si>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</si>
  <si>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</si>
  <si>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</si>
  <si>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</si>
  <si>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</si>
  <si>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</si>
  <si>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</si>
  <si>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</si>
  <si>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</si>
  <si>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</si>
  <si>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</si>
  <si>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</si>
  <si>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</si>
  <si>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</si>
  <si>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</si>
  <si>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</si>
  <si>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</si>
  <si>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</si>
  <si>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</si>
  <si>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</si>
  <si>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</si>
  <si>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</si>
  <si>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</si>
  <si>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</si>
  <si>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</si>
  <si>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</si>
  <si>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</si>
  <si>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</si>
  <si>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</si>
  <si>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</si>
  <si>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</si>
  <si>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Bruno Guéraçague</t>
  </si>
  <si>
    <t>An imaginative, big-hearted bunny and his friend, a shy chick, explore the everyday joys of their pastel-colored world.</t>
  </si>
  <si>
    <t>s4169</t>
  </si>
  <si>
    <t>Aaron Sorkin</t>
  </si>
  <si>
    <t>Jessica Chastain, Idris Elba, Kevin Costner, Michael Cera, Jeremy Strong, Chris O'Dowd, J.C. MacKenzie, Brian d'Arcy James, Bill Camp, Graham Greene, Justin Kirk, Brian d’Arcy James</t>
  </si>
  <si>
    <t>China, Canada, United States</t>
  </si>
  <si>
    <t>Former Olympian Molly Bloom ran a high-stakes poker game for the stars – until her lofty lifestyle nearly sent her to prison.</t>
  </si>
  <si>
    <t>s4170</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</si>
  <si>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</si>
  <si>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</si>
  <si>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</si>
  <si>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</si>
  <si>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Lizzy, Jung-min Park, Sang-hee Lee</t>
  </si>
  <si>
    <t>An aspiring hair stylist opens her own salon. It turns into a mail-holding hub for busy neighbors, but she seizes the chance to promote her business.</t>
  </si>
  <si>
    <t>s4172</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</si>
  <si>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</si>
  <si>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</si>
  <si>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</si>
  <si>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</si>
  <si>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</si>
  <si>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s4174</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</si>
  <si>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</si>
  <si>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</si>
  <si>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s4175</t>
  </si>
  <si>
    <t>Martin Rosete</t>
  </si>
  <si>
    <t>Kellan Lutz, Jess Weixler, Jesse Williams, Jamie Bamber, Lucía Guerrero, Fredric Lehne</t>
  </si>
  <si>
    <t>United States, Spain</t>
  </si>
  <si>
    <t>Two corporate spies with a $5 million haul for selling secrets are held hostage by a thief, triggering a game of cat and mouse to gain the upper hand.</t>
  </si>
  <si>
    <t>s4176</t>
  </si>
  <si>
    <t>Aided by designers and craftspeople, entrepreneur Sarah Moore rescues items bound for the garbage dump and turns them into valuable, unique objects.</t>
  </si>
  <si>
    <t>s4177</t>
  </si>
  <si>
    <t>Pablo Lejarreta, Luis Alfaro</t>
  </si>
  <si>
    <t>A documentary on why and how "Money Heist" sparked a wave of enthusiasm around the world for a lovable group of thieves and their professor.</t>
  </si>
  <si>
    <t>s4178</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</si>
  <si>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</si>
  <si>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</si>
  <si>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</si>
  <si>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s4179</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</si>
  <si>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</si>
  <si>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</si>
  <si>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s4180</t>
  </si>
  <si>
    <t>Kim Jae-ha, Kwon Ji-hye, Lee Bo-hee, Um Sang-hyun, Jung Yoon-jung, Kim Bo-min, Hong So-young, Hong Bum-ki, Ahn Jang-hyuk</t>
  </si>
  <si>
    <t>Jin and his dragon monster Draka set out on a racing adventure and try to save the kingdom from evil forces.</t>
  </si>
  <si>
    <t>s4181</t>
  </si>
  <si>
    <t>George McGavin</t>
  </si>
  <si>
    <t>Join zoologist Dr. George McGavin for a fascinating, up-close look at the habits and behaviors of primates, our closest animal relatives.</t>
  </si>
  <si>
    <t>s4182</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</si>
  <si>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</si>
  <si>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</si>
  <si>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</si>
  <si>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</si>
  <si>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</si>
  <si>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</si>
  <si>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</si>
  <si>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</si>
  <si>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Ahmed El Gendy</t>
  </si>
  <si>
    <t>Mohamed Mamdouh, Mohammed Tharwat, Akram Hosny</t>
  </si>
  <si>
    <t>Seeking revenge on his employer, a lazy bank agent and his two dim-witted friends concoct an elaborate but flawed heist.</t>
  </si>
  <si>
    <t>s4185</t>
  </si>
  <si>
    <t>Holger Tappe</t>
  </si>
  <si>
    <t>Celia Imrie, Emily Watson, Catherine Tate, Jason Isaacs, Nick Frost, Jessica Brown Findlay</t>
  </si>
  <si>
    <t>A family’s festive Halloween plans take a spooky turn when an evil witch's curse transforms the costumed clan into actual monsters.</t>
  </si>
  <si>
    <t>s4186</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</si>
  <si>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</si>
  <si>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</si>
  <si>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</si>
  <si>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</si>
  <si>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</si>
  <si>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</si>
  <si>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</si>
  <si>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</si>
  <si>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</si>
  <si>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</si>
  <si>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</si>
  <si>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</si>
  <si>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</si>
  <si>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</si>
  <si>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</si>
  <si>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</si>
  <si>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</si>
  <si>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</si>
  <si>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</si>
  <si>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</si>
  <si>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</si>
  <si>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</si>
  <si>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</si>
  <si>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</si>
  <si>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</si>
  <si>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</si>
  <si>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</si>
  <si>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</si>
  <si>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</si>
  <si>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</si>
  <si>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</si>
  <si>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</si>
  <si>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</si>
  <si>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</si>
  <si>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</si>
  <si>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</si>
  <si>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</si>
  <si>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</si>
  <si>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Dan Fraga, William Lau</t>
  </si>
  <si>
    <t>March 24, 2018</t>
  </si>
  <si>
    <t>Hearing that their old school is being haunted, Spectra Vondergeist and her pals head back to Monster High to get to the bottom of the scary spookery.</t>
  </si>
  <si>
    <t>s4197</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</si>
  <si>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</si>
  <si>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</si>
  <si>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</si>
  <si>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</si>
  <si>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</si>
  <si>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</si>
  <si>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</si>
  <si>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</si>
  <si>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</si>
  <si>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</si>
  <si>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</si>
  <si>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</si>
  <si>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s4200</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</si>
  <si>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</si>
  <si>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</si>
  <si>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</si>
  <si>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s4201</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</si>
  <si>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</si>
  <si>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</si>
  <si>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</si>
  <si>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</si>
  <si>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</si>
  <si>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Julie Sype, Cory Doran, Annick Obonsawin, Jenna Warren</t>
  </si>
  <si>
    <t>Max, Lily and Goo love to put their minds together and use their math skills to overcome any obstacle, even ones with two left feet or ten thumbs.</t>
  </si>
  <si>
    <t>s4203</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</si>
  <si>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</si>
  <si>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</si>
  <si>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</si>
  <si>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</si>
  <si>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</si>
  <si>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</si>
  <si>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</si>
  <si>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</si>
  <si>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</si>
  <si>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</si>
  <si>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Rachel Bell</t>
  </si>
  <si>
    <t>TV personality Monty Don visits France’s most famous gardens to dig up the influence of power, culture and passion on their conceptions and designs.</t>
  </si>
  <si>
    <t>s4207</t>
  </si>
  <si>
    <t>From horticultural hideaways to luxurious botanical displays, TV personality Monty Don explores the history behind Italy’s most extraordinary gardens.</t>
  </si>
  <si>
    <t>s4208</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</si>
  <si>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</si>
  <si>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</si>
  <si>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</si>
  <si>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</si>
  <si>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</si>
  <si>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</si>
  <si>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</si>
  <si>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</si>
  <si>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Will Yapp</t>
  </si>
  <si>
    <t>Graham Chapman, Eric Idle, Terry Jones, Michael Palin, Terry Gilliam, John Cleese</t>
  </si>
  <si>
    <t>Follow the evolution of the British sketch comedy troupe that redefined humor and shaped an entire generation of American comics.</t>
  </si>
  <si>
    <t>s4211</t>
  </si>
  <si>
    <t>Eric Idle</t>
  </si>
  <si>
    <t>John Cleese, Terry Gilliam, Eric Idle, Terry Jones, Michael Palin</t>
  </si>
  <si>
    <t>Live from London in a sold-out final show, surviving members of the British comedy troupe reprise old roles and break out in irreverent song and dance.</t>
  </si>
  <si>
    <t>s4212</t>
  </si>
  <si>
    <t>Comedies, Documentaries</t>
  </si>
  <si>
    <t>Discover how six seemingly ordinary but supremely talented men became Monty Python, sketch comedy's revolutionary comedy troupe.</t>
  </si>
  <si>
    <t>s4213</t>
  </si>
  <si>
    <t>Robert Klein, John Cleese, Terry Gilliam, Eric Idle, Terry Jones, Michael Palin, Graham Chapman, Eddie Izzard</t>
  </si>
  <si>
    <t>The members of Monty Python reunite on stage to talk about making their iconic show that changed sketch comedy forever.</t>
  </si>
  <si>
    <t>s4214</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</si>
  <si>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</si>
  <si>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</si>
  <si>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</si>
  <si>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</si>
  <si>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</si>
  <si>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</si>
  <si>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</si>
  <si>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</si>
  <si>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Graham Chapman, Eric Idle, John Cleese, Michael Palin, Terry Gilliam, Terry Jones</t>
  </si>
  <si>
    <t>The legacy of comedy group Monty Python, whose irreverent brand of humor has tickled the ribs of millions, is explored in this documentary.</t>
  </si>
  <si>
    <t>s4217</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</si>
  <si>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</si>
  <si>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</si>
  <si>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</si>
  <si>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</si>
  <si>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John Cleese, Graham Chapman, Terry Jones, Eric Idle, Michael Palin, Terry Gilliam</t>
  </si>
  <si>
    <t>British TV Shows, Classic &amp; Cult TV, International TV Shows</t>
  </si>
  <si>
    <t>The Monty Python players make their mark with a winning mix of wit, ingenuity and brilliant timing – and a penchant for mockery and cross-dressing.</t>
  </si>
  <si>
    <t>s4219</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</si>
  <si>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</si>
  <si>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</si>
  <si>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</si>
  <si>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</si>
  <si>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John Cleese, Terry Gilliam, Terry Jones, Graham Chapman, Michael Palin, Eric Idle</t>
  </si>
  <si>
    <t>Original members of the iconic Monty Python comedy troupe pick their all-time favorite sketches from their groundbreaking television series.</t>
  </si>
  <si>
    <t>s4221</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</si>
  <si>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</si>
  <si>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</si>
  <si>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s4222</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</si>
  <si>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</si>
  <si>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</si>
  <si>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</si>
  <si>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</si>
  <si>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Barry Jenkins</t>
  </si>
  <si>
    <t>Trevante Rhodes, André Holland, Janelle Monáe, Ashton Sanders, Jharrel Jerome, Alex Hibbert, Jaden Piner, Naomie Harris, Mahershala Ali</t>
  </si>
  <si>
    <t>May 21, 2019</t>
  </si>
  <si>
    <t>In a crime-infested Miami neighborhood, a gay African-American boy with a drug-addicted mother grows up with the help of a mentoring drug dealer.</t>
  </si>
  <si>
    <t>s4224</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</si>
  <si>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</si>
  <si>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</si>
  <si>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</si>
  <si>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</si>
  <si>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</si>
  <si>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</si>
  <si>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</si>
  <si>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</si>
  <si>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</si>
  <si>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</si>
  <si>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</si>
  <si>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</si>
  <si>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</si>
  <si>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Little Mila turns playtime into a series of fun and educational adventures with her magical pet Morphle, who transforms into anything she dreams up!</t>
  </si>
  <si>
    <t>s4228</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</si>
  <si>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</si>
  <si>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</si>
  <si>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</si>
  <si>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</si>
  <si>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</si>
  <si>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</si>
  <si>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s4230</t>
  </si>
  <si>
    <t>Michael Mayer</t>
  </si>
  <si>
    <t>This comic documentary follows the Mortified movement, a series of stage events where adults share awkward childhood moments in front of strangers.</t>
  </si>
  <si>
    <t>s4231</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</si>
  <si>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</si>
  <si>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</si>
  <si>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</si>
  <si>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</si>
  <si>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t>
  </si>
  <si>
    <t>Comic Moshe Kasher returns to his home turf of Oakland for this stand-up special that has him sharing uproarious stories about the people he's met.</t>
  </si>
  <si>
    <t>s4233</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</si>
  <si>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</si>
  <si>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</si>
  <si>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</si>
  <si>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</si>
  <si>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</si>
  <si>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</si>
  <si>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s4235</t>
  </si>
  <si>
    <t>Dilip Mehta</t>
  </si>
  <si>
    <t>Sunny Leone</t>
  </si>
  <si>
    <t>Explore the unconventional career of Sunny Leone, who transitioned from adult film star to Bollywood actress and reality TV star.</t>
  </si>
  <si>
    <t>s4236</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</si>
  <si>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</si>
  <si>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</si>
  <si>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</si>
  <si>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</si>
  <si>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Tatsushi Omori</t>
  </si>
  <si>
    <t>Masami Nagasawa, Sadao Abe, Daiken Okudaira</t>
  </si>
  <si>
    <t>Shuhei’s erratic mother feels threatened when he starts to awaken to a world beyond her distorted control, sending the family hurtling towards tragedy.</t>
  </si>
  <si>
    <t>s4238</t>
  </si>
  <si>
    <t>Classic nursery rhymes and children's songs get a fresh twist in this high-energy program that helps kids learn as they dance and sing along.</t>
  </si>
  <si>
    <t>s4239</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</si>
  <si>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</si>
  <si>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</si>
  <si>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</si>
  <si>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</si>
  <si>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</si>
  <si>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</si>
  <si>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</si>
  <si>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Imaginative boy Ben transforms his city by bringing colorful street art to life, armed with a magic paintbrush – and the classic sounds of Motown.</t>
  </si>
  <si>
    <t>s4242</t>
  </si>
  <si>
    <t>Suhas Kadav</t>
  </si>
  <si>
    <t>Saurav Chakrabarty, Vinay Pathak</t>
  </si>
  <si>
    <t>July 6, 2017</t>
  </si>
  <si>
    <t>Motu and Patlu want to help a circus lion get back to the jungle. On the way, the three become caught up in an exciting adventure in the forest.</t>
  </si>
  <si>
    <t>s4243</t>
  </si>
  <si>
    <t>Jennifer Peedom</t>
  </si>
  <si>
    <t>Featuring breathtaking imagery and thought-provoking narration, this film takes viewers to the summits of some of the world’s most amazing mountains.</t>
  </si>
  <si>
    <t>s4244</t>
  </si>
  <si>
    <t>Thierry Demaizière, Alban Teurlai</t>
  </si>
  <si>
    <t>Discover the brilliant dancers and choreographers who are shaping the art of movement around the world in this documentary series.</t>
  </si>
  <si>
    <t>s4245</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</si>
  <si>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</si>
  <si>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</si>
  <si>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</si>
  <si>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</si>
  <si>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</si>
  <si>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Experience nature's art as filmmaker Louie Schwartzberg highlights the beauty that lurks in oceans, forests, deserts and flowers.</t>
  </si>
  <si>
    <t>s4247</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</si>
  <si>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</si>
  <si>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</si>
  <si>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</si>
  <si>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</si>
  <si>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</si>
  <si>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</si>
  <si>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s4249</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</si>
  <si>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</si>
  <si>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</si>
  <si>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</si>
  <si>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</si>
  <si>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</si>
  <si>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</si>
  <si>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</si>
  <si>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</si>
  <si>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</si>
  <si>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</si>
  <si>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s4252</t>
  </si>
  <si>
    <t>Tomer Heymann</t>
  </si>
  <si>
    <t>Ohad Naharin</t>
  </si>
  <si>
    <t>Israel, Sweden, Germany, Netherlands</t>
  </si>
  <si>
    <t>World-renowned choreographer Ohad Naharin is profiled in this vivid documentary that mixes rehearsal footage with insights about his influence.</t>
  </si>
  <si>
    <t>s4253</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</si>
  <si>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</si>
  <si>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</si>
  <si>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s4254</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</si>
  <si>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</si>
  <si>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</si>
  <si>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</si>
  <si>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</si>
  <si>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</si>
  <si>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Diego Luna</t>
  </si>
  <si>
    <t>Danny Glover, Maya Rudolph, José María Yazpik, Joel Murray, Angélica Aragón, Gabriela Araujo</t>
  </si>
  <si>
    <t>An aging California pig farmer whose property is on the brink of foreclosure makes a last-ditch trip across the border to sell his prized hog.</t>
  </si>
  <si>
    <t>s4256</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</si>
  <si>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</si>
  <si>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</si>
  <si>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</si>
  <si>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</si>
  <si>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</si>
  <si>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</si>
  <si>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</si>
  <si>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Noël Wells</t>
  </si>
  <si>
    <t>Noël Wells, Nick Thune, Britt Lower, Daniella Pineda, Andre Hyland, Armen Weitzman, Sergio Cilli</t>
  </si>
  <si>
    <t>December 26, 2017</t>
  </si>
  <si>
    <t>A struggling comedian returns to Austin, Texas, to see her ailing cat and face her messy past – while staying with her ex and his new girlfriend.</t>
  </si>
  <si>
    <t>s4259</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</si>
  <si>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</si>
  <si>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</si>
  <si>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</si>
  <si>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</si>
  <si>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</si>
  <si>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Anthony Chan</t>
  </si>
  <si>
    <t>Olivia Cheng, Alfred Cheung, Hu Chin, Chung Ping Geung, Anglie Leung</t>
  </si>
  <si>
    <t>When a young man ignores a feng shui master’s warning and decides to marry before turning 30, a series of mishaps begins to curse his life.</t>
  </si>
  <si>
    <t>s4261</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</si>
  <si>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</si>
  <si>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</si>
  <si>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</si>
  <si>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</si>
  <si>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</si>
  <si>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</si>
  <si>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</si>
  <si>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</si>
  <si>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Jacqueline Fernandez, Manoj Bajpayee, Mohit Raina, Zayn Marie Khan</t>
  </si>
  <si>
    <t>When a doctor gets jailed for a string of shocking murders, his loyal wife sets out to commit a copycat crime to prove his innocence.</t>
  </si>
  <si>
    <t>s4264</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</si>
  <si>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</si>
  <si>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</si>
  <si>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</si>
  <si>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</si>
  <si>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</si>
  <si>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</si>
  <si>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</si>
  <si>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</si>
  <si>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</si>
  <si>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</si>
  <si>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</si>
  <si>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</si>
  <si>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Nabil Ayouch</t>
  </si>
  <si>
    <t>Loubna Abidar, Asmaa Lazrak, Halima Karaouane, Sara El Mhamdi Elaaloui, Abdellah Didane, Danny Boushebel, Carlo Brandt, Camélia Montassere</t>
  </si>
  <si>
    <t>France, Morocco</t>
  </si>
  <si>
    <t>September 27, 2017</t>
  </si>
  <si>
    <t>Four friends who make their living as prostitutes in Morocco deal with both the dangers and stigma that come with their profession.</t>
  </si>
  <si>
    <t>s4268</t>
  </si>
  <si>
    <t>Cristina Costantini, Kareem Tabsch</t>
  </si>
  <si>
    <t>Walter Mercado</t>
  </si>
  <si>
    <t>Dazzling and tender-hearted, legendary astrologer Walter Mercado vanished at the peak of his fame. This documentary poignantly explains what happened.</t>
  </si>
  <si>
    <t>s4269</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</si>
  <si>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</si>
  <si>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</si>
  <si>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s4270</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</si>
  <si>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</si>
  <si>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</si>
  <si>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</si>
  <si>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Dee Rees</t>
  </si>
  <si>
    <t>Carey Mulligan, Jason Clarke, Mary J. Blige, Garrett Hedlund, Jason Mitchell, Rob Morgan, Jonathan Banks</t>
  </si>
  <si>
    <t>Two Mississippi families – one black, one white – confront the brutal realities of prejudice, farming and friendship in a divided World War II era.</t>
  </si>
  <si>
    <t>s4272</t>
  </si>
  <si>
    <t>Mysskin</t>
  </si>
  <si>
    <t>Jiiva, Pooja Hegde, Narain, Nasser, Girish Karnad, Anupama Kumar, Selvaah</t>
  </si>
  <si>
    <t>A martial arts specialist accidentally becomes a superhero when he steps in – in costume – to help the cops catch a criminal.</t>
  </si>
  <si>
    <t>s4273</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</si>
  <si>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</si>
  <si>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</si>
  <si>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</si>
  <si>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s4274</t>
  </si>
  <si>
    <t>Rajpal Yadav, Amrish Puri, Kader Khan, Shashi Kala, Priyanka Chopra, Salman Khan, Akshay Kumar, Satish Shah</t>
  </si>
  <si>
    <t>Samir must overcome a hostile horoscope, a hot temper and a determined rival to win the heart of Rani, the love of his life.</t>
  </si>
  <si>
    <t>s4275</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</si>
  <si>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</si>
  <si>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</si>
  <si>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</si>
  <si>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</si>
  <si>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</si>
  <si>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</si>
  <si>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</si>
  <si>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Manjeet Singh</t>
  </si>
  <si>
    <t>Rahul Bairagi, Arbaaz Khan, Tejas Parvatkar, Dhanshree Jain, Salman Khan, Aftab Khan</t>
  </si>
  <si>
    <t>This coming-of-age tale follows Rahul, a young boy growing up in a Mumbai slum whose alcoholic father abuses him and his mother.</t>
  </si>
  <si>
    <t>s4278</t>
  </si>
  <si>
    <t>Shiv Pandit, Piaa Bajpai</t>
  </si>
  <si>
    <t>In Delhi for the first time, a Mumbai girl loses her phone but gets a surprise chance at true love with a local boy who begrudgingly helps her.</t>
  </si>
  <si>
    <t>s4279</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</si>
  <si>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</si>
  <si>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</si>
  <si>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</si>
  <si>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</si>
  <si>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</si>
  <si>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</si>
  <si>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</si>
  <si>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</si>
  <si>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</si>
  <si>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</si>
  <si>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</si>
  <si>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</si>
  <si>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</si>
  <si>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</si>
  <si>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</si>
  <si>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</si>
  <si>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</si>
  <si>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</si>
  <si>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s4284</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</si>
  <si>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</si>
  <si>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</si>
  <si>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</si>
  <si>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</si>
  <si>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Raaj Kumar, Rakhee Gulzar, Raj Babbar, Tina Munim, Pran, Ranjeet, Meenakshi Sheshadri, Akbar Khan</t>
  </si>
  <si>
    <t>God-fearing Pandit Krishna Kant loses everything and turns to a life of crime after his landlord tries to rape his wife and tears his family apart.</t>
  </si>
  <si>
    <t>s4286</t>
  </si>
  <si>
    <t>Varun Narvekar</t>
  </si>
  <si>
    <t>Mithila Palkar, Amey Wagh, Sachin Khedekar, Chinmayi Sumit</t>
  </si>
  <si>
    <t>A young man and his parents ponder the reasons behind the recent breakdown of a relationship he was in – and the possibility of reconciliation.</t>
  </si>
  <si>
    <t>s4287</t>
  </si>
  <si>
    <t>Rajan Madhav</t>
  </si>
  <si>
    <t>Prasanna, Cheran, Haripriya, Nikhita, Suma Bhattacharya, Jayaprakash</t>
  </si>
  <si>
    <t>When jingle composer Nanda's car breaks down on his way to Chennai, he hitchhikes there with Arjun, who tries to rope Nanda into a shady deal.</t>
  </si>
  <si>
    <t>s4288</t>
  </si>
  <si>
    <t>Nicholas Day</t>
  </si>
  <si>
    <t>Dramatic reenactments paired with archival sources artfully illustrate how police brought some of Britain's most infamous killers to justice.</t>
  </si>
  <si>
    <t>s4289</t>
  </si>
  <si>
    <t>In Humboldt County, California, the big business of legal marijuana brings in visitors from around the world. Some are never seen again.</t>
  </si>
  <si>
    <t>s4290</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</si>
  <si>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</si>
  <si>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</si>
  <si>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s4291</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</si>
  <si>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</si>
  <si>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</si>
  <si>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</si>
  <si>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After 16-year-old Cyntoia Brown is sentenced to life in prison, questions about her past, physiology and the law itself call her guilt into question.</t>
  </si>
  <si>
    <t>s4293</t>
  </si>
  <si>
    <t>April 17, 2018</t>
  </si>
  <si>
    <t>Mixing interviews with dramatic re-enactments, this series focuses on lethal love affairs and spouses driven to murder.</t>
  </si>
  <si>
    <t>s4294</t>
  </si>
  <si>
    <t>Danson Tang, Chia-ying Lee, Jolin Chien, Jenna Wang, Meng-sheng Shen, Wen-lin Fang, Wei Lin, Phoebe Huang</t>
  </si>
  <si>
    <t>An online matchmaker who's convinced she's living under a curse finds her theories on life and love tested when she meets a shrewd divorce expert.</t>
  </si>
  <si>
    <t>s4295</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</si>
  <si>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</si>
  <si>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</si>
  <si>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</si>
  <si>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</si>
  <si>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Dado C. Lumibao</t>
  </si>
  <si>
    <t>Kathryn Bernardo, Daniel Padilla, Liza Soberano, John Estrada, John Lapus</t>
  </si>
  <si>
    <t>When a teenage girl develops romantic feelings for her childhood best friend, she finds herself changing her ways to win him over.</t>
  </si>
  <si>
    <t>s4297</t>
  </si>
  <si>
    <t>Craig Elrod</t>
  </si>
  <si>
    <t>Macon Blair, Lee Eddy, John Merriman, Byron Brown, Jason Newman</t>
  </si>
  <si>
    <t>After being dumped on New Year's Eve, Bill pursues his ex-girlfriend to an off-season Gulf Coast beach town, but things get complicated along the way.</t>
  </si>
  <si>
    <t>s4298</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</si>
  <si>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</si>
  <si>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</si>
  <si>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</si>
  <si>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</si>
  <si>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Alexander Skarsgård, Paul Rudd, Justin Theroux</t>
  </si>
  <si>
    <t>United Kingdom, Germany</t>
  </si>
  <si>
    <t>When his girlfriend vanishes, a mute man ventures into a near-future Berlin's seamy underworld, where his actions speak louder than words.</t>
  </si>
  <si>
    <t>s4300</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</si>
  <si>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</si>
  <si>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</si>
  <si>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</si>
  <si>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s4301</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</si>
  <si>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</si>
  <si>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</si>
  <si>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</si>
  <si>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</si>
  <si>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Nakul Singh Sawhney</t>
  </si>
  <si>
    <t>Through interviews with locals, this documentary investigates the triggers and outcomes of the 2013 communal riots in the heart of Uttar Pradesh.</t>
  </si>
  <si>
    <t>s4303</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</si>
  <si>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</si>
  <si>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</si>
  <si>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</si>
  <si>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</si>
  <si>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</si>
  <si>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</si>
  <si>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</si>
  <si>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</si>
  <si>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</si>
  <si>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</si>
  <si>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</si>
  <si>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Sophie Robinson, Lotje Sodderland</t>
  </si>
  <si>
    <t>After suffering a stroke at age 34, a woman documents her struggles, setbacks and eventual breakthrough as she relearns to speak, read and write.</t>
  </si>
  <si>
    <t>s4307</t>
  </si>
  <si>
    <t>Álex de la Iglesia</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</si>
  <si>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</si>
  <si>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</si>
  <si>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s4308</t>
  </si>
  <si>
    <t>Samir Soni</t>
  </si>
  <si>
    <t>Sanjay Suri, Nora Fatehi, Zenia Starr, Suparna Krishna, Elena Kazan</t>
  </si>
  <si>
    <t>After a wild night of impulse and infidelity, advertising executive Rajiv Kaul must navigate the blurred lines between life, death, fact and fiction.</t>
  </si>
  <si>
    <t>s4309</t>
  </si>
  <si>
    <t>Juhi Chawla, Sanjay Suri, Victor Banerjee, Lillete Dubey, Purab Kohli, Dipannita Sharma, Gautam Kapoor</t>
  </si>
  <si>
    <t>After being diagnosed HIV-positive, a champion swimmer is disowned and harassed by all except his loving sister and loyal boyfriend.</t>
  </si>
  <si>
    <t>s4310</t>
  </si>
  <si>
    <t>Yang Se-Jong, Woo Do‑hwan, Seolhyun, Jang Hyuk, Kim Young-chul, In Gyo-jin, Yu Oh-seong, Ahn Nae-sang</t>
  </si>
  <si>
    <t>At the end of the Goryeo period, there were those who led the charge to proclaim a new age – and the ordinary individuals who risked everything.</t>
  </si>
  <si>
    <t>s4311</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</si>
  <si>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</si>
  <si>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</si>
  <si>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</si>
  <si>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</si>
  <si>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</si>
  <si>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</si>
  <si>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</si>
  <si>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</si>
  <si>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</si>
  <si>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</si>
  <si>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Sameh Hussain, Hasan Abdulfattah, Sulayman Id, Ayten Amer, Hassan Hosny</t>
  </si>
  <si>
    <t>Relocated to a new post and struggling to adjust, a police officer further complicates his life by falling for a woman he has little in common with.</t>
  </si>
  <si>
    <t>s4315</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</si>
  <si>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</si>
  <si>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</si>
  <si>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</si>
  <si>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</si>
  <si>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</si>
  <si>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</si>
  <si>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</si>
  <si>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</si>
  <si>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</si>
  <si>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</si>
  <si>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</si>
  <si>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Ji Soo, Jung Chae-yeon, Jinyoung, Choi Ri, Kang Tae-oh, Hong Ji-yoon</t>
  </si>
  <si>
    <t>Due to various personal reasons, a group of Yun Tae-o’s friends move into his house, where they experience love, friendship, and everything in between.</t>
  </si>
  <si>
    <t>s4319</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</si>
  <si>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</si>
  <si>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</si>
  <si>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</si>
  <si>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</si>
  <si>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</si>
  <si>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</si>
  <si>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</si>
  <si>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</si>
  <si>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</si>
  <si>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</si>
  <si>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</si>
  <si>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</si>
  <si>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</si>
  <si>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</si>
  <si>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</si>
  <si>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</si>
  <si>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</si>
  <si>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</si>
  <si>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</si>
  <si>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</si>
  <si>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</si>
  <si>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</si>
  <si>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</si>
  <si>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</si>
  <si>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Shaimaa Abdelkader, Samiha Ayyoub, Fify El Sebaay, Emy Samir Ghanim, Mohamed Henedi, Bassem Samra</t>
  </si>
  <si>
    <t>As a man fumbles to keep things in order, his assertive grandmother tries to straighten out his life when she returns to live with him.</t>
  </si>
  <si>
    <t>s4326</t>
  </si>
  <si>
    <t>Melvin Odoom</t>
  </si>
  <si>
    <t>Couples compete to see who can take the sexiest selfie, with the loser getting a much-needed makeover.</t>
  </si>
  <si>
    <t>s4327</t>
  </si>
  <si>
    <t>Natsumi Ishibashi, Aoi Nakamura</t>
  </si>
  <si>
    <t>Kumiko and Kenichi meet in college and build a happy marriage together. But over time, an unusual problem threatens to destroy their relationship.</t>
  </si>
  <si>
    <t>s4328</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</si>
  <si>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</si>
  <si>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</si>
  <si>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</si>
  <si>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</si>
  <si>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</si>
  <si>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RJ Anmol</t>
  </si>
  <si>
    <t>Host RJ Anmol conducts in-depth interviews with prominent Indian celebrities, who share the stories that lie behind their successes and failures.</t>
  </si>
  <si>
    <t>s4330</t>
  </si>
  <si>
    <t>Ji-ho Oh, Soo-kyung Lee, Min-jae Kim, Ji-hyun Nam</t>
  </si>
  <si>
    <t>A top detective in the violent crimes unit becomes the sole guardian of his 6-month-old niece when his sister and her husband pass away unexpectedly.</t>
  </si>
  <si>
    <t>s4331</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</si>
  <si>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</si>
  <si>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</si>
  <si>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</si>
  <si>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</si>
  <si>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</si>
  <si>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</si>
  <si>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</si>
  <si>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</si>
  <si>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</si>
  <si>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</si>
  <si>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</si>
  <si>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</si>
  <si>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</si>
  <si>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</si>
  <si>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</si>
  <si>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</si>
  <si>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Ashleigh Ball, Andrea Libman, Rebecca Shoichet, Tabitha St. Germain, Tara Strong, Tegan Moss</t>
  </si>
  <si>
    <t>Rarity gets a summer job at Equestria Land, making Applejack feel jealous. But when their friends start vanishing, they must work together to find them.</t>
  </si>
  <si>
    <t>s4336</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</si>
  <si>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</si>
  <si>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</si>
  <si>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</si>
  <si>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</si>
  <si>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Ashleigh Ball, Tabitha St. Germain, Tara Strong, Andrea Libman, Cathy Weseluck, Nicole Oliver</t>
  </si>
  <si>
    <t>Journey to the enchanted land of Equestria, where unicorn Twilight Sparkle and her pals have adventures and learn valuable lessons about friendship.</t>
  </si>
  <si>
    <t>s4338</t>
  </si>
  <si>
    <t>Lee Sun-kyun, Lee Ji-eun (IU), Go Du-sim, Park Ho-san, Song Sae-byeok, Kim Young-min</t>
  </si>
  <si>
    <t>In a world that is less than kind, a young woman and a middle-aged man develop a sense of kinship as they find warmth and comfort in one another.</t>
  </si>
  <si>
    <t>s4339</t>
  </si>
  <si>
    <t>Ozan Güven, Meryem Uzerli, Belçim Bilgin, Okan Yalabık, Bora Akkaş, Sabina Ajrula</t>
  </si>
  <si>
    <t>After leaving the orphanage where he was raised, a teen searches for his family only to find work at a farm, where secrets of the past begin to surface.</t>
  </si>
  <si>
    <t>s4340</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</si>
  <si>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</si>
  <si>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</si>
  <si>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</si>
  <si>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</si>
  <si>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</si>
  <si>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</si>
  <si>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Michael Steed</t>
  </si>
  <si>
    <t>Shah Rukh Khan, David Letterman</t>
  </si>
  <si>
    <t>"King of Bollywood" Shah Rukh Khan opens up about his rise to fame, his family and his billions of fans as he and Dave meet up in Mumbai and New York.</t>
  </si>
  <si>
    <t>s4343</t>
  </si>
  <si>
    <t>Pippa Ehrlich, James Reed</t>
  </si>
  <si>
    <t>A filmmaker forges an unusual friendship with an octopus living in a South African kelp forest, learning as the animal shares the mysteries of her world.</t>
  </si>
  <si>
    <t>s4344</t>
  </si>
  <si>
    <t>Seung-yeon Gong, Jong-hyun Lee, Yeon-seo Kim, Bo-hyun Ahn, Jai-jin Lee, Joo-hyung Park</t>
  </si>
  <si>
    <t>June 9, 2017</t>
  </si>
  <si>
    <t>When things don't go her way during a shooting for her new show, a top actress runs away in an old van that guides her on a time-traveling journey.</t>
  </si>
  <si>
    <t>s4345</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</si>
  <si>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</si>
  <si>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</si>
  <si>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</si>
  <si>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David Sampliner</t>
  </si>
  <si>
    <t>When a man discovers he will be the father to a boy, his fear and insecurities send him on an emotional, humorous quest for his own manhood.</t>
  </si>
  <si>
    <t>s4347</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</si>
  <si>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</si>
  <si>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</si>
  <si>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</si>
  <si>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Kimberly-Sue Murray, Christopher Russell, Lauren Holly, Jodie Sweetin, Morgan Fairchild</t>
  </si>
  <si>
    <t>Just in time for Valentine's Day, a program developer pitches a revolutionary dating algorithm to her new CEO, who volunteers them as guinea pigs.</t>
  </si>
  <si>
    <t>s4349</t>
  </si>
  <si>
    <t>Khaled Amin, Elham Al Fadalah, Fatima Al Safi, Fahad Basim, Farah ElSaraf, Hala</t>
  </si>
  <si>
    <t>After their mother's death, Amal and her brothers struggle to live with their authoritarian father, whose cruelty and neglect break the family apart.</t>
  </si>
  <si>
    <t>s4350</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</si>
  <si>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</si>
  <si>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</si>
  <si>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</si>
  <si>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</si>
  <si>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</si>
  <si>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</si>
  <si>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</si>
  <si>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</si>
  <si>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</si>
  <si>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</si>
  <si>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</si>
  <si>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John Dower</t>
  </si>
  <si>
    <t>Louis Theroux</t>
  </si>
  <si>
    <t>After speaking with former Scientology members and being stonewalled by higher-ups, filmmaker Louis Theroux hires actors to re-create alleged events.</t>
  </si>
  <si>
    <t>s4354</t>
  </si>
  <si>
    <t>Sung Hoon, Song Ji-eun, Kim Jae-young, Jeong Da-sol, Lee Kan-hee, Kim Jong-goo, Park Sin-un, Jeon So-min</t>
  </si>
  <si>
    <t>A nutritionist gets entangled in a series of misunderstandings with her new chaebol boss – who turns out to be someone she slept with in the past.</t>
  </si>
  <si>
    <t>s4355</t>
  </si>
  <si>
    <t>Yeon Woo-jin, Park Hye-su, Yoon Bak, Gong Seung-yeon</t>
  </si>
  <si>
    <t>The isolated life of an extreme introvert is thrown out of order when his company hires a new employee: a cheery extrovert who's not all she seems.</t>
  </si>
  <si>
    <t>s4356</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</si>
  <si>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</si>
  <si>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</si>
  <si>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</si>
  <si>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</si>
  <si>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</si>
  <si>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</si>
  <si>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s4358</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</si>
  <si>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</si>
  <si>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</si>
  <si>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</si>
  <si>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s4359</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</si>
  <si>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</si>
  <si>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</si>
  <si>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</si>
  <si>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</si>
  <si>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</si>
  <si>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</si>
  <si>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</si>
  <si>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</si>
  <si>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</si>
  <si>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</si>
  <si>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</si>
  <si>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Julian Barratt</t>
  </si>
  <si>
    <t>Ink junkies dig skin deep and share personal stories about their collection of body art.</t>
  </si>
  <si>
    <t>s4363</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</si>
  <si>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</si>
  <si>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</si>
  <si>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</si>
  <si>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</si>
  <si>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Oguzhan Koç, İbrahim Büyükak, Emre Kınay, Aslı Bekiroğlu, Eda Ece, Bahar Sahin, Muharrem Bayrak, Toygan Avanoglu</t>
  </si>
  <si>
    <t>Days before Eid, a salesman fired from his job drives to Ayvalık to meet his girlfriend's family, but the trip goes astray due to his zany travel buddy.</t>
  </si>
  <si>
    <t>s4365</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</si>
  <si>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</si>
  <si>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</si>
  <si>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</si>
  <si>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</si>
  <si>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Antongiulio Panizzi</t>
  </si>
  <si>
    <t>Silvio Berlusconi, Alan Friedman</t>
  </si>
  <si>
    <t>November 8, 2016</t>
  </si>
  <si>
    <t>Former Italian prime minister Silvio Berlusconi opens up about his life, including his sex scandals, corruption trials, and friendship with Putin.</t>
  </si>
  <si>
    <t>s4367</t>
  </si>
  <si>
    <t>Simon Curtis</t>
  </si>
  <si>
    <t>Michelle Williams, Kenneth Branagh, Eddie Redmayne, Dominic Cooper, Philip Jackson, Derek Jacobi, Toby Jones, Michael Kitchen, Julia Ormond, Simon Russell Beale, Dougray Scott, Zoë Wanamaker, Emma Watson, Judi Dench</t>
  </si>
  <si>
    <t>May 30, 2019</t>
  </si>
  <si>
    <t>While filming a movie in England, Hollywood icon Marilyn Monroe slips away with a young Brit for a week of self-discovery and frivolity.</t>
  </si>
  <si>
    <t>s4368</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</si>
  <si>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</si>
  <si>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</si>
  <si>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</si>
  <si>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</si>
  <si>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Moataz El Tony</t>
  </si>
  <si>
    <t>Ramez Galal, Shery Adel, Hassan Hosny, Samy Maghawry, Youssef Eid, Raja Al-Jeddawi, Edward</t>
  </si>
  <si>
    <t>A man finds his marriage to a dedicated women's rights activist facing some unexpected challenges over her commitment to the cause.</t>
  </si>
  <si>
    <t>s4370</t>
  </si>
  <si>
    <t>Felipe Castanhari, Lilian Regina, Bruno Miranda, Guilherme Briggs</t>
  </si>
  <si>
    <t>Host Felipe Castanhari explores science, history, mysteries and marvels, uncovering mind-blowing facts with help from his lab buddies.</t>
  </si>
  <si>
    <t>s4371</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</si>
  <si>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</si>
  <si>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</si>
  <si>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</si>
  <si>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</si>
  <si>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Felicia Day, Patton Oswalt, Jonah Ray, Baron Vaughn, Hampton Yount</t>
  </si>
  <si>
    <t>November 22, 2018</t>
  </si>
  <si>
    <t>The cult hit returns! Captured by mad scientists, new host Jonah survives a blitz of cheesy B movies by riffing on them with his funny robot pals.</t>
  </si>
  <si>
    <t>s4373</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</si>
  <si>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</si>
  <si>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</si>
  <si>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</si>
  <si>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</si>
  <si>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</si>
  <si>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</si>
  <si>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</si>
  <si>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</si>
  <si>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</si>
  <si>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</si>
  <si>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Romeo Tan, Sheila Sim, Yuan Shuai, Aloysius Pang</t>
  </si>
  <si>
    <t>After a car accident enables a young woman to hear mysterious sounds, she meets a mortician. Together, they listen to ghosts and try to help them.</t>
  </si>
  <si>
    <t>s4377</t>
  </si>
  <si>
    <t>Sabu Varghese</t>
  </si>
  <si>
    <t>Udhay, Kiran Raj, I.M. Vijayan, Sandhanam, Shivani Bhai, Sangeetha Balan</t>
  </si>
  <si>
    <t>After losing her father, a young woman moves to the city to earn money. When she finds a job at a mysterious bungalow, her worst nightmares come true.</t>
  </si>
  <si>
    <t>s4378</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</si>
  <si>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</si>
  <si>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</si>
  <si>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s4379</t>
  </si>
  <si>
    <t>This documentary series takes us to the mythic landscapes of Europe to explore some of most enduring legends produced by European culture.</t>
  </si>
  <si>
    <t>s4380</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</si>
  <si>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</si>
  <si>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</si>
  <si>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</si>
  <si>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</si>
  <si>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</si>
  <si>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</si>
  <si>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</si>
  <si>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Vishal, Lakshmi Menon, Saranya Ponvannan, Jayaprakash, Sunder Ramu, Jagan, Iniya, Chetan Cheenu</t>
  </si>
  <si>
    <t>After his sleeping disorder hinders him from protecting his girlfriend, a man sets out to take revenge on the thugs who attacked her.</t>
  </si>
  <si>
    <t>s4383</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</si>
  <si>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</si>
  <si>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</si>
  <si>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s4384</t>
  </si>
  <si>
    <t>Nadiya Hussain</t>
  </si>
  <si>
    <t>On this cooking show, Nadiya Hussain serves up delicious shortcuts, vital ingredients and fast favorites — perfect for today's time-strapped families.</t>
  </si>
  <si>
    <t>s4385</t>
  </si>
  <si>
    <t>Krishna Agazzi, Filippo Gastaldi</t>
  </si>
  <si>
    <t>Italy, India</t>
  </si>
  <si>
    <t>February 5, 2017</t>
  </si>
  <si>
    <t>This documentary examines the naked yoga gurus of India whose devout spiritual practice connects them to the eternal, transcending the material world.</t>
  </si>
  <si>
    <t>s4386</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</si>
  <si>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</si>
  <si>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</si>
  <si>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</si>
  <si>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Nicole Byer, Jacques Torres</t>
  </si>
  <si>
    <t>Home bakers with a terrible track record take a crack at re-creating edible masterpieces for a $10,000 prize. It's part reality contest, part hot mess.</t>
  </si>
  <si>
    <t>s4388</t>
  </si>
  <si>
    <t>Artus, Noémie Honiat</t>
  </si>
  <si>
    <t>On this fun and funny competition show, home bakers talented in catastrophe struggle to re-create dessert masterpieces and win a 5,000 euro prize.</t>
  </si>
  <si>
    <t>s4389</t>
  </si>
  <si>
    <t>Angelina Kirsch, Bernd Siefert</t>
  </si>
  <si>
    <t>Home cooks try – and inevitably fail – to re-create spectacular confections on this comical competition show, all for a sweet 5,000 euros.</t>
  </si>
  <si>
    <t>s4390</t>
  </si>
  <si>
    <t>It's the "Nailed It!" holiday special you've been waiting for, with missing ingredients, impossible asks and desserts that look delightfully sad.</t>
  </si>
  <si>
    <t>s4391</t>
  </si>
  <si>
    <t>Omar Chaparro, Anna Ruiz</t>
  </si>
  <si>
    <t>The fun, fondant and hilarious cake fails head to Mexico, where very amateur bakers compete to re-create elaborate sweet treats for a cash prize.</t>
  </si>
  <si>
    <t>s4392</t>
  </si>
  <si>
    <t>La Terremoto de Alcorcón, Christian Escribà</t>
  </si>
  <si>
    <t>On this competition show, novice bakers try to avoid a fiasco while duplicating stunning sweets. At stake are a trophy and 5,000 euros.</t>
  </si>
  <si>
    <t>s4393</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</si>
  <si>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</si>
  <si>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</si>
  <si>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</si>
  <si>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</si>
  <si>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</si>
  <si>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</si>
  <si>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</si>
  <si>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</si>
  <si>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</si>
  <si>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Ben Bowie, Geoff Luck</t>
  </si>
  <si>
    <t>United States, Botswana</t>
  </si>
  <si>
    <t>Scientists and animal keepers fight to save an orphaned baby elephant at a rescue camp in Botswana while struggling to defend its entire species.</t>
  </si>
  <si>
    <t>s4396</t>
  </si>
  <si>
    <t>Amitabh Bachchan, Shashi Kapoor, Parveen Babi, Smita Patil, Waheeda Rehman, Om Prakash, Ranjeet, Satyendra Kapoor</t>
  </si>
  <si>
    <t>While loyally defending his boss from mobsters trying to kill him, a naive, hotel bellboy discovers the family he never knew he had.</t>
  </si>
  <si>
    <t>s4397</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</si>
  <si>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</si>
  <si>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</si>
  <si>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</si>
  <si>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</si>
  <si>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</si>
  <si>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</si>
  <si>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</si>
  <si>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Nonzee Nimibutr</t>
  </si>
  <si>
    <t>Inthira Charoenpura, Winai Kraibutr</t>
  </si>
  <si>
    <t>In this adaptation of a Thai folk tale, a man returns from war to his family, unaware of a sad secret about what happened to them while he was away.</t>
  </si>
  <si>
    <t>s4400</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</si>
  <si>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</si>
  <si>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</si>
  <si>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</si>
  <si>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</si>
  <si>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</si>
  <si>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Haifaa Al-Mansour</t>
  </si>
  <si>
    <t>Sanaa Lathan, Ricky Whittle, Lynn Whitfield, Lyriq Bent, Ernie Hudson</t>
  </si>
  <si>
    <t>When a perfectionist ad exec experiences a romantic setback, she embarks on a journey of self-discovery that begins with a dramatic hair makeover.</t>
  </si>
  <si>
    <t>s4402</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</si>
  <si>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</si>
  <si>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</si>
  <si>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</si>
  <si>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s4403</t>
  </si>
  <si>
    <t>Michael Peña, Diego Luna, Tenoch Huerta, Joaquin Cosio, José María Yazpik, Matt Letscher, Alyssa Diaz</t>
  </si>
  <si>
    <t>Witness the birth of the Mexican drug war in the 1980s as a gritty new "Narcos" saga chronicles the true story of the Guadalajara cartel's ascent.</t>
  </si>
  <si>
    <t>s4404</t>
  </si>
  <si>
    <t>Ride along as police officers and drug smugglers go toe-to-toe, trying to outwit each other in locales around the world.</t>
  </si>
  <si>
    <t>s4405</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</si>
  <si>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</si>
  <si>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</si>
  <si>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</si>
  <si>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</si>
  <si>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</si>
  <si>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</si>
  <si>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</si>
  <si>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</si>
  <si>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Masahiko Murata</t>
  </si>
  <si>
    <t>Junko Takeuchi, Kazuhiko Inoue, Chie Nakamura, Satoshi Hino, Showtaro Morikubo, Kentarô Itô, Ryoka Yuzuki, Kosuke Toriumi, Nana Mizuki, Shinji Kawada, Yoichi Masukawa, Koichi Tochika, Yukari Tamura</t>
  </si>
  <si>
    <t>When four out of five ninja villages are destroyed, the leader of the one spared tries to find the true culprit and protect his land.</t>
  </si>
  <si>
    <t>s4408</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</si>
  <si>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</si>
  <si>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</si>
  <si>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</si>
  <si>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Junko Takeuchi, Chie Nakamura, Yoichi Masukawa, Kôichi Tôchika, Masako Katsuki, Keiko Nemoto, Kazuhiko Inoue, Masashi Ebara, Showtaro Morikubo, Romi Park, Ayumi Fujimura, Fumiko Orikasa</t>
  </si>
  <si>
    <t>The adventures of adolescent ninja Naruto Uzumaki continue as he's tasked with protecting a priestess from a demon – but to do so, he must die.</t>
  </si>
  <si>
    <t>s4410</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</si>
  <si>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</si>
  <si>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</si>
  <si>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</si>
  <si>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</si>
  <si>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</si>
  <si>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</si>
  <si>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</si>
  <si>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Toshiyuki Tsuru</t>
  </si>
  <si>
    <t>Junko Takeuchi, Chie Nakamura, Yoichi Masukawa, Kazuhiko Inoue, Akio Otsuka, Kyousuke Ikeda, Naya Rokurô, Marika Hayashi, Hisao Egawa, Kenji Hamada, Haruhi Nanao</t>
  </si>
  <si>
    <t>Exuberant ninja Naruto teams up with his pals Sakura and Kakashi to escort Prince Michiru and his son, Hikaru, to the Crescent Moon kingdom.</t>
  </si>
  <si>
    <t>s4413</t>
  </si>
  <si>
    <t>Yuri Lowenthal, Maile Flanagan, Sam Regal, Cam Clarke, Lex Lang, Kari Wahlgren, Crispin Freeman</t>
  </si>
  <si>
    <t>Naruto, Sasuke and Sakura learn they'll be protecting an actress from being hurt while making her next film, but it turns out she's a princess.</t>
  </si>
  <si>
    <t>s4414</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</si>
  <si>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</si>
  <si>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</si>
  <si>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</si>
  <si>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</si>
  <si>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Martín Sastre</t>
  </si>
  <si>
    <t>Natalia Oreiro</t>
  </si>
  <si>
    <t>Concert and behind-the-scenes footage capture life on tour for Uruguayan sensation Natalia Oreiro as she performs for packed crowds throughout Russia.</t>
  </si>
  <si>
    <t>s4416</t>
  </si>
  <si>
    <t>Natalia Valdebenito</t>
  </si>
  <si>
    <t>A Chilean comedian fuses activism with irreverence for a stand-up set filled with jokes about misogyny, reproductive rights and respecting women.</t>
  </si>
  <si>
    <t>s4417</t>
  </si>
  <si>
    <t>Chile's Natalia Valdebenito hits Santiago's Teatro Caupolicán with a one-woman show steeped in irony, a dash of improv and her own personal style.</t>
  </si>
  <si>
    <t>s4418</t>
  </si>
  <si>
    <t>Phil Burgers</t>
  </si>
  <si>
    <t>Natalie Palamides</t>
  </si>
  <si>
    <t>Tough talk takes a soft turn as Nate, played by comedian Natalie Palamides, explores humor, heartbreak, sexuality and consent — with a live audience.</t>
  </si>
  <si>
    <t>s4419</t>
  </si>
  <si>
    <t>Alina Teodorescu</t>
  </si>
  <si>
    <t>A Viennese child who was kidnapped and held captive in a basement before escaping after eight years reveals her headline-making story of survival.</t>
  </si>
  <si>
    <t>s4420</t>
  </si>
  <si>
    <t>Nate Bargatze</t>
  </si>
  <si>
    <t>March 26, 2019</t>
  </si>
  <si>
    <t>Comic Nate Bargatze touches on air travel, cheap weddings, college football, chocolate milk and the perils of ordering coffee in this stand-up special.</t>
  </si>
  <si>
    <t>s4421</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</si>
  <si>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</si>
  <si>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</si>
  <si>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</si>
  <si>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</si>
  <si>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Sonia Kennebeck</t>
  </si>
  <si>
    <t>May 8, 2017</t>
  </si>
  <si>
    <t>Three former military operatives offer disturbing, firsthand accounts of the deadly impact that U.S. drone warfare has had on civilians overseas.</t>
  </si>
  <si>
    <t>s4423</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</si>
  <si>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</si>
  <si>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</si>
  <si>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</si>
  <si>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</si>
  <si>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Robert Redford</t>
  </si>
  <si>
    <t>Narrated by Robert Redford, this documentary tours the awe-inspiring landscapes, historic sites and untamed wilderness of America's great parks.</t>
  </si>
  <si>
    <t>s4425</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</si>
  <si>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</si>
  <si>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</si>
  <si>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</si>
  <si>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</si>
  <si>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Nana Patekar, Medha Manjrekar, Mrinmayee Deshpande, Sunil Barve, Vikram Gokhale, Neha Pendse</t>
  </si>
  <si>
    <t>A veteran Shakespearean actor steps off the stage and into the painful tragedy of old age, facing ungrateful family and his fleeting legacy.</t>
  </si>
  <si>
    <t>s4427</t>
  </si>
  <si>
    <t>Roman Atwood, Ben Pluimer</t>
  </si>
  <si>
    <t>Roman Atwood, Vitaly Zdorovetskiy, Dennis Roady</t>
  </si>
  <si>
    <t>September 15, 2016</t>
  </si>
  <si>
    <t>The biggest pranksters on YouTube – VitalyzdTV, Dennis Roady and Roman Atwood – turn Hollywood into "Prankwood" with their most over-the-top stunts.</t>
  </si>
  <si>
    <t>s4428</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</si>
  <si>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</si>
  <si>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</si>
  <si>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</si>
  <si>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</si>
  <si>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Gordon Buchanan</t>
  </si>
  <si>
    <t>With custom-built cameras attached to their bodies, animals from nine species offer a rare and intimate glimpse into their lives.</t>
  </si>
  <si>
    <t>s4430</t>
  </si>
  <si>
    <t>Kevin Draine</t>
  </si>
  <si>
    <t>Sometimes being shady is the only way to survive, a fact these sneaky animal "hustlers" – including orcas, owls and otters – use to their advantage.</t>
  </si>
  <si>
    <t>s4431</t>
  </si>
  <si>
    <t>Sir David Attenborough examines a recently discovered collection of dinosaur fossils. CGI and 3-D scans reveal what the beast may have looked like.</t>
  </si>
  <si>
    <t>s4432</t>
  </si>
  <si>
    <t>October 10, 2015</t>
  </si>
  <si>
    <t>This series looks at how seasonal changes cause shifting weather patterns and ocean currents, creating the conditions for spectacular wildlife events.</t>
  </si>
  <si>
    <t>s4433</t>
  </si>
  <si>
    <t>Look behind the scenes of this wildlife documentary series that examines how animals around the world adapt to chaotic natural phenomena.</t>
  </si>
  <si>
    <t>s4434</t>
  </si>
  <si>
    <t>Liz Bonnin</t>
  </si>
  <si>
    <t>Epic footage captures three of the world's most significant land migrations, following elephants, caribou and zebras on their treacherous journeys.</t>
  </si>
  <si>
    <t>s4435</t>
  </si>
  <si>
    <t>Chris Packham</t>
  </si>
  <si>
    <t xml:space="preserve"> September 1, 2019</t>
  </si>
  <si>
    <t>Host Chris Packham examines bizarre natural phenomena from around the globe, from strange creatures to geographical oddities.</t>
  </si>
  <si>
    <t>s4436</t>
  </si>
  <si>
    <t>Neeru Bajwa, Binnu Dhillon, Arya Babbar, Roshan Prince, B.N. Sharma, Karamjit Anmol, Harby Sangha</t>
  </si>
  <si>
    <t>When three different boys propose to a lively, strictly reared girl who yearns to be a performer, she agrees to marry the winner of a singing contest.</t>
  </si>
  <si>
    <t>s4437</t>
  </si>
  <si>
    <t>George Stevens</t>
  </si>
  <si>
    <t>Shocking footage shows Nazi concentration camps after liberation, including Buchenwald and Ohrdruf, where Gen. Eisenhower ordered local Nazis to tour.</t>
  </si>
  <si>
    <t>s4438</t>
  </si>
  <si>
    <t xml:space="preserve"> March 1, 2017</t>
  </si>
  <si>
    <t>This documentary series examines Nazi Germany's military hardware, defenses and technology, including fortifications, U-boats and ballistic missiles.</t>
  </si>
  <si>
    <t>s4439</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</si>
  <si>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</si>
  <si>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</si>
  <si>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s4440</t>
  </si>
  <si>
    <t>Yu Yang</t>
  </si>
  <si>
    <t>Lü Yanting, Joseph, Han Mo, Chen Hao, Lü Qi, Zhang Jiaming, Yang Wei</t>
  </si>
  <si>
    <t>Bound by a divine mandate, rebellious outcast Ne Zha grapples with his formidable powers and a destiny that would imperil his loved ones.</t>
  </si>
  <si>
    <t>s4441</t>
  </si>
  <si>
    <t>Neal Brennan</t>
  </si>
  <si>
    <t>Wicked one-liners and soul-baring confessions converge in this uniquely intimate stand-up special from "Chappelle's Show" co-creator Neal Brennan.</t>
  </si>
  <si>
    <t>s4442</t>
  </si>
  <si>
    <t>s4443</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</si>
  <si>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</si>
  <si>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</si>
  <si>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</si>
  <si>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s4444</t>
  </si>
  <si>
    <t>Hari Nath</t>
  </si>
  <si>
    <t>Aadhi, Tapsee Pannu, Ritika Singh, Vennela Kishore, Sapthagiri</t>
  </si>
  <si>
    <t>When a blind chef’s girlfriend goes missing, his unnerving search for her leads him to find there's more to her disappearance than what meets the eye.</t>
  </si>
  <si>
    <t>s4445</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</si>
  <si>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</si>
  <si>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</si>
  <si>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</si>
  <si>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</si>
  <si>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</si>
  <si>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</si>
  <si>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</si>
  <si>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Pablo Larraín</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</si>
  <si>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</si>
  <si>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</si>
  <si>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</si>
  <si>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s4448</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</si>
  <si>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</si>
  <si>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</si>
  <si>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s4449</t>
  </si>
  <si>
    <t>Lauren Lapkus, John Early, Henry Zebrowski, Kate Berlant, Natasha Rothwell, Paul W. Downs, Tim Robinson, Dr. Brown</t>
  </si>
  <si>
    <t>March 11, 2016</t>
  </si>
  <si>
    <t>We asked eight up-and-coming comedians for their wildest sketch and improv routines – and got a new comedy series unlike anything else.</t>
  </si>
  <si>
    <t>s4450</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</si>
  <si>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</si>
  <si>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 but friends, family and feelings won’t make it easy on her.</t>
  </si>
  <si>
    <t>s4451</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</si>
  <si>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</si>
  <si>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</si>
  <si>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</si>
  <si>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</si>
  <si>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Zooey Deschanel, Jake Johnson, Max Greenfield, Hannah Simone, Lamorne Morris, Damon Wayans Jr.</t>
  </si>
  <si>
    <t>Still rebounding from a breakup, Jessica Day moves in with three single guys, all of whom are ready to help her understand the ways of the world.</t>
  </si>
  <si>
    <t>s4453</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</si>
  <si>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</si>
  <si>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</si>
  <si>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s4454</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</si>
  <si>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</si>
  <si>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</si>
  <si>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</si>
  <si>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</si>
  <si>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Nicholas Hoult, Laia Costa, Danny Huston, Courtney Eaton, Matthew Gray Gubler, Albert Hammond Jr.</t>
  </si>
  <si>
    <t>Martin and Gabi try to form a relationship after meeting through a hookup app, but when boredom creeps in, they seek out an unconventional solution.</t>
  </si>
  <si>
    <t>s4456</t>
  </si>
  <si>
    <t>April 7, 2017</t>
  </si>
  <si>
    <t>This intimate portrait sheds light on the trauma experienced and strength displayed by those affected by the 2012 massacre in Newtown, Connecticut.</t>
  </si>
  <si>
    <t>s4457</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</si>
  <si>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</si>
  <si>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</si>
  <si>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s4458</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</si>
  <si>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</si>
  <si>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</si>
  <si>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</si>
  <si>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</si>
  <si>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</si>
  <si>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</si>
  <si>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</si>
  <si>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s4460</t>
  </si>
  <si>
    <t>Tan France, Alexa Chung</t>
  </si>
  <si>
    <t>Talented designers from around the world compete for $250,000 and the chance to become the next big thing in fashion.</t>
  </si>
  <si>
    <t>s4461</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</si>
  <si>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</si>
  <si>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</si>
  <si>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</si>
  <si>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</si>
  <si>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</si>
  <si>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</si>
  <si>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</si>
  <si>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</si>
  <si>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</si>
  <si>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</si>
  <si>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</si>
  <si>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</si>
  <si>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</si>
  <si>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</si>
  <si>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</si>
  <si>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</si>
  <si>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</si>
  <si>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</si>
  <si>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</si>
  <si>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</si>
  <si>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</si>
  <si>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</si>
  <si>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</si>
  <si>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s4467</t>
  </si>
  <si>
    <t>Samira Wiley</t>
  </si>
  <si>
    <t>This nature series’ new technology lifts night’s veil to reveal the hidden lives of the world’s creatures, from lions on the hunt to bats on the wing.</t>
  </si>
  <si>
    <t>s4468</t>
  </si>
  <si>
    <t>This look behind the scenes shows how worldwide camera crews climbed, dived and froze to capture the documentary's groundbreaking night footage.</t>
  </si>
  <si>
    <t>s4469</t>
  </si>
  <si>
    <t>Tiller Russell</t>
  </si>
  <si>
    <t>Beneath the sunlit glamour of 1985 LA lurks a relentlessly evil serial killer. In this true-crime story, two detectives won't rest until they catch him.</t>
  </si>
  <si>
    <t>s4470</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</si>
  <si>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</si>
  <si>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</si>
  <si>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</si>
  <si>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</si>
  <si>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Eoin Macken, David Ajala, Jodie Turner-Smith, Angus Sampson, Sam Strike, Maya Eshet, Brían F. O'Byrne, Gretchen Mol, Miranda Raison</t>
  </si>
  <si>
    <t>December 2, 2019</t>
  </si>
  <si>
    <t>With humankind's future at stake, a group of scientists and a powerful telepath venture into the void aboard a spaceship full of secrets.</t>
  </si>
  <si>
    <t>s4472</t>
  </si>
  <si>
    <t>So-hyun Kim, Min-hyuk Lee, Ki-joon Uhm, Da-Ye Kim, Seung-do Baek, Shin-ae Seo</t>
  </si>
  <si>
    <t>After a new teacher arrives, students' dreams begin to come true. Class president Ye-rim must solve the nightmarish mystery before it's too late.</t>
  </si>
  <si>
    <t>s4473</t>
  </si>
  <si>
    <t>Wendi Peters</t>
  </si>
  <si>
    <t xml:space="preserve"> July 12, 2019</t>
  </si>
  <si>
    <t>The ongoing housing crisis in Britain has led to an increased number of nasty conflicts between fed-up landlords and exasperated tenants.</t>
  </si>
  <si>
    <t>s4474</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</si>
  <si>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</si>
  <si>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</si>
  <si>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</si>
  <si>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Nicholaus Goossen</t>
  </si>
  <si>
    <t>Nikki Glaser</t>
  </si>
  <si>
    <t>Nikki Glaser bares all in a blistering stand-up special about sex, sobriety and getting over her own insecurities. And she won't spare you the details.</t>
  </si>
  <si>
    <t>s4476</t>
  </si>
  <si>
    <t>Selvamani Selvaraj</t>
  </si>
  <si>
    <t>Sruthi Hariharan, Vicky R</t>
  </si>
  <si>
    <t>When a cabbie chances upon his childhood sweetheart, he tries to rekindle old feelings but finds that mature love is a more complicated matter.</t>
  </si>
  <si>
    <t>s4477</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</si>
  <si>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</si>
  <si>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</si>
  <si>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</si>
  <si>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</si>
  <si>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James McTeigue</t>
  </si>
  <si>
    <t>Rain, Naomie Harris, Ben Miles, Rick Yune, Shô Kosugi, Sung Kang, Richard van Weyden, Thorston Manderlay, Wladimir Tarasjanz, Eleonore Weisgerber</t>
  </si>
  <si>
    <t>Germany, United States, France</t>
  </si>
  <si>
    <t>When his best friend is murdered by the shadowy Ozunu clan, Raizo, an orphan raised to be an assassin, vows revenge.</t>
  </si>
  <si>
    <t>s4479</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</si>
  <si>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</si>
  <si>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</si>
  <si>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</si>
  <si>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</si>
  <si>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</si>
  <si>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</si>
  <si>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s4481</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</si>
  <si>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</si>
  <si>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</si>
  <si>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</si>
  <si>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</si>
  <si>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Spain, Germany, Denmark, United States</t>
  </si>
  <si>
    <t>This docuseries details the suspicious death of Alberto Nisman, investigator of the 1994 bombing of the Argentine Israelite Mutual Association building.</t>
  </si>
  <si>
    <t>s4483</t>
  </si>
  <si>
    <t>Ata Demirer, Demet Akbağ, Şebnem Bozoklu, Levent Ülgen</t>
  </si>
  <si>
    <t>Seeking the formula behind a magical elixir bequeathed to him by his father, a veterinary professor gets embroiled in a mobster's horse-racing scheme.</t>
  </si>
  <si>
    <t>s4484</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</si>
  <si>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</si>
  <si>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</si>
  <si>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</si>
  <si>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</si>
  <si>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Bob Dylan, Joan Baez, Dave Van Ronk, Peter Yarrow, Allen Ginsberg, Pete Seeger, Maria Muldaur, Mavis Staples, Al Kooper, Tony Glover</t>
  </si>
  <si>
    <t>United Kingdom, United States, Japan</t>
  </si>
  <si>
    <t>Featuring rare concert footage and interviews with legendary musicians, this documentary traces Bob Dylan's life story and extraordinary career.</t>
  </si>
  <si>
    <t>s4486</t>
  </si>
  <si>
    <t>Anil Kapoor, Salman Khan, Fardeen Khan, Bipasha Basu, Lara Dutta, Esha Deol, Celina Jaitly, Boman Irani</t>
  </si>
  <si>
    <t>After a prank goes sideways, three buddies find their relationships  – with women and each other – tested in unexpected ways.</t>
  </si>
  <si>
    <t>s4487</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</si>
  <si>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</si>
  <si>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</si>
  <si>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s4488</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</si>
  <si>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</si>
  <si>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</si>
  <si>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</si>
  <si>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</si>
  <si>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</si>
  <si>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</si>
  <si>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</si>
  <si>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Melissa Joan Hart, Sean Astin, Siena Agudong, Lauren Lindsey Donzis, Kalama Epstein</t>
  </si>
  <si>
    <t>A family finds their lives turned upside down when a teenage con artist shows up on their doorstep, claiming she's a distant relative.</t>
  </si>
  <si>
    <t>s4491</t>
  </si>
  <si>
    <t>Samir Al Asfory</t>
  </si>
  <si>
    <t>Said Saleh, Hassan Moustafa, Ahmed Zaki, Younes Shalabi, Nadia Shukri, Karima Mokhtar</t>
  </si>
  <si>
    <t>Hoping to prevent their father from skipping town with his mistress, four rowdy siblings resort to absurd measures to stop him.</t>
  </si>
  <si>
    <t>s4492</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</si>
  <si>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</si>
  <si>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</si>
  <si>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s4493</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</si>
  <si>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</si>
  <si>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</si>
  <si>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</si>
  <si>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s4494</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</si>
  <si>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</si>
  <si>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</si>
  <si>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</si>
  <si>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</si>
  <si>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Catherine Zeta-Jones, Aaron Eckhart, Abigail Breslin, Patricia Clarkson, Jenny Wade, Bob Balaban, Brían F. O'Byrne, Lily Rabe</t>
  </si>
  <si>
    <t>Kate, an uptight chef, finds her life turned upside down when her sister dies in a car accident and she becomes her niece's sole guardian.</t>
  </si>
  <si>
    <t>s4496</t>
  </si>
  <si>
    <t>Santiago Artemis</t>
  </si>
  <si>
    <t>Follow Santiago Artemis, a Buenos Aires fashion dynamo, as he makes his dreams come true while grappling with his love life, therapist and clients.</t>
  </si>
  <si>
    <t>s4497</t>
  </si>
  <si>
    <t>Joshua Sasse, Tori Anderson, Jonathan Langdon, Sarayu Blue, Jesse Rath, Amy Pietz</t>
  </si>
  <si>
    <t>Her straitjacketed life turned topsy-turvy by hunky Xavier, Evie discovers a new freedom – even though her man just might be an end-of-days crackpot.</t>
  </si>
  <si>
    <t>s4498</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</si>
  <si>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</si>
  <si>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December 10, 2016</t>
  </si>
  <si>
    <t>A series of incidents in Afghanistan set complicated political and personal events in motion for a returning Norwegian Special Forces officer.</t>
  </si>
  <si>
    <t>s4499</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</si>
  <si>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</si>
  <si>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</si>
  <si>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</si>
  <si>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</si>
  <si>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Gaspar Antillo</t>
  </si>
  <si>
    <t>Jorge García, Millaray Lobos, Luis Gnecco, Alejandro Goic, Gastón Pauls, Eduardo Paxeco</t>
  </si>
  <si>
    <t>A former child singer, traumatized by his experiences, becomes a recluse, nurturing his hurt until a woman comes into his life and really hears him.</t>
  </si>
  <si>
    <t>s4501</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</si>
  <si>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</si>
  <si>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</si>
  <si>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</si>
  <si>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s4502</t>
  </si>
  <si>
    <t>Brian Knappenberger</t>
  </si>
  <si>
    <t>Netherlands, United States</t>
  </si>
  <si>
    <t>Hulk Hogan's court case against Gawker Media sheds light on wealthy, powerful figures who challenge freedom of the press in order to silence critics.</t>
  </si>
  <si>
    <t>s4503</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</si>
  <si>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</si>
  <si>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</si>
  <si>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s4504</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</si>
  <si>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</si>
  <si>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</si>
  <si>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</si>
  <si>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Toyland’s boy detective, Noddy, solves mysteries and finds missing objects with help from his friends: a panda, a superhero, a dinosaur and a robot.</t>
  </si>
  <si>
    <t>s4506</t>
  </si>
  <si>
    <t>Comedian Norm Macdonald hosts his celebrity friends for casual conversations that range from silly to serious and take many unexpected turns.</t>
  </si>
  <si>
    <t>s4507</t>
  </si>
  <si>
    <t>Liz Plonka</t>
  </si>
  <si>
    <t>Norm MacDonald</t>
  </si>
  <si>
    <t>May 9, 2017</t>
  </si>
  <si>
    <t>In this new stand-up special, Norm Macdonald delivers sly, deadpan observations from an older – and perhaps even wiser – point of view.</t>
  </si>
  <si>
    <t>s4508</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</si>
  <si>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</si>
  <si>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</si>
  <si>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</si>
  <si>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</si>
  <si>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Tim Maltby</t>
  </si>
  <si>
    <t>Andrew Toth, Cole Howard, Maya Kay, Jennifer Cameron, Alan Marriott, Lee Tockar, Brian Drummond</t>
  </si>
  <si>
    <t>When Norm the polar bear is framed for a crime he didn’t commit, his friends step up to help him clear his name.</t>
  </si>
  <si>
    <t>s4510</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</si>
  <si>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</si>
  <si>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</si>
  <si>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</si>
  <si>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</si>
  <si>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</si>
  <si>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</si>
  <si>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</si>
  <si>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</si>
  <si>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</si>
  <si>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</si>
  <si>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</si>
  <si>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</si>
  <si>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s4513</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</si>
  <si>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</si>
  <si>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</si>
  <si>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s4514</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</si>
  <si>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</si>
  <si>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</si>
  <si>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</si>
  <si>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Kiki Goshay, Jacqueline Monetta</t>
  </si>
  <si>
    <t>An 18-year-old struggling to understand her best friend's suicide talks to teenagers who have grappled with mental illness and suicidal thoughts.</t>
  </si>
  <si>
    <t>s4516</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</si>
  <si>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</si>
  <si>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</si>
  <si>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</si>
  <si>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s4517</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</si>
  <si>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</si>
  <si>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</si>
  <si>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</si>
  <si>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</si>
  <si>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</si>
  <si>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</si>
  <si>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</si>
  <si>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</si>
  <si>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s4519</t>
  </si>
  <si>
    <t>Alexandre Avancini</t>
  </si>
  <si>
    <t>Petrônio Gontijo, Day Mesquita, Beth Goulart, Dalton Vigh, Eduardo Galvão, André Gonçalves, Marcello Airoldi</t>
  </si>
  <si>
    <t>This biographical drama traces the rise to fame of controversial Brazilian evangelical leader and business titan Edir Macedo.</t>
  </si>
  <si>
    <t>s4520</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</si>
  <si>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</si>
  <si>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</si>
  <si>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s4521</t>
  </si>
  <si>
    <t>Craig Sechler</t>
  </si>
  <si>
    <t>Scientists test avian aptitude and challenge concepts of intelligence with examples ranging from puzzle-solving crows to parrots with a sense of time.</t>
  </si>
  <si>
    <t>s4522</t>
  </si>
  <si>
    <t>Rushmore DeNooyer</t>
  </si>
  <si>
    <t>Janna Levin</t>
  </si>
  <si>
    <t>Astrophysicists show how black holes might hold answers to how the universe evolved, leading to life on Earth and, ultimately, the human race.</t>
  </si>
  <si>
    <t>s4523</t>
  </si>
  <si>
    <t>Martin Gorst</t>
  </si>
  <si>
    <t>Eric Meyers</t>
  </si>
  <si>
    <t>Thirty years after Chernobyl’s nuclear disaster, engineers race against time to complete a new dome to contain the reactor’s lethal radiation.</t>
  </si>
  <si>
    <t>s4524</t>
  </si>
  <si>
    <t>Giulia Clark</t>
  </si>
  <si>
    <t>The chariot dominated Chinese warfare for millennia. Now, a team of experts is building their own and unlocking its many secrets.</t>
  </si>
  <si>
    <t>s4525</t>
  </si>
  <si>
    <t>Sarah Holt</t>
  </si>
  <si>
    <t>Drilling into the impact crater of the asteroid that wiped out the dinosaurs, a group of scientists unearths new evidence about the catastrophic event.</t>
  </si>
  <si>
    <t>s4526</t>
  </si>
  <si>
    <t>Terri Randall</t>
  </si>
  <si>
    <t>After decades of amazing discoveries, spacecraft Cassini embarks on its final – and most daring – mission: a dive below Saturn’s rings.</t>
  </si>
  <si>
    <t>s4527</t>
  </si>
  <si>
    <t>Doug Hamilton</t>
  </si>
  <si>
    <t>Jay O. Sanders</t>
  </si>
  <si>
    <t>Scientists investigate Earth’s climate machine, looking for clues across the globe, from Greenland’s ice sheet to the desert of Australia.</t>
  </si>
  <si>
    <t>s4528</t>
  </si>
  <si>
    <t>Scientists reveal how the 2017 solar eclipse provided new clues into how the sun works, from its scorching atmosphere to its deadly solar storms.</t>
  </si>
  <si>
    <t>s4529</t>
  </si>
  <si>
    <t>Peter Fison</t>
  </si>
  <si>
    <t>Doug Averill</t>
  </si>
  <si>
    <t>From huge tusks to giant horns, some animals sport weaponry that’s larger than life. Researchers explain the science behind this biological arms race.</t>
  </si>
  <si>
    <t>s4530</t>
  </si>
  <si>
    <t>Graham Townsley</t>
  </si>
  <si>
    <t>During risky expeditions in an underwater cave, scientists unearth a 13,000-year-old skeleton to gain insight into the earliest known humans in America.</t>
  </si>
  <si>
    <t>s4531</t>
  </si>
  <si>
    <t>Paula Apsell, Kirk Wolfinger</t>
  </si>
  <si>
    <t>At a former Nazi execution site in Lithuania, an international team of archaeologists searches for a lost escape tunnel dug by Jewish prisoners.</t>
  </si>
  <si>
    <t>s4532</t>
  </si>
  <si>
    <t>Scientists search for evidence left behind by the world’s greatest floods and predict if climate change will cause even greater aquatic disasters.</t>
  </si>
  <si>
    <t>s4533</t>
  </si>
  <si>
    <t>Oliver Twinch</t>
  </si>
  <si>
    <t>Scientists research the world’s deadliest hurricane, trying to understand what this 18th-century storm could tell us about our own future.</t>
  </si>
  <si>
    <t>s4534</t>
  </si>
  <si>
    <t>Evidence of a mysterious medieval famine leads researchers on a quest for one of the deadliest volcanoes in human history.</t>
  </si>
  <si>
    <t>s4535</t>
  </si>
  <si>
    <t>Llewellyn M. Smith</t>
  </si>
  <si>
    <t>Joe Morton</t>
  </si>
  <si>
    <t>This documentary details how the water disaster in Flint, Michigan happened, its lasting effects, and the lengthy efforts it took to correct it.</t>
  </si>
  <si>
    <t>s4536</t>
  </si>
  <si>
    <t>Daniel McCabe</t>
  </si>
  <si>
    <t>With the science of forecasting flourishing, this documentary explores how predictions inform our lives and statistics and algorithms' reliability.</t>
  </si>
  <si>
    <t>s4537</t>
  </si>
  <si>
    <t>Peter Yost</t>
  </si>
  <si>
    <t>A master armorer and his team recreate parts of a knight's medieval armor and test its strength while rediscovering centuries-old metalworking secrets.</t>
  </si>
  <si>
    <t>s4538</t>
  </si>
  <si>
    <t>Tom Stubberfield</t>
  </si>
  <si>
    <t>An international team of rescue workers race to save 12 young soccer players and their coach trapped in a flooded cave in Thailand.</t>
  </si>
  <si>
    <t>s4539</t>
  </si>
  <si>
    <t>Noel Dockstader, Quinn Kanaly</t>
  </si>
  <si>
    <t>Two adventurous pilots attempt to fly around the world without using any fuel, relying only on the power of the sun.</t>
  </si>
  <si>
    <t>s4540</t>
  </si>
  <si>
    <t>Gail Willumsen</t>
  </si>
  <si>
    <t>Lance Lewman</t>
  </si>
  <si>
    <t>With access to the scientists and engineers responsible for the Curiosity rover's on-the-ground experiments, NOVA captures its landing on Mars.</t>
  </si>
  <si>
    <t>s4541</t>
  </si>
  <si>
    <t>Survivors and first responders share personal stories of anguish, kindness and bravery that unfolded amid the Paris terror attacks of Nov. 13, 2015.</t>
  </si>
  <si>
    <t>s4542</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</si>
  <si>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</si>
  <si>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</si>
  <si>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</si>
  <si>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s4543</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</si>
  <si>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</si>
  <si>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</si>
  <si>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</si>
  <si>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</si>
  <si>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Peter Pardini</t>
  </si>
  <si>
    <t>Chicago</t>
  </si>
  <si>
    <t>This rockumentary tells the behind-the-scenes story of the Hall-of-Fame band Chicago, from their jazz-rock fusion roots to chart-topping pop hits.</t>
  </si>
  <si>
    <t>s4545</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</si>
  <si>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</si>
  <si>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</si>
  <si>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</si>
  <si>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</si>
  <si>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</si>
  <si>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</si>
  <si>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</si>
  <si>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</si>
  <si>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</si>
  <si>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Anna Maria Mühe, Albrecht Schuch, Sebastian Urzendowsky, Almila Bagriacik, Tom Schilling, André Hennicke, Florian Lukas, Liv Lisa Fries, Sylvester Groth, Florian Stetter, Nina Gummich, Jonas Leonhardi, Ben Münchow, Maximilian Jaenisch</t>
  </si>
  <si>
    <t>July 7, 2016</t>
  </si>
  <si>
    <t>After German reunification, the neo-Nazi National Socialist Underground begins a killing spree while cops fight an uphill battle to catch them.</t>
  </si>
  <si>
    <t>s4548</t>
  </si>
  <si>
    <t>This documentary series lifts the mask on Mexican wrestling, diving into the daily lives of its stars, examining the sport’s cultural impact and more.</t>
  </si>
  <si>
    <t>s4549</t>
  </si>
  <si>
    <t>Beth Chalmers, David Holt, Marcel McCalla, Teresa Gallagher</t>
  </si>
  <si>
    <t>In a place called Numberland, math adds up to tons of fun when a group of cheerful blocks work, play and sing together.</t>
  </si>
  <si>
    <t>s4550</t>
  </si>
  <si>
    <t>Dana Doron, Uriel Sinai</t>
  </si>
  <si>
    <t>Guided by survivors' testimonies, this documentary explores the history and meaning of the numbers tattooed on the bodies of Auschwitz prisoners.</t>
  </si>
  <si>
    <t>s4551</t>
  </si>
  <si>
    <t>Enrico Bisi</t>
  </si>
  <si>
    <t>In the '90s, the explosive popularity of hip-hop music in Italy impacts the nation's character while creating a new kind of renegade artist.</t>
  </si>
  <si>
    <t>s4552</t>
  </si>
  <si>
    <t>Jun Fukuyama, Darrel Guilbeau, Eri Kitamura, Grant George, Yui Horie, Cassandra Lee, Hiroki Yasumoto, Kyle Hebert</t>
  </si>
  <si>
    <t>By night, teenage Rikuo becomes a form of demon called yokai, preparing to fulfill his destiny as the head of his legendary yokai clan.</t>
  </si>
  <si>
    <t>s4553</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</si>
  <si>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</si>
  <si>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</si>
  <si>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</si>
  <si>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</si>
  <si>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Top medical, criminal and psychological experts analyze the motives and methods of nurses who use their positions to kill rather than heal.</t>
  </si>
  <si>
    <t>s4555</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</si>
  <si>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</si>
  <si>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</si>
  <si>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</si>
  <si>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</si>
  <si>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</si>
  <si>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</si>
  <si>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</si>
  <si>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</si>
  <si>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</si>
  <si>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Marco Dutra</t>
  </si>
  <si>
    <t>Leonardo Sbaraglia, Carolina Dieckmann, Chino Darín, Alvaro Armand Ugon, Mirella Pascual, Roberto Suárez, Paula Cohen, Dylan Cortes, Priscila Bellora, Gabriela Freire, María Mendive</t>
  </si>
  <si>
    <t>January 25, 2017</t>
  </si>
  <si>
    <t>After being raped in her home, a married woman chooses not to tell her husband, unaware that he has his own troubled secret and a plan for revenge.</t>
  </si>
  <si>
    <t>s4558</t>
  </si>
  <si>
    <t>Jirayu La-ongmanee, Thanapob Leeratanakajorn, Violette Wautier, Supassra Thanachat, Arachaporn Pokinpakorn</t>
  </si>
  <si>
    <t>Five schoolmates who share a blood type navigate the vagaries of friendship, love and university life.</t>
  </si>
  <si>
    <t>s4559</t>
  </si>
  <si>
    <t>Mat Whitecross</t>
  </si>
  <si>
    <t>Oasis, Alan McGee, Paul McGuigan, Liam Gallagher, Noel Gallagher</t>
  </si>
  <si>
    <t>This film details the rise of British rock group Oasis and the creativity and chaos that brothers Noel and Liam Gallagher brought to the iconic band.</t>
  </si>
  <si>
    <t>s4560</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</si>
  <si>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</si>
  <si>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</si>
  <si>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</si>
  <si>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</si>
  <si>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</si>
  <si>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</si>
  <si>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</si>
  <si>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</si>
  <si>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</si>
  <si>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</si>
  <si>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</si>
  <si>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</si>
  <si>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</si>
  <si>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</si>
  <si>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</si>
  <si>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</si>
  <si>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</si>
  <si>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</si>
  <si>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</si>
  <si>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</si>
  <si>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</si>
  <si>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</si>
  <si>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</si>
  <si>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</si>
  <si>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</si>
  <si>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</si>
  <si>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</si>
  <si>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</si>
  <si>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</si>
  <si>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</si>
  <si>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</si>
  <si>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</si>
  <si>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</si>
  <si>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</si>
  <si>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</si>
  <si>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</si>
  <si>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</si>
  <si>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</si>
  <si>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</si>
  <si>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</si>
  <si>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</si>
  <si>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</si>
  <si>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</si>
  <si>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friend’s fragile reef home.</t>
  </si>
  <si>
    <t>s4572</t>
  </si>
  <si>
    <t>Nadia Ramlee, Chio Su-Ping, Jeremy Linn, Marlon Dance-Hooi</t>
  </si>
  <si>
    <t>United Kingdom, Singapore</t>
  </si>
  <si>
    <t>Seven furry, colorful friends who live in the small town of Oddsville like to play, have adventures and get into all sorts of creative mischief.</t>
  </si>
  <si>
    <t>s4573</t>
  </si>
  <si>
    <t>Dressed up as detective Sherlock Holmes, Slick must crack the case when a magician turns Jeff's spooky-costume party guests into their scary alter egos.</t>
  </si>
  <si>
    <t>s4574</t>
  </si>
  <si>
    <t>In this "Oddbods" special, Bubbles's latest invention, the Naughty-or-Nice Machine, zaps Santa Claus, jeopardizing the whole Christmas holiday season.</t>
  </si>
  <si>
    <t>s4575</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</si>
  <si>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</si>
  <si>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</si>
  <si>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</si>
  <si>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</si>
  <si>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Sam Jones</t>
  </si>
  <si>
    <t>Photographer, writer and director Sam Jones sets his famous guests at ease with his freewheeling, insightful celebrity interviews without agendas.</t>
  </si>
  <si>
    <t>s4577</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</si>
  <si>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</si>
  <si>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</si>
  <si>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</si>
  <si>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s4578</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</si>
  <si>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</si>
  <si>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</si>
  <si>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</si>
  <si>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</si>
  <si>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s4579</t>
  </si>
  <si>
    <t>Roy Chiu, Alice Ko, Tia Lee, Patrick Lee, Kuo Shu-yao, James Wen, Janel Tsai</t>
  </si>
  <si>
    <t>A department store mogul has his son work incognito in a menial job to prove his worthiness, while female co-workers teach him how normal people live.</t>
  </si>
  <si>
    <t>s4580</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</si>
  <si>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</si>
  <si>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</si>
  <si>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</si>
  <si>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s4581</t>
  </si>
  <si>
    <t>Florian Schnell</t>
  </si>
  <si>
    <t>Moritz Jahn, Mala Emde, Ugur Ekeroglu, David Schütter, Hannes Wegener, Yung Ngo, Kida Khodr Ramadan</t>
  </si>
  <si>
    <t>Competitive gamer Jan finds his life thrown for a loop when his bitter rival hacks his identity just before a high-stakes tournament.</t>
  </si>
  <si>
    <t>s4582</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</si>
  <si>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</si>
  <si>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</si>
  <si>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</si>
  <si>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</si>
  <si>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</si>
  <si>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</si>
  <si>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</si>
  <si>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</si>
  <si>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</si>
  <si>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</si>
  <si>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Park Bo-young, Cho Jung-seok, Lim Ju-hwan, Kim Seul-ki</t>
  </si>
  <si>
    <t>Possessed by the ghost of a lustful virgin, a timid assistant chef becomes confidently libidinous, drawing the attention of a haughty culinary star.</t>
  </si>
  <si>
    <t>s4586</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</si>
  <si>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</si>
  <si>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</si>
  <si>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</si>
  <si>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</si>
  <si>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</si>
  <si>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</si>
  <si>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</si>
  <si>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Ghosts wreak havoc at the old school, and a student communicates with the spirit while the team reckons with a power struggle.</t>
  </si>
  <si>
    <t>s4589</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</si>
  <si>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</si>
  <si>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</si>
  <si>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</si>
  <si>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Al Mukadam, Dan Chameroy, Seán Cullen, Stacey DePass, Barbara Mamabolo, Robert Tinkler, Ryan Cooley, Brianna Daguanno</t>
  </si>
  <si>
    <t xml:space="preserve"> May 31, 2015</t>
  </si>
  <si>
    <t>Nate and his Super Wicked Extreme Emergency Team –  S.W.E.E.T. – take on alien invaders who have captured all the world's grownups.</t>
  </si>
  <si>
    <t>s4591</t>
  </si>
  <si>
    <t>Kayne Tremills, Nia Roam, David Collins, Shane Dundas</t>
  </si>
  <si>
    <t>Using a concoction of cartoons, comedy and live action, Dr. Yuck and his eccentric lab mates investigate the science behind the planet's ickiest things.</t>
  </si>
  <si>
    <t>s4592</t>
  </si>
  <si>
    <t>Michael John Warren</t>
  </si>
  <si>
    <t>Nick Kroll, John Mulaney</t>
  </si>
  <si>
    <t>Two delusional geriatrics reveal curious pasts, share a love of tuna and welcome a surprise guest in this filming of the popular Broadway comedy show.</t>
  </si>
  <si>
    <t>s4593</t>
  </si>
  <si>
    <t>Bogdan Iancu, Aggy K. Adams, Holly Horne, Basil Eidenbenz, Melanie Ebanks, Leonardo Boudreau, Andromeda Godfrey</t>
  </si>
  <si>
    <t>Awkward 16-year-old Andrei is infatuated with his alluring but aloof schoolmate Ramona – until he meets stunning hotel clerk Anemona while on vacation.</t>
  </si>
  <si>
    <t>s4594</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</si>
  <si>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</si>
  <si>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</si>
  <si>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</si>
  <si>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</si>
  <si>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</si>
  <si>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s4596</t>
  </si>
  <si>
    <t>s4597</t>
  </si>
  <si>
    <t>Najite Dede, Jude Chukwuka, Taiwo Arimoro, Odenike Odetola, Funmi Eko, Keppy Ekpenyong</t>
  </si>
  <si>
    <t>After a newly rich family moves into an upper-class neighborhood, they try to keep their matriarch's obsessive pursuit of social acceptance in check.</t>
  </si>
  <si>
    <t>s4598</t>
  </si>
  <si>
    <t>An unapologetic lothario sets out to seduce three ex-flames – but gets an unexpected education in love along the way.</t>
  </si>
  <si>
    <t>s4599</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</si>
  <si>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</si>
  <si>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</si>
  <si>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</si>
  <si>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</si>
  <si>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</si>
  <si>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</si>
  <si>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</si>
  <si>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</si>
  <si>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</si>
  <si>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Domestic terrorist Timothy McVeigh's bomb attack on an Oklahoma City federal building in 1995 is chronicled in this examination of the shocking event.</t>
  </si>
  <si>
    <t>s4602</t>
  </si>
  <si>
    <t>Mišel Matičević, Martina Gedeck, Klaus Steinbacher, Mercedes Müller, Maximilian Brückner,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</si>
  <si>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</si>
  <si>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</si>
  <si>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</si>
  <si>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André D'Elia</t>
  </si>
  <si>
    <t>Leonardo Ribeiro</t>
  </si>
  <si>
    <t>This documentary captures the environmental and societal impact of Brazil's Cerrado savanna suffering from severe deforestation.</t>
  </si>
  <si>
    <t>s4604</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</si>
  <si>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</si>
  <si>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</si>
  <si>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</si>
  <si>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</si>
  <si>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t>
  </si>
  <si>
    <t>This documentary series offers an alternative take on modern American history, focusing on underreported events that shaped the nation's character.</t>
  </si>
  <si>
    <t>s4606</t>
  </si>
  <si>
    <t>Mattea Conforti, Kobi Frumer</t>
  </si>
  <si>
    <t>March 28, 2018</t>
  </si>
  <si>
    <t>Two quirky cats, Ollie and Moon, and their friend Stanley the snail travel the world, solving everyday problems and learning about different cultures.</t>
  </si>
  <si>
    <t>s4607</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</si>
  <si>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</si>
  <si>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</si>
  <si>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</si>
  <si>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</si>
  <si>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s4608</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</si>
  <si>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</si>
  <si>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</si>
  <si>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</si>
  <si>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Shah Rukh Khan, Deepika Padukone, Shreyas Talpade, Arjun Rampal, Kirron Kher, Javed Sheikh</t>
  </si>
  <si>
    <t>Reincarnated 30 years after being killed in a suspicious on-set fire, a small-time actor is determined to punish the person who ignited the blaze.</t>
  </si>
  <si>
    <t>s4610</t>
  </si>
  <si>
    <t>Tamer Hosny, Mai Ezz El-Din, Ezzat Abou Aouf, Marwa Abdel Monem, Hussien Elgohary, Mirhan, Maysara</t>
  </si>
  <si>
    <t>Now parents, Omar and Salma hit some obstacles while raising their two children and staying in love after the honeymoon ends.</t>
  </si>
  <si>
    <t>s4611</t>
  </si>
  <si>
    <t>Tamer Hosny, Mai Ezzidine, Ezzat Abou Aouf, Lamitta Frangieh</t>
  </si>
  <si>
    <t>In this second sequel of the trilogy, marital strife brews as Omar pursues a music career despite Salma’s wishes that he opt for a more stable job.</t>
  </si>
  <si>
    <t>s4612</t>
  </si>
  <si>
    <t>Carla Salle, Sandra Corveloni, Jonathan Haagensen, Guilherme Prates, Luana Tanaka, Marcello Airoldi, Marco Antônio Pâmio</t>
  </si>
  <si>
    <t>In a city where citizens are monitored 24/7, a tech employee must outsmart her surveillance drone in order to investigate a murder.</t>
  </si>
  <si>
    <t>s4613</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</si>
  <si>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</si>
  <si>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</si>
  <si>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</si>
  <si>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s4614</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</si>
  <si>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</si>
  <si>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</si>
  <si>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</si>
  <si>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</si>
  <si>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</si>
  <si>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</si>
  <si>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s4616</t>
  </si>
  <si>
    <t>Alessio Cremonini</t>
  </si>
  <si>
    <t>Alessandro Borghi, Jasmine Trinca, Milvia Marigliano, Max Tortora</t>
  </si>
  <si>
    <t>Arrested in Rome for a drug-related offense, Stefano Cucchi endures a harrowing week in custody that changes his family forever. Based on true events.</t>
  </si>
  <si>
    <t>s4617</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</si>
  <si>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</si>
  <si>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</si>
  <si>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</si>
  <si>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</si>
  <si>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</si>
  <si>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</si>
  <si>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</si>
  <si>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Heitor Dhalia</t>
  </si>
  <si>
    <t>Michael O’Neill</t>
  </si>
  <si>
    <t>Brazil, India, China, United States</t>
  </si>
  <si>
    <t>Based on photographer Michael O’Neill’s book of the same name, this documentary traces the author’s 10-year journey through the landscape of yoga.</t>
  </si>
  <si>
    <t>s4620</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</si>
  <si>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</si>
  <si>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</si>
  <si>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</si>
  <si>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</si>
  <si>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Felix Chong</t>
  </si>
  <si>
    <t>Ekin Cheng, Jordan Chan, Alex Fong, Michelle Ye, On-on Yu, Wilfred Lau, Conroy Chan</t>
  </si>
  <si>
    <t>Two former triads are tapped to run in an election for leader of the underworld, but both want normal lives. Each must outwit the other to lose.</t>
  </si>
  <si>
    <t>s4622</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</si>
  <si>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</si>
  <si>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</si>
  <si>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</si>
  <si>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</si>
  <si>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</si>
  <si>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English singer-songwriter George Ezra performs his standout songs and speaks about his transformation from aspiring bassist to pop star.</t>
  </si>
  <si>
    <t>s4624</t>
  </si>
  <si>
    <t>Matt Askem</t>
  </si>
  <si>
    <t>Sergio Pizzorno, Tom Meighan, Chris Edwards, Ian Mattthews, Lauren Laverne</t>
  </si>
  <si>
    <t>Between shots of live performances, Tom Meighan and Sergio Pizzorno of the English rock band talk about the 20-plus years of making music together.</t>
  </si>
  <si>
    <t>s4625</t>
  </si>
  <si>
    <t>Moby, Alex Cohen</t>
  </si>
  <si>
    <t>Through performances and interviews, musician Moby opens up about his unusual childhood, his heroes and the stories behind his songs.</t>
  </si>
  <si>
    <t>s4626</t>
  </si>
  <si>
    <t>Charlie Lightening</t>
  </si>
  <si>
    <t>Nile Rodgers</t>
  </si>
  <si>
    <t>The career of rhythm guitarist and Chic founder Nile Rodgers is chronicled in this musical blend of documentary and original concert performance.</t>
  </si>
  <si>
    <t>s4627</t>
  </si>
  <si>
    <t>Noel Gallagher</t>
  </si>
  <si>
    <t>Between scenes from an intimate performance, the Oasis legend reflects on his road to stardom and offers insights on his creative process.</t>
  </si>
  <si>
    <t>s4628</t>
  </si>
  <si>
    <t>Exclusive interviews, live performances and studio recording sessions offer an intimate look at how OneRepublic became the successful band it is today.</t>
  </si>
  <si>
    <t>s4629</t>
  </si>
  <si>
    <t>Gary Lightbody, Nathan Connolly, Jonny Quinn, Paul Wilson, Johnny McDaid, Edith Bowman</t>
  </si>
  <si>
    <t>In addition to concert scenes and studio recording sessions, this documentary presents exclusive interviews of the five men from the Irish rock band.</t>
  </si>
  <si>
    <t>s4630</t>
  </si>
  <si>
    <t>One of the most successful female groups in music history, TLC performs in concert while taking a look back at their tumultuous history.</t>
  </si>
  <si>
    <t>s4631</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</si>
  <si>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</si>
  <si>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</si>
  <si>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</si>
  <si>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Xu Kai, Sandrine Pinna, Ryan Zhu, Gao Yuer, Cristy Guo, He Wenjun, Zheng Yawen, Li Junhao, Roger Kwok, James Wen</t>
  </si>
  <si>
    <t>As the nine continents face a crisis, a young disciple joins the Spirit Blade sect and comes under the tutelage of a temperamental sage.</t>
  </si>
  <si>
    <t>s4633</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</si>
  <si>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</si>
  <si>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</si>
  <si>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</si>
  <si>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</si>
  <si>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Ajay Devgn, Emraan Hashmi, Kangana Ranaut, Prachi Desai, Randeep Hooda, Imran Hasnee, Dhiru Dwivedi</t>
  </si>
  <si>
    <t>Mumbai's top mob boss rules the underworld with honor and compassion, but his power-hungry protégé will shake up the world of organized crime.</t>
  </si>
  <si>
    <t>s4635</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</si>
  <si>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</si>
  <si>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</si>
  <si>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</si>
  <si>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</si>
  <si>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</si>
  <si>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</si>
  <si>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</si>
  <si>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</si>
  <si>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</si>
  <si>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</si>
  <si>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</si>
  <si>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</si>
  <si>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</si>
  <si>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</si>
  <si>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</si>
  <si>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</si>
  <si>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</si>
  <si>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</si>
  <si>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</si>
  <si>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</si>
  <si>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</si>
  <si>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Justina Machado, Rita Moreno, Todd Grinnell, Isabella Gomez, Marcel Ruiz, Stephen Tobolowsky</t>
  </si>
  <si>
    <t>In a reimagining of the TV classic, a newly single Latina mother raises her teen daughter and tween son with the "help" of her old-school mom.</t>
  </si>
  <si>
    <t>s4641</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</si>
  <si>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</si>
  <si>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</si>
  <si>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</si>
  <si>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</si>
  <si>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</si>
  <si>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</si>
  <si>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</si>
  <si>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</si>
  <si>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Morgan Spurlock</t>
  </si>
  <si>
    <t>Harry Styles, Niall Horan, Zayn Malik, Louis Tomlinson, Liam Payne</t>
  </si>
  <si>
    <t>Award-winning documentarian Morgan Spurlock turns his camera on boy band phenomenon One Direction in this combination concert film and backstage pass.</t>
  </si>
  <si>
    <t>s4644</t>
  </si>
  <si>
    <t>A.R. Rahman</t>
  </si>
  <si>
    <t>In this concert film, Indian musical maestro A.R. Rahman performs 15 of his most popular songs and reveals himself through interviews and clips.</t>
  </si>
  <si>
    <t>s4645</t>
  </si>
  <si>
    <t>Roman Gackowski</t>
  </si>
  <si>
    <t>Satnam Singh Bhamara, Mark Cuban, Adam Silver, Vivek Ranadivé</t>
  </si>
  <si>
    <t>Follow the journey of Satnam Singh Bhamara as he works to fulfill his dream of becoming the first India-born player to be drafted into the NBA.</t>
  </si>
  <si>
    <t>s4646</t>
  </si>
  <si>
    <t>Mike Clattenburg</t>
  </si>
  <si>
    <t>Robb Wells, John Paul Tremblay, John Dunsworth</t>
  </si>
  <si>
    <t>In this low-budget short film, two best buddies meet up for a night of booze-fueled fun before one of them moves to Vancouver.</t>
  </si>
  <si>
    <t>s4647</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</si>
  <si>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</si>
  <si>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</si>
  <si>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</si>
  <si>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</si>
  <si>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</si>
  <si>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Noah Moskin</t>
  </si>
  <si>
    <t>Infertility affects millions. One couple copes with the assisted reproduction process by documenting its pain, disappointment and potential joy.</t>
  </si>
  <si>
    <t>s4649</t>
  </si>
  <si>
    <t>L, So-hui Yoon, Gi-du Kim, Chang-hwan Kim, Ji Su, Tae-im Lee, Nam-gil Kang</t>
  </si>
  <si>
    <t>This fantasy drama follows an indie band singer who repeatedly undergoes unwanted time slips and the girlfriend he must save from an unlucky fate.</t>
  </si>
  <si>
    <t>s4650</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</si>
  <si>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</si>
  <si>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</si>
  <si>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s4651</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</si>
  <si>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</si>
  <si>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</si>
  <si>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</si>
  <si>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</si>
  <si>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In the wake of trauma and abuse, three Hasidic Jews face ostracism, anxiety and danger as they attempt to leave their ultra-Orthodox community.</t>
  </si>
  <si>
    <t>s4653</t>
  </si>
  <si>
    <t>Flex Alexander, Kyla Pratt, Kelly Perine, Sicily Johnson, Robert Ri'chard</t>
  </si>
  <si>
    <t>When his ex-wife lands a job abroad, athlete-turned-sportscaster Flex Washington assumes full-time custody of their teenage daughter, Breanna.</t>
  </si>
  <si>
    <t>s4654</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</si>
  <si>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</si>
  <si>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</si>
  <si>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</si>
  <si>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Han Ji-min, Jung Hae-in, Kim Jun-han, Yim Sung-eon, Song Seung-hwan, Kil Hae-yeon, Lee Moo-saeng, Kim Chang-wan</t>
  </si>
  <si>
    <t>When Lee Jeong-in and Yu Ji-ho meet, something unexpected happens. Or it just may be that spring is in the air – and anything is possible.</t>
  </si>
  <si>
    <t>s4656</t>
  </si>
  <si>
    <t>Will Smith</t>
  </si>
  <si>
    <t>Hosted by Will Smith, this series follows eight astronauts who share their unique perspectives on Earth, the fragile and beautiful planet we call home.</t>
  </si>
  <si>
    <t>s4657</t>
  </si>
  <si>
    <t>Manatsanun Phanlerdwongsakul</t>
  </si>
  <si>
    <t>BNK48</t>
  </si>
  <si>
    <t>Members of Thai girl group BNK48 share the ups and downs of preparing for the 6th Single Senbatsu General Election.</t>
  </si>
  <si>
    <t>s4658</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</si>
  <si>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</si>
  <si>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</si>
  <si>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</si>
  <si>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Dilan Çiçek Deniz, Metin Akdülger</t>
  </si>
  <si>
    <t>Two strangers cross paths on a train en route to Izmir, bonding over their turbulent — and unexpectedly intertwined — romantic pasts.</t>
  </si>
  <si>
    <t>s4660</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</si>
  <si>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</si>
  <si>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</si>
  <si>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</si>
  <si>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s4661</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</si>
  <si>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</si>
  <si>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</si>
  <si>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</si>
  <si>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</si>
  <si>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</si>
  <si>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</si>
  <si>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</si>
  <si>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</si>
  <si>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</si>
  <si>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</si>
  <si>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Bill Guttentag, Michael Ware</t>
  </si>
  <si>
    <t>Michael Ware</t>
  </si>
  <si>
    <t>Australia, Iraq</t>
  </si>
  <si>
    <t>Given unprecedented access to soldiers and terrorists alike, journalist Michael Ware presents an epic, uncensored, intimate account of the Iraq War.</t>
  </si>
  <si>
    <t>s4664</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</si>
  <si>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</si>
  <si>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</si>
  <si>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</si>
  <si>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s4665</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</si>
  <si>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</si>
  <si>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</si>
  <si>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</si>
  <si>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</si>
  <si>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</si>
  <si>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</si>
  <si>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</si>
  <si>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</si>
  <si>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s4667</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</si>
  <si>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</si>
  <si>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</si>
  <si>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</si>
  <si>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</si>
  <si>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John H. Lee</t>
  </si>
  <si>
    <t>Jung-jae Lee, Beom-su Lee, Liam Neeson, Se-yeon Jin, Jun-ho Jeong, Cheol-min Park</t>
  </si>
  <si>
    <t>To pave the way for a major amphibious invasion, a team of South Korean spies goes behind enemy lines to steal a map of North Korean coastal defenses.</t>
  </si>
  <si>
    <t>s4669</t>
  </si>
  <si>
    <t>Dan Snow, Felicity Ashton, Kevin Fong, Alisdair Simpson</t>
  </si>
  <si>
    <t>A team of modern-day adventurers follows the footsteps of the money-hungry explorers who trekked the Klondike in search of Canadian gold.</t>
  </si>
  <si>
    <t>s4670</t>
  </si>
  <si>
    <t>Dante Lam</t>
  </si>
  <si>
    <t>Eddie Peng, Zhang Hanyu, Carl Ng, Ken Lo, Pawarith Monkolpisit, Jonathan Wu</t>
  </si>
  <si>
    <t>In a dangerous area of the Mekong River, a drug raid ending in 13 deaths arouses the suspicions of a narcotics officer who sets out to find the truth.</t>
  </si>
  <si>
    <t>s4671</t>
  </si>
  <si>
    <t>A Russian mobster, a Cuban spy and a smooth operator from Miami scheme to sell a Soviet submarine to a Colombian drug cartel for $35 million.</t>
  </si>
  <si>
    <t>s4672</t>
  </si>
  <si>
    <t>Chris van Tulleken, Xand van Tulleken</t>
  </si>
  <si>
    <t>Drs. Chris and Xand van Tulleken take an entertaining approach to educate children about medicine and biology through experiments and hospital visits.</t>
  </si>
  <si>
    <t>s4673</t>
  </si>
  <si>
    <t>Seung-ho Yoo, Eun-bin Park, Kyung-pyo Go, Ye-won Kim, Hyun Jin Lee, Jin-joo Park</t>
  </si>
  <si>
    <t>On Yi-seul's wedding day, her friend Baek-ho wishes he could turn back time to tell her he loves her. Soon he gets a chance to change everything.</t>
  </si>
  <si>
    <t>s4674</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</si>
  <si>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</si>
  <si>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</si>
  <si>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</si>
  <si>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</si>
  <si>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</si>
  <si>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</si>
  <si>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</si>
  <si>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</si>
  <si>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</si>
  <si>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</si>
  <si>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</si>
  <si>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</si>
  <si>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Mark Ritchie</t>
  </si>
  <si>
    <t>Oprah Winfrey talks with the exonerated men once known as the Central Park Five, plus the cast and producers who tell their story in "When They See Us."</t>
  </si>
  <si>
    <t>s4678</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</si>
  <si>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</si>
  <si>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</si>
  <si>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</si>
  <si>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Hatem Khraiche</t>
  </si>
  <si>
    <t>Clara Lago, Alex Gonzalez, Andrés Parra, Belén Rueda</t>
  </si>
  <si>
    <t>Spain, Colombia</t>
  </si>
  <si>
    <t>A woman who's been alone on a spaceship her whole life becomes enamored with an engineer who suddenly enters her life and upends her universe.</t>
  </si>
  <si>
    <t>s4680</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</si>
  <si>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</si>
  <si>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</si>
  <si>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</si>
  <si>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Ronwaldo Martin, Hasmine Killip, Maria Isabel Lopez, Raymond Lee, Erlinda Villalobos, Sue Prado</t>
  </si>
  <si>
    <t>Barely making a living as pickpockets, a teenage couple in Manila resort to desperate measures when their one-month-old child is kidnapped.</t>
  </si>
  <si>
    <t>s4682</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</si>
  <si>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</si>
  <si>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</si>
  <si>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</si>
  <si>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</si>
  <si>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</si>
  <si>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</si>
  <si>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s4684</t>
  </si>
  <si>
    <t>Peter McDonnell</t>
  </si>
  <si>
    <t>This documentary series explores the stories behind history's most fascinating innovations, including games, technology, sports, medicine and more.</t>
  </si>
  <si>
    <t>s4685</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</si>
  <si>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</si>
  <si>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</si>
  <si>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</si>
  <si>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</si>
  <si>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Plucky lizard Oscar spends his time trying to avoid the hazards of the desert, including marauding chickens and bumbling adversaries.</t>
  </si>
  <si>
    <t>s4687</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</si>
  <si>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</si>
  <si>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</si>
  <si>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s4688</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</si>
  <si>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</si>
  <si>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</si>
  <si>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</si>
  <si>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</si>
  <si>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Feeling forgotten on Mother's Day, three best friends leave the suburbs and drive to New York City to surprise their adult sons.</t>
  </si>
  <si>
    <t>s4690</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</si>
  <si>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</si>
  <si>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</si>
  <si>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</si>
  <si>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</si>
  <si>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</si>
  <si>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Parthiban</t>
  </si>
  <si>
    <t>Taken into custody, a murder suspect's theatrical explanations of his peculiar modus operandi unearth truths far beyond the crime he’s accused of.</t>
  </si>
  <si>
    <t>s4692</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</si>
  <si>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</si>
  <si>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</si>
  <si>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</si>
  <si>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</si>
  <si>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Mark Franchetti, Andrew Meier</t>
  </si>
  <si>
    <t>Tommaso Buscetta</t>
  </si>
  <si>
    <t>In 1986, Tommaso Buscetta became the first top-level Mafia boss ever to testify against the mob. It cost him and his family everything.</t>
  </si>
  <si>
    <t>s4694</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</si>
  <si>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</si>
  <si>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</si>
  <si>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</si>
  <si>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</si>
  <si>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</si>
  <si>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</si>
  <si>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</si>
  <si>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</si>
  <si>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</si>
  <si>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</si>
  <si>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Miguel Ángel Lamata</t>
  </si>
  <si>
    <t>Eduardo Noriega, Michelle Jenner, Fele Martínez, Amaia Salamanca</t>
  </si>
  <si>
    <t>A love-challenged man and a woman he meets at a bookshop bar begin dating, but only at the shop – and without knowing anything about each other.</t>
  </si>
  <si>
    <t>s4697</t>
  </si>
  <si>
    <t>Experience our planet's natural beauty and examine how climate change impacts all living creatures in this ambitious documentary of spectacular scope.</t>
  </si>
  <si>
    <t>s4698</t>
  </si>
  <si>
    <t>Years spent recording footage of creatures from every corner of the globe is bound to produce a bit of drama. Here's a behind-the-scenes look.</t>
  </si>
  <si>
    <t>s4699</t>
  </si>
  <si>
    <t>Lulu Xu, Yuchang Peng, Mingjie Luo, Yongxi Liu, Zhongyu Han, Zhaohua Lu</t>
  </si>
  <si>
    <t>In a battle of the bands, a percussions student and her musical kindred spirits set out to prove the merits of Chinese folk against the Western canon.</t>
  </si>
  <si>
    <t>s4700</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</si>
  <si>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</si>
  <si>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</si>
  <si>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</si>
  <si>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</si>
  <si>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</si>
  <si>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</si>
  <si>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</si>
  <si>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</si>
  <si>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</si>
  <si>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</si>
  <si>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</si>
  <si>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</si>
  <si>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John Hoffman, Nanfu Wang</t>
  </si>
  <si>
    <t>In this documentary short, a diverse group of men and women discuss their personal journeys as they prepare for the U.S. citizenship test.</t>
  </si>
  <si>
    <t>s4704</t>
  </si>
  <si>
    <t>Dylan Howitt</t>
  </si>
  <si>
    <t>Picking up 40 years after six were convicted for two strange murders in Iceland, this chilling documentary proves confessions can’t always be trusted.</t>
  </si>
  <si>
    <t>s4705</t>
  </si>
  <si>
    <t>Australia's toughest big-rig drivers brave wildfires, scorching deserts, treacherous downpours and chassis-deep mud to deliver their cargo on time.</t>
  </si>
  <si>
    <t>s4706</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</si>
  <si>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</si>
  <si>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</si>
  <si>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</si>
  <si>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</si>
  <si>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</si>
  <si>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</si>
  <si>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</si>
  <si>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</si>
  <si>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</si>
  <si>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</si>
  <si>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</si>
  <si>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</si>
  <si>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</si>
  <si>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</si>
  <si>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</si>
  <si>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</si>
  <si>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</si>
  <si>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s4711</t>
  </si>
  <si>
    <t>Mikael Håfström</t>
  </si>
  <si>
    <t>Anthony Mackie, Damson Idris, Emily Beecham, Michael Kelly, Pilou Asbæk</t>
  </si>
  <si>
    <t>In the near future, a drone pilot sent into a war zone finds himself paired with a top-secret android officer on a mission to stop a nuclear attack.</t>
  </si>
  <si>
    <t>s4712</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</si>
  <si>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</si>
  <si>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</si>
  <si>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</si>
  <si>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</si>
  <si>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</si>
  <si>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</si>
  <si>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</si>
  <si>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</si>
  <si>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</si>
  <si>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</si>
  <si>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s4715</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</si>
  <si>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</si>
  <si>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</si>
  <si>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</si>
  <si>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</si>
  <si>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</si>
  <si>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</si>
  <si>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</si>
  <si>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</si>
  <si>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</si>
  <si>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</si>
  <si>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</si>
  <si>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</si>
  <si>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</si>
  <si>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</si>
  <si>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</si>
  <si>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</si>
  <si>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</si>
  <si>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</si>
  <si>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Marc Thompson, Benjie Randall, Courtney Shaw</t>
  </si>
  <si>
    <t>P. King, the daring but hapless duck, teams up with best buddies Wombat and Chumpkins to find wacky and wild ways to solve their problems.</t>
  </si>
  <si>
    <t>s4721</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</si>
  <si>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</si>
  <si>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</si>
  <si>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</si>
  <si>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</si>
  <si>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Tigmanshu Dhulia</t>
  </si>
  <si>
    <t>Irrfan Khan, Mahie Gill, Rajendra Gupta, Brijendra Kala, Jahangir Khan, Vipin Sharma, Zakir Hussain</t>
  </si>
  <si>
    <t>Paan Singh Tomar goes from celebrated runner to star brigand and rebel when life after sports fails to unfold as planned.</t>
  </si>
  <si>
    <t>s4723</t>
  </si>
  <si>
    <t>A trio of sky-dwelling ghosts must travel to Earth to teach sinning humans a lesson, but they somehow manage to botch each well-intentioned mission.</t>
  </si>
  <si>
    <t>s4724</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</si>
  <si>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</si>
  <si>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</si>
  <si>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</si>
  <si>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</si>
  <si>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</si>
  <si>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</si>
  <si>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</si>
  <si>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s4726</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</si>
  <si>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</si>
  <si>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</si>
  <si>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</si>
  <si>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Andrés Parra, Angie Cepeda, Cecilia Navia, Vicky Hernández, Christian Tappán, Rodolfo Silva, Tommy Vasquez, Toto Vega, Nicolás Montero, Marcela Gallego</t>
  </si>
  <si>
    <t>From his days as a petty thief to becoming head of a drug-trafficking empire, this riveting series charts the life of the infamous Pablo Escobar.</t>
  </si>
  <si>
    <t>s4728</t>
  </si>
  <si>
    <t>Jorge Granier</t>
  </si>
  <si>
    <t>Venezuela, Colombia</t>
  </si>
  <si>
    <t>This documentary traces the steps of druglord Pablo Escobar with vivid eyewitness accounts that reconstruct his bloody reign in Colombia.</t>
  </si>
  <si>
    <t>s4729</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</si>
  <si>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</si>
  <si>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</si>
  <si>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</si>
  <si>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When sinister Dr. Pacenstein schemes to swap bodies with Pac during a Halloween party, Spiral, Cyli and Count Pacula scramble to save their pal.</t>
  </si>
  <si>
    <t>s4731</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</si>
  <si>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</si>
  <si>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</si>
  <si>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</si>
  <si>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</si>
  <si>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</si>
  <si>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</si>
  <si>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</si>
  <si>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</si>
  <si>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</si>
  <si>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Mariana Tschudi, Héctor Gálvez</t>
  </si>
  <si>
    <t>Four scientists offer a sweeping yet intimate exploration of Peru's majestic coastline by land, sea and air.</t>
  </si>
  <si>
    <t>s4734</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</si>
  <si>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</si>
  <si>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</si>
  <si>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</si>
  <si>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</si>
  <si>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</si>
  <si>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</si>
  <si>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</si>
  <si>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Mark Duplass, Ray Romano</t>
  </si>
  <si>
    <t>After he's diagnosed with terminal cancer, middle-aged Michael asks his neighbor friend Andy to help him end his life before the disease does.</t>
  </si>
  <si>
    <t>s4737</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</si>
  <si>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</si>
  <si>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</si>
  <si>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</si>
  <si>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 and hunted — by an evil spirit.</t>
  </si>
  <si>
    <t>s4738</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</si>
  <si>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</si>
  <si>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</si>
  <si>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</si>
  <si>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s4739</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</si>
  <si>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</si>
  <si>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</si>
  <si>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</si>
  <si>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</si>
  <si>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</si>
  <si>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</si>
  <si>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</si>
  <si>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</si>
  <si>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</si>
  <si>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</si>
  <si>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</si>
  <si>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</si>
  <si>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</si>
  <si>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</si>
  <si>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</si>
  <si>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</si>
  <si>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</si>
  <si>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</si>
  <si>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</si>
  <si>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s4744</t>
  </si>
  <si>
    <t>Alex Law</t>
  </si>
  <si>
    <t>Sammo Kam-Bo Hung, Ching-Ying Lam, Cheng Pei-pei</t>
  </si>
  <si>
    <t>In this dramatized rendition, students undergo rigorous study at Master Yu's Peking Opera school, a cradle for future Hong Kong film stars.</t>
  </si>
  <si>
    <t>s4745</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</si>
  <si>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</si>
  <si>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</si>
  <si>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</si>
  <si>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Roberto Palazuelos</t>
  </si>
  <si>
    <t>This reality series follows entrepreneur and soap opera star Roberto Palazuelos as he builds his hotel empire and juggles riches, women and drama.</t>
  </si>
  <si>
    <t>s4747</t>
  </si>
  <si>
    <t>Eduardo Pinto</t>
  </si>
  <si>
    <t>Brian Maya, Matías Desiderio, Manuela Pal, Azul Lombardía</t>
  </si>
  <si>
    <t>A pair of petty criminals from different backgrounds get tangled up in a gangster's kidnapping scheme that goes awry.</t>
  </si>
  <si>
    <t>s4748</t>
  </si>
  <si>
    <t>Cosima Spender</t>
  </si>
  <si>
    <t>In this documentary, a centuries-old horse race in the city of Siena, Italy, is the forum for a showdown between a young jockey and his former mentor.</t>
  </si>
  <si>
    <t>s4749</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</si>
  <si>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</si>
  <si>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</si>
  <si>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s4750</t>
  </si>
  <si>
    <t>Ivana Baquero, Sergi López, Maribel Verdú, Doug Jones, Ariadna Gil, Álex Angulo, Manolo Solo, César Vea, Roger Casamajor, Sergi Lopez</t>
  </si>
  <si>
    <t>Mexico, Spain</t>
  </si>
  <si>
    <t>Young Ofelia meets a mythical faun who claims she is destined to become princess of the Underworld. But first she must carry out three perilous tasks.</t>
  </si>
  <si>
    <t>s4751</t>
  </si>
  <si>
    <t>January 22, 2020</t>
  </si>
  <si>
    <t>In this docuseries, meet the heroes on the front lines of the battle against influenza and learn about their efforts to stop the next global outbreak.</t>
  </si>
  <si>
    <t>s4752</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</si>
  <si>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</si>
  <si>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</si>
  <si>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</si>
  <si>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</si>
  <si>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</si>
  <si>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</si>
  <si>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</si>
  <si>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</si>
  <si>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</si>
  <si>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</si>
  <si>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</si>
  <si>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</si>
  <si>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</si>
  <si>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</si>
  <si>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Rana Eid</t>
  </si>
  <si>
    <t>This documentary dissects Lebanon's present-day paradoxes stemming from years of conflict as the director attempts to reconcile with her nation's past.</t>
  </si>
  <si>
    <t>s4757</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</si>
  <si>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</si>
  <si>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</si>
  <si>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</si>
  <si>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</si>
  <si>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</si>
  <si>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</si>
  <si>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</si>
  <si>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</si>
  <si>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Rebecca Addelman</t>
  </si>
  <si>
    <t>Hamish Linklater, Eve Hewson, Avan Jogia, Andie MacDowell</t>
  </si>
  <si>
    <t>A young newlywed tries to keep her relationship afloat after developing feelings for her older, TV writer boss.</t>
  </si>
  <si>
    <t>s4760</t>
  </si>
  <si>
    <t>Kaycie Chase, David Gasman, Tom Morton, Lee Delong, Barbara Weber-Scaff</t>
  </si>
  <si>
    <t>Stan and Olivia – the amazingly different Paprika twins – use their boundless enthusiasm to turn everyday life into an extraordinary adventure.</t>
  </si>
  <si>
    <t>s4761</t>
  </si>
  <si>
    <t>Brays Efe, Belén Cuesta, Lidia San José, Álex de Lucas, Mariona Terés</t>
  </si>
  <si>
    <t>One of Spain's best talent agents in the '90s, Paquita now finds herself searching desperately for new stars after suddenly losing her biggest client.</t>
  </si>
  <si>
    <t>s4762</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</si>
  <si>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</si>
  <si>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</si>
  <si>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</si>
  <si>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</si>
  <si>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</si>
  <si>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</si>
  <si>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</si>
  <si>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</si>
  <si>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</si>
  <si>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</si>
  <si>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</si>
  <si>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Daryl Hannah</t>
  </si>
  <si>
    <t>Neil Young, Lukas Nelson, Micah Nelson, Corey McCormick, Anthony Logerfo, Tato</t>
  </si>
  <si>
    <t>Neil Young and his band of outlaws sow seeds of strange mischief and musical wonder under Western skies in this dreamlike film by Daryl Hannah.</t>
  </si>
  <si>
    <t>s4766</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</si>
  <si>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</si>
  <si>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</si>
  <si>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</si>
  <si>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</si>
  <si>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Ahmed Amin, Razane Jammal, Ayah Samaha, Samaa Ibrahem, Roshdy El Shamy, Reem Abd El Kader</t>
  </si>
  <si>
    <t>After a skeptical hematologist is plunged into a series of inexplicable events, he unwillingly becomes the go-to-guy for paranormal investigations.</t>
  </si>
  <si>
    <t>s4768</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</si>
  <si>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</si>
  <si>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</si>
  <si>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</si>
  <si>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</si>
  <si>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</si>
  <si>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</si>
  <si>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</si>
  <si>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</si>
  <si>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In interviews and reenactments, ordinary people relive their terrifying encounters with unwelcome guests from beyond the world of the living.</t>
  </si>
  <si>
    <t>s4771</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</si>
  <si>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</si>
  <si>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</si>
  <si>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</si>
  <si>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</si>
  <si>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</si>
  <si>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</si>
  <si>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</si>
  <si>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</si>
  <si>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Daniel Arasanz</t>
  </si>
  <si>
    <t>The spotlight's on Parchís, a record company-created Spanish boy/girl band that had unprecedented success with Top 10 songs and hit films in the '80s.</t>
  </si>
  <si>
    <t>s4774</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</si>
  <si>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</si>
  <si>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</si>
  <si>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</si>
  <si>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</si>
  <si>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</si>
  <si>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</si>
  <si>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</si>
  <si>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Syed Atif Ali</t>
  </si>
  <si>
    <t>Junaid Akhtar, Azekah Daniel, Khushi Maheen, Saleem Mairaj, Qavi Khan, Rasheed Naz, Faiq Asim</t>
  </si>
  <si>
    <t>When their daughter exhibits strange behavior after moving into their new home, a couple must come to terms with who she really is.</t>
  </si>
  <si>
    <t>s4777</t>
  </si>
  <si>
    <t>Jennie Livingston</t>
  </si>
  <si>
    <t>Classic Movies, Cult Movies, Documentaries</t>
  </si>
  <si>
    <t>This Sundance prize-winning documentary is an intimate portrait of 1980s Harlem drag balls: a world of fierce competition, sustenance, and survival.</t>
  </si>
  <si>
    <t>s4778</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</si>
  <si>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</si>
  <si>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</si>
  <si>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</si>
  <si>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s4779</t>
  </si>
  <si>
    <t>Kim Joo-hyung</t>
  </si>
  <si>
    <t>Park Na-rae</t>
  </si>
  <si>
    <t>Korea’s beloved comedian and favorite big sister figure talks sex, relationships and celebrity life. And she’s sassier and dirtier than ever before.</t>
  </si>
  <si>
    <t>s4780</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</si>
  <si>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</si>
  <si>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</si>
  <si>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</si>
  <si>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</si>
  <si>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</si>
  <si>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</si>
  <si>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</si>
  <si>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</si>
  <si>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</si>
  <si>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</si>
  <si>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</si>
  <si>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s4783</t>
  </si>
  <si>
    <t>Hee-jeong Kim, Seung-un Hwang, Soo-hyun Lee, Hyun-bin Kwon, Young-deuk Kwon, Kim Min-kyo</t>
  </si>
  <si>
    <t>After taking a break from the business, a music producer returns with a new project in mind: launching a co-ed pop idol group.</t>
  </si>
  <si>
    <t>s4784</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</si>
  <si>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</si>
  <si>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</si>
  <si>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</si>
  <si>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</si>
  <si>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Danna García, Mario Cimarro, Paola Rey, Jorge Cao, Juan Alfonso Baptista, Michel Brown, Gloria Gómez, Kristina Lilley, Natasha Klauss, Ana Lucía Domínguez, Zharick León, Lorena Meritano</t>
  </si>
  <si>
    <t>Colombia, United States</t>
  </si>
  <si>
    <t>May 4, 2017</t>
  </si>
  <si>
    <t>Three brothers seek to avenge the tragic death of a loved one, but become emotionally entangled with the daughters of those they hold responsible.</t>
  </si>
  <si>
    <t>s4786</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</si>
  <si>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</si>
  <si>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</si>
  <si>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</si>
  <si>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</si>
  <si>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</si>
  <si>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</si>
  <si>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</si>
  <si>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From delicious delicacies to dream destinations, this collection features vibrant stories on cultural trends across food, fashion and travel in India.</t>
  </si>
  <si>
    <t>s4789</t>
  </si>
  <si>
    <t>For Como and his friends, each new adventure is a lesson on why it's important to be considerate — and to take care of one another!</t>
  </si>
  <si>
    <t>s4790</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</si>
  <si>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</si>
  <si>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</si>
  <si>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</si>
  <si>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A surgeon claims to remove high tech microchips that aliens used to manipulate the human race. This documentary seeks to separate fact from fiction.</t>
  </si>
  <si>
    <t>s4792</t>
  </si>
  <si>
    <t>Paco Ignacio Taibo II brings his book trilogy to life, highlighting Mexico's history in 1854-1867, a period he considers foundational to the country.</t>
  </si>
  <si>
    <t>s4793</t>
  </si>
  <si>
    <t>Mandie Fletcher</t>
  </si>
  <si>
    <t>Beattie Edmondson, Ed Skrein, Tom Bennett, Jennifer Saunders</t>
  </si>
  <si>
    <t>When a schoolteacher inherits an adorable pug, she has to find a way to take care of it while dealing with her flatlining love life.</t>
  </si>
  <si>
    <t>s4794</t>
  </si>
  <si>
    <t>May 17, 2020</t>
  </si>
  <si>
    <t>Every Sunday, Hasan Minhaj brings an incisive and nuanced perspective to global news, politics and culture in his unique comedy series.</t>
  </si>
  <si>
    <t>s4795</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</si>
  <si>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</si>
  <si>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</si>
  <si>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</si>
  <si>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</si>
  <si>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</si>
  <si>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</si>
  <si>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s4797</t>
  </si>
  <si>
    <t>Patton Oswalt</t>
  </si>
  <si>
    <t>October 17, 2017</t>
  </si>
  <si>
    <t>By turns scathing and candid, Patton Oswalt reflects on the glut of comic material in the Trump era and the dark days following a personal tragedy.</t>
  </si>
  <si>
    <t>s4798</t>
  </si>
  <si>
    <t>Patton Oswalt, Bob Rubin</t>
  </si>
  <si>
    <t>Turning 50. Finding love again. Buying a house. Experiencing existential dread at Denny's. Life comes at Patton Oswalt fast in this stand-up special.</t>
  </si>
  <si>
    <t>s4799</t>
  </si>
  <si>
    <t>On stage in San Francisco, the comedian covers topics like old people getting drugs, his worst stand-up set, gay proms and a horrible birthday clown.</t>
  </si>
  <si>
    <t>s4800</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</si>
  <si>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</si>
  <si>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</si>
  <si>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</si>
  <si>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t>
  </si>
  <si>
    <t>Gear up for a fast-paced journey as celebrity chef and avid auto enthusiast Paul Hollywood takes in the cars and culture of France, Italy and Germany.</t>
  </si>
  <si>
    <t>s4802</t>
  </si>
  <si>
    <t>Dileep Narayanan</t>
  </si>
  <si>
    <t>Saikumar, Amal Unnithan, Manasa Radhakrishnan, K.P.A.C. Lalitha, Sudheer Karamana, Seema G. Nair</t>
  </si>
  <si>
    <t>A wealthy businessman's miserly habits cause no small amount of stress and embarrassment to his family, particularly his daughter.</t>
  </si>
  <si>
    <t>s4803</t>
  </si>
  <si>
    <t>Corey Harrison, Richard Harrison, Rick Harrison, Austin "Chumlee" Russell</t>
  </si>
  <si>
    <t>Father Richard Harrison, son Rick and grandson Corey appraise an array of strange objects brought into their Gold &amp; Silver Pawn Shop in Las Vegas.</t>
  </si>
  <si>
    <t>s4804</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</si>
  <si>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</si>
  <si>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</si>
  <si>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</si>
  <si>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</si>
  <si>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</si>
  <si>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</si>
  <si>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</si>
  <si>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</si>
  <si>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Suman Ghosh</t>
  </si>
  <si>
    <t>Soumitra Chatterjee, Paran Banerjee, Arun Mukherjee, Sujan Mukherjee</t>
  </si>
  <si>
    <t>Complications around the cremation of their deceased friend inspire three septuagenarian friends to build their own mortuary.</t>
  </si>
  <si>
    <t>s4807</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</si>
  <si>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</si>
  <si>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</si>
  <si>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</si>
  <si>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Ward El Kal, Aimée Sayah, Bassem Moughnie, Carlos Azar, Sara Abi Kanaan, Wesam Hanna</t>
  </si>
  <si>
    <t>In feudalistic Lebanon, farmers revolt against the nobility under the leadership of a revolutionary figure who champions the oppressed.</t>
  </si>
  <si>
    <t>s4809</t>
  </si>
  <si>
    <t>Felix Starck</t>
  </si>
  <si>
    <t>Over the course of one memorable and adventure-filled year, Felix Starck documents his 18,000-kilometer bicycle journey across 22 countries.</t>
  </si>
  <si>
    <t>s4810</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</si>
  <si>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</si>
  <si>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</si>
  <si>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</si>
  <si>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</si>
  <si>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</si>
  <si>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</si>
  <si>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</si>
  <si>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s4812</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</si>
  <si>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</si>
  <si>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</si>
  <si>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</si>
  <si>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</si>
  <si>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</si>
  <si>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</si>
  <si>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</si>
  <si>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</si>
  <si>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</si>
  <si>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</si>
  <si>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</si>
  <si>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</si>
  <si>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</si>
  <si>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</si>
  <si>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Han Han</t>
  </si>
  <si>
    <t>Shen Teng, Yin Zheng, Johnny Huang, Zhang Benyu, Yin Fang, Tian Yu, Wei Xiang</t>
  </si>
  <si>
    <t>After a five-year suspension, a once-legendary race car driver decides to get back in the game against a new generation of opponents.</t>
  </si>
  <si>
    <t>s4816</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</si>
  <si>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</si>
  <si>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</si>
  <si>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s4817</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</si>
  <si>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</si>
  <si>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</si>
  <si>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</si>
  <si>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</si>
  <si>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</si>
  <si>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</si>
  <si>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</si>
  <si>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s4819</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</si>
  <si>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</si>
  <si>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</si>
  <si>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</si>
  <si>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</si>
  <si>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s4820</t>
  </si>
  <si>
    <t>Mark Palansky</t>
  </si>
  <si>
    <t>Christina Ricci, James McAvoy, Catherine O'Hara, Peter Dinklage, Simon Woods</t>
  </si>
  <si>
    <t>In this modern fairy tale, a young woman cursed with the nose of a pig lives her life in seclusion – until an unlikely beau stumbles onto the scene.</t>
  </si>
  <si>
    <t>s4821</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</si>
  <si>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</si>
  <si>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</si>
  <si>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</si>
  <si>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</si>
  <si>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</si>
  <si>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</si>
  <si>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</si>
  <si>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</si>
  <si>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</si>
  <si>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</si>
  <si>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</si>
  <si>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</si>
  <si>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</si>
  <si>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</si>
  <si>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s4825</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</si>
  <si>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</si>
  <si>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</si>
  <si>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</si>
  <si>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November 25, 2017</t>
  </si>
  <si>
    <t>It's a country steeped in cultural traditions that stretch back more than 1,000 years. But Peru is also a land of surprising natural riches.</t>
  </si>
  <si>
    <t>s4827</t>
  </si>
  <si>
    <t>Luisana Lopilato, Amaia Salamanca, Rafael Spregelburd, Nicolás Furtado, Oriana Sabatini, Pedro Casablanc, Arancha Martí, Carlos Alcántara, María Onetto, Sara Sálamo</t>
  </si>
  <si>
    <t>August 9, 2018</t>
  </si>
  <si>
    <t>A policewoman whose childhood friend disappeared in Patagonia years ago starts a new search to find answers, and soon finds her own life in danger.</t>
  </si>
  <si>
    <t>s4828</t>
  </si>
  <si>
    <t>C.J. Wallis</t>
  </si>
  <si>
    <t>Theodore Slauson</t>
  </si>
  <si>
    <t>A "Price Is Right" superfan brings a bit of scandal to the long-running show by figuring out the answers to the questions before they're asked.</t>
  </si>
  <si>
    <t>s4829</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</si>
  <si>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</si>
  <si>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</si>
  <si>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</si>
  <si>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</si>
  <si>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</si>
  <si>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</si>
  <si>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s4831</t>
  </si>
  <si>
    <t>Rayka Zehtabchi</t>
  </si>
  <si>
    <t>February 12, 2019</t>
  </si>
  <si>
    <t>In rural India, where the stigma of menstruation persists, women make low-cost sanitary pads on a new machine and stride toward financial independence.</t>
  </si>
  <si>
    <t>s4832</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</si>
  <si>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</si>
  <si>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</si>
  <si>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</si>
  <si>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</si>
  <si>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</si>
  <si>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</si>
  <si>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</si>
  <si>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</si>
  <si>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</si>
  <si>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</si>
  <si>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</si>
  <si>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s4835</t>
  </si>
  <si>
    <t>Jason Orley</t>
  </si>
  <si>
    <t>Pete Davidson</t>
  </si>
  <si>
    <t>Comedian and "SNL" star Pete Davidson drops a candid and intimate stand-up special shot live in New York City.</t>
  </si>
  <si>
    <t>s4836</t>
  </si>
  <si>
    <t>Tony Stone</t>
  </si>
  <si>
    <t>Peter Dunning</t>
  </si>
  <si>
    <t>March 9, 2017</t>
  </si>
  <si>
    <t>His hilltop farm in Vermont may be bucolic, but making ends meet is a backbreaking challenge for grizzled, hard-drinking organic farmer Peter Dunning.</t>
  </si>
  <si>
    <t>s4837</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</si>
  <si>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</si>
  <si>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</si>
  <si>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</si>
  <si>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</si>
  <si>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</si>
  <si>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</si>
  <si>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</si>
  <si>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s4839</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</si>
  <si>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</si>
  <si>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</si>
  <si>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</si>
  <si>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</si>
  <si>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April 7, 2019</t>
  </si>
  <si>
    <t>s4841</t>
  </si>
  <si>
    <t>Ali Samadi Ahadi</t>
  </si>
  <si>
    <t>Stefan Kurt, Marianne Sägebrecht, Max Herbrechter</t>
  </si>
  <si>
    <t>Christmas is just around the corner, but Pettersson and Findus are worried the snowy weather (and lack of a tree) may keep them from celebrating.</t>
  </si>
  <si>
    <t>s4842</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</si>
  <si>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</si>
  <si>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</si>
  <si>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</si>
  <si>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</si>
  <si>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</si>
  <si>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</si>
  <si>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</si>
  <si>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</si>
  <si>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</si>
  <si>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</si>
  <si>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</si>
  <si>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s4845</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</si>
  <si>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</si>
  <si>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</si>
  <si>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</si>
  <si>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s4846</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</si>
  <si>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</si>
  <si>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</si>
  <si>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</si>
  <si>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</si>
  <si>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</si>
  <si>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</si>
  <si>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</si>
  <si>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</si>
  <si>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</si>
  <si>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</si>
  <si>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</si>
  <si>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</si>
  <si>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</si>
  <si>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</si>
  <si>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</si>
  <si>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Wale Ojo, Nse Ikpe-Etim, Lydia Forson, Joke Silva, Chika Okpala, Ada Ameh, Hafeez Oyetoro, Chika Chukwu</t>
  </si>
  <si>
    <t>A fashion designer and an arrogant businessman reluctantly try to help each other after accidentally swapping phones in the airport.</t>
  </si>
  <si>
    <t>s4851</t>
  </si>
  <si>
    <t>Vijay Maurya</t>
  </si>
  <si>
    <t>Parna Pethe, Chetan Chitnis, Anshuman Joshi, Aashay Kulkarni, Vandana Gupte, Girish Oak</t>
  </si>
  <si>
    <t>Posing as her bubbly identical twin for a quiz contest, a shy student crushes on a fellow participant, who falls for her — thinking she’s her sister.</t>
  </si>
  <si>
    <t>s4852</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</si>
  <si>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</si>
  <si>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</si>
  <si>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</si>
  <si>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</si>
  <si>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Dana Nachman, Don Hardy Jr.</t>
  </si>
  <si>
    <t>Five Labrador puppies embark on a 20-month training to pass the milestones on their journey to becoming guide dogs for people with visual impairment.</t>
  </si>
  <si>
    <t>s4854</t>
  </si>
  <si>
    <t>Peter Webber</t>
  </si>
  <si>
    <t>Carlos Bardem, Natalia Reyes, Emiliano Pernia, Duban Prado, Marcela Mar</t>
  </si>
  <si>
    <t>April 12, 2018</t>
  </si>
  <si>
    <t>Aspiring teen thieves learn what it takes to be successful pickpockets on the streets of Bogotá from a master in the arts of trickery and deception.</t>
  </si>
  <si>
    <t>s4855</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</si>
  <si>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</si>
  <si>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</si>
  <si>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</si>
  <si>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</si>
  <si>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</si>
  <si>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</si>
  <si>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</si>
  <si>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</si>
  <si>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</si>
  <si>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</si>
  <si>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</si>
  <si>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</si>
  <si>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</si>
  <si>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</si>
  <si>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Vinod Kapri</t>
  </si>
  <si>
    <t>Pihu Myra Vishwakarma</t>
  </si>
  <si>
    <t>A two-year-old must fend for herself when her mother suddenly passes away while her father is gone for a conference, leaving her prone to danger.</t>
  </si>
  <si>
    <t>s4859</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</si>
  <si>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</si>
  <si>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</si>
  <si>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</si>
  <si>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</si>
  <si>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</si>
  <si>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</si>
  <si>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</si>
  <si>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</si>
  <si>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</si>
  <si>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</si>
  <si>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</si>
  <si>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</si>
  <si>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</si>
  <si>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</si>
  <si>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</si>
  <si>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</si>
  <si>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</si>
  <si>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</si>
  <si>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Byeon Hee-sun</t>
  </si>
  <si>
    <t>Jo Kyoung-i, Kim Seo-yeong, Kim Eun-ah, Jeong Jae-heon</t>
  </si>
  <si>
    <t>Joined by new friends from other planets, Pinkfong and Baby Shark explore outer space and search for missing star pieces to return home.</t>
  </si>
  <si>
    <t>s4865</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</si>
  <si>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</si>
  <si>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</si>
  <si>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</si>
  <si>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</si>
  <si>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</si>
  <si>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</si>
  <si>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</si>
  <si>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</si>
  <si>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Oscar Micheaux, Spencer Williams, Richard E. Norman, Richard Maurice</t>
  </si>
  <si>
    <t>This newly preserved collection features more than 20 films made by groundbreaking African American directors for black audiences from 1915 to 1946.</t>
  </si>
  <si>
    <t>s4868</t>
  </si>
  <si>
    <t>This collection restores films from women who tackled hot-button issues, transcended norms, and left a mark on the history of cinema and the industry.</t>
  </si>
  <si>
    <t>s4869</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</si>
  <si>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</si>
  <si>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</si>
  <si>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</si>
  <si>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</si>
  <si>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</si>
  <si>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</si>
  <si>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</si>
  <si>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</si>
  <si>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</si>
  <si>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</si>
  <si>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s4872</t>
  </si>
  <si>
    <t>Jacob Ewaniuk, Kyle Breitkopf, Addison Holley</t>
  </si>
  <si>
    <t>France, United Kingdom</t>
  </si>
  <si>
    <t>Three 6-year-old kids who live normal lives during the day become superheroes at night, fighting crime as a team known as PJ Masks.</t>
  </si>
  <si>
    <t>s4873</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</si>
  <si>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</si>
  <si>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</si>
  <si>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</si>
  <si>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Christophe Honoré</t>
  </si>
  <si>
    <t>Vincent Lacoste, Pierre Deladonchamps, Denis Podalydès, Adèle Wismes, Thomas Gonzalez, Clement Metayer, Quentin Thébault, Tristan Farge, Sophie Letourneur</t>
  </si>
  <si>
    <t>July 13, 2019</t>
  </si>
  <si>
    <t>When a Paris-based writer with AIDS meets a college student exploring his sexuality, romance blossoms in his waning days.</t>
  </si>
  <si>
    <t>s4875</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</si>
  <si>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</si>
  <si>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</si>
  <si>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</si>
  <si>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</si>
  <si>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</si>
  <si>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In this sequel to the Emmy-winning "Planet Earth" series, viewers are treated to rich and intimate views of the natural diversity of our planet.</t>
  </si>
  <si>
    <t>s4877</t>
  </si>
  <si>
    <t>This landmark series transports nature lovers from the Himalayan Mountains to the depths of the ocean and everywhere in between.</t>
  </si>
  <si>
    <t>s4878</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</si>
  <si>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</si>
  <si>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</si>
  <si>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</si>
  <si>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Natalie Portman, Lily-Rose Depp, Emmanuel Salinger, Amira Casar, Pierre Salvadori, Louis Garrel</t>
  </si>
  <si>
    <t>In pre-World War II France, two sisters purport to be able to communicate with the dead and soon catch the eye of an ambitious filmmaker.</t>
  </si>
  <si>
    <t>s4880</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</si>
  <si>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</si>
  <si>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</si>
  <si>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</si>
  <si>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</si>
  <si>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</si>
  <si>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</si>
  <si>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</si>
  <si>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</si>
  <si>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</si>
  <si>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</si>
  <si>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</si>
  <si>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</si>
  <si>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</si>
  <si>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</si>
  <si>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</si>
  <si>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</si>
  <si>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Jean-Simon Chartier</t>
  </si>
  <si>
    <t>Step inside the Ubisoft offices, and follow designer Jason VandenBerghe's fight to create the video game "For Honor" over four years.</t>
  </si>
  <si>
    <t>s4885</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</si>
  <si>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</si>
  <si>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</si>
  <si>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s4886</t>
  </si>
  <si>
    <t>QLF</t>
  </si>
  <si>
    <t>PNL</t>
  </si>
  <si>
    <t>French rap duo PNL deliver hypnotic visuals and perform popular tracks from their album "Dans la légende" and more at the Bercy Arena in Paris.</t>
  </si>
  <si>
    <t>s4887</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</si>
  <si>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</si>
  <si>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</si>
  <si>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</si>
  <si>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</si>
  <si>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</si>
  <si>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Stephen Fry, Alex Marty</t>
  </si>
  <si>
    <t>January 10, 2019</t>
  </si>
  <si>
    <t>Discovery is the name of the game for friendly toddler Pocoyo in this lifelike and richly colored animated adventure series for preschoolers.</t>
  </si>
  <si>
    <t>s4889</t>
  </si>
  <si>
    <t>Pocoyo gears up for exciting car races and learns that friends, teamwork and imagination are what matter the most.</t>
  </si>
  <si>
    <t>s4890</t>
  </si>
  <si>
    <t>Alfonso Rodríguez</t>
  </si>
  <si>
    <t>Stephen Fry, Carys Doyle</t>
  </si>
  <si>
    <t>Acrobatic aliens arrive on spaceships and perform for everyone, but when angry aliens arrive as well, Pocoyo and his friends must now put on a show.</t>
  </si>
  <si>
    <t>s4891</t>
  </si>
  <si>
    <t>To celebrate the carnival, everyone learns to dance to different music. Plus, Pocoyo's friends surprise him with something delicious.</t>
  </si>
  <si>
    <t>s4892</t>
  </si>
  <si>
    <t>Stephen Fry, Montana Smedley</t>
  </si>
  <si>
    <t>Pocoyo and his friends have a costume contest to celebrate Halloween and learn new things about planets and stars in space.</t>
  </si>
  <si>
    <t>s4893</t>
  </si>
  <si>
    <t>Pocoyo finds a special toy and plays new games with his friends, then they’re spooked by a scary box and try to find out who’s inside.</t>
  </si>
  <si>
    <t>s4894</t>
  </si>
  <si>
    <t>Guillermo Garcia, David Cantolla</t>
  </si>
  <si>
    <t>Everyone is getting excited for the games. Pocoyo plays baseball and golf, and races with his friends. Ready, set, go!</t>
  </si>
  <si>
    <t>s4895</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</si>
  <si>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</si>
  <si>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</si>
  <si>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</si>
  <si>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</si>
  <si>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</si>
  <si>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</si>
  <si>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</si>
  <si>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s4897</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</si>
  <si>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</si>
  <si>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</si>
  <si>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</si>
  <si>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s4898</t>
  </si>
  <si>
    <t>Tetsuo Yajima</t>
  </si>
  <si>
    <t>Gim Yeong-seon, Ikue Otani, O Inseong, I Sen-ho, Jeong-shin Woo, Sarah Natochenny</t>
  </si>
  <si>
    <t>Ash and Pikachu journey to Fula City for its Wind Festival. When disaster looms, they must work together with a group of misfits to save the day!</t>
  </si>
  <si>
    <t>s4899</t>
  </si>
  <si>
    <t>Sarah Natochenny, Laurie Hymes, Jessica Paquet, Rosie Reyes, Alyson Leigh Rosenfeld, Marc Swint, Rodger Parsons</t>
  </si>
  <si>
    <t>Ash and his Pikachu travel to the Alola region with his mother and enroll in the Pokémon school, where they confront the nefarious Team Skull.</t>
  </si>
  <si>
    <t>s4900</t>
  </si>
  <si>
    <t>Rica Matsumoto, Ikue Otani, Mayumi Iizuka, Megumi Hayashibara, Unsho Ishizuka</t>
  </si>
  <si>
    <t>Explore the world of Pokémon with 10-year-old Ash Ketchum and his partner, Pikachu, as they aim for Ash's ultimate goal: becoming a Pokémon master.</t>
  </si>
  <si>
    <t>s4901</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</si>
  <si>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</si>
  <si>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</si>
  <si>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</si>
  <si>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s4902</t>
  </si>
  <si>
    <t>An assassin on the verge of retirement must put the good life on hold when his greedy boss sends a squad of young, ruthless killers to take him out.</t>
  </si>
  <si>
    <t>s4903</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</si>
  <si>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</si>
  <si>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</si>
  <si>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</si>
  <si>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</si>
  <si>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</si>
  <si>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</si>
  <si>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</si>
  <si>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</si>
  <si>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</si>
  <si>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</si>
  <si>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</si>
  <si>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</si>
  <si>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</si>
  <si>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</si>
  <si>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</si>
  <si>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</si>
  <si>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This animated adaptation of the quirky four-panel comic brings the random exploits of Popuko and Pipimi to life.</t>
  </si>
  <si>
    <t>s4908</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</si>
  <si>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</si>
  <si>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</si>
  <si>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</si>
  <si>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</si>
  <si>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Wim Wenders</t>
  </si>
  <si>
    <t>Pope Francis</t>
  </si>
  <si>
    <t>Switzerland, Vatican City, Italy, Germany, France</t>
  </si>
  <si>
    <t>Documentary filmmaker Wim Wenders travels the world with Pope Francis, recording the controversial pontiff's humanist views in a sharply divided age.</t>
  </si>
  <si>
    <t>s4910</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</si>
  <si>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</si>
  <si>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</si>
  <si>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</si>
  <si>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</si>
  <si>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</si>
  <si>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</si>
  <si>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</si>
  <si>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</si>
  <si>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On a tiny island, Pororo the penguin has fun adventures with his friends Eddy the fox, Loopy the beaver, Poby the polar bear and Crong the dinosaur.</t>
  </si>
  <si>
    <t>s4913</t>
  </si>
  <si>
    <t>Fred Armisen, Carrie Brownstein</t>
  </si>
  <si>
    <t>Fred Armisen and Carrie Brownstein send up the residents of Portland, Ore. Typical targets include artisanal light bulbs and feminist bookstores.</t>
  </si>
  <si>
    <t>s4914</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</si>
  <si>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</si>
  <si>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</si>
  <si>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</si>
  <si>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</si>
  <si>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s4915</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</si>
  <si>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</si>
  <si>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</si>
  <si>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</si>
  <si>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</si>
  <si>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</si>
  <si>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</si>
  <si>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s4917</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</si>
  <si>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</si>
  <si>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</si>
  <si>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</si>
  <si>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</si>
  <si>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</si>
  <si>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</si>
  <si>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s4919</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</si>
  <si>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</si>
  <si>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</si>
  <si>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</si>
  <si>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</si>
  <si>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</si>
  <si>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</si>
  <si>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</si>
  <si>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</si>
  <si>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</si>
  <si>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</si>
  <si>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</si>
  <si>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</si>
  <si>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</si>
  <si>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</si>
  <si>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</si>
  <si>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</si>
  <si>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</si>
  <si>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</si>
  <si>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</si>
  <si>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</si>
  <si>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</si>
  <si>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Manish Chaudhary, Pankaj Tripathi, Geetika Tyagi, Rahul Bagga</t>
  </si>
  <si>
    <t>Two men who grew up in Mumbai's slums are drawn into the city's brutal narcotics trade, where they fight on opposite sides of the law.</t>
  </si>
  <si>
    <t>s4925</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</si>
  <si>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</si>
  <si>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</si>
  <si>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</si>
  <si>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</si>
  <si>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</si>
  <si>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</si>
  <si>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</si>
  <si>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</si>
  <si>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</si>
  <si>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</si>
  <si>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</si>
  <si>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</si>
  <si>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s4929</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</si>
  <si>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</si>
  <si>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</si>
  <si>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</si>
  <si>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</si>
  <si>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Just when you thought the Rangers' mission was accomplished there's an even more difficult challenge for them to face with the arrival of a new enemy.</t>
  </si>
  <si>
    <t>s4931</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</si>
  <si>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</si>
  <si>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</si>
  <si>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</si>
  <si>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</si>
  <si>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</si>
  <si>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</si>
  <si>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</si>
  <si>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</si>
  <si>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s4934</t>
  </si>
  <si>
    <t>Michael Chaturantabut, Sean CW Johnson, Alison MacInnis, Keith Robinson, Sasha Craig, Monica Louwerens, Rhett Fisher, Ron Roggé, Jennifer L. Yen, Kim Strauss</t>
  </si>
  <si>
    <t>France, Japan, United States</t>
  </si>
  <si>
    <t>As demons rumble from their graves beneath Mariner Bay, a government organization called Lightspeed recruits five civilians to defend the city.</t>
  </si>
  <si>
    <t>s4935</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</si>
  <si>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</si>
  <si>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</si>
  <si>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</si>
  <si>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</si>
  <si>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</si>
  <si>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s4937</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</si>
  <si>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</si>
  <si>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</si>
  <si>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</si>
  <si>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</si>
  <si>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</si>
  <si>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</si>
  <si>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</si>
  <si>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</si>
  <si>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</si>
  <si>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</si>
  <si>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</si>
  <si>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</si>
  <si>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</si>
  <si>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</si>
  <si>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</si>
  <si>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</si>
  <si>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</si>
  <si>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</si>
  <si>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</si>
  <si>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</si>
  <si>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</si>
  <si>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</si>
  <si>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</si>
  <si>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Alex Heartman, Erika Fong, Hector David Jr., Najee De-Tiege, Brittany Anne Pirtle, Rene Naufahu</t>
  </si>
  <si>
    <t>The Samurai Rangers team up with the RPM Ranger Red to fight off Master Xandred's Mooger army and a robotic villain from the RPM Ranger's dimension.</t>
  </si>
  <si>
    <t>s4945</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</si>
  <si>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</si>
  <si>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</si>
  <si>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</si>
  <si>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</si>
  <si>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</si>
  <si>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</si>
  <si>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</si>
  <si>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</si>
  <si>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</si>
  <si>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</si>
  <si>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</si>
  <si>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</si>
  <si>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</si>
  <si>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</si>
  <si>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</si>
  <si>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</si>
  <si>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</si>
  <si>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</si>
  <si>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</si>
  <si>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</si>
  <si>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</si>
  <si>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</si>
  <si>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</si>
  <si>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</si>
  <si>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</si>
  <si>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</si>
  <si>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</si>
  <si>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</si>
  <si>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</si>
  <si>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</si>
  <si>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</si>
  <si>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</si>
  <si>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</si>
  <si>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</si>
  <si>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</si>
  <si>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</si>
  <si>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</si>
  <si>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</si>
  <si>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James Barr</t>
  </si>
  <si>
    <t>Robo Knight learns the meaning of Christmas from a group of children when he is mistaken for a donated Christmas toy and is shipped to a foreign land.</t>
  </si>
  <si>
    <t>s4958</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</si>
  <si>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</si>
  <si>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</si>
  <si>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</si>
  <si>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</si>
  <si>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</si>
  <si>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</si>
  <si>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</si>
  <si>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</si>
  <si>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s4960</t>
  </si>
  <si>
    <t>Gaten Matarazzo</t>
  </si>
  <si>
    <t>Reality TV, TV Comedies, TV Horror</t>
  </si>
  <si>
    <t>Monstrous frights meet hilarious reveals on this hidden-camera prank show as real people become the stars of their own full-blown horror movie.</t>
  </si>
  <si>
    <t>s4961</t>
  </si>
  <si>
    <t>Frank Capra</t>
  </si>
  <si>
    <t>Frank Capra's documentary chronicles the rise of authoritarianism in Germany, Italy and Japan as America prepares for a defense of liberty.</t>
  </si>
  <si>
    <t>s4962</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</si>
  <si>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</si>
  <si>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</si>
  <si>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s4963</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</si>
  <si>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</si>
  <si>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</si>
  <si>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</si>
  <si>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Chris Bell, Josh Alexander, Greg Young</t>
  </si>
  <si>
    <t>A documentarian uses his own family's experiences as a springboard to explore the ethical issues surrounding the FDA and pharmaceutical industry.</t>
  </si>
  <si>
    <t>s4965</t>
  </si>
  <si>
    <t>Su-jong Choi, Hee-Ra Ha, Jay Kim, Ji-hye Wang, Shin-il Kang</t>
  </si>
  <si>
    <t>An ambitious, talented politician embarks on an intense journey toward winning the presidency while juggling his complicated family affairs.</t>
  </si>
  <si>
    <t>s4966</t>
  </si>
  <si>
    <t>Fran Lebowitz</t>
  </si>
  <si>
    <t>Wander the New York City streets and fascinating mind of wry writer, humorist and raconteur Fran Lebowitz as she sits down with Martin Scorsese.</t>
  </si>
  <si>
    <t>s4967</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</si>
  <si>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</si>
  <si>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</si>
  <si>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</si>
  <si>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</si>
  <si>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Sierra Li, Dylan Xiong, Yu Yi Jie, Zhao Yao Ke, Tien Hsin</t>
  </si>
  <si>
    <t>Doomed by misunderstandings, two middle-school classmates miss their shot at love – but a twist of fate brings them together years later.</t>
  </si>
  <si>
    <t>s4969</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</si>
  <si>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</si>
  <si>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</si>
  <si>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</si>
  <si>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</si>
  <si>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</si>
  <si>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</si>
  <si>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</si>
  <si>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s4971</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</si>
  <si>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</si>
  <si>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</si>
  <si>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s4972</t>
  </si>
  <si>
    <t>Kenny Bee, Cherie Chung, Chan Pak-cheung, Rosamund Kwan, Maggie Cheung</t>
  </si>
  <si>
    <t>Two young buddies seek love in Hawaii, and upon returning home in disappointment, soon entangle themselves in a messy identity swap.</t>
  </si>
  <si>
    <t>s4973</t>
  </si>
  <si>
    <t>Bhavik Thakore</t>
  </si>
  <si>
    <t>A prince and a commoner who are best friends keep having to thwart the plots of the prince's scheming, ambitious minister.</t>
  </si>
  <si>
    <t>s4974</t>
  </si>
  <si>
    <t>Gavin Lewis, Theodore Barnes, Shelby Simmons, Cynthia Kaye McWilliams</t>
  </si>
  <si>
    <t>May 20, 2019</t>
  </si>
  <si>
    <t>A prankster prince who wants to experience life as an ordinary teen leaves his kingdom to live incognito with a single mom and her studious son.</t>
  </si>
  <si>
    <t>s4975</t>
  </si>
  <si>
    <t>Teddy's never missed the Festival of Lights, but the bowling alley’s been snowed in! Not to worry – Emil insists the Christmas moose will save the day.</t>
  </si>
  <si>
    <t>s4976</t>
  </si>
  <si>
    <t>Stephen Cone</t>
  </si>
  <si>
    <t>Tyler Ross, Rebecca Spence, James Vincent Meredith</t>
  </si>
  <si>
    <t>A teenager moves to Chicago for the summer and finds a poignant mentor in her aunt and a sweet love interest in a girl who works in the neighborhood.</t>
  </si>
  <si>
    <t>s4977</t>
  </si>
  <si>
    <t>Luis Lopez, Clay Tweel</t>
  </si>
  <si>
    <t>September 26, 2014</t>
  </si>
  <si>
    <t>This award-winning, original documentary chronicles the race for market leadership in 3D printing, the next wave of technological evolution.</t>
  </si>
  <si>
    <t>s4978</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</si>
  <si>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</si>
  <si>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</si>
  <si>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</si>
  <si>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</si>
  <si>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</si>
  <si>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</si>
  <si>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s4980</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</si>
  <si>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</si>
  <si>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</si>
  <si>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</si>
  <si>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</si>
  <si>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</si>
  <si>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</si>
  <si>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</si>
  <si>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</si>
  <si>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</si>
  <si>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</si>
  <si>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</si>
  <si>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</si>
  <si>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Ken Burns's documentary traces the passage of the 18th Amendment, the social and legal effects of prohibiting alcohol, and the repeal of Prohibition.</t>
  </si>
  <si>
    <t>s4985</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</si>
  <si>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</si>
  <si>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</si>
  <si>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</si>
  <si>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s4986</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</si>
  <si>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</si>
  <si>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</si>
  <si>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</si>
  <si>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</si>
  <si>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</si>
  <si>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</si>
  <si>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</si>
  <si>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</si>
  <si>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</si>
  <si>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</si>
  <si>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</si>
  <si>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</si>
  <si>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</si>
  <si>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</si>
  <si>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</si>
  <si>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</si>
  <si>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</si>
  <si>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</si>
  <si>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Ben Ferencz</t>
  </si>
  <si>
    <t>A gripping profile of Ben Ferencz, the last surviving lead prosecutor at the Nuremberg trials whose lifelong desire for justice altered the rule of law.</t>
  </si>
  <si>
    <t>s4992</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</si>
  <si>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</si>
  <si>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</si>
  <si>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</si>
  <si>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</si>
  <si>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</si>
  <si>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</si>
  <si>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s4994</t>
  </si>
  <si>
    <t>Udhayanidhi Stalin, Aditi Rao Hydari, Nithya Menon, Ram, Rajkumar Pitchumani</t>
  </si>
  <si>
    <t>As a visually impaired man attempts to rescue his love interest from a serial killer, the dark story behind the murderer’s disturbing psyche emerges.</t>
  </si>
  <si>
    <t>s4995</t>
  </si>
  <si>
    <t>Sang-ho Yeon</t>
  </si>
  <si>
    <t>Ryu Seung-ryong, Shim Eun-kyung, Jung-min Park, Min-jae Kim, Yu-mi Jung</t>
  </si>
  <si>
    <t>Suddenly possessed with supernatural powers, a father sets out to help his estranged daughter, who's at risk of losing everything she's lived for.</t>
  </si>
  <si>
    <t>s4996</t>
  </si>
  <si>
    <t>Jeonghwa Yang, Yongwoo Shin, Doug Erholtz, Melissa Fahn, Karen Strassman, Kirk Thornton, Spike Spencer</t>
  </si>
  <si>
    <t>Faced with a threat to the survival of her family restaurant, as well as a rival for Garu's heart, Pucca fights for all that she loves.</t>
  </si>
  <si>
    <t>s4997</t>
  </si>
  <si>
    <t>Aoi Yuki, Chiwa Saito, Kaori Mizuhashi, Eri Kitamura, Emiri Kato, Ai Nonaka</t>
  </si>
  <si>
    <t>One day, Madoka Kaname has a very magical encounter, one that can change her destiny. This is the beginning of the new story of magical witch girls.</t>
  </si>
  <si>
    <t>s4998</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</si>
  <si>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</si>
  <si>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</si>
  <si>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s4999</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</si>
  <si>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</si>
  <si>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</si>
  <si>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</si>
  <si>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s5000</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</si>
  <si>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</si>
  <si>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</si>
  <si>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</si>
  <si>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</si>
  <si>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Anil Kapoor, Madhuri Dixit, Namrata Shirodkar, Danny Denzongpa, Om Puri, Kulbhushan Kharbanda, Farida Jalal, Shivaji Satham</t>
  </si>
  <si>
    <t>A notorious terrorist manipulates an Indian army major's jilted lover into helping him obtain a classified military code.</t>
  </si>
  <si>
    <t>s5002</t>
  </si>
  <si>
    <t>Kabir Bhatia</t>
  </si>
  <si>
    <t>Puteri Aishah, Remy Ishak, Alvin Wong</t>
  </si>
  <si>
    <t>October 8, 2018</t>
  </si>
  <si>
    <t>Thom tells her grandson about his grandfather, a sailor who left 61 years ago to seek his fortune, and asks him to find out what happened to her spouse.</t>
  </si>
  <si>
    <t>s5003</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</si>
  <si>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</si>
  <si>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</si>
  <si>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</si>
  <si>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</si>
  <si>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</si>
  <si>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</si>
  <si>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</si>
  <si>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</si>
  <si>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Christian Convery, Don Lake, Chance Hurstfield, Aria Birch, Dylan Schombing, Riley O'Donnell</t>
  </si>
  <si>
    <t>Furry friends take a re-bark-able journey in this series about an extraordinary school for the cutest, cuddliest and most curious puppies.</t>
  </si>
  <si>
    <t>s5006</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</si>
  <si>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</si>
  <si>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</si>
  <si>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</si>
  <si>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</si>
  <si>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Kaitlyn Maher, Obba Babatundé,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</si>
  <si>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</si>
  <si>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</si>
  <si>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</si>
  <si>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</si>
  <si>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</si>
  <si>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</si>
  <si>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</si>
  <si>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</si>
  <si>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</si>
  <si>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s5010</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</si>
  <si>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</si>
  <si>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</si>
  <si>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</si>
  <si>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</si>
  <si>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</si>
  <si>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</si>
  <si>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</si>
  <si>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</si>
  <si>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</si>
  <si>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</si>
  <si>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</si>
  <si>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</si>
  <si>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</si>
  <si>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</si>
  <si>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</si>
  <si>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</si>
  <si>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</si>
  <si>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</si>
  <si>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</si>
  <si>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Luv Ranjan</t>
  </si>
  <si>
    <t>Kartik Aaryan, Divyendu Sharma, Raayo S. Bakhirta, Nushrat Bharucha, Sonalli Sehgall, Ishita Raj</t>
  </si>
  <si>
    <t>Matters of the heart introduce chaos into the once-idyllic bachelor existence of three young men who share an apartment.</t>
  </si>
  <si>
    <t>s5016</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</si>
  <si>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</si>
  <si>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</si>
  <si>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</si>
  <si>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</si>
  <si>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</si>
  <si>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</si>
  <si>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</si>
  <si>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Meiyang Chang, Surbhi Jyoti</t>
  </si>
  <si>
    <t>From teen lovers defying social and religious taboos to a student falling for her teacher, these stories explore joy and heartache in modern romance.</t>
  </si>
  <si>
    <t>s5019</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</si>
  <si>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</si>
  <si>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</si>
  <si>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</si>
  <si>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Michael Tolajian</t>
  </si>
  <si>
    <t>At San Quentin State Prison, hardened convicts take their shots at redemption while navigating personal struggles by bonding through basketball.</t>
  </si>
  <si>
    <t>s5021</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</si>
  <si>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</si>
  <si>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</si>
  <si>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</si>
  <si>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</si>
  <si>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This riveting series follows three star high school quarterbacks as they play their final season before moving on to Division I college football.</t>
  </si>
  <si>
    <t>s5023</t>
  </si>
  <si>
    <t>Dilip Kumar, Mukul Dev, Rekha, Mamta Kulkarni, Smita Jaykar, Gulshan Grover</t>
  </si>
  <si>
    <t>When an abusive landowner is murdered, his twin brother sets out to find the killer but quickly discovers that everyone, it seems, wanted him dead.</t>
  </si>
  <si>
    <t>s5024</t>
  </si>
  <si>
    <t>Fu Dalong, Ning Jing, Yu Entai, Zhou Bo, Fu Miao, Feihu Sun, Lu Ying, Qiu Yongli</t>
  </si>
  <si>
    <t>During the Warring States period, Qin state ruler Duke Xiao recruits statesman Shang Yang to help enact bold reforms that transform western China.</t>
  </si>
  <si>
    <t>s5025</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</si>
  <si>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</si>
  <si>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</si>
  <si>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</si>
  <si>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</si>
  <si>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</si>
  <si>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</si>
  <si>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 and become one with the sound.</t>
  </si>
  <si>
    <t>s5027</t>
  </si>
  <si>
    <t>Ariel Levy, Andrea Velasco, Lucy Cominetti, Ignacia Allamand, Paz Bascuñán, Claudia Celedón, Nicolás Martínez</t>
  </si>
  <si>
    <t>Javier is happily in love with Sofia, so when she breaks up their perfect life, he has to get her back – or maybe try finding a new perfect love.</t>
  </si>
  <si>
    <t>s5028</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</si>
  <si>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</si>
  <si>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</si>
  <si>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</si>
  <si>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</si>
  <si>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</si>
  <si>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</si>
  <si>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</si>
  <si>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</si>
  <si>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</si>
  <si>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</si>
  <si>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</si>
  <si>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</si>
  <si>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s5032</t>
  </si>
  <si>
    <t>Ethan Juan, Cheryl Yang, Harry Chang, Sylvia Yang, James Wen, Patrick Lee</t>
  </si>
  <si>
    <t>Sparks begin to fly when a successful 33-year-old single woman and a 25-year-old romantic with few prospects navigate love and differences.</t>
  </si>
  <si>
    <t>s5033</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</si>
  <si>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</si>
  <si>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</si>
  <si>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</si>
  <si>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</si>
  <si>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Alice Braga, Veronica Falcón,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</si>
  <si>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</si>
  <si>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</si>
  <si>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</si>
  <si>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</si>
  <si>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</si>
  <si>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</si>
  <si>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Eight women perform in front of celebrity judges and compete for the title of India’s top female stand-up comedian.</t>
  </si>
  <si>
    <t>s5037</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</si>
  <si>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</si>
  <si>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</si>
  <si>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</si>
  <si>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Bobby Berk, Karamo Brown, Tan France, Antoni Porowski, Jonathan Van Ness</t>
  </si>
  <si>
    <t>An all-new “Fab Five” advise men on fashion, grooming, food, culture and design in this modern reboot of the Emmy Award-winning reality series.</t>
  </si>
  <si>
    <t>s5039</t>
  </si>
  <si>
    <t>Bobby Berk, Karamo Brown, Tan France, Antoni Porowski, Jonathan Van Ness, Kiko Mizuhara</t>
  </si>
  <si>
    <t>The Fab Five touch down in Tokyo to spread the joy, explore the culture, and help four Japanese men and women find the confidence to be themselves.</t>
  </si>
  <si>
    <t>s5040</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</si>
  <si>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</si>
  <si>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</si>
  <si>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</si>
  <si>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s5041</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</si>
  <si>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</si>
  <si>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</si>
  <si>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s5042</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</si>
  <si>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</si>
  <si>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</si>
  <si>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</si>
  <si>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</si>
  <si>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</si>
  <si>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</si>
  <si>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</si>
  <si>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Rashida Jones, Alan Hicks</t>
  </si>
  <si>
    <t>Quincy Jones</t>
  </si>
  <si>
    <t>This documentary profiles music and culture icon Quincy Jones, offering unprecedented access to his private life and stories from his unparalleled career.</t>
  </si>
  <si>
    <t>s5045</t>
  </si>
  <si>
    <t>Shrunk down in size, Como and his friends examine the wonder-filled world around them one item at a time, from foods to household goods.</t>
  </si>
  <si>
    <t>s5046</t>
  </si>
  <si>
    <t>Saravana Rajan</t>
  </si>
  <si>
    <t>Vaibhav Reddy, Sana Althaf, Sampath Raj, Inigo Prabhakaran, Anjana Keerthi, Subbu Panchu</t>
  </si>
  <si>
    <t>Things look up for a Chennai man struggling to make ends meet when he falls for a politician’s daughter – until he gets entangled in a murder case.</t>
  </si>
  <si>
    <t>s5047</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</si>
  <si>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</si>
  <si>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</si>
  <si>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</si>
  <si>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s5048</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</si>
  <si>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</si>
  <si>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</si>
  <si>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</si>
  <si>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</si>
  <si>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</si>
  <si>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</si>
  <si>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s5050</t>
  </si>
  <si>
    <t>Ekta Kaul, Ashish Sharma, Kanan Malhotra, Sukirti Kandpal</t>
  </si>
  <si>
    <t>A complex love triangle goes horribly wrong in this epic, multigenerational saga involving romance, revenge, mistaken identity and amnesia.</t>
  </si>
  <si>
    <t>s5051</t>
  </si>
  <si>
    <t>Damien Laquet, David Gasman, Barbara Scaff</t>
  </si>
  <si>
    <t>Giant, rambunctious rabbits have invaded and are wreaking havoc on the world. But we'll have to get used to them, because they're not going anywhere!</t>
  </si>
  <si>
    <t>s5052</t>
  </si>
  <si>
    <t>M. Rajoli, Kartina Aziz, Rozie Rashid, Irwan Iskandar, Noor Khiriah, Hafiz Ibrahim</t>
  </si>
  <si>
    <t>A free-spirited couple leave the city to retire in the country. But when they're swindled by a relative, life in the countryside loses its luster.</t>
  </si>
  <si>
    <t>s5053</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</si>
  <si>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</si>
  <si>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</si>
  <si>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</si>
  <si>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</si>
  <si>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</si>
  <si>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</si>
  <si>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</si>
  <si>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</si>
  <si>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</si>
  <si>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</si>
  <si>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</si>
  <si>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</si>
  <si>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</si>
  <si>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Raphael Erichsen</t>
  </si>
  <si>
    <t>This film chronicles the career of surfer Dadá Figueiredo, whose stormy personal life upended his status as a trendsetting '70s sports hero.</t>
  </si>
  <si>
    <t>s5058</t>
  </si>
  <si>
    <t>Peter Howitt</t>
  </si>
  <si>
    <t>Debby Ryan, Sarena Parmar, Adam DiMarco, Merritt Patterson, Nancy Robertson</t>
  </si>
  <si>
    <t>Shy student Tara has a secret identity: She is smooth-talking Radio Rebel, a DJ who lends her voice to all kids, popular and unpopular alike.</t>
  </si>
  <si>
    <t>s5059</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</si>
  <si>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</si>
  <si>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</si>
  <si>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</si>
  <si>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</si>
  <si>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</si>
  <si>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</si>
  <si>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</si>
  <si>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</si>
  <si>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</si>
  <si>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</si>
  <si>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</si>
  <si>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</si>
  <si>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Rafał Banaś, Michał Leja</t>
  </si>
  <si>
    <t>Young Polish comedians Rafał Banaś and Michał Leja present a high-energy stand-up show at Warsaw's Klub Hybrydy.</t>
  </si>
  <si>
    <t>s5063</t>
  </si>
  <si>
    <t>Rafinha Bastos</t>
  </si>
  <si>
    <t>An off-color joke nearly cost him everything. Brazilian comic Rafinha Bastos talks about that and much more, from his divorce to finding love again.</t>
  </si>
  <si>
    <t>s5064</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</si>
  <si>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</si>
  <si>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</si>
  <si>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</si>
  <si>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</si>
  <si>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</si>
  <si>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</si>
  <si>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</si>
  <si>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</si>
  <si>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</si>
  <si>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</si>
  <si>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</si>
  <si>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</si>
  <si>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</si>
  <si>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</si>
  <si>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</si>
  <si>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s5068</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</si>
  <si>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</si>
  <si>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</si>
  <si>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</si>
  <si>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</si>
  <si>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Jeremy Coon, Tim Skousen</t>
  </si>
  <si>
    <t>Three childhood friends attempt to finish the pet project they've worked on for over 30 years: re-creating "Raiders of the Lost Ark" shot for shot.</t>
  </si>
  <si>
    <t>s5070</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</si>
  <si>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</si>
  <si>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</si>
  <si>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</si>
  <si>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</si>
  <si>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</si>
  <si>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</si>
  <si>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</si>
  <si>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</si>
  <si>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</si>
  <si>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</si>
  <si>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</si>
  <si>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</si>
  <si>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</si>
  <si>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</si>
  <si>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</si>
  <si>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s5074</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</si>
  <si>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</si>
  <si>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</si>
  <si>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</si>
  <si>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</si>
  <si>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</si>
  <si>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</si>
  <si>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</si>
  <si>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</si>
  <si>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</si>
  <si>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</si>
  <si>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</si>
  <si>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</si>
  <si>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</si>
  <si>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</si>
  <si>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</si>
  <si>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</si>
  <si>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</si>
  <si>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</si>
  <si>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</si>
  <si>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</si>
  <si>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</si>
  <si>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</si>
  <si>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Explore the history and flavors of regional Indian cuisine, from traditional Kashmiri feasts to the vegetarian dishes of Gujarat.</t>
  </si>
  <si>
    <t>s5081</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</si>
  <si>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</si>
  <si>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</si>
  <si>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</si>
  <si>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</si>
  <si>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</si>
  <si>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</si>
  <si>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</si>
  <si>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</si>
  <si>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</si>
  <si>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</si>
  <si>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</si>
  <si>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</si>
  <si>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</si>
  <si>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</si>
  <si>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</si>
  <si>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s5085</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</si>
  <si>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</si>
  <si>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</si>
  <si>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</si>
  <si>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</si>
  <si>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</si>
  <si>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Anthony Pierce</t>
  </si>
  <si>
    <t>Ralphie May</t>
  </si>
  <si>
    <t>June 29, 2015</t>
  </si>
  <si>
    <t>Comedian Ralphie May takes to the Las Vegas stage with his raw, rollicking take on men's fashion, racism, sex and even waffles. Filmed live in 2013.</t>
  </si>
  <si>
    <t>s5087</t>
  </si>
  <si>
    <t>February 27, 2015</t>
  </si>
  <si>
    <t>Filmed in front of a raucous crowd, comedian Ralphie May unleashes his hilariously raunchy perspective in his first Netflix original stand-up special.</t>
  </si>
  <si>
    <t>s5088</t>
  </si>
  <si>
    <t>Derek Peck</t>
  </si>
  <si>
    <t>Ram Dass</t>
  </si>
  <si>
    <t>From his home on Maui, pioneering researcher, author and spiritual teacher Ram Dass reflects on love, life and death as his own days draw to a close.</t>
  </si>
  <si>
    <t>s5089</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</si>
  <si>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</si>
  <si>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</si>
  <si>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s5090</t>
  </si>
  <si>
    <t>Mandakini, Rajiv Kapoor, Divya Rana, Saeed Jaffrey, Kulbhushan Kharbanda, Raza Murad, Sushma Seth, Trilok Kapoor</t>
  </si>
  <si>
    <t>Abandoned by her new husband and father of her son, a mountain woman journeys to Calcutta to find him, constantly tested by social evils along the way.</t>
  </si>
  <si>
    <t>s5091</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</si>
  <si>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</si>
  <si>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</si>
  <si>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</si>
  <si>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Gagan Malik, Neha Sargam, Neil Bhatt</t>
  </si>
  <si>
    <t>A prince's divine destiny to rule as a king is thwarted by his stepmother's scheme to put her own child on the throne in this legendary epic.</t>
  </si>
  <si>
    <t>s5093</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</si>
  <si>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</si>
  <si>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</si>
  <si>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</si>
  <si>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</si>
  <si>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</si>
  <si>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</si>
  <si>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</si>
  <si>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</si>
  <si>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s5095</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</si>
  <si>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</si>
  <si>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</si>
  <si>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</si>
  <si>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</si>
  <si>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</si>
  <si>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</si>
  <si>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</si>
  <si>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s5097</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</si>
  <si>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</si>
  <si>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</si>
  <si>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</si>
  <si>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</si>
  <si>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</si>
  <si>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</si>
  <si>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</si>
  <si>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</si>
  <si>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</si>
  <si>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</si>
  <si>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</si>
  <si>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</si>
  <si>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</si>
  <si>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</si>
  <si>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</si>
  <si>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</si>
  <si>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</si>
  <si>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</si>
  <si>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Logic, Nas, Dave West, T.I., G-Eazy, 2 Chainz, Rapsody, Just Blaze, A Boogie Wit tha Hoodie</t>
  </si>
  <si>
    <t>Groundbreaking artists share their life stories in this vibrant documentary series that captures hip-hop's impact on global culture.</t>
  </si>
  <si>
    <t>s5103</t>
  </si>
  <si>
    <t>Sarah Paulson, Finn Wittrock, Judy Davis, Sharon Stone, Cynthia Nixon, Jon Jon Briones, Charlie Carver</t>
  </si>
  <si>
    <t>In 1947, Mildred Ratched begins working as a nurse at a leading psychiatric hospital. But beneath her stylish exterior lurks a growing darkness.</t>
  </si>
  <si>
    <t>s5104</t>
  </si>
  <si>
    <t>Alejandro Ruax, Ramiro Martínez</t>
  </si>
  <si>
    <t>Juan Sebastián Gutiérrez, Pablo Cano, Pablo Memi, Roy Quiroga</t>
  </si>
  <si>
    <t>January 6, 2021</t>
  </si>
  <si>
    <t>The irrepressible Ratones Paranoicos, Argentina's most enduring rock band, are featured in vintage concert and backstage footage as their story's told.</t>
  </si>
  <si>
    <t>s5105</t>
  </si>
  <si>
    <t>Explore the icky world of rats and witness how their talent for surviving in almost any environment has led to catastrophic events throughout history.</t>
  </si>
  <si>
    <t>s5106</t>
  </si>
  <si>
    <t>Carmen Ejogo, Theo Rossi, Emma Greenwell, Apollonia Pratt, Debrianna Mansini, Bruce Davis</t>
  </si>
  <si>
    <t>After a mysterious woman saves her daughter from a deadly snakebite, a single mother must repay the debt by killing a stranger before sundown.</t>
  </si>
  <si>
    <t>s5107</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</si>
  <si>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</si>
  <si>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</si>
  <si>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</si>
  <si>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s5108</t>
  </si>
  <si>
    <t>Michael Showalter</t>
  </si>
  <si>
    <t>Ray Romano</t>
  </si>
  <si>
    <t>Ray Romano cut his stand-up teeth at the Comedy Cellar in New York. Now, in his first comedy special in 23 years, he returns to where it all began.</t>
  </si>
  <si>
    <t>s5109</t>
  </si>
  <si>
    <t>Hussein Kamal</t>
  </si>
  <si>
    <t>Suhair El-Babili, Shadia, Abdel Moneim Madbouly, Ahmed Bedir</t>
  </si>
  <si>
    <t>When robberies and murders targeting women sweep early 20th-century Egypt, the hunt for suspects leads to two shadowy sisters. Based on a true story.</t>
  </si>
  <si>
    <t>s5110</t>
  </si>
  <si>
    <t>Pankhuri Awasthy, Saurabh Pandey, Rohit Purohit, Sooraj Tapar, Mohit Abrol, Seema Kapoor</t>
  </si>
  <si>
    <t>This sweeping historical drama charts the rise of a remarkable real-life figure, the first woman to ever rule the Delhi Sultanate.</t>
  </si>
  <si>
    <t>s5111</t>
  </si>
  <si>
    <t>Keyakizaka46</t>
  </si>
  <si>
    <t>Eleven high school classmates awaken, restrained to a large dining room. While fearing for their lives, they question a motive to this bizarre act.</t>
  </si>
  <si>
    <t>s5112</t>
  </si>
  <si>
    <t>Atsushi Tamura, Mari Yaguchi</t>
  </si>
  <si>
    <t>A group of men and women, each burdened with a dark secret, look for love in this dating show with a twist. Hosted by reformed playboy Atsushi Tamura.</t>
  </si>
  <si>
    <t>s5113</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</si>
  <si>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</si>
  <si>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</si>
  <si>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</si>
  <si>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</si>
  <si>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</si>
  <si>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</si>
  <si>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</si>
  <si>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</si>
  <si>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</si>
  <si>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</si>
  <si>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s5116</t>
  </si>
  <si>
    <t>Tom Whitter</t>
  </si>
  <si>
    <t>Forbes KB</t>
  </si>
  <si>
    <t>In an attempted heist worthy of a Hollywood film, a cadre of criminals sets out to steal the world's largest perfect diamond from a London landmark.</t>
  </si>
  <si>
    <t>s5117</t>
  </si>
  <si>
    <t>In 2000, U.K. detectives spent months tracking a criminal known only as Sally, who was targeting a supermarket chain with extortion and letter bombs.</t>
  </si>
  <si>
    <t>s5118</t>
  </si>
  <si>
    <t>Rob Schneider, Patricia Schneider, Jamie Lissow, Miranda Scarlett Schneider</t>
  </si>
  <si>
    <t>Go inside the world of comedian and actor Rob Schneider in this comedy series that follows the ups and downs of his career and family life.</t>
  </si>
  <si>
    <t>s5119</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</si>
  <si>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</si>
  <si>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</si>
  <si>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</si>
  <si>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</si>
  <si>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</si>
  <si>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</si>
  <si>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</si>
  <si>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</si>
  <si>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</si>
  <si>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</si>
  <si>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</si>
  <si>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</si>
  <si>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</si>
  <si>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</si>
  <si>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</si>
  <si>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</si>
  <si>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</si>
  <si>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</si>
  <si>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</si>
  <si>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</si>
  <si>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</si>
  <si>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s5125</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</si>
  <si>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</si>
  <si>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</si>
  <si>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</si>
  <si>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</si>
  <si>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</si>
  <si>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</si>
  <si>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s5127</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</si>
  <si>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</si>
  <si>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</si>
  <si>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</si>
  <si>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</si>
  <si>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</si>
  <si>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</si>
  <si>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</si>
  <si>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</si>
  <si>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</si>
  <si>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</si>
  <si>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</si>
  <si>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</si>
  <si>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</si>
  <si>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</si>
  <si>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</si>
  <si>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</si>
  <si>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In a region ravaged by opioid abuse, four young men in a farming-based rehab forge a bond as they try to reinvent their lives after years of addiction.</t>
  </si>
  <si>
    <t>s5133</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</si>
  <si>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</si>
  <si>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</si>
  <si>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</si>
  <si>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</si>
  <si>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</si>
  <si>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</si>
  <si>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</si>
  <si>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</si>
  <si>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</si>
  <si>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</si>
  <si>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</si>
  <si>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</si>
  <si>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</si>
  <si>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</si>
  <si>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</si>
  <si>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</si>
  <si>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</si>
  <si>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Marina Willer</t>
  </si>
  <si>
    <t>Tim Piggott-Smith</t>
  </si>
  <si>
    <t>A documentarian details her Jewish family's escape from Nazi-occupied Prague to refuge in Brazil, where her father built a life as an architect.</t>
  </si>
  <si>
    <t>s5138</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</si>
  <si>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</si>
  <si>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</si>
  <si>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</si>
  <si>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</si>
  <si>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</si>
  <si>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</si>
  <si>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Aaron Yan, Joanne Tseng, Lene Lai, Jack Lee, JR</t>
  </si>
  <si>
    <t>Ten years after a once-promising student graduates, she finds herself working at a cosmetics company run by the boy with the worst grades in school.</t>
  </si>
  <si>
    <t>s5141</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</si>
  <si>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</si>
  <si>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</si>
  <si>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</si>
  <si>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</si>
  <si>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Amr Saad, Ilham Shaheen, Rania Yousef</t>
  </si>
  <si>
    <t>Inside one of Cairo's most impoverished areas exists a place where criminals control everything and everyone.</t>
  </si>
  <si>
    <t>s5143</t>
  </si>
  <si>
    <t>Benjamin Dickinson</t>
  </si>
  <si>
    <t>Reggie Watts</t>
  </si>
  <si>
    <t>The comic innovator delivers a surreal set blending experimental songs, jokes about grits, guns and drugs, and other improvised comedy adventures.</t>
  </si>
  <si>
    <t>s5144</t>
  </si>
  <si>
    <t>Reggie Yates</t>
  </si>
  <si>
    <t>Award-winning filmmaker Reggie Yates travels around the world tackling big issues such as gun violence, racism, gay rights and addiction.</t>
  </si>
  <si>
    <t>s5145</t>
  </si>
  <si>
    <t>Historical footage and interviews with soldiers showcase war stories, unique traditions and unifying principles of the Indian Army’s various regiments.</t>
  </si>
  <si>
    <t>s5146</t>
  </si>
  <si>
    <t>Sukhjinder Shera, Guggu Gill, Deep Dhillon, Raj Virk, Surinder Shinda</t>
  </si>
  <si>
    <t>As unemployment, drug addiction and corruption plague a society, this drama depicts the people who believe there’s still good in the world.</t>
  </si>
  <si>
    <t>s5147</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</si>
  <si>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</si>
  <si>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</si>
  <si>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</si>
  <si>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Andy Capper</t>
  </si>
  <si>
    <t>Snoop Dogg, Dr. Dre, Bunny Wailer</t>
  </si>
  <si>
    <t>June 13, 2016</t>
  </si>
  <si>
    <t>Vice magazine's Andy Capper follows rapper Snoop Dogg on a pilgrimage to Jamaica, where he rechristens himself Snoop Lion, a reggae artist.</t>
  </si>
  <si>
    <t>s5149</t>
  </si>
  <si>
    <t>Brian Oakes</t>
  </si>
  <si>
    <t>Cloaked in mystery, bluesman Robert Johnson left his mark on American music. Now family, critics and famous fans look for the real man behind the music.</t>
  </si>
  <si>
    <t>s5150</t>
  </si>
  <si>
    <t>Bent-Jorgen Perlmutt</t>
  </si>
  <si>
    <t>The shocking murder of singer Victor Jara in 1973 turned him into a powerful symbol of Chile's struggle. Decades later, a quest for justice unfolds.</t>
  </si>
  <si>
    <t>s5151</t>
  </si>
  <si>
    <t>Sam Cullman</t>
  </si>
  <si>
    <t>After discovering the family of Solomon Linda, the writer of "The Lion Sleeps Tonight," a reporter tries to help them fight for fair compensation.</t>
  </si>
  <si>
    <t>s5152</t>
  </si>
  <si>
    <t>Stuart Sender</t>
  </si>
  <si>
    <t>The killing of three members of the Miami Showband sent shock waves across Ireland in 1975. Now one survivor doggedly pursues the truth.</t>
  </si>
  <si>
    <t>s5153</t>
  </si>
  <si>
    <t>Kelly Duane de la Vega</t>
  </si>
  <si>
    <t>Sam Cooke</t>
  </si>
  <si>
    <t>While Sam Cooke rose to stardom as a soul singer, his outspoken views on civil rights drew attention that may have contributed to his death at age 33.</t>
  </si>
  <si>
    <t>s5154</t>
  </si>
  <si>
    <t>Sara Dosa</t>
  </si>
  <si>
    <t>This documentary chronicles Johnny Cash's 1970 visit to the White House, where Cash's emerging ideals clashed with Richard Nixon's policies.</t>
  </si>
  <si>
    <t>s5155</t>
  </si>
  <si>
    <t>Run-DMC DJ Jam Master Jay made a huge impact in music and his community. But friends and family still seek closure years after his unsolved murder.</t>
  </si>
  <si>
    <t>s5156</t>
  </si>
  <si>
    <t>Kief Davidson</t>
  </si>
  <si>
    <t>In 1976, reggae icon Bob Marley survived an assassination attempt as rival political groups battled in Jamaica. But who exactly was responsible?</t>
  </si>
  <si>
    <t>s5157</t>
  </si>
  <si>
    <t>Shamyl Othman</t>
  </si>
  <si>
    <t>Shaheizy Sam, Aniu, Zizan Razak, Zara Zya, Arja Lee</t>
  </si>
  <si>
    <t>Two huge soccer fans must go on a rambunctious road trip to fix a big match between Malaysia and Thailand, or they'll draw the ire of a loan shark.</t>
  </si>
  <si>
    <t>s5158</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</si>
  <si>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</si>
  <si>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</si>
  <si>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</si>
  <si>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</si>
  <si>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</si>
  <si>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</si>
  <si>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</si>
  <si>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</si>
  <si>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</si>
  <si>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</si>
  <si>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</si>
  <si>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</si>
  <si>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Julián Hernández</t>
  </si>
  <si>
    <t>Diana Lein, Irving Peña, César Romero, César Ramos, Giovanna Zacarías, Mónica Del Carmen, Rocío Verdejo, Itatí Cantoral</t>
  </si>
  <si>
    <t>Armed with a thirst for revenge, a vigilante makes justice her business after being hired by various women to seduce and humiliate their rapists.</t>
  </si>
  <si>
    <t>s5162</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</si>
  <si>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</si>
  <si>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</si>
  <si>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</si>
  <si>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</si>
  <si>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</si>
  <si>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</si>
  <si>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</si>
  <si>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</si>
  <si>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</si>
  <si>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</si>
  <si>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</si>
  <si>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</si>
  <si>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</si>
  <si>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</si>
  <si>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</si>
  <si>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</si>
  <si>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</si>
  <si>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</si>
  <si>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</si>
  <si>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</si>
  <si>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René Pérez Joglar</t>
  </si>
  <si>
    <t>The results of a DNA test spur Puerto Rican rap icon Residente to set out on a global voyage in search of his roots and fresh musical inspiration.</t>
  </si>
  <si>
    <t>s5169</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</si>
  <si>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</si>
  <si>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</si>
  <si>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</si>
  <si>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</si>
  <si>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Nick Liberato, Karin Bohn, Dennis Prescott</t>
  </si>
  <si>
    <t>Three food and design experts travel the world to revive failing restaurants by connecting them to the local culture beyond their gorgeous views.</t>
  </si>
  <si>
    <t>s5171</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</si>
  <si>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</si>
  <si>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</si>
  <si>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</si>
  <si>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</si>
  <si>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</si>
  <si>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</si>
  <si>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</si>
  <si>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</si>
  <si>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</si>
  <si>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Josh Izenberg, Wynn Padula</t>
  </si>
  <si>
    <t>A suicidal war veteran finds like-minded souls in a surf therapy program that helps traumatized soldiers heal while riding the waves.</t>
  </si>
  <si>
    <t>s5174</t>
  </si>
  <si>
    <t>Engin Altan Düzyatan, Serdar Gökhan, Hülya Darcan, Kaan Taşaner, Esra Bilgiç, Osman Soykut, Serdar Deniz, Cengiz Coşkun, Reshad Strik, Hande Subaşı</t>
  </si>
  <si>
    <t>When a good deed unwittingly endangers his clan, a 13th-century Turkish warrior agrees to fight a sultan's enemies in exchange for new tribal land.</t>
  </si>
  <si>
    <t>s5175</t>
  </si>
  <si>
    <t>Álvaro Delgado-Aparicio L.</t>
  </si>
  <si>
    <t>Junior Béjar Roca, Amiel Cayo, Magaly Solier, Hermelinda Luján, Mauro Chuchón, Claudia Solís, Coco Chiarella</t>
  </si>
  <si>
    <t>Peru, Germany, Norway</t>
  </si>
  <si>
    <t>July 30, 2020</t>
  </si>
  <si>
    <t>High in the Andes, a teenage boy and his father work together as artisans. But their bond is shattered when the son learns of his father's secret life.</t>
  </si>
  <si>
    <t>s5176</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</si>
  <si>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</si>
  <si>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</si>
  <si>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</si>
  <si>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</si>
  <si>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</si>
  <si>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</si>
  <si>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</si>
  <si>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</si>
  <si>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</si>
  <si>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Vijay Jayapal</t>
  </si>
  <si>
    <t>Chetan, Lakshmi Priyaa Chandramouli, Anantharam Karthik, Arpita Banerjee</t>
  </si>
  <si>
    <t>After four years together, a husband and wife become entangled in secret, sexually charged relationships that threaten to unravel their marriage.</t>
  </si>
  <si>
    <t>s5180</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</si>
  <si>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</si>
  <si>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</si>
  <si>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</si>
  <si>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</si>
  <si>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</si>
  <si>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</si>
  <si>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</si>
  <si>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</si>
  <si>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</si>
  <si>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</si>
  <si>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</si>
  <si>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</si>
  <si>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</si>
  <si>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</si>
  <si>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</si>
  <si>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</si>
  <si>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Ricki Stern, Annie Sundberg</t>
  </si>
  <si>
    <t>September 13, 2018</t>
  </si>
  <si>
    <t>Through interviews with abortion rights supporters and opponents, this film lifts the lid on a decades-long political campaign to overturn Roe v. Wade.</t>
  </si>
  <si>
    <t>s5185</t>
  </si>
  <si>
    <t>Koki Uchiyama, Mikako Komatsu, Nobunaga Shimazaki, Rie Takahashi, Manaka Iwami, Soma Saito</t>
  </si>
  <si>
    <t>When Shibuya time-warps to 2388, high schooler Daisuke and his friends are conscripted by AHRV agent Milo to fight the hostile cyborg race, revisions.</t>
  </si>
  <si>
    <t>s5186</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</si>
  <si>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</si>
  <si>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</si>
  <si>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</si>
  <si>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</si>
  <si>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</si>
  <si>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</si>
  <si>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</si>
  <si>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</si>
  <si>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Choi Si-won, Kang So-ra, Gong Myoung</t>
  </si>
  <si>
    <t>A third-generation chaebol falls in love with a woman who opens his eyes to the struggles of the working class and inspires him to make a difference.</t>
  </si>
  <si>
    <t>s5189</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</si>
  <si>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</si>
  <si>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</si>
  <si>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</si>
  <si>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</si>
  <si>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</si>
  <si>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</si>
  <si>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s5191</t>
  </si>
  <si>
    <t>Luke Amis, Annabelle Westenholz-Smith, Maddie Evans, Jude Muir</t>
  </si>
  <si>
    <t>Fun-loving friends Daisy and Cole use music and imagination to solve problems in a town filled with nursery rhyme characters.</t>
  </si>
  <si>
    <t>s5192</t>
  </si>
  <si>
    <t>Luke Amis, Annabelle Westenholz-Smith, Maddie Evans, Jude Muir, Hannah Jane Fox, Rhashan Stone</t>
  </si>
  <si>
    <t>Love snackable, snap-worthy songs? Sing along with the Rhyme Time Town friends as they use their imaginations and flex their problem-solving skills!</t>
  </si>
  <si>
    <t>s5193</t>
  </si>
  <si>
    <t>Thomas Toby Parkinson</t>
  </si>
  <si>
    <t>Rhys Nicholson</t>
  </si>
  <si>
    <t>Rhys Nicholson flexes his biting humor as he discusses horse tranquilizers, angry letters from viewers, and more in this stand-up special.</t>
  </si>
  <si>
    <t>s5194</t>
  </si>
  <si>
    <t>Cardi B, Chance The Rapper, T.I.</t>
  </si>
  <si>
    <t>In this music competition show, judges Tip “T.I.” Harris, Cardi B and Chance the Rapper hit the streets to find the next rap superstar.</t>
  </si>
  <si>
    <t>s5195</t>
  </si>
  <si>
    <t>This reality series follows the lives of a group of wealthy, successful Latina women in Los Angeles.</t>
  </si>
  <si>
    <t>s5196</t>
  </si>
  <si>
    <t>Ricardo O'Farrill</t>
  </si>
  <si>
    <t>January 22, 2016</t>
  </si>
  <si>
    <t>Ricardo O'Farrill brings his sharp, observational humor to the stage with a relentless sarcasm and specific Mexican sensibility. Prepare for mockery.</t>
  </si>
  <si>
    <t>s5197</t>
  </si>
  <si>
    <t>Ricardo O'Farrill, Carlos Ballarta, Sofía Niño de Rivera, Chumel Torres, Marissa "Chabe" Lozano</t>
  </si>
  <si>
    <t>December 12, 2016</t>
  </si>
  <si>
    <t>The expressive Ricardo O'Farrill uses his astute comedic sensibilities to tease Christmas traditions, and not even Santa Claus escapes unscathed.</t>
  </si>
  <si>
    <t>s5198</t>
  </si>
  <si>
    <t>Ricardo Quevedo</t>
  </si>
  <si>
    <t>Droll comic Ricardo Quevedo hits Bogotá with a set that touches on embarrassing misunderstandings, sex talk, the thrill of being scared and more.</t>
  </si>
  <si>
    <t>s5199</t>
  </si>
  <si>
    <t>From how social media can ruin relationships to the perils of buying a gift for a woman, comic Ricardo Quevedo dissects life's trials and tribulations.</t>
  </si>
  <si>
    <t>s5200</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</si>
  <si>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</si>
  <si>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</si>
  <si>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s5201</t>
  </si>
  <si>
    <t>Jeff Margolis</t>
  </si>
  <si>
    <t>Richard Pryor</t>
  </si>
  <si>
    <t>Richard Pryor's classic 1979 concert film has him discussing a wide range of topics, including race, the police and his favorite target – himself.</t>
  </si>
  <si>
    <t>s5202</t>
  </si>
  <si>
    <t>Jake Brennan, Joshua Carlon, Lauren Taylor, Jenna Ortega, Kiff VandenHeuvel, Brooke Wexler</t>
  </si>
  <si>
    <t>After turning his veggies into green energy, Richie Rich earns a trillion dollars overnight and a new life filled with nonstop fun and adventure.</t>
  </si>
  <si>
    <t>s5203</t>
  </si>
  <si>
    <t>John L. Spencer</t>
  </si>
  <si>
    <t>In his first special in seven years, Ricky Gervais slings his trademark snark at celebrity, mortality and a society that takes everything personally.</t>
  </si>
  <si>
    <t>s5204</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</si>
  <si>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</si>
  <si>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</si>
  <si>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</si>
  <si>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</si>
  <si>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</si>
  <si>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</si>
  <si>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</si>
  <si>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</si>
  <si>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Paco Aguilar</t>
  </si>
  <si>
    <t>John Schneider, T.C. Stallings, Grace Van Dien, Marisa Brown, Jimmy Deshler</t>
  </si>
  <si>
    <t>Following her father's death, a young woman struggles to help her mother keep the family ranch afloat while preserving a special bond with her horse.</t>
  </si>
  <si>
    <t>s5207</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</si>
  <si>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</si>
  <si>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</si>
  <si>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</si>
  <si>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s5208</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</si>
  <si>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</si>
  <si>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</si>
  <si>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</si>
  <si>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</si>
  <si>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</si>
  <si>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</si>
  <si>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</si>
  <si>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</si>
  <si>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</si>
  <si>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</si>
  <si>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</si>
  <si>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</si>
  <si>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s5212</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</si>
  <si>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</si>
  <si>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</si>
  <si>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</si>
  <si>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</si>
  <si>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</si>
  <si>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</si>
  <si>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</si>
  <si>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</si>
  <si>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</si>
  <si>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</si>
  <si>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</si>
  <si>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</si>
  <si>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</si>
  <si>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</si>
  <si>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s5216</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</si>
  <si>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</si>
  <si>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</si>
  <si>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</si>
  <si>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</si>
  <si>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</si>
  <si>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s5218</t>
  </si>
  <si>
    <t>Devaki Singh, Luke Kenny</t>
  </si>
  <si>
    <t>Luke Kenny, Kirti Kulhari, Ashwin Mushran, Benjamin Gilani</t>
  </si>
  <si>
    <t>A heartbroken wildlife photographer throws himself into his work, only to find himself experiencing strange transformations.</t>
  </si>
  <si>
    <t>s5219</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</si>
  <si>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</si>
  <si>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</si>
  <si>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</si>
  <si>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</si>
  <si>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Shruti Seth, Kavi Shastri, Siddhant Karnick, Kavin Dave</t>
  </si>
  <si>
    <t>Partners at an Indian matrimonial agency face endlessly challenging and often impossible demands as they help clients make the perfect match.</t>
  </si>
  <si>
    <t>s5221</t>
  </si>
  <si>
    <t>Cüneyt Kaya</t>
  </si>
  <si>
    <t>David Kross, Frederick Lau, Janina Uhse, Anne Schäfer, Sophia Thomalla</t>
  </si>
  <si>
    <t>Ready to do anything to get rich, a young man upends the Berlin property market with his shady pal, till the good times threaten to destroy it all.</t>
  </si>
  <si>
    <t>s5222</t>
  </si>
  <si>
    <t>Elite athletes and insiders reflect on the Paralympic Games and examine how they impact a global understanding of disability, diversity and excellence.</t>
  </si>
  <si>
    <t>s5223</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</si>
  <si>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</si>
  <si>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</si>
  <si>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s5224</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</si>
  <si>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</si>
  <si>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</si>
  <si>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</si>
  <si>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Marcelo Altmark, Mariano Mucci, Luis A. Scalella</t>
  </si>
  <si>
    <t>July 5, 2019</t>
  </si>
  <si>
    <t>Experience the highlights of Argentine soccer team Club Atlético River Plate's long history, from its early development to its major victories.</t>
  </si>
  <si>
    <t>s5226</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</si>
  <si>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</si>
  <si>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</si>
  <si>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</si>
  <si>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</si>
  <si>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</si>
  <si>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</si>
  <si>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</si>
  <si>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David LaChapelle</t>
  </si>
  <si>
    <t>Tommy the Clown, Tight Eyez</t>
  </si>
  <si>
    <t>This documentary explores "krumping," a fast-paced urban dance, and follows the man that originated the phenomenon in South Central Los Angeles.</t>
  </si>
  <si>
    <t>s5229</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</si>
  <si>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</si>
  <si>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</si>
  <si>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</si>
  <si>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Andres Clariond</t>
  </si>
  <si>
    <t>Director Alfonso Cuarón reflects on the childhood memories, period details and creative choices that shaped his Academy Award-winning film "ROMA."</t>
  </si>
  <si>
    <t>s5231</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</si>
  <si>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</si>
  <si>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</si>
  <si>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</si>
  <si>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s5232</t>
  </si>
  <si>
    <t>Genevieve Nnaji, Oris Erhuero, Majid Michel</t>
  </si>
  <si>
    <t>Their marriage failing, Victoria and Izu try to reconnect during a road trip. But bringing long-repressed secrets to light threatens yet more discord.</t>
  </si>
  <si>
    <t>s5233</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</si>
  <si>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</si>
  <si>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</si>
  <si>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</si>
  <si>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</si>
  <si>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Tyler Spindel</t>
  </si>
  <si>
    <t>Rob Schneider</t>
  </si>
  <si>
    <t>Former "Saturday Night Live" star Rob Schneider returns to the stage and shares his take on life, love and dinosaur dreams in this stand-up special.</t>
  </si>
  <si>
    <t>s5235</t>
  </si>
  <si>
    <t>Pierfrancesco Diliberto</t>
  </si>
  <si>
    <t>Italian TV host Pif revisits Roberto Saviano, who's been living under protection since publishing "Gomorrah," his exposé on organized crime in Naples.</t>
  </si>
  <si>
    <t>s5236</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</si>
  <si>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</si>
  <si>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</si>
  <si>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</si>
  <si>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</si>
  <si>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</si>
  <si>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</si>
  <si>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</si>
  <si>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</si>
  <si>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</si>
  <si>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</si>
  <si>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</si>
  <si>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</si>
  <si>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</si>
  <si>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</si>
  <si>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</si>
  <si>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</si>
  <si>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 Siffredi</t>
  </si>
  <si>
    <t>Italian porn star Rocco Siffredi is showcased in this documentary that shadows the legendary performer during his final year in front of the camera.</t>
  </si>
  <si>
    <t>s5242</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</si>
  <si>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</si>
  <si>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</si>
  <si>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</si>
  <si>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s5243</t>
  </si>
  <si>
    <t>Farhan Akhtar, Arjun Rampal, Purab Kohli, Luke Kenny, Prachi Desai, Shahana Goswami, Koel Purie</t>
  </si>
  <si>
    <t>Four friends hoped that their rock band would be a hit. After breaking up, the band members reunite and take another shot at fulfilling their dream.</t>
  </si>
  <si>
    <t>s5244</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</si>
  <si>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</si>
  <si>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</si>
  <si>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</si>
  <si>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</si>
  <si>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</si>
  <si>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</si>
  <si>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</si>
  <si>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</si>
  <si>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</si>
  <si>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John Abraham, Diya Chalwad, Shruti Haasan, Nishikant Kamat, Sharad Kelkar, Nathalia Kaur</t>
  </si>
  <si>
    <t>A reclusive pawn shop owner sets his sights on revenge when vicious gangsters kidnap his drug-addicted neighbor's young daughter.</t>
  </si>
  <si>
    <t>s5247</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</si>
  <si>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</si>
  <si>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</si>
  <si>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</si>
  <si>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</si>
  <si>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</si>
  <si>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</si>
  <si>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</si>
  <si>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</si>
  <si>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</si>
  <si>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</si>
  <si>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</si>
  <si>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</si>
  <si>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</si>
  <si>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Brandon Jones</t>
  </si>
  <si>
    <t>Rodney Carrington</t>
  </si>
  <si>
    <t>Raunchy country comic and musician Rodney Carrington jokes and sings about life in his 40s, poking fun at sex, relationships and gaining weight.</t>
  </si>
  <si>
    <t>s5252</t>
  </si>
  <si>
    <t>Roger Guenveur Smith</t>
  </si>
  <si>
    <t>Roger Guenveur Smith gives voice to the man at the center of the brutal police beating that helped fuel the 1992 LA riots. Spike Lee directs.</t>
  </si>
  <si>
    <t>s5253</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</si>
  <si>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</si>
  <si>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</si>
  <si>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</si>
  <si>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</si>
  <si>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</si>
  <si>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s5255</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</si>
  <si>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</si>
  <si>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</si>
  <si>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</si>
  <si>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</si>
  <si>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</si>
  <si>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When their leader is captured by an extremist organization, a special forces team stages a perilous rescue mission as time runs out.</t>
  </si>
  <si>
    <t>s5257</t>
  </si>
  <si>
    <t>Haifa Wehbe, Bassem Samra, Mohamed Lotfy, Ahmed Fathy, Nagua Fouad, Ahlam Al-Gritly, Karim El Abnoudi, Salah Abdullah, Hakim, Usha</t>
  </si>
  <si>
    <t>Hoping to earn money to support her son, a single mother sings in a nightclub, where danger lurks around every corner.</t>
  </si>
  <si>
    <t>s5258</t>
  </si>
  <si>
    <t>Nancy Schwartzman</t>
  </si>
  <si>
    <t>This compelling documentary follows the 2012 Steubenville, Ohio rape case, putting social media and high school football culture in the spotlight.</t>
  </si>
  <si>
    <t>s5259</t>
  </si>
  <si>
    <t>Backed by a crew of unlikely allies, newly sober paraplegic Gabriel Cordell teams up with his nephew for a grueling wheelchair trek across America.</t>
  </si>
  <si>
    <t>s5260</t>
  </si>
  <si>
    <t>Mitch Dickman</t>
  </si>
  <si>
    <t>United States, Uruguay</t>
  </si>
  <si>
    <t>As the newspaper industry takes a hit, The Denver Post breaks new ground with a section dedicated to cannabis culture.</t>
  </si>
  <si>
    <t>s5261</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</si>
  <si>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</si>
  <si>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</si>
  <si>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</si>
  <si>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Alfonso Cuarón</t>
  </si>
  <si>
    <t>Yalitza Aparicio, Marina de Tavira</t>
  </si>
  <si>
    <t>Director Alfonso Cuarón delivers a vivid, emotional portrait of domestic life and social hierarchy set against Mexico's political turmoil of the 1970s.</t>
  </si>
  <si>
    <t>s5263</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</si>
  <si>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</si>
  <si>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</si>
  <si>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</si>
  <si>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</si>
  <si>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</si>
  <si>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</si>
  <si>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</si>
  <si>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</si>
  <si>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</si>
  <si>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</si>
  <si>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</si>
  <si>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</si>
  <si>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</si>
  <si>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</si>
  <si>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s5267</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</si>
  <si>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</si>
  <si>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</si>
  <si>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</si>
  <si>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s5268</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</si>
  <si>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</si>
  <si>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</si>
  <si>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</si>
  <si>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s5269</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</si>
  <si>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</si>
  <si>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</si>
  <si>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</si>
  <si>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</si>
  <si>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</si>
  <si>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</si>
  <si>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</si>
  <si>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</si>
  <si>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</si>
  <si>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Tom Forrest</t>
  </si>
  <si>
    <t>Ron White</t>
  </si>
  <si>
    <t>Ron “Tater Salad” White dishes out his signature brand of cynicism, riffing on sex, celebrity and the sinister habits of wild geese.</t>
  </si>
  <si>
    <t>s5272</t>
  </si>
  <si>
    <t>Ronnie Coleman</t>
  </si>
  <si>
    <t>Today, legendary bodybuilder Ronnie Coleman's body bears the scars of becoming the best in the world. Here, he shares what it took to reach his goals.</t>
  </si>
  <si>
    <t>s5273</t>
  </si>
  <si>
    <t>Sebastian DiNatale</t>
  </si>
  <si>
    <t>Ronny Chieng</t>
  </si>
  <si>
    <t>December 17, 2019</t>
  </si>
  <si>
    <t>Ronny Chieng ("The Daily Show," "Crazy Rich Asians") takes center stage in this stand-up special and riffs on modern American life and more.</t>
  </si>
  <si>
    <t>s5274</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</si>
  <si>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</si>
  <si>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</si>
  <si>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</si>
  <si>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</si>
  <si>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</si>
  <si>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</si>
  <si>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</si>
  <si>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</si>
  <si>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</si>
  <si>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This docuseries follows the 2011 sexual assault case involving French politician Dominique Strauss-Kahn at the height of his career.</t>
  </si>
  <si>
    <t>s5277</t>
  </si>
  <si>
    <t>Matthew Atkinson</t>
  </si>
  <si>
    <t>Brett Gelman, Mark Little, Carla Gallo, Stephnie Weir, Patrick J. Adams, Mark McKinney</t>
  </si>
  <si>
    <t>To save his parents’ home, a lottery-squandering 32-year-old man sublets a room to a disarmingly creepy tenant.</t>
  </si>
  <si>
    <t>s5278</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</si>
  <si>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</si>
  <si>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</si>
  <si>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</si>
  <si>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</si>
  <si>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Kanyawee Songmuang, Korapat Kirdpan</t>
  </si>
  <si>
    <t>High school senior Belle pursues a shy junior boy. Dog-phobic Emma meets a handsome veterinary student. Baking blogger Mielle falls for her critic.</t>
  </si>
  <si>
    <t>s5280</t>
  </si>
  <si>
    <t>Pavitra Chalam, Akshay Shankar</t>
  </si>
  <si>
    <t>In rural India, a child with hydrocephalus gets a chance at life-changing surgery after her photos go viral. This documentary charts her journey.</t>
  </si>
  <si>
    <t>s5281</t>
  </si>
  <si>
    <t>Shweta Basu Prasad</t>
  </si>
  <si>
    <t>This documentary explores the rich heritage of Indian classical music and the reasons behind its modern decline in popularity.</t>
  </si>
  <si>
    <t>s5282</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</si>
  <si>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</si>
  <si>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</si>
  <si>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</si>
  <si>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Scott Moran</t>
  </si>
  <si>
    <t>Rory Scovel</t>
  </si>
  <si>
    <t>Comedian Rory Scovel storms the stage in Atlanta, where he shares unfocused thoughts about things that mystify him, relationships and the "Thong Song."</t>
  </si>
  <si>
    <t>s5284</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</si>
  <si>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</si>
  <si>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</si>
  <si>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s5285</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</si>
  <si>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</si>
  <si>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</si>
  <si>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</si>
  <si>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s5286</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</si>
  <si>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</si>
  <si>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</si>
  <si>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</si>
  <si>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</si>
  <si>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</si>
  <si>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</si>
  <si>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</si>
  <si>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</si>
  <si>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</si>
  <si>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This docuseries travels deep into the heart of the food supply chain to reveal unsavory truths and expose hidden forces that shape what we eat.</t>
  </si>
  <si>
    <t>s5289</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</si>
  <si>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</si>
  <si>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</si>
  <si>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</si>
  <si>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</si>
  <si>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</si>
  <si>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</si>
  <si>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</si>
  <si>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</si>
  <si>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Michael Larnell</t>
  </si>
  <si>
    <t>Chanté Adams, Mahershala Ali, Nia Long, Elvis Nolasco, Kevin Phillips, Shenell Edmonds</t>
  </si>
  <si>
    <t>She grew up in a tough New York neighborhood in the '80s and made history with "Roxanne's Revenge." The story of teen battle rap champ Roxanne Shante.</t>
  </si>
  <si>
    <t>s5292</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</si>
  <si>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</si>
  <si>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</si>
  <si>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</si>
  <si>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</si>
  <si>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</si>
  <si>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</si>
  <si>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</si>
  <si>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s5294</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</si>
  <si>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</si>
  <si>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</si>
  <si>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</si>
  <si>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Choi Jin-hyuk, Park Sung-woong, Cho Dong-hyuk, Jung Hye-in, Han Ji-wan, Park Sun-ho, Kim Min-sang</t>
  </si>
  <si>
    <t>A police detective who loses everything to a criminal organization seeks payback when he gains special abilities through biotechnology.</t>
  </si>
  <si>
    <t>s5296</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</si>
  <si>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</si>
  <si>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</si>
  <si>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</si>
  <si>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</si>
  <si>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Atanu Mukherjee</t>
  </si>
  <si>
    <t>Adarsh Gourav, Manoj Bajpayee, Smita Tambe, Kumud Mishra</t>
  </si>
  <si>
    <t>Following the untimely death of his father, a young man begins to reconnect with his family while uncovering some difficult truths.</t>
  </si>
  <si>
    <t>s5298</t>
  </si>
  <si>
    <t>Gary Daniels, Luis Gatica, Sissi Fleitas, Eddie J. Fernandez, Fabián López, Justin Nesbitt, Pedro Rodman Rodriguez</t>
  </si>
  <si>
    <t>An ex-MMA champion reduced to fixing fights in Mexico must win one last match to save his girlfriend, who's been kidnapped by the mob.</t>
  </si>
  <si>
    <t>s5299</t>
  </si>
  <si>
    <t>Jackie Chan, Anita Mui, Françoise Yip, Bill Tung, Marc Akerstream, Garvin Cross, Morgan Lam, Ailen Sit</t>
  </si>
  <si>
    <t>During a visit to the Bronx to help out at his uncle's store, a cheerful martial arts expert springs into action when a gang terrorizes the shop.</t>
  </si>
  <si>
    <t>s5300</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</si>
  <si>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</si>
  <si>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</si>
  <si>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</si>
  <si>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</si>
  <si>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</si>
  <si>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</si>
  <si>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</si>
  <si>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</si>
  <si>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s5302</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</si>
  <si>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</si>
  <si>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</si>
  <si>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</si>
  <si>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</si>
  <si>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</si>
  <si>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</si>
  <si>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</si>
  <si>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</si>
  <si>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</si>
  <si>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</si>
  <si>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</si>
  <si>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Kim Seo-yeong, Um Sang-hyun, Kwon Changwook, Kim Yeon-woo, Kang Shi-hyun, Jeon Tae-yeol, Nam Do-hyeong, Park No-sik</t>
  </si>
  <si>
    <t>Wanting to bring home the ultimate prize, a group of competitors gather for a championship — and discover both friends and enemies as they play!</t>
  </si>
  <si>
    <t>s5306</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</si>
  <si>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</si>
  <si>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</si>
  <si>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</si>
  <si>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Amit Roy</t>
  </si>
  <si>
    <t>Amit Sadh, Tapsee Pannu, Arsh Bajwa, Brijendra Kala, Mahavir Bhullar, Pankaj Jha, Neeta Mohindra</t>
  </si>
  <si>
    <t>A Bihari migrant runs a successful service to help couples elope, until the daughter of his former boss stirs the pot.</t>
  </si>
  <si>
    <t>s5308</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</si>
  <si>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</si>
  <si>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</si>
  <si>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</si>
  <si>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</si>
  <si>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Sam Dunn, Scot McFadyen</t>
  </si>
  <si>
    <t>Celebrate the remarkable 40-year career of influential Canadian rockers Rush with this documentary, which details the band's formation and evolution.</t>
  </si>
  <si>
    <t>s5310</t>
  </si>
  <si>
    <t>Russell Brand</t>
  </si>
  <si>
    <t>Russell Brand gets loquacious in London as he ruminates on the state of the world and marvels over how his life changed the moment he became a father.</t>
  </si>
  <si>
    <t>s5311</t>
  </si>
  <si>
    <t>Russell Howard</t>
  </si>
  <si>
    <t>Self-deprecating comic Russell Howard plows ahead through politics, porn, social media and his own shortcomings. Yet he somehow keeps it positive.</t>
  </si>
  <si>
    <t>s5312</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</si>
  <si>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</si>
  <si>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</si>
  <si>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</si>
  <si>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</si>
  <si>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</si>
  <si>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t>
  </si>
  <si>
    <t>October 14, 2013</t>
  </si>
  <si>
    <t>Docuseries, Stand-Up Comedy &amp; Talk Shows</t>
  </si>
  <si>
    <t>A four-part docu-series that's an exclusive, backstage pass to global comedy superstar Russell Peters' record-breaking "Notorious" world tour.</t>
  </si>
  <si>
    <t>s5314</t>
  </si>
  <si>
    <t>Dave Higby</t>
  </si>
  <si>
    <t>The comic comes home to Toronto to sound off on cultural quirks, kids' furniture and bathroom visits, reveling in all things ridiculously human.</t>
  </si>
  <si>
    <t>s5315</t>
  </si>
  <si>
    <t>Global comedy star Russell Peters leaves no ethnic or cultural stereotype unsatirized in this outrageous standup appearance in Sydney, Australia.</t>
  </si>
  <si>
    <t>s5316</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</si>
  <si>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</si>
  <si>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</si>
  <si>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s5317</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</si>
  <si>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</si>
  <si>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</si>
  <si>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</si>
  <si>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</si>
  <si>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Mike Hall, Michael Daingerfield</t>
  </si>
  <si>
    <t>Old-school auto collector Mike Hall, his pal Avery Shoaf and son Connor Hall go the extra mile to restore retro cars – and hopefully turn a profit.</t>
  </si>
  <si>
    <t>s5319</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</si>
  <si>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</si>
  <si>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</si>
  <si>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</si>
  <si>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</si>
  <si>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t>
  </si>
  <si>
    <t>Small-town import Ryan Hamilton charms New York with folksy comic observations on big-city life, hot-air ballooning and going to Disney World alone.</t>
  </si>
  <si>
    <t>s5321</t>
  </si>
  <si>
    <t>Alex Infascelli</t>
  </si>
  <si>
    <t>This film examines the complex life of iconic filmmaker Stanley Kubrick, as seen through the eyes of his devoted longtime driver, Emilio D'Alessandro.</t>
  </si>
  <si>
    <t>s5322</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</si>
  <si>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</si>
  <si>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</si>
  <si>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</si>
  <si>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</si>
  <si>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</si>
  <si>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</si>
  <si>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</si>
  <si>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</si>
  <si>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</si>
  <si>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</si>
  <si>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s5325</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</si>
  <si>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</si>
  <si>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</si>
  <si>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</si>
  <si>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</si>
  <si>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</si>
  <si>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</si>
  <si>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</si>
  <si>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</si>
  <si>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</si>
  <si>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Raman Kumar</t>
  </si>
  <si>
    <t>Deepti Naval, Farooq Shaikh, Satish Shah, Iftekhar, A.K. Hangal, Neena Gupta, Avtar Gill, Javed Khan</t>
  </si>
  <si>
    <t>A young woman falls for her classmate’s idealistic, non-materialistic ways, but is troubled upon seeing his principles change after they marry.</t>
  </si>
  <si>
    <t>s5328</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</si>
  <si>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</si>
  <si>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</si>
  <si>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</si>
  <si>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</si>
  <si>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</si>
  <si>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</si>
  <si>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</si>
  <si>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</si>
  <si>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</si>
  <si>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Vijay Roche</t>
  </si>
  <si>
    <t>In this madcap comedy, two mischievous cats, a talking parrot and a high-strung dog keep getting into trouble while their human is away.</t>
  </si>
  <si>
    <t>s5331</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</si>
  <si>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</si>
  <si>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</si>
  <si>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</si>
  <si>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</si>
  <si>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</si>
  <si>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</si>
  <si>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</si>
  <si>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</si>
  <si>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Italian filmmaker Gianfranco Rosi turns his eye to his own country, roaming and filming for over two years in a minivan on Rome's giant ring road.</t>
  </si>
  <si>
    <t>s5334</t>
  </si>
  <si>
    <t>Guillermo de Oliveira</t>
  </si>
  <si>
    <t>An eclectic group of fans of 1966's "The Good, the Bad and the Ugly" attempt to restore the cemetery set in Spain where the movie's climax was filmed.</t>
  </si>
  <si>
    <t>s5335</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</si>
  <si>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</si>
  <si>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</si>
  <si>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</si>
  <si>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s5336</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</si>
  <si>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</si>
  <si>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</si>
  <si>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</si>
  <si>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s5337</t>
  </si>
  <si>
    <t>Balu Mahendra</t>
  </si>
  <si>
    <t>Kamal Hassan, Sridevi, Silk Smitha, Gulshan Grover, Paintal, Arvind Deshpande</t>
  </si>
  <si>
    <t>After a traumatic injury leaves her with amnesia and age regression, a young woman is sold to a brothel before a teacher becomes her savior.</t>
  </si>
  <si>
    <t>s5338</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</si>
  <si>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</si>
  <si>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</si>
  <si>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</si>
  <si>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</si>
  <si>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Kireet Khurana, Padmakumar Narasimhamurthy</t>
  </si>
  <si>
    <t>Saeed Akhtar Mirza</t>
  </si>
  <si>
    <t>This documentary profiles the celebrated Hindi film director known as much for his embrace of leftist politics and social concerns as lyrical cinema.</t>
  </si>
  <si>
    <t>s5340</t>
  </si>
  <si>
    <t>Michael C. Hall, Amanda Abbington, Marc Warren, Hannah Arterton, Audrey Fleurot, Nigel Lindsay</t>
  </si>
  <si>
    <t>After his teenage daughter goes missing, a widowed surgeon in an affluent neighborhood begins unearthing dark secrets about the people closest to him.</t>
  </si>
  <si>
    <t>s5341</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</si>
  <si>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</si>
  <si>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</si>
  <si>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</si>
  <si>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</si>
  <si>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</si>
  <si>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</si>
  <si>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</si>
  <si>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</si>
  <si>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</si>
  <si>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</si>
  <si>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s5344</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</si>
  <si>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</si>
  <si>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</si>
  <si>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s5345</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</si>
  <si>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</si>
  <si>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</si>
  <si>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</si>
  <si>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</si>
  <si>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</si>
  <si>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</si>
  <si>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Rinku Rajguru, Akash Thosar, Arbaz Shaikh, Tanaji Galgunde, Suresh Vishwakarma</t>
  </si>
  <si>
    <t>When two college students – a rich man’s daughter and a fisherman’s son – defy social edicts by falling in love, violence erupts in their village.</t>
  </si>
  <si>
    <t>s5348</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</si>
  <si>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</si>
  <si>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</si>
  <si>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</si>
  <si>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</si>
  <si>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</si>
  <si>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</si>
  <si>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</si>
  <si>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</si>
  <si>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</si>
  <si>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</si>
  <si>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</si>
  <si>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</si>
  <si>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</si>
  <si>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</si>
  <si>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</si>
  <si>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</si>
  <si>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Ahmad Mazhar, Salah Zo El Faqqar, Nadia Lotfi, Hamdy Gheith, Laila Fawzy, Omar El-Hariri, Laila Taher, Hussein Riad, Mahmoud El Meleigy, Zaki Tolaimat</t>
  </si>
  <si>
    <t>The Sultan of Egypt and Syria launches a campaign to retake Jerusalem amid the Crusades.</t>
  </si>
  <si>
    <t>s5353</t>
  </si>
  <si>
    <t>Anand Kamalakar</t>
  </si>
  <si>
    <t>Shunned by his country due to religion, Abdus Salam strives for an achievement that would define modern physics and redefine his place back home.</t>
  </si>
  <si>
    <t>s5354</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</si>
  <si>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</si>
  <si>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</si>
  <si>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</si>
  <si>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</si>
  <si>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</si>
  <si>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Samin Nosrat</t>
  </si>
  <si>
    <t>Chef and food writer Samin Nosrat travels the world to explore four basic keys to wonderful cooking, serving up feasts and helpful tips along the way.</t>
  </si>
  <si>
    <t>s5356</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</si>
  <si>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</si>
  <si>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</si>
  <si>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s5357</t>
  </si>
  <si>
    <t>Sam Jay</t>
  </si>
  <si>
    <t>Comedian and "Saturday Night Live" writer Sam Jay serves up fresh takes on relationships, travel nightmares, the audacity of white people and more.</t>
  </si>
  <si>
    <t>s5358</t>
  </si>
  <si>
    <t>Walter C. Miller</t>
  </si>
  <si>
    <t>Sam Kinison</t>
  </si>
  <si>
    <t>The one-time preacher shakes and shudders as he tears into subjects including sex, marriage, religion, drugs and famine in this HBO special.</t>
  </si>
  <si>
    <t>s5359</t>
  </si>
  <si>
    <t>Comic Sam Kinison lets it rip with this performance at L.A.'s Wiltern theatre, skewering every segment of modern society from religion to television.</t>
  </si>
  <si>
    <t>s5360</t>
  </si>
  <si>
    <t>Standup legend Sam Kinison is at his screaming best as he storms the stage in Sin City to get a few things off his chest.</t>
  </si>
  <si>
    <t>s5361</t>
  </si>
  <si>
    <t>Sam's brother and former manager Bill Kinison speaks about the late comedian's journey from preacher to standup legend.</t>
  </si>
  <si>
    <t>s5362</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</si>
  <si>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</si>
  <si>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</si>
  <si>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</si>
  <si>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</si>
  <si>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</si>
  <si>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</si>
  <si>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s5364</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</si>
  <si>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</si>
  <si>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</si>
  <si>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</si>
  <si>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</si>
  <si>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Michael Carney</t>
  </si>
  <si>
    <t>Greg Kinnear, Renée Zellweger, Djimon Hounsou, Jon Voight, Olivia Holt</t>
  </si>
  <si>
    <t>A wealthy couple whose marriage is on the rocks befriends a local homeless man who changes their perspectives in this inspiring true story.</t>
  </si>
  <si>
    <t>s5366</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</si>
  <si>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</si>
  <si>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</si>
  <si>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</si>
  <si>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</si>
  <si>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December 25, 2015</t>
  </si>
  <si>
    <t>In an underwater village bordering a tropical island, two young turtles and their pals keep their home safe and enjoy adventures in the big, wild sea.</t>
  </si>
  <si>
    <t>s5368</t>
  </si>
  <si>
    <t>Dan Forrer</t>
  </si>
  <si>
    <t>Gene Simmons</t>
  </si>
  <si>
    <t>This doc traces the impact of the Incredible Bongo Band's "Apache," which played a key role in the birth of hip-hop after Kool Herc began sampling it.</t>
  </si>
  <si>
    <t>s5369</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</si>
  <si>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</si>
  <si>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</si>
  <si>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</si>
  <si>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</si>
  <si>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</si>
  <si>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The king’s ship has been taken over by seemingly fearless pirates! Can Bheem find the one thing that might scare them away?</t>
  </si>
  <si>
    <t>s5371</t>
  </si>
  <si>
    <t>Naoto Takenaka, Tetsuji Tamayama, Honami Suzuki</t>
  </si>
  <si>
    <t>Recent retiree Takeshi rediscovers his passion for food and life by getting in touch with his inner warrior and eating what he truly desires.</t>
  </si>
  <si>
    <t>s5372</t>
  </si>
  <si>
    <t>After the Allies invade Italy, the Liri Valley town of San Pietro becomes an example of the brutal effects of combat, both for soldiers and civilians.</t>
  </si>
  <si>
    <t>s5373</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</si>
  <si>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</si>
  <si>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</si>
  <si>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</si>
  <si>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</si>
  <si>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</si>
  <si>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</si>
  <si>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</si>
  <si>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</si>
  <si>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</si>
  <si>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</si>
  <si>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</si>
  <si>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</si>
  <si>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</si>
  <si>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</si>
  <si>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</si>
  <si>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</si>
  <si>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</si>
  <si>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Raj Kapoor, Vyjayanthimala, Rajendra Kumar, Lalita Pawar, Achala Sachdev, Hari Shivdasani, Raj Mehra, Iftekhar</t>
  </si>
  <si>
    <t>Returning home from war after being assumed dead, a pilot weds the woman he has long loved, unaware that she had been planning to marry his best friend.</t>
  </si>
  <si>
    <t>s5378</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</si>
  <si>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</si>
  <si>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</si>
  <si>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</si>
  <si>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Amidst a heroin crisis, Vincenzo Muccioli cared for the addicted, earning him fierce public devotion — even as charges of violence began to mount.</t>
  </si>
  <si>
    <t>s5380</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</si>
  <si>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</si>
  <si>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</si>
  <si>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</si>
  <si>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s5381</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</si>
  <si>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</si>
  <si>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</si>
  <si>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</si>
  <si>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</si>
  <si>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Glenn Miller</t>
  </si>
  <si>
    <t>Nicola Lambo, Evan Boymel, John P. Fowler, Erica Duke, Ezra James Colbert</t>
  </si>
  <si>
    <t>When a gift sack full of kittens gives Santa a bad allergic reaction, the kitties have to take over and deliver the presents on time.</t>
  </si>
  <si>
    <t>s5383</t>
  </si>
  <si>
    <t>Blayne Weaver</t>
  </si>
  <si>
    <t>Barry Bostwick, Jennifer Stone, Devon Werkheiser, McKayla Witt, Joshua Cody, Hank Stone</t>
  </si>
  <si>
    <t>Fleeing the family business and an arranged marriage, Santa’s daughter chooses a magical adventure of her own: College.</t>
  </si>
  <si>
    <t>s5384</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</si>
  <si>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</si>
  <si>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</si>
  <si>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</si>
  <si>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</si>
  <si>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</si>
  <si>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</si>
  <si>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</si>
  <si>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s5386</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</si>
  <si>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</si>
  <si>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</si>
  <si>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</si>
  <si>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</si>
  <si>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s5387</t>
  </si>
  <si>
    <t>A man whose wife is repeatedly cheating on him turns to his friends for support in this wacky comedy.</t>
  </si>
  <si>
    <t>s5388</t>
  </si>
  <si>
    <t>Norberto López Amado</t>
  </si>
  <si>
    <t>Belén Rueda, Marian Álvarez, Iván Mendes, Manolo Cardona, Nick Devlin, Florin Opritescu</t>
  </si>
  <si>
    <t>May 26, 2018</t>
  </si>
  <si>
    <t>A naive Madrid lawyer travels to Africa to search for her younger sister, who has gone missing in a part of Congo plagued by violence and strife.</t>
  </si>
  <si>
    <t>s5389</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</si>
  <si>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</si>
  <si>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</si>
  <si>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</si>
  <si>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</si>
  <si>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Liam Lynch</t>
  </si>
  <si>
    <t>Sarah Silverman</t>
  </si>
  <si>
    <t>In her first comedy special post-health scare, Sarah Silverman shares a mix of fun facts, sad truths and yeah-she-just-went-there moments.</t>
  </si>
  <si>
    <t>s5391</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</si>
  <si>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</si>
  <si>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</si>
  <si>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s5392</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</si>
  <si>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</si>
  <si>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</si>
  <si>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</si>
  <si>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</si>
  <si>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</si>
  <si>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</si>
  <si>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</si>
  <si>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</si>
  <si>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Jaswinder Bhalla, Sonam Bajwa, Diljit Dosanjh, Monica Gill</t>
  </si>
  <si>
    <t>Australia, India</t>
  </si>
  <si>
    <t>A simple farmer's life becomes complicated after he resolves to save his village from an economic crisis by traveling to Australia to earn money.</t>
  </si>
  <si>
    <t>s5395</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</si>
  <si>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</si>
  <si>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</si>
  <si>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</si>
  <si>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A.R. Murugadoss</t>
  </si>
  <si>
    <t>Vijay, Varalakshmi Sarathkumar, Keerthi Suresh, Radha Ravi, Pala Karuppaiah, Yogi Babu</t>
  </si>
  <si>
    <t>A ruthless businessman’s mission to expose electoral fraud brings him into a heated and dangerous political conflict with two corrupt ministers.</t>
  </si>
  <si>
    <t>s5397</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</si>
  <si>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</si>
  <si>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</si>
  <si>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</si>
  <si>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</si>
  <si>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April 8, 2019</t>
  </si>
  <si>
    <t>s5399</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</si>
  <si>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</si>
  <si>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</si>
  <si>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</si>
  <si>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</si>
  <si>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</si>
  <si>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</si>
  <si>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</si>
  <si>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</si>
  <si>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</si>
  <si>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</si>
  <si>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</si>
  <si>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</si>
  <si>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V. Scott Balcerek</t>
  </si>
  <si>
    <t>Sterling Magee, Adam Gussow</t>
  </si>
  <si>
    <t>An aging blues guitarist and a grad student form an unlikely duo while busking on the street corners of 1980s Harlem.</t>
  </si>
  <si>
    <t>s5403</t>
  </si>
  <si>
    <t>Deepali Sahay</t>
  </si>
  <si>
    <t>Young musicians from 13 states in India demonstrate their cultural heritage by performing regional folk music using traditional instruments.</t>
  </si>
  <si>
    <t>s5404</t>
  </si>
  <si>
    <t>Amruta Khanvilkar, Vidyadhar Joshi, Subodh Bhave</t>
  </si>
  <si>
    <t>Friends in their last year of college contemplate the future of their band as they juggle questions of love, work, family and identity.</t>
  </si>
  <si>
    <t>s5405</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</si>
  <si>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</si>
  <si>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</si>
  <si>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</si>
  <si>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</si>
  <si>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</si>
  <si>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</si>
  <si>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</si>
  <si>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</si>
  <si>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Sara Ali, Remy Ishak, Rita Rudaini, Mirza Salihovic, Hafizul Kamal, Miller Khan</t>
  </si>
  <si>
    <t>A man haunted by his wife's affair moves to Sarajevo and starts to love again, until fate forces him to choose between his new life and old loyalty.</t>
  </si>
  <si>
    <t>s5408</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</si>
  <si>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</si>
  <si>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</si>
  <si>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</si>
  <si>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</si>
  <si>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</si>
  <si>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</si>
  <si>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</si>
  <si>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Undercover cameras expose public floggings, executions and other brutality in Saudi Arabia, and introduce those risking their own lives for change.</t>
  </si>
  <si>
    <t>s5411</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</si>
  <si>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</si>
  <si>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</si>
  <si>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</si>
  <si>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Ramez Galal, Riham Hagag, Bayyumi Fuad, Entessar, Ahmed Fathy, Mohammed Tharwat</t>
  </si>
  <si>
    <t>Desperate to support his son, a single father uses his talent with makeup to dress up as a woman to try out for a part in a commercial.</t>
  </si>
  <si>
    <t>s5413</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</si>
  <si>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</si>
  <si>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</si>
  <si>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s5414</t>
  </si>
  <si>
    <t>Rocky Kanaka, Rob North</t>
  </si>
  <si>
    <t>Pet rescue expert Rocky Kanaka and renovation specialist Rob North travel across North America, transforming animal shelters to help homeless pets.</t>
  </si>
  <si>
    <t>s5415</t>
  </si>
  <si>
    <t>Saverio Raimondo</t>
  </si>
  <si>
    <t>Italian comic and satirist Saverio Raimondo regales a Milan crowd with tales of online antics, awkward injuries and white-knuckle flights.</t>
  </si>
  <si>
    <t>s5416</t>
  </si>
  <si>
    <t>Former Secretary of Labor Robert Reich meets with Americans from all walks of life as he chronicles a seismic shift in the nation's economy.</t>
  </si>
  <si>
    <t>s5417</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</si>
  <si>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</si>
  <si>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</si>
  <si>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</si>
  <si>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</si>
  <si>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</si>
  <si>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</si>
  <si>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</si>
  <si>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</si>
  <si>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</si>
  <si>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</si>
  <si>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</si>
  <si>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</si>
  <si>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Jeremiah Brent, Thai Nguyen, Gabriele Bertaccini</t>
  </si>
  <si>
    <t>In this reality show, couples overcome obstacles to celebrate their love in surprise dream weddings designed by three experts in less than a week.</t>
  </si>
  <si>
    <t>s5421</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</si>
  <si>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</si>
  <si>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</si>
  <si>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</si>
  <si>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Adel Imam, Omar El-Hariri, Raja Al-Jeddawi, Mostafa Mitwali, Moshira Ismail, Badr Nofal</t>
  </si>
  <si>
    <t>While running from the law, Sayed begins to work as a house servant to a wealthy family, whose divorced daughter enlists his help in a marriage scheme.</t>
  </si>
  <si>
    <t>s5423</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</si>
  <si>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</si>
  <si>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</si>
  <si>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</si>
  <si>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s5424</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</si>
  <si>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</si>
  <si>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</si>
  <si>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</si>
  <si>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Kerry Washington, Columbus Short, Darby Stanchfield, Katie Lowes, Guillermo Díaz, Joshua Malina, Jeff Perry, Bellamy Young, Tony Goldwyn, Scott Foley</t>
  </si>
  <si>
    <t xml:space="preserve"> May 19, 2018</t>
  </si>
  <si>
    <t>A powerful team of Washington, D.C. lawyers makes scandals disappear while handling government crises and coping with problems of their own.</t>
  </si>
  <si>
    <t>s5426</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</si>
  <si>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</si>
  <si>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</si>
  <si>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</si>
  <si>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</si>
  <si>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</si>
  <si>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</si>
  <si>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</si>
  <si>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</si>
  <si>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</si>
  <si>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</si>
  <si>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</si>
  <si>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</si>
  <si>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</si>
  <si>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</si>
  <si>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</si>
  <si>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</si>
  <si>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</si>
  <si>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</si>
  <si>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</si>
  <si>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</si>
  <si>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</si>
  <si>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s5432</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</si>
  <si>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</si>
  <si>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</si>
  <si>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</si>
  <si>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</si>
  <si>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</si>
  <si>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</si>
  <si>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</si>
  <si>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</si>
  <si>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</si>
  <si>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s5435</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</si>
  <si>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</si>
  <si>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</si>
  <si>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</si>
  <si>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</si>
  <si>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Alexx Media</t>
  </si>
  <si>
    <t>Andrew Schulz</t>
  </si>
  <si>
    <t>Comedian Andrew Schulz takes on the year's most divisive topics in this fearlessly unfiltered and irreverent four-part special.</t>
  </si>
  <si>
    <t>s5437</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</si>
  <si>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</si>
  <si>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</si>
  <si>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</si>
  <si>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</si>
  <si>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</si>
  <si>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</si>
  <si>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</si>
  <si>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</si>
  <si>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</si>
  <si>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</si>
  <si>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</si>
  <si>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</si>
  <si>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</si>
  <si>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</si>
  <si>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</si>
  <si>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</si>
  <si>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</si>
  <si>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</si>
  <si>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</si>
  <si>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</si>
  <si>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</si>
  <si>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</si>
  <si>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</si>
  <si>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</si>
  <si>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</si>
  <si>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</si>
  <si>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</si>
  <si>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</si>
  <si>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</si>
  <si>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s5445</t>
  </si>
  <si>
    <t>Billy Corben</t>
  </si>
  <si>
    <t>A steroid peddler explains how he went from an unlicensed anti-aging expert to the point man for the biggest scandal in baseball history.</t>
  </si>
  <si>
    <t>s5446</t>
  </si>
  <si>
    <t>Gary Mak</t>
  </si>
  <si>
    <t>Chapman To, Shawn Yue, Matt Chow, Kwok Cheung Tsang</t>
  </si>
  <si>
    <t>Four man-children in an elite tactical unit gallivant around Macau for a weekend of debauchery that gets them in trouble with the law.</t>
  </si>
  <si>
    <t>s5447</t>
  </si>
  <si>
    <t>Blanca Soto, Litzy, Damián Alcázar, Marco Pérez, Jorge Zárate, Rossana San Juan, Andrés Palacios, Rebecca Jones, Lincoln Palomeque</t>
  </si>
  <si>
    <t>April 28, 2019</t>
  </si>
  <si>
    <t>When her drug-trafficking husband dies, an unassuming woman stakes her own claim in the business in order to care for her gravely ill son.</t>
  </si>
  <si>
    <t>s5448</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</si>
  <si>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</si>
  <si>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</si>
  <si>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</si>
  <si>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</si>
  <si>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</si>
  <si>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</si>
  <si>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</si>
  <si>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</si>
  <si>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</si>
  <si>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</si>
  <si>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</si>
  <si>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</si>
  <si>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</si>
  <si>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Malik Bendjelloul</t>
  </si>
  <si>
    <t>Rodriguez</t>
  </si>
  <si>
    <t>Sweden, United Kingdom, Finland</t>
  </si>
  <si>
    <t>Decades after Detroit singer-songwriter Rodriguez disappeared following the commercial failure of his albums, two fans try to track down their idol.</t>
  </si>
  <si>
    <t>s5452</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</si>
  <si>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</si>
  <si>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</si>
  <si>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</si>
  <si>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</si>
  <si>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Argentine comedian Sebastián Wainraich highlights the comedy in everyday life, from minibars to reasons why funerals are better than weddings.</t>
  </si>
  <si>
    <t>s5454</t>
  </si>
  <si>
    <t>Rik Reinholdtsen</t>
  </si>
  <si>
    <t>Sebastian Maniscalco</t>
  </si>
  <si>
    <t>Sebastian Maniscalco brings an acerbically unique approach to peacocks on planes, life hacks, rich in-laws and life's annoyances in this comedy special.</t>
  </si>
  <si>
    <t>s5455</t>
  </si>
  <si>
    <t>With his uproarious tirade on modern behavior and decorum, the popular comic tackles the question we've all asked in this hilarious standup special.</t>
  </si>
  <si>
    <t>s5456</t>
  </si>
  <si>
    <t>Sebastian Maniscalco delivers an expressive stand-up at the legendary Beacon Theatre on Whole Foods, family nicknames and dodging obnoxious neighbors.</t>
  </si>
  <si>
    <t>s5457</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</si>
  <si>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</si>
  <si>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</si>
  <si>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</si>
  <si>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</si>
  <si>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</si>
  <si>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</si>
  <si>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</si>
  <si>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</si>
  <si>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Hee-ae Kim, Ah-in Yoo, Hye-jin Shim, Hyuk-kwon Park, Hye-eun Kim, Soo-jin Kyung, Yong-gun Kim, Chang-wan Kim, Tae-hwan Choi, Kan-hie Lee</t>
  </si>
  <si>
    <t>A married middle-aged woman is swept off her feet, both romantically and artistically, by a gifted young pianist.</t>
  </si>
  <si>
    <t>s5460</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</si>
  <si>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</si>
  <si>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</si>
  <si>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</si>
  <si>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</si>
  <si>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</si>
  <si>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</si>
  <si>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</si>
  <si>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</si>
  <si>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Brenda Song, Mike Vogel, Dennis Haysbert, Ashley Scott, Paul Sloan, Daniel Booko</t>
  </si>
  <si>
    <t>When Jennifer wakes up with amnesia after a traumatic attack, her doting husband cares for her. But she soon realizes the danger is far from over.</t>
  </si>
  <si>
    <t>s5463</t>
  </si>
  <si>
    <t>Jack Tan, Rain Shuaiyu, Rickman Chia, Orange Tan, Bernard Shen Jun, Kopi Lim Guo Wei, Dennis Gan</t>
  </si>
  <si>
    <t>An aspiring actor uses a magical book to transport himself inside the movies he had always dreamed of starring in – but not without consequences.</t>
  </si>
  <si>
    <t>s5464</t>
  </si>
  <si>
    <t>Amr Youssef, Dina El-Sherbiny, Anoushka, Amina Khalil, Nada Mousa, Sawsan Badr, Ahmed Dawood</t>
  </si>
  <si>
    <t>When his sister disappears while working at the Grand Hotel, a man joins the staff to get answers. Inside its posh walls, he finds love and intrigue.</t>
  </si>
  <si>
    <t>s5465</t>
  </si>
  <si>
    <t>Advait Chandan</t>
  </si>
  <si>
    <t>Zaira Wasim, Meher Vij, Raj Arjun, Aamir Khan, Tirth Sharma</t>
  </si>
  <si>
    <t>A talented teenage singer-songwriter living amid domestic abuse becomes a YouTube sensation after a video in which she hides her identity goes viral.</t>
  </si>
  <si>
    <t>s5466</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</si>
  <si>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</si>
  <si>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</si>
  <si>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s5467</t>
  </si>
  <si>
    <t>Chang Ting-hu, Hong Yan-xiang, Lin He Xuan, Kuo Shu-yao, Law Kar-Ying, Mimi Chu</t>
  </si>
  <si>
    <t>When three teen outcasts arrive at a hot springs hotel to help run things, creepy incidents prompt comical efforts to find what lurks in their midst.</t>
  </si>
  <si>
    <t>s5468</t>
  </si>
  <si>
    <t>Kasia Uscinska</t>
  </si>
  <si>
    <t>Samuel West</t>
  </si>
  <si>
    <t>Princess Diana's brother, Charles, the ninth Earl Spencer, leads a tour of Althorp House, the manor the Spencer family has called home for 500 years.</t>
  </si>
  <si>
    <t>s5469</t>
  </si>
  <si>
    <t>Susannah Ward</t>
  </si>
  <si>
    <t>Tales of tragedy and scandal unfold through the history of Chatsworth, a grand estate that has been home to some of England's most noted aristocrats.</t>
  </si>
  <si>
    <t>s5470</t>
  </si>
  <si>
    <t>Dan Jones</t>
  </si>
  <si>
    <t>Join historian Dan Jones on a journey back in time to the zenith of Britain's most iconic structures and their infamous inhabitants.</t>
  </si>
  <si>
    <t>s5471</t>
  </si>
  <si>
    <t>Sam Taplin</t>
  </si>
  <si>
    <t>The history of this grand 500-year-old palace is inextricably tied to the lavish lifestyle of King Henry VIII and the doomed fates of his six wives.</t>
  </si>
  <si>
    <t>s5472</t>
  </si>
  <si>
    <t>This documentary spotlights more than 100 years of operatives and operations in the U.K.'s secret service, the world's oldest intelligence agency.</t>
  </si>
  <si>
    <t>s5473</t>
  </si>
  <si>
    <t>Vicky Matthews</t>
  </si>
  <si>
    <t>Known as the setting of "Downton Abbey," Highclere Castle truly was the home of aristocrats and an army of servants, with a rich past to share.</t>
  </si>
  <si>
    <t>s5474</t>
  </si>
  <si>
    <t>Revisit famous cases and explore the history of Scotland Yard, one of the world's oldest detective forces and a name synonymous with crime solving.</t>
  </si>
  <si>
    <t>s5475</t>
  </si>
  <si>
    <t>American Harry Gordon Selfridge introduced Londoners to a new retail model that made shopping less of a practical pursuit and more of an adventure.</t>
  </si>
  <si>
    <t>s5476</t>
  </si>
  <si>
    <t>James Tovell</t>
  </si>
  <si>
    <t>After unearthing a tomb that had been untouched for 4,400 years, Egyptian archaeologists attempt to decipher the history of the extraordinary find.</t>
  </si>
  <si>
    <t>s5477</t>
  </si>
  <si>
    <t>Explore the storied history of the iconic Tower of London as it evolved from a royal castle into a dungeon prison and, finally, an armory and mint.</t>
  </si>
  <si>
    <t>s5478</t>
  </si>
  <si>
    <t>Vicky Matthews, Gareth Sacala</t>
  </si>
  <si>
    <t>Experts examine the ruins and relics hidden beneath London's surface, unearthing a Roman amphitheater, plague pits, air raid shelters and more.</t>
  </si>
  <si>
    <t>s5479</t>
  </si>
  <si>
    <t>Louise Wardle</t>
  </si>
  <si>
    <t>Take an insider's tour of Parliament, Big Ben and Westminster Abbey to discover the little-known history and pageantry of these famous buildings.</t>
  </si>
  <si>
    <t>s5480</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</si>
  <si>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</si>
  <si>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</si>
  <si>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</si>
  <si>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Hans Chung, Mini Tsai, Albee Huang, David Chiu, Johnny Yang, Kuan Lin, Ray Yang, Liu Yu Shan</t>
  </si>
  <si>
    <t>A series of mysterious text messages from the future sends ripples through the lives of a delivery woman and an accomplished cyclist.</t>
  </si>
  <si>
    <t>s5482</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</si>
  <si>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</si>
  <si>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</si>
  <si>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</si>
  <si>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</si>
  <si>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Roberta Grossman, Sophie Sartain</t>
  </si>
  <si>
    <t>Gloria Allred</t>
  </si>
  <si>
    <t>February 9, 2018</t>
  </si>
  <si>
    <t>Explore the public and private sides of feminist firebrand attorney Gloria Allred, who's battled some of the biggest names in politics and business.</t>
  </si>
  <si>
    <t>s5484</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</si>
  <si>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</si>
  <si>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</si>
  <si>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</si>
  <si>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</si>
  <si>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</si>
  <si>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Aislinn Derbez, Mike Colter, Jonny Cruz, Angélica Vale, Vic Chao, Danny Trejo</t>
  </si>
  <si>
    <t>Orphans raised by a martial arts master are plunged into a mystery involving demonic powers, drug cartels, ancient rituals and blood sacrifice.</t>
  </si>
  <si>
    <t>s5486</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</si>
  <si>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</si>
  <si>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</si>
  <si>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</si>
  <si>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Christian Serratos, Gabriel Chavarria, Ricardo Chavira, Noemi Gonzalez, Seidy Lopez, Hunter Reese Peña, Julio Macias, Carlos Alfredo Jr., Jesse Posey, Madison Taylor Baez, Juan Martinez, Daniela Estrada, Paul Rodriguez Jr.</t>
  </si>
  <si>
    <t>Iconic Mexican-American performer Selena rises to fame as she and her family make sacrifices in order to achieve their lifelong dreams.</t>
  </si>
  <si>
    <t>s5488</t>
  </si>
  <si>
    <t>Octavia Spencer, Tiffany Haddish, Carmen Ejogo, Blair Underwood, Garrett Morris, Kevin Carroll</t>
  </si>
  <si>
    <t>An African American washerwoman rises from poverty to build a beauty empire and become the first female self-made millionaire. Based on a true story.</t>
  </si>
  <si>
    <t>s5489</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</si>
  <si>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</si>
  <si>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</si>
  <si>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</si>
  <si>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The elite real estate brokers at The Oppenheim Group sell the luxe life to affluent buyers in LA. The drama ramps up when a new agent joins the team.</t>
  </si>
  <si>
    <t>s5491</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</si>
  <si>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</si>
  <si>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</si>
  <si>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</si>
  <si>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s5492</t>
  </si>
  <si>
    <t>Tolga Çevik, Köksal Engür, Pelin Körmükçü, Toprak Sergen, Zeynep Özder</t>
  </si>
  <si>
    <t>Desperate for cash, klutzy private investigator Tekin searches for a wealthy woman's missing girl but faces one surprise and mishap after another.</t>
  </si>
  <si>
    <t>s5493</t>
  </si>
  <si>
    <t>Ayrton Senna, Alain Prost, Frank Williams</t>
  </si>
  <si>
    <t>This fast-paced documentary profiles Ayrton Senna, one of the greatest drivers in the history of Formula One racing, and a hero in his native Brazil.</t>
  </si>
  <si>
    <t>s5494</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</si>
  <si>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</si>
  <si>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</si>
  <si>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s5495</t>
  </si>
  <si>
    <t>Kim Cattrall, Don McKellar, Nicolas Wright, Joanna Gleason, Colm Feore, Clé Bennett, Bob Martin, Elliott Gould</t>
  </si>
  <si>
    <t>Davina and Al try to revamp their lives as they struggle with the uncertainties of middle age in this darkly comic adaptation of the British hit.</t>
  </si>
  <si>
    <t>s5496</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</si>
  <si>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</si>
  <si>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</si>
  <si>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</si>
  <si>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</si>
  <si>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</si>
  <si>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</si>
  <si>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</si>
  <si>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</si>
  <si>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</si>
  <si>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Kenneth Müller</t>
  </si>
  <si>
    <t>Saúl Lisazo, Mario Zaragoza, Juan Pablo Olyslager, Costanza Andrade</t>
  </si>
  <si>
    <t>Guatemala</t>
  </si>
  <si>
    <t>After a terrorist attack in Guatemala, a baby is rendered deaf and motherless and her father is left to raise her alone.</t>
  </si>
  <si>
    <t>s5499</t>
  </si>
  <si>
    <t>Greg Barker</t>
  </si>
  <si>
    <t>Wagner Moura, Ana de Armas, Brían F. O'Byrne, Clemens Schick, Bradley Whitford</t>
  </si>
  <si>
    <t>Passions, ideals and bitter realities collide as charismatic UN diplomat Sergio Vieira de Mello becomes trapped in a life-threatening situation in Iraq.</t>
  </si>
  <si>
    <t>s5500</t>
  </si>
  <si>
    <t>Through intense prison interviews, Piers Morgan revisits the crimes of three convicted serial killers and learns more about their motives.</t>
  </si>
  <si>
    <t>s5501</t>
  </si>
  <si>
    <t>Nawazuddin Siddiqui, Nasser, Aakshath Das, Indira Tiwari, Sanjay Narvekar, Shweta Basu Prasad</t>
  </si>
  <si>
    <t>When a slum dweller spins a web of lies in pursuit of the upward mobility he has long craved, his ruse could be especially dangerous for his young son.</t>
  </si>
  <si>
    <t>s5502</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</si>
  <si>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</si>
  <si>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</si>
  <si>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</si>
  <si>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</si>
  <si>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</si>
  <si>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</si>
  <si>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</si>
  <si>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</si>
  <si>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</si>
  <si>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</si>
  <si>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</si>
  <si>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</si>
  <si>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Liu Jiang</t>
  </si>
  <si>
    <t>Wenpei Ju, Fan Wei, Liu Hua, Qianyuan Wang, Ren Zhengbin, He Jiang</t>
  </si>
  <si>
    <t>When a restaurant owner in Cyprus returns to Beijing to sign divorce papers, a drunk woman he encounters triggers a string of mishaps.</t>
  </si>
  <si>
    <t>s5506</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</si>
  <si>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</si>
  <si>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</si>
  <si>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</si>
  <si>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t>
  </si>
  <si>
    <t>SNL alumnus and subversive master of late-night TV Seth Meyers comes out from behind the desk to share some lighthearted stories from his own life.</t>
  </si>
  <si>
    <t>s5508</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</si>
  <si>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</si>
  <si>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</si>
  <si>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</si>
  <si>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</si>
  <si>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</si>
  <si>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</si>
  <si>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</si>
  <si>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R. Kannan</t>
  </si>
  <si>
    <t>Arya, Anjali, Hansika Motwani, Santhanam, Premgi Amaren, Nasser</t>
  </si>
  <si>
    <t>Asked to deliver a package for a friend, Madhu gets her fiancé, Jayaganthan, to take care of it, and he then passes the task to one of his roommates.</t>
  </si>
  <si>
    <t>s5511</t>
  </si>
  <si>
    <t>s5512</t>
  </si>
  <si>
    <t>s5513</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</si>
  <si>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</si>
  <si>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</si>
  <si>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</si>
  <si>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</si>
  <si>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Leila Jolene, Flavio Parenti, Josefin Asplund</t>
  </si>
  <si>
    <t>A little girl discovers she’s the modern-day descendant of Snow White when seven dwarfs arrive at her suburban home to serve as her guardian angels.</t>
  </si>
  <si>
    <t>s5515</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</si>
  <si>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</si>
  <si>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</si>
  <si>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</si>
  <si>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</si>
  <si>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</si>
  <si>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</si>
  <si>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</si>
  <si>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Clare-Hope Ashitey, Regina King, Beau Knapp, Michael Mosley, David Lyons, Russell Hornsby, Raúl Castillo, Patrick Murney</t>
  </si>
  <si>
    <t>The death of a 15-year-old African American boy in Jersey City sets off a police cover-up and a search for the truth.</t>
  </si>
  <si>
    <t>s5518</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</si>
  <si>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</si>
  <si>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</si>
  <si>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</si>
  <si>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</si>
  <si>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</si>
  <si>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</si>
  <si>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s5520</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</si>
  <si>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</si>
  <si>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</si>
  <si>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</si>
  <si>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</si>
  <si>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</si>
  <si>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</si>
  <si>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</si>
  <si>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</si>
  <si>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</si>
  <si>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</si>
  <si>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</si>
  <si>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</si>
  <si>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</si>
  <si>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</si>
  <si>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</si>
  <si>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</si>
  <si>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</si>
  <si>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</si>
  <si>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</si>
  <si>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</si>
  <si>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</si>
  <si>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</si>
  <si>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</si>
  <si>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</si>
  <si>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Janelle Monáe</t>
  </si>
  <si>
    <t>From the biology of attraction to the history of birth control, explore the ins and outs of sex in this entertaining and enlightening series.</t>
  </si>
  <si>
    <t>s5527</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</si>
  <si>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</si>
  <si>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</si>
  <si>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s5528</t>
  </si>
  <si>
    <t>Marlon Wayans, Bresha Webb, Michael Ian Black, Glynn Turman, Molly Shannon, Debbi Morgan</t>
  </si>
  <si>
    <t>When a dad-to-be learns he's actually a sextuplet, he sets off on a wild journey to meet his long-lost family. Marlon Wayans stars as all six siblings.</t>
  </si>
  <si>
    <t>s5529</t>
  </si>
  <si>
    <t>Jeana Ho Pui-yu, Joyce Cheng, Ava Liu, Shiga Lin, Kelly Chen Jia-li, Eric Suen Yiu-wai, Eric Kwok, Mix, Adam Pak, Patrick Tang</t>
  </si>
  <si>
    <t>In the bustling center of Hong Kong, five young women reckon with betrayal, unrequited love and other matters of the heart.</t>
  </si>
  <si>
    <t>s5530</t>
  </si>
  <si>
    <t>Max Martini</t>
  </si>
  <si>
    <t>Max Martini, Omari Hardwick, Lily Rabe, Elisabeth Röhm, Robert Patrick, Dermot Mulroney, Gary Sinise, JoBeth Williams, Luis Bordonada, Leo Martini</t>
  </si>
  <si>
    <t>May 19, 2019</t>
  </si>
  <si>
    <t>A homeless vet who has PTSD steals a motorcycle and hits the road, trying to sort out what life means now that war is in the rear-view mirror.</t>
  </si>
  <si>
    <t>s5531</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</si>
  <si>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</si>
  <si>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</si>
  <si>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</si>
  <si>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</si>
  <si>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Sanjay Dutt, Aishwarya Rai Bachchan, Zayed Khan, Brijendra Kala, Sadiya Siddiqui, Kamini Khanna</t>
  </si>
  <si>
    <t>When a novelist seeks inspiration by urging his wife to have an affair, the line between his story and his real life grows disconcertingly blurry.</t>
  </si>
  <si>
    <t>s5533</t>
  </si>
  <si>
    <t>Zhang Yimou</t>
  </si>
  <si>
    <t>Deng Chao, Sun Li, Ryan Cheng, Wang Qianyuan, Hu Jun, Wang Jingchun, Guan Xiaotong, Leo Wu</t>
  </si>
  <si>
    <t>As three kingdoms struggle for control of a walled city, a figure with a rare power spins a web of intrigue that entangles a king's court.</t>
  </si>
  <si>
    <t>s5534</t>
  </si>
  <si>
    <t>This documentary series explores the explosive 2006 murder case of a 13-year-old Israeli girl and the subsequent conviction of a Ukrainian immigrant.</t>
  </si>
  <si>
    <t>s5535</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</si>
  <si>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</si>
  <si>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</si>
  <si>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</si>
  <si>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</si>
  <si>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</si>
  <si>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</si>
  <si>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</si>
  <si>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</si>
  <si>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</si>
  <si>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</si>
  <si>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</si>
  <si>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</si>
  <si>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</si>
  <si>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</si>
  <si>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</si>
  <si>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</si>
  <si>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</si>
  <si>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</si>
  <si>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</si>
  <si>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</si>
  <si>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</si>
  <si>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</si>
  <si>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</si>
  <si>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</si>
  <si>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</si>
  <si>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</si>
  <si>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</si>
  <si>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</si>
  <si>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</si>
  <si>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</si>
  <si>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</si>
  <si>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</si>
  <si>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</si>
  <si>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</si>
  <si>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</si>
  <si>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</si>
  <si>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Elizabeth Bogush, Brad Schmidt, Sarah Lind, Eddie Kaye Thomas, Phillip Boyd, Victoria Barabas, Mark Famiglietti, Walker Borba, Meg DeLacy</t>
  </si>
  <si>
    <t>When her former lover's mysteriously murdered, a woman must clear her name – and avoid the killer.</t>
  </si>
  <si>
    <t>s5546</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</si>
  <si>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</si>
  <si>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</si>
  <si>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</si>
  <si>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</si>
  <si>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John Sparkes, Justin Fletcher, Marcus Brigstocke, Simon Greenall, Kate Harbour, Emma Tate, Andy Nyman, Richard Webber</t>
  </si>
  <si>
    <t>Clever sheep Shaun, loyal dog Bitzer and the rest of the Mossy Bottom gang cook up oodles of fun and mischief on the farm.</t>
  </si>
  <si>
    <t>s5548</t>
  </si>
  <si>
    <t>Jay Grace</t>
  </si>
  <si>
    <t>Justin Fletcher, John Sparkes, Sean Connolly, Chris Grimes</t>
  </si>
  <si>
    <t>A trio of mischievous llamas from the county fair start making a mess of the farm, so Shaun and the flock must find a way to boot out the troublemakers.</t>
  </si>
  <si>
    <t>s5549</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</si>
  <si>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</si>
  <si>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</si>
  <si>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</si>
  <si>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</si>
  <si>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Grant Singer</t>
  </si>
  <si>
    <t>Shawn Mendes</t>
  </si>
  <si>
    <t>Over the course of a world tour, this unguarded documentary follows Shawn Mendes as he opens up about his stardom, relationships and musical future.</t>
  </si>
  <si>
    <t>s5551</t>
  </si>
  <si>
    <t>In his hometown of Toronto, Shawn Mendes pours his heart out on stage with a live performance in a stadium packed with adoring fans.</t>
  </si>
  <si>
    <t>s5552</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</si>
  <si>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</si>
  <si>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</si>
  <si>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s5553</t>
  </si>
  <si>
    <t>Luvvie Ajayi, Renae Bluitt, Melissa Butler, Lisa Price, Tonya Rapley</t>
  </si>
  <si>
    <t>Go inside the lives of extraordinary, black female entrepreneurs as they discuss building legacies and pioneering a new future for the next generation.</t>
  </si>
  <si>
    <t>s5554</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</si>
  <si>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</si>
  <si>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</si>
  <si>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</si>
  <si>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</si>
  <si>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</si>
  <si>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s5556</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</si>
  <si>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</si>
  <si>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</si>
  <si>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</si>
  <si>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</si>
  <si>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</si>
  <si>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</si>
  <si>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</si>
  <si>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</si>
  <si>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</si>
  <si>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</si>
  <si>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Bea Alonzo, Dingdong Dantes, Enrique Gil</t>
  </si>
  <si>
    <t>When his best friend gets stranded in the rain and becomes the subject of a romantic viral video, a morning show host must confront his true feelings.</t>
  </si>
  <si>
    <t>s5560</t>
  </si>
  <si>
    <t>Nate Adams, Adam Carolla</t>
  </si>
  <si>
    <t>Carroll Shelby</t>
  </si>
  <si>
    <t>Featuring interviews and vintage footage, this documentary traces American icon Carroll Shelby's life of reinvention from farmer to racer to entrepreneur.</t>
  </si>
  <si>
    <t>s5561</t>
  </si>
  <si>
    <t>Måns Mårlind, Björn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</si>
  <si>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</si>
  <si>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</si>
  <si>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</si>
  <si>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</si>
  <si>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</si>
  <si>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</si>
  <si>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</si>
  <si>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</si>
  <si>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Benedict Cumberbatch, Martin Freeman, Una Stubbs, Rupert Graves, Mark Gatiss, Andrew Scott</t>
  </si>
  <si>
    <t>In this updated take on Sir Arthur Conan Doyle's beloved mystery tales, the eccentric sleuth prowls the streets of modern London in search of clues.</t>
  </si>
  <si>
    <t>s5564</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</si>
  <si>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</si>
  <si>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</si>
  <si>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</si>
  <si>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</si>
  <si>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</si>
  <si>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</si>
  <si>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</si>
  <si>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</si>
  <si>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</si>
  <si>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</si>
  <si>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</si>
  <si>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</si>
  <si>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</si>
  <si>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</si>
  <si>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</si>
  <si>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</si>
  <si>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</si>
  <si>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Reese Witherspoon</t>
  </si>
  <si>
    <t>In a talk show straight from the heart, actor and producer Reese Witherspoon visits with groundbreaking women to discuss their inspiring journeys.</t>
  </si>
  <si>
    <t>s5569</t>
  </si>
  <si>
    <t>Matias Mariani</t>
  </si>
  <si>
    <t>O.C. Ukeje, Indira Nascimento, Paulo André, Ike Barry, Chukwudi Iwuji</t>
  </si>
  <si>
    <t>A Nigerian musician travels to Brazil to search for his estranged brother, who is living a life very different than the one his family thought.</t>
  </si>
  <si>
    <t>s5570</t>
  </si>
  <si>
    <t>Sandi Tan</t>
  </si>
  <si>
    <t>In 1992, Sandi Tan and her friends shot a quirky film on the streets of Singapore. Then the footage disappeared, sending her on a hunt for answers.</t>
  </si>
  <si>
    <t>s5571</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</si>
  <si>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</si>
  <si>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</si>
  <si>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s5572</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</si>
  <si>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</si>
  <si>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</si>
  <si>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</si>
  <si>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</si>
  <si>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</si>
  <si>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</si>
  <si>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</si>
  <si>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</si>
  <si>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</si>
  <si>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Kate Murphy</t>
  </si>
  <si>
    <t>Tiny grocery store items come to life as the Shopkins, who have fun adventures with each other at Small Mart and the magical town called Shopville.</t>
  </si>
  <si>
    <t>s5576</t>
  </si>
  <si>
    <t>Raymond McGrath</t>
  </si>
  <si>
    <t>Erika Harlacher, Marieve Herington, David Lodge, Cassandra Morris, Kate Murphy, Abby Trott</t>
  </si>
  <si>
    <t>In this first full Shopkins movie, Peppa-Mint is the new Shoppie in town who stirs things up by hosting a team cooking competition.</t>
  </si>
  <si>
    <t>s5577</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</si>
  <si>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</si>
  <si>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</si>
  <si>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</si>
  <si>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</si>
  <si>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</si>
  <si>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</si>
  <si>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</si>
  <si>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</si>
  <si>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</si>
  <si>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</si>
  <si>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</si>
  <si>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</si>
  <si>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</si>
  <si>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</si>
  <si>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</si>
  <si>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</si>
  <si>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</si>
  <si>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</si>
  <si>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</si>
  <si>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</si>
  <si>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</si>
  <si>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</si>
  <si>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</si>
  <si>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</si>
  <si>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</si>
  <si>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</si>
  <si>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</si>
  <si>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</si>
  <si>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</si>
  <si>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</si>
  <si>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Three rival freelance stringers scour the streets at night to film crime scenes, fires, accidents – and anything else they can sell to news outlets.</t>
  </si>
  <si>
    <t>s5586</t>
  </si>
  <si>
    <t>Barney Clay</t>
  </si>
  <si>
    <t>Mick Rock</t>
  </si>
  <si>
    <t>Aptly named iconic rock photographer Mick Rock reconstructs his journey through the thrilling and murky universe of rock 'n' roll history.</t>
  </si>
  <si>
    <t>s5587</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</si>
  <si>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</si>
  <si>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</si>
  <si>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</si>
  <si>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</si>
  <si>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</si>
  <si>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</si>
  <si>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</si>
  <si>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</si>
  <si>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</si>
  <si>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</si>
  <si>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</si>
  <si>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</si>
  <si>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Amit Barot</t>
  </si>
  <si>
    <t>Harsh Chhaya, Prachi Shah, Bharat Chawda, Deeksha Joshi, Aarjav Trivedi, Prashant Barot, Harsha Bhavsar</t>
  </si>
  <si>
    <t>As her own wedding looms on the horizon, a marriage counselor strives to save her future in-laws' crumbling relationship.</t>
  </si>
  <si>
    <t>s5591</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</si>
  <si>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</si>
  <si>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</si>
  <si>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</si>
  <si>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</si>
  <si>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</si>
  <si>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</si>
  <si>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</si>
  <si>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</si>
  <si>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</si>
  <si>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</si>
  <si>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</si>
  <si>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</si>
  <si>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</si>
  <si>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</si>
  <si>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</si>
  <si>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Rano Karno, Cornelia Agatha, Maudy Koesnaedi, Suty Karno, Mandra Naih, Aminah Tjendrakasih, Rey Bong, Akhmad Zulhoir Mardia</t>
  </si>
  <si>
    <t>Torn between reuniting with one family and leaving another behind, Doel must choose between the two women he loves.</t>
  </si>
  <si>
    <t>s5596</t>
  </si>
  <si>
    <t>Ricardo Quevedo, Iván Marín, Freddy Beltrán, Nelson Polanía, Fabiola Posada, Liss Pereira, Jessica Sanjuan, Lina Cardona</t>
  </si>
  <si>
    <t>May 3, 2018</t>
  </si>
  <si>
    <t>When four unhappy couples attend a spiritual retreat at a resort to try and solve their relationship troubles, shenanigans ensue.</t>
  </si>
  <si>
    <t>s5597</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</si>
  <si>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</si>
  <si>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</si>
  <si>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</si>
  <si>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</si>
  <si>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</si>
  <si>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</si>
  <si>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</si>
  <si>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</si>
  <si>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</si>
  <si>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</si>
  <si>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</si>
  <si>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</si>
  <si>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</si>
  <si>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</si>
  <si>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</si>
  <si>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</si>
  <si>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</si>
  <si>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</si>
  <si>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</si>
  <si>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</si>
  <si>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</si>
  <si>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</si>
  <si>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</si>
  <si>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</si>
  <si>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</si>
  <si>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</si>
  <si>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</si>
  <si>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</si>
  <si>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s5605</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</si>
  <si>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</si>
  <si>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</si>
  <si>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s5606</t>
  </si>
  <si>
    <t>Limbert Fabian, Brandon Oldenburg</t>
  </si>
  <si>
    <t>"Silent" is an animated short film created by Academy Award® winning Moonbot Studios. It celebrates how storytellers, inventors, and technology work together to create cinema magic.</t>
  </si>
  <si>
    <t>s5607</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</si>
  <si>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</si>
  <si>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</si>
  <si>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</si>
  <si>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</si>
  <si>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s5608</t>
  </si>
  <si>
    <t>Jason Cohen</t>
  </si>
  <si>
    <t>This documentary tells the story of Compaq Computer and its three founders, who in 1982, took on Goliath IBM at the height of its PC dominance.</t>
  </si>
  <si>
    <t>s5609</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</si>
  <si>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</si>
  <si>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</si>
  <si>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</si>
  <si>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</si>
  <si>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</si>
  <si>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</si>
  <si>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</si>
  <si>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</si>
  <si>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s5611</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</si>
  <si>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</si>
  <si>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</si>
  <si>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</si>
  <si>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</si>
  <si>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</si>
  <si>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</si>
  <si>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</si>
  <si>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</si>
  <si>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</si>
  <si>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</si>
  <si>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Julia Knowles</t>
  </si>
  <si>
    <t>Simon Amstell</t>
  </si>
  <si>
    <t>Honest, introspective comic Simon Amstell digs deep and delivers a uniquely vulnerable stand-up set on love, ego, intimacy and ayahuasca.</t>
  </si>
  <si>
    <t>s5615</t>
  </si>
  <si>
    <t>Brady Corbet, Mati Diop, Constance Rousseau, Lila Salet, Solo, Michaël Abiteboul, Nicolas Ronchi, Étienne Rotha Moeng</t>
  </si>
  <si>
    <t>Young and heartbroken, a New Yorker travels to Paris to escape his romantic woes but is soon drawn into another all-consuming attraction.</t>
  </si>
  <si>
    <t>s5616</t>
  </si>
  <si>
    <t>Jan Suter, Raúl Campos</t>
  </si>
  <si>
    <t>Manu NNa</t>
  </si>
  <si>
    <t>Eclectic stand-up comic Manu NNa relays everyday tales about the struggles of being gay in Mexico and shares his love of telenovelas and mezcal.</t>
  </si>
  <si>
    <t>s5617</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</si>
  <si>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</si>
  <si>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</si>
  <si>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</si>
  <si>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</si>
  <si>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</si>
  <si>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s5619</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</si>
  <si>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</si>
  <si>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United States, Colombia</t>
  </si>
  <si>
    <t xml:space="preserve"> January 11, 2019</t>
  </si>
  <si>
    <t>Born into a small town controlled by the mafia, an irate young woman seeks revenge on the forces that tore apart and wrongfully imprisoned her family.</t>
  </si>
  <si>
    <t>s5620</t>
  </si>
  <si>
    <t>Alex Gibney</t>
  </si>
  <si>
    <t>July 23, 2020</t>
  </si>
  <si>
    <t>Legendary crooner Frank Sinatra's life and talent are captured in this documentary series featuring fond memories from friends, family and colleagues.</t>
  </si>
  <si>
    <t>s5621</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</si>
  <si>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</si>
  <si>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</si>
  <si>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</si>
  <si>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</si>
  <si>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Tituss Burgess</t>
  </si>
  <si>
    <t>In this fun, fast-paced music contest hosted by Tituss Burgess, players sing their hearts out and try to hit the right notes to win up to $60,000.</t>
  </si>
  <si>
    <t>s5623</t>
  </si>
  <si>
    <t>Palina Rojinski</t>
  </si>
  <si>
    <t>In this karaoke competition hosted by Palina Rojinski, contestants must hit the right note for a chance to win up to 30,000 euros.</t>
  </si>
  <si>
    <t>s5624</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</si>
  <si>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</si>
  <si>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</si>
  <si>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</si>
  <si>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</si>
  <si>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</si>
  <si>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</si>
  <si>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</si>
  <si>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</si>
  <si>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Nicole Ong, Mae Tan, Sukki Singapora, Vinny Sharp, Paul Foster, Tabitha Nauser</t>
  </si>
  <si>
    <t>Peer into the lives of young Singaporeans as they defy expectations and traverse the tricky terrain of career, romance and family.</t>
  </si>
  <si>
    <t>s5627</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</si>
  <si>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</si>
  <si>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</si>
  <si>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</si>
  <si>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</si>
  <si>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Ajay Devgn, Kajal Aggarwal, Prakash Raj, Sonali Kulkarni, Sachin Khedekar, Sudhanshu Pandey, Anant Jog</t>
  </si>
  <si>
    <t>A police inspector kills himself after a powerful gangster frames him for corruption – but soon the thug faces the full force of cop Bajirao Singham.</t>
  </si>
  <si>
    <t>s5629</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</si>
  <si>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</si>
  <si>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</si>
  <si>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</si>
  <si>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</si>
  <si>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Summer Meng, Christina Mok, Alina Cheng, Bonnie Wang</t>
  </si>
  <si>
    <t>Four best friends and spirited career women navigate the treacherous world of romance – even as it stands in the way of work and friendship.</t>
  </si>
  <si>
    <t>s5631</t>
  </si>
  <si>
    <t>Fifi Box, Matthew Hussey</t>
  </si>
  <si>
    <t>Looking for a second chance at love, four formerly married women are put in various romantic situations then receive feedback from a dating coach.</t>
  </si>
  <si>
    <t>s5632</t>
  </si>
  <si>
    <t>Joe Cheng, Lulu Xu, Jiro Wang, Viann Zhang, Han Chengyu</t>
  </si>
  <si>
    <t>In a luxurious condominium complex with draconian rules forbidding all romance, two residents fall in love and dare to start a secret relationship.</t>
  </si>
  <si>
    <t>s5633</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</si>
  <si>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</si>
  <si>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</si>
  <si>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</si>
  <si>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</si>
  <si>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</si>
  <si>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</si>
  <si>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</si>
  <si>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</si>
  <si>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</si>
  <si>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</si>
  <si>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</si>
  <si>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s5636</t>
  </si>
  <si>
    <t>Christian Malheiros, Jottapê, Bruna Mascarenhas</t>
  </si>
  <si>
    <t>Three teens living in the same São Paulo favela pursue their dreams while maintaining their friendship, amid a world of music, drugs and religion.</t>
  </si>
  <si>
    <t>s5637</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</si>
  <si>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</si>
  <si>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</si>
  <si>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</si>
  <si>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</si>
  <si>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</si>
  <si>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</si>
  <si>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</si>
  <si>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</si>
  <si>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</si>
  <si>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</si>
  <si>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</si>
  <si>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</si>
  <si>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</si>
  <si>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</si>
  <si>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</si>
  <si>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</si>
  <si>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Tia Mowry-Hardrict, Jackée Harry, Tamera Mowry-Housley, Tim Reid, Marques Houston, RonReaco Lee, Deon Richmond</t>
  </si>
  <si>
    <t>Separated at birth, twin sisters Tia Landry and Tamera Campbell reunite after 14 years and soon move in together, blending families and personalities.</t>
  </si>
  <si>
    <t>s5642</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</si>
  <si>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</si>
  <si>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</si>
  <si>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s5643</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</si>
  <si>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</si>
  <si>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</si>
  <si>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</si>
  <si>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Sharmeen Obaid-Chinoy</t>
  </si>
  <si>
    <t>March 8, 2020</t>
  </si>
  <si>
    <t>In this silent short set in 1970s Pakistan, 14-year-old Pari longs to be a pilot, unaware that her father plans to marry her off to a much older man.</t>
  </si>
  <si>
    <t>s5645</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</si>
  <si>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</si>
  <si>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</si>
  <si>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</si>
  <si>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</si>
  <si>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Daniel Effiong</t>
  </si>
  <si>
    <t>Beverly Naya</t>
  </si>
  <si>
    <t>On a quest to find beauty in all complexions, actress Beverly Naya travels to her home country of Nigeria and explores colorism's impact on society.</t>
  </si>
  <si>
    <t>s5647</t>
  </si>
  <si>
    <t>Skin and beauty expert Nurse Jamie and plastic surgeon Dr. Sheila Nazarian use the latest procedures to bring out their clients' best selves.</t>
  </si>
  <si>
    <t>s5648</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</si>
  <si>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</si>
  <si>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</si>
  <si>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</si>
  <si>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</si>
  <si>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</si>
  <si>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Rebecca Romijn, RuPaul, Robin Slonina, Craig Tracy</t>
  </si>
  <si>
    <t>Artists test their creativity and body painting skills as they face off in a series of elaborate challenges, vying for a grand prize of $100,000.</t>
  </si>
  <si>
    <t>s5650</t>
  </si>
  <si>
    <t>RuPaul</t>
  </si>
  <si>
    <t>In each episode of this "Skin Wars" spinoff hosted by RuPaul, talented artists from various fields compete in body art for the first time.</t>
  </si>
  <si>
    <t>s5651</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</si>
  <si>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</si>
  <si>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</si>
  <si>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</si>
  <si>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s5652</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</si>
  <si>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</si>
  <si>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</si>
  <si>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</si>
  <si>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</si>
  <si>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</si>
  <si>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Cai Guo-Qiang</t>
  </si>
  <si>
    <t>October 14, 2016</t>
  </si>
  <si>
    <t>Known for his spectacular pyrotechnic displays, Chinese artist Cai Guo-Qiang creates his most ambitious project yet in this breathtaking documentary.</t>
  </si>
  <si>
    <t>s5654</t>
  </si>
  <si>
    <t>Ringo Lam</t>
  </si>
  <si>
    <t>Daniel Wu, Joseph Chang, Amber Kuo, Zhang Jingchu, Ruoyun Zhang</t>
  </si>
  <si>
    <t>The security chief at a top-level medical facility must fight to ensure that revolutionary cancer research doesn't fall into the wrong hands.</t>
  </si>
  <si>
    <t>s5655</t>
  </si>
  <si>
    <t>Nguyen Thanh Tung</t>
  </si>
  <si>
    <t>Son Tung M-TP</t>
  </si>
  <si>
    <t>From the preparations to the performances, this documentary showcases Vietnamese pop idol Sơn Tùng M-TP and the passion behind his Sky Tour concerts.</t>
  </si>
  <si>
    <t>s5656</t>
  </si>
  <si>
    <t>Fredric Lean</t>
  </si>
  <si>
    <t>June 27, 2018</t>
  </si>
  <si>
    <t>Only a few women pilots take part in the sport of aerobatics. Director Fredric Lean captures their powerful spirit at the World Aerobatic Championships.</t>
  </si>
  <si>
    <t>s5657</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</si>
  <si>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</si>
  <si>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</si>
  <si>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</si>
  <si>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</si>
  <si>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</si>
  <si>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</si>
  <si>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</si>
  <si>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Edin Hasanovic, Peri Baumeister, Murathan Muslu, Erdal Yıldız, Richy Müller, Anna Herrmann, Sahin Eryilmaz, Lisa Maria Potthoff, Carol Schuler, Dustin Jérôme Schanz, Nimo, Christopher Schärf, Slavko Popadic</t>
  </si>
  <si>
    <t>A hip-hop producer gets hurled into the violent world of organized crime when the record label he signs to becomes the center of a deadly drug business.</t>
  </si>
  <si>
    <t>s5660</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</si>
  <si>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</si>
  <si>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</si>
  <si>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</si>
  <si>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</si>
  <si>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</si>
  <si>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</si>
  <si>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</si>
  <si>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</si>
  <si>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</si>
  <si>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</si>
  <si>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</si>
  <si>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</si>
  <si>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</si>
  <si>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</si>
  <si>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</si>
  <si>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</si>
  <si>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</si>
  <si>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</si>
  <si>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</si>
  <si>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</si>
  <si>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</si>
  <si>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</si>
  <si>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</si>
  <si>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</si>
  <si>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</si>
  <si>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</si>
  <si>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</si>
  <si>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</si>
  <si>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</si>
  <si>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</si>
  <si>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</si>
  <si>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</si>
  <si>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</si>
  <si>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</si>
  <si>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</si>
  <si>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</si>
  <si>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s5670</t>
  </si>
  <si>
    <t>Robert Hall</t>
  </si>
  <si>
    <t>Welcome to the irreverent world of Robert Hall – aka Slobby Robby – a pop culture junkie who buys and sells collectable goods from the '80s and '90s.</t>
  </si>
  <si>
    <t>s5671</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</si>
  <si>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</si>
  <si>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</si>
  <si>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</si>
  <si>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</si>
  <si>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</si>
  <si>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</si>
  <si>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</si>
  <si>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</si>
  <si>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</si>
  <si>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</si>
  <si>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</si>
  <si>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</si>
  <si>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</si>
  <si>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</si>
  <si>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</si>
  <si>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</si>
  <si>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</si>
  <si>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</si>
  <si>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</si>
  <si>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</si>
  <si>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s5676</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</si>
  <si>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</si>
  <si>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</si>
  <si>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</si>
  <si>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</si>
  <si>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Buckle up for a look inside a biannual school bus race in Florida, a harrowing event where carnage and collisions are most definitely encouraged.</t>
  </si>
  <si>
    <t>s5678</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</si>
  <si>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</si>
  <si>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</si>
  <si>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</si>
  <si>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s5679</t>
  </si>
  <si>
    <t>Ryo Ishibashi, Nobuaki Kaneko, Tomomi Maruyama, Kaito Yoshimura</t>
  </si>
  <si>
    <t>Seeking a greater justice, a band of homeless assassins flays their human targets and delivers the tattooed skins as proof of a contract fulfilled.</t>
  </si>
  <si>
    <t>s5680</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</si>
  <si>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</si>
  <si>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</si>
  <si>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</si>
  <si>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</si>
  <si>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</si>
  <si>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</si>
  <si>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</si>
  <si>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</si>
  <si>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</si>
  <si>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</si>
  <si>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</si>
  <si>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</si>
  <si>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</si>
  <si>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</si>
  <si>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</si>
  <si>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</si>
  <si>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</si>
  <si>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</si>
  <si>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</si>
  <si>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</si>
  <si>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</si>
  <si>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</si>
  <si>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</si>
  <si>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</si>
  <si>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Marcos Carnevale</t>
  </si>
  <si>
    <t>Adrián Suar, Soledad Villamil, Gabriela Toscano, Alan Sabbagh, Darío Barassi, Magela Zanotta, Betiana Blum</t>
  </si>
  <si>
    <t>Fernando is a family man — equally committed to each of his two families. But one wrong turn brings them crashing together.</t>
  </si>
  <si>
    <t>s5687</t>
  </si>
  <si>
    <t>Abhay Deol, Ayesha Takia, Apoorva Jha, Ayesha Jhulka, Rati Agnihotri, Sandhya Mridul, Suresh Oberoi, Manish Chaudhary</t>
  </si>
  <si>
    <t>An arranged marriage becomes a friendship for Viren and Aditi, who aren't in love – until they begin having unexpected feelings for each other.</t>
  </si>
  <si>
    <t>s5688</t>
  </si>
  <si>
    <t>Jonathan Ignatius Green</t>
  </si>
  <si>
    <t>This documentary follows a trio of teens – a daredevil photographer, an aspiring model and a lonely Ohio girl – and Instagram's impact on their lives.</t>
  </si>
  <si>
    <t>s5689</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</si>
  <si>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</si>
  <si>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</si>
  <si>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</si>
  <si>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</si>
  <si>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</si>
  <si>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</si>
  <si>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Sofía Niño de Rivera</t>
  </si>
  <si>
    <t>Self-deprecating comic Sofía Niño de Rivera puts her sarcasm on full display in this stand-up special filmed live at Guadalajara's Degollado Theater.</t>
  </si>
  <si>
    <t>s5692</t>
  </si>
  <si>
    <t>Mexico's Sofía Niño de Rivera brings her dark humor to the stage with jokes about marriage traps, sexually attractive leopards and funny funerals.</t>
  </si>
  <si>
    <t>s5693</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</si>
  <si>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</si>
  <si>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</si>
  <si>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</si>
  <si>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Zeenat Aman, Pran, Tanuja, Poonam Dhillon</t>
  </si>
  <si>
    <t>After being violently separated from the woman he loves, a young man must disguise himself in order to keep meeting her.</t>
  </si>
  <si>
    <t>s5695</t>
  </si>
  <si>
    <t>Akira Saitoh</t>
  </si>
  <si>
    <t>April 2, 2020</t>
  </si>
  <si>
    <t>A young warrior and her familiar search for the sacred place said to fulfill wishes. It's best not to anger the ancient guardians and spirits.</t>
  </si>
  <si>
    <t>s5696</t>
  </si>
  <si>
    <t>Abbas Mustan</t>
  </si>
  <si>
    <t>Rakhee Gulzar, Bobby Deol, Preity Zinta</t>
  </si>
  <si>
    <t>On the run from Indian police, a mysterious man escapes to Australia and falls in love with the daughter of an Indian criminal who lives there.</t>
  </si>
  <si>
    <t>s5697</t>
  </si>
  <si>
    <t>Hugo Stuven</t>
  </si>
  <si>
    <t>Alain Hernández, Aura Garrido, Ben Temple</t>
  </si>
  <si>
    <t>In a remote area of the Canary Islands, a surfer falls off a cliff. Fighting to survive, he reflects on his life and past romance. Based on true events.</t>
  </si>
  <si>
    <t>s5698</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</si>
  <si>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</si>
  <si>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</si>
  <si>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s5699</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</si>
  <si>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</si>
  <si>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</si>
  <si>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</si>
  <si>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s5701</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</si>
  <si>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</si>
  <si>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</si>
  <si>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</si>
  <si>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</si>
  <si>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Kolton Stewart, Harrison Houde, Charlie Storwick, Sydney Scotia, Travis Turner, Ellie Harvie, Dylan Playfair</t>
  </si>
  <si>
    <t>A 14-year-old takes ownership of a toy company and hires a group of his friends to help him create amazing new toys.</t>
  </si>
  <si>
    <t>s5703</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</si>
  <si>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</si>
  <si>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</si>
  <si>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</si>
  <si>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</si>
  <si>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Philip Rosenthal</t>
  </si>
  <si>
    <t>"Everybody Loves Raymond" creator Phil Rosenthal travels the globe to take in the local cuisine and culture of Bangkok, Lisbon, Mexico City and more.</t>
  </si>
  <si>
    <t>s5705</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</si>
  <si>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</si>
  <si>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</si>
  <si>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</si>
  <si>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s5706</t>
  </si>
  <si>
    <t>Manolo Caro</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</si>
  <si>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</si>
  <si>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</si>
  <si>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s5707</t>
  </si>
  <si>
    <t>Kingone Wang, Lorene Ren, Sean Lee, Nita Lei, William Liao</t>
  </si>
  <si>
    <t>After losing his sight and his fiancee in an accident, a man hires a caregiver who mysteriously sounds – and looks – just like his late girlfriend.</t>
  </si>
  <si>
    <t>s5708</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</si>
  <si>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</si>
  <si>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</si>
  <si>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</si>
  <si>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</si>
  <si>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Son Ye-jin, Jung Hae-in, Jang So-yeon</t>
  </si>
  <si>
    <t>Reunited with her best friend’s younger brother, who’s back from a stint abroad, a recently dumped career woman begins to see him in a new light.</t>
  </si>
  <si>
    <t>s5710</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</si>
  <si>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</si>
  <si>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</si>
  <si>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</si>
  <si>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</si>
  <si>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Prakash Raj, Shreya Reddy, Ashok Selvan</t>
  </si>
  <si>
    <t>Seven strangers anxiously waiting for their HIV test results decide to bribe the clinic receptionist to get them early, learning one is positive.</t>
  </si>
  <si>
    <t>s5712</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</si>
  <si>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</si>
  <si>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</si>
  <si>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</si>
  <si>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</si>
  <si>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</si>
  <si>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s5714</t>
  </si>
  <si>
    <t>Kevin Layne</t>
  </si>
  <si>
    <t>Sommore</t>
  </si>
  <si>
    <t>July 4, 2018</t>
  </si>
  <si>
    <t>Luminous funnywoman Sommore wows Miami with her unique take on body modification, Internet sex, the world of celebrities and more.</t>
  </si>
  <si>
    <t>s5715</t>
  </si>
  <si>
    <t>Self-proclaimed "Queen of Comedy" Sommore storms the stage to deliver a riotous stand-up performance in Charlotte, North Carolina.</t>
  </si>
  <si>
    <t>s5716</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</si>
  <si>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</si>
  <si>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</si>
  <si>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</si>
  <si>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</si>
  <si>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</si>
  <si>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</si>
  <si>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</si>
  <si>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</si>
  <si>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Hrishikesh Hirway</t>
  </si>
  <si>
    <t>Get inspired as musicians dig deep into the creative process of songwriting and reveal their intimate thoughts in a series based on the hit podcast.</t>
  </si>
  <si>
    <t>s5719</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</si>
  <si>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</si>
  <si>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</si>
  <si>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</si>
  <si>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</si>
  <si>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</si>
  <si>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</si>
  <si>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</si>
  <si>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Jeffrey C. Bell</t>
  </si>
  <si>
    <t>Passion is an understatement. Meet the folks who wanted a Major League Soccer club in Philadelphia so badly, they became fans before it even existed.</t>
  </si>
  <si>
    <t>s5722</t>
  </si>
  <si>
    <t>Yakubu Mohammed, Paul Sambo, Mofe Duncan, Nita Byack George, Yvonne Hays, Mickey Odey, Rahama Sadau, Sani Muazu</t>
  </si>
  <si>
    <t>Three wealthy, power-hungry men tussle for sovereignty amid corrupt politics, passionate desires and family obligations.</t>
  </si>
  <si>
    <t>s5723</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</si>
  <si>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</si>
  <si>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</si>
  <si>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</si>
  <si>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athlete’s hard-fought comeback after an accidental gunshot left him paralyzed.</t>
  </si>
  <si>
    <t>s5724</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</si>
  <si>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</si>
  <si>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</si>
  <si>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</si>
  <si>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Sangpotirat Perawat, Ruangroj Prachaya</t>
  </si>
  <si>
    <t>May 25, 2019</t>
  </si>
  <si>
    <t>When freshman engineering student Kongpob stands up to older bully Arthit, their confrontation soon leads to a deep attraction between the two boys.</t>
  </si>
  <si>
    <t>s5726</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</si>
  <si>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</si>
  <si>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</si>
  <si>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</si>
  <si>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</si>
  <si>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</si>
  <si>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</si>
  <si>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s5728</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</si>
  <si>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</si>
  <si>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</si>
  <si>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</si>
  <si>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</si>
  <si>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</si>
  <si>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</si>
  <si>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</si>
  <si>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</si>
  <si>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</si>
  <si>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</si>
  <si>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</si>
  <si>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Jerry Rothwell, Reuben Atlas</t>
  </si>
  <si>
    <t>A dizzying chronicle of excess and deception dissects a fascinating case of fine-wine fraud and the con man who cheated investors out of millions.</t>
  </si>
  <si>
    <t>s5732</t>
  </si>
  <si>
    <t>The BattlBox crew tests out products designed to help people survive dangerous situations, including explosions, natural disasters and intruders.</t>
  </si>
  <si>
    <t>s5733</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</si>
  <si>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</si>
  <si>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</si>
  <si>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</si>
  <si>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</si>
  <si>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</si>
  <si>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s5735</t>
  </si>
  <si>
    <t>Kim Min-hee, Park Yoon-hee, Sun Sung-wook</t>
  </si>
  <si>
    <t>A broken spaceship strands four very tiny aliens on Earth, where they discover an adventure (and strange dangers!) that they never expected.</t>
  </si>
  <si>
    <t>s5736</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</si>
  <si>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</si>
  <si>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</si>
  <si>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</si>
  <si>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</si>
  <si>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</si>
  <si>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</si>
  <si>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s5738</t>
  </si>
  <si>
    <t>Jong-chan Na, Bo-ra Nam, Da-young Joo, Yeo One, Ki-sung Bae, Jin-joo Park, Eun-soo Kwon</t>
  </si>
  <si>
    <t>A young woman's life gets a jump-start after she and a musical genius are both struck by the same falling star. But will the side effects derail love?</t>
  </si>
  <si>
    <t>s5739</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</si>
  <si>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</si>
  <si>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</si>
  <si>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</si>
  <si>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</si>
  <si>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</si>
  <si>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</si>
  <si>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</si>
  <si>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</si>
  <si>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</si>
  <si>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</si>
  <si>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</si>
  <si>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</si>
  <si>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</si>
  <si>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</si>
  <si>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</si>
  <si>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Ryan O'Connell, Jessica Hecht, Punam Patel, Marla Mindelle, Augustus Prew, Patrick Fabian</t>
  </si>
  <si>
    <t>A young gay man with cerebral palsy branches out from his insular existence in hopes of finally going after the life he wants.</t>
  </si>
  <si>
    <t>s5744</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</si>
  <si>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</si>
  <si>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</si>
  <si>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</si>
  <si>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Eric Bana, Ricky Gervais, Vera Farmiga, Kelly Macdonald, Kevin Pollak, America Ferrera, Raúl Castillo, Benjamin Bratt</t>
  </si>
  <si>
    <t>Canada, United Kingdom, United States</t>
  </si>
  <si>
    <t>April 29, 2016</t>
  </si>
  <si>
    <t>When they lose their passports, a bickering radio team invents phony reports from a combat zone in a ruse that becomes increasingly complicated.</t>
  </si>
  <si>
    <t>s5746</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</si>
  <si>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</si>
  <si>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</si>
  <si>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</si>
  <si>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</si>
  <si>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</si>
  <si>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</si>
  <si>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</si>
  <si>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s5748</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</si>
  <si>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</si>
  <si>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</si>
  <si>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</si>
  <si>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</si>
  <si>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Mark Sloper</t>
  </si>
  <si>
    <t>This daredevil documentary trails behind and into the minds of the biggest names in one of the world's most dangerous sports, superbike racing.</t>
  </si>
  <si>
    <t>s5750</t>
  </si>
  <si>
    <t>Sam Rega</t>
  </si>
  <si>
    <t>Following four hopeful competitors, this documentary explores Indian Americans' decades-long success at the biggest spelling contest in the U.S.</t>
  </si>
  <si>
    <t>s5751</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</si>
  <si>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</si>
  <si>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</si>
  <si>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</si>
  <si>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</si>
  <si>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</si>
  <si>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</si>
  <si>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</si>
  <si>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</si>
  <si>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Jeanette Aw, Patrick Lee, Huang Qi Ming, Sora Ma, Hong Huifang, Xu Bin, Chen Shucheng</t>
  </si>
  <si>
    <t>A spoiled young woman steps in to save her family’s restaurant with her cooking and tasting skills while balancing her complicated love life.</t>
  </si>
  <si>
    <t>s5754</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</si>
  <si>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</si>
  <si>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</si>
  <si>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</si>
  <si>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</si>
  <si>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</si>
  <si>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</si>
  <si>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</si>
  <si>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s5756</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</si>
  <si>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</si>
  <si>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</si>
  <si>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</si>
  <si>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Amber Frank, Bailey Gambertoglio, Sydney Park, Darcy Rose Byrnes, Gabriella Graves, Duncan Joiner, Nolan North</t>
  </si>
  <si>
    <t>Find the fun and adventure of "Spirit Riding Free" in this mix of music videos and short episodes featuring Lucky and all of her friends!</t>
  </si>
  <si>
    <t>s5758</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</si>
  <si>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</si>
  <si>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</si>
  <si>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</si>
  <si>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s5759</t>
  </si>
  <si>
    <t>Amber Frank, Bailey Gambertoglio, Sydney Park, Darcy Rose Byrnes, Rhys Darby</t>
  </si>
  <si>
    <t>A new chapter begins for Lucky and her friends as they leave Miradero behind to live and learn at the prestigious Palomino Bluffs Riding Academy.</t>
  </si>
  <si>
    <t>s5760</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</si>
  <si>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</si>
  <si>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</si>
  <si>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s5761</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</si>
  <si>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</si>
  <si>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</si>
  <si>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</si>
  <si>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</si>
  <si>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</si>
  <si>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</si>
  <si>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David Fairhead, Anthony Palmer</t>
  </si>
  <si>
    <t>Charles Dance</t>
  </si>
  <si>
    <t>In this epic documentary, last-surviving veterans trace the history of a legendary fighter aircraft that dominated the air during the Battle of Britain.</t>
  </si>
  <si>
    <t>s5764</t>
  </si>
  <si>
    <t>Anthony Abrams, Adam Larson Broder</t>
  </si>
  <si>
    <t>Michael Bacall, Maggie Lawson, Elden Henson, Robert Kazinsky, Mark Webber, Chloe Wepper</t>
  </si>
  <si>
    <t>May 12, 2018</t>
  </si>
  <si>
    <t>Struggling writer Wally Spivak is stuck in a rut – until he meets an engaged couple and starts to see life in a whole new way.</t>
  </si>
  <si>
    <t>s5765</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</si>
  <si>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</si>
  <si>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</si>
  <si>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</si>
  <si>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</si>
  <si>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Corey Feldman, Tony Todd, Tara Leigh, Erin Way, Mark Alan, Stuart Pankin</t>
  </si>
  <si>
    <t>November 18, 2009</t>
  </si>
  <si>
    <t>After committing suicide, a washed-up rocker returns from the grave to torment the five people who betrayed him in life.</t>
  </si>
  <si>
    <t>s5767</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</si>
  <si>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</si>
  <si>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</si>
  <si>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</si>
  <si>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</si>
  <si>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</si>
  <si>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</si>
  <si>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s5769</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</si>
  <si>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</si>
  <si>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</si>
  <si>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s5770</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</si>
  <si>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</si>
  <si>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</si>
  <si>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</si>
  <si>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</si>
  <si>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</si>
  <si>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</si>
  <si>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</si>
  <si>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s5772</t>
  </si>
  <si>
    <t>Thom Zimny</t>
  </si>
  <si>
    <t>Bruce Springsteen</t>
  </si>
  <si>
    <t>Bruce Springsteen shares personal stories from his life and acoustic versions of some of his best-known songs in an intimate one-man show.</t>
  </si>
  <si>
    <t>s5773</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</si>
  <si>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</si>
  <si>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</si>
  <si>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</si>
  <si>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</si>
  <si>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</si>
  <si>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</si>
  <si>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</si>
  <si>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</si>
  <si>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</si>
  <si>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</si>
  <si>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</si>
  <si>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Daryl Sabara, Sylvester Stallone, Ricardo Montalban, Alexa PenaVega</t>
  </si>
  <si>
    <t>Carmen gets caught in a virtual reality game designed by the kids' new nemesis, the Toymaker, and it's up to Juni to save her by beating the game.</t>
  </si>
  <si>
    <t>s5777</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</si>
  <si>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</si>
  <si>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</si>
  <si>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</si>
  <si>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</si>
  <si>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</si>
  <si>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s5779</t>
  </si>
  <si>
    <t>Javier Ruiz Caldera</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</si>
  <si>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</si>
  <si>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</si>
  <si>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s5780</t>
  </si>
  <si>
    <t>Mahesh Babu, Rakul Preet Singh, S.J. Surya, Bharath Srinivasan, Priyadarshi Pullikonda, RJ Balaji</t>
  </si>
  <si>
    <t>When an Intelligence Bureau officer’s phone-tapping day job leads him to a serial killer, he must track down and thwart the murderer’s next steps.</t>
  </si>
  <si>
    <t>s5781</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</si>
  <si>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</si>
  <si>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</si>
  <si>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</si>
  <si>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</si>
  <si>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</si>
  <si>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</si>
  <si>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</si>
  <si>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December 24, 2018</t>
  </si>
  <si>
    <t>Brian Regan blends his trademark observational stand-up with short sketches and a bit of audience interaction in this hybrid comedy series.</t>
  </si>
  <si>
    <t>s5784</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</si>
  <si>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</si>
  <si>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</si>
  <si>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</si>
  <si>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</si>
  <si>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</si>
  <si>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Alison E. Rose</t>
  </si>
  <si>
    <t>Four astronomers from England celebrate 50 years of friendship and achievement by taking a reflective road trip through the American Southwest.</t>
  </si>
  <si>
    <t>s5786</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</si>
  <si>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</si>
  <si>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</si>
  <si>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</si>
  <si>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</si>
  <si>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</si>
  <si>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</si>
  <si>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</si>
  <si>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</si>
  <si>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</si>
  <si>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</si>
  <si>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</si>
  <si>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</si>
  <si>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</si>
  <si>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</si>
  <si>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</si>
  <si>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</si>
  <si>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</si>
  <si>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</si>
  <si>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s5792</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</si>
  <si>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</si>
  <si>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</si>
  <si>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</si>
  <si>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</si>
  <si>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Nahanni Mitchell, Dean Petriw, Terry Klassen, Sam Vincent, Rhona Rees, Diana Kaarina</t>
  </si>
  <si>
    <t>When colorful villains come out to play, 8-year-old Zoey has the power to transform into StarBeam, a kid-sized superhero. She saves the day, every day!</t>
  </si>
  <si>
    <t>s5794</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</si>
  <si>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</si>
  <si>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</si>
  <si>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</si>
  <si>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</si>
  <si>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</si>
  <si>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</si>
  <si>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</si>
  <si>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</si>
  <si>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</si>
  <si>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</si>
  <si>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</si>
  <si>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</si>
  <si>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</si>
  <si>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This documentary follows a group of hunters as they grapple with the complexities, controversies, and contradictions of pursuing animals in the wild.</t>
  </si>
  <si>
    <t>s5799</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</si>
  <si>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</si>
  <si>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</si>
  <si>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</si>
  <si>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</si>
  <si>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</si>
  <si>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</si>
  <si>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</si>
  <si>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Piolo Pascual, Toni Gonzaga, Iza Calzado</t>
  </si>
  <si>
    <t>An architecture student and a history professor fall in love, pursue a dream, split up and bump into each other years later. Can there be a second chance?</t>
  </si>
  <si>
    <t>s5802</t>
  </si>
  <si>
    <t>Yvonne Strahovski, Jai Courtney, Cate Blanchett, Asher Keddie, Fayssal Bazzi, Dominic West</t>
  </si>
  <si>
    <t>Four strangers — a woman on the run, a brave refugee, a driven bureaucrat and a struggling dad — intersect at an Australian immigration detention center.</t>
  </si>
  <si>
    <t>s5803</t>
  </si>
  <si>
    <t>Bernard Yerlès, Roland Vouilloz, Gaspard Boesch, Alexandra Vandernoot, Marie Fontannaz, Lavinia Longhi, Baptiste Gilliéron</t>
  </si>
  <si>
    <t>Switzerland</t>
  </si>
  <si>
    <t>Ex-con Joris returns to his Swiss hometown, a community obsessed with American culture and ideals, to start over and save his family's gas station.</t>
  </si>
  <si>
    <t>s5804</t>
  </si>
  <si>
    <t>Genevieve Gorder, Peter Lorimer</t>
  </si>
  <si>
    <t>Designer Genevieve Gorder and real estate expert Peter Lorimer show property owners how to turn their short-term rentals into moneymaking showstoppers.</t>
  </si>
  <si>
    <t>s5805</t>
  </si>
  <si>
    <t>Kyoko Yoshine, Hiroki Iijima, Kanako Miyashita, Yo Oizumi, Ken Yasuda</t>
  </si>
  <si>
    <t>She's the most unlikely candidate to ever stumble into the role of a reporter, and she’s keeping everyone on their toes with her eccentric ways.</t>
  </si>
  <si>
    <t>s5806</t>
  </si>
  <si>
    <t>Jack Polak, Ina Soep</t>
  </si>
  <si>
    <t>This moving documentary chronicles the unshakeable romance between a couple who met and fell in love while imprisoned in a Nazi concentration camp.</t>
  </si>
  <si>
    <t>s5807</t>
  </si>
  <si>
    <t>Ola Flyum, David Hebditch</t>
  </si>
  <si>
    <t>Nicolas Hope</t>
  </si>
  <si>
    <t>Journalists expose how smugglers, dealers, collectors and scholars promote plunder of ancient artifacts from war-torn Iraq, Afghanistan and Pakistan.</t>
  </si>
  <si>
    <t>s5808</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</si>
  <si>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</si>
  <si>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</si>
  <si>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</si>
  <si>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</si>
  <si>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</si>
  <si>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</si>
  <si>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</si>
  <si>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</si>
  <si>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</si>
  <si>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</si>
  <si>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</si>
  <si>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</si>
  <si>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Kareem Mahmoud Abdel Aziz, Khaled El Sawy, Ahmed Fathy, Malak Koura, Ashraf Abdel Baqi</t>
  </si>
  <si>
    <t>A down-on-his-luck man reads a book, only to have its characters materialize and take over his life.</t>
  </si>
  <si>
    <t>s5812</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</si>
  <si>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</si>
  <si>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</si>
  <si>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</si>
  <si>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Akiva Goldsman</t>
  </si>
  <si>
    <t>Shree Cooks, Frank Grillo, Anna Torv</t>
  </si>
  <si>
    <t>A menacing, unseen force stalks a young girl living by herself in a suburban house, where she's surrounded by reminders of her once-happy family.</t>
  </si>
  <si>
    <t>s5814</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</si>
  <si>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</si>
  <si>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</si>
  <si>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</si>
  <si>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s5815</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</si>
  <si>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</si>
  <si>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</si>
  <si>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</si>
  <si>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</si>
  <si>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Martin Short</t>
  </si>
  <si>
    <t>Longtime pals and showbiz icons Steve Martin and Martin Short share countless quips, catchy tunes and hilarious stories about their lives in comedy.</t>
  </si>
  <si>
    <t>s5817</t>
  </si>
  <si>
    <t>Arjun Gourisaria, Moinak Biswas</t>
  </si>
  <si>
    <t>In post-Partition Kolkata, a young Bengali poet from an urban colony wanders the city in search of the woman he loves and a channel for his sorrows.</t>
  </si>
  <si>
    <t>s5818</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</si>
  <si>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</si>
  <si>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</si>
  <si>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</si>
  <si>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</si>
  <si>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Ford Kiernan, Paul Riley, Jane McCarry, Greg Hemphill, Mark Cox, Gavin Mitchell, Sanjeev Kohli</t>
  </si>
  <si>
    <t>Scottish pensioners Jack and Victor make the most of their golden years, getting themselves into all kinds of scrapes in their Glasgow suburb.</t>
  </si>
  <si>
    <t>s5820</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</si>
  <si>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</si>
  <si>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</si>
  <si>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</si>
  <si>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Jon J. Whelan</t>
  </si>
  <si>
    <t>Jeffrey Hollender</t>
  </si>
  <si>
    <t>After noting a strange odor in his child’s pajamas, a single dad’s search for the source uncovers potentially toxic secrets of the chemical industry.</t>
  </si>
  <si>
    <t>s5822</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</si>
  <si>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</si>
  <si>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</si>
  <si>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</si>
  <si>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</si>
  <si>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</si>
  <si>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s5824</t>
  </si>
  <si>
    <t>Samantha Moon, Nancy Kim, Jacqueline Youn, Mike Yantzi, Anna Paik, Matt Anipen, Josh Schwartzentruber</t>
  </si>
  <si>
    <t>Woody sets out to become the Stone Age's best animal trainer with a little help from his faithful pet dinosaur, Moga.</t>
  </si>
  <si>
    <t>s5825</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</si>
  <si>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</si>
  <si>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</si>
  <si>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s5826</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</si>
  <si>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</si>
  <si>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</si>
  <si>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</si>
  <si>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</si>
  <si>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</si>
  <si>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Ursula Stolf, Paul Kenny, Bogart Kenny, Roy Dirnbeck, Don Reinhart, Rick Coffill, Cindy Hayden</t>
  </si>
  <si>
    <t>In Canada, a colorful collection of treasure-seeking scavengers bid on the largely unknown contents of repossessed and abandoned storage units.</t>
  </si>
  <si>
    <t>s5828</t>
  </si>
  <si>
    <t>The writings of Nobel Prize winner Rabindranath Tagore come to life in this collection of tales set in early-20th-century Bengal.</t>
  </si>
  <si>
    <t>s5829</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</si>
  <si>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</si>
  <si>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</si>
  <si>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</si>
  <si>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</si>
  <si>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Judy Greer, Jeff Gill, Erin Fitzgerald, Fred Tatasciore, Gregg Spiridellis</t>
  </si>
  <si>
    <t>Characters from the popular StoryBots apps for early childhood education give musical lessons on math, science, history, behaviors, emotions and more.</t>
  </si>
  <si>
    <t>s5831</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</si>
  <si>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</si>
  <si>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</si>
  <si>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</si>
  <si>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</si>
  <si>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Rowan Athale</t>
  </si>
  <si>
    <t>Amy Ryan, Nick Robinson, Margaret Qualley, Greg Kinnear, Blythe Danner, Brian Cox, Connor Jessup</t>
  </si>
  <si>
    <t>A young woman rattles her former boyfriend’s family when she reveals she is pregnant with his child — despite his death five years ago.</t>
  </si>
  <si>
    <t>s5833</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</si>
  <si>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</si>
  <si>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</si>
  <si>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</si>
  <si>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</si>
  <si>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</si>
  <si>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</si>
  <si>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</si>
  <si>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</si>
  <si>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</si>
  <si>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Seung-woo Cho, Doona Bae, Joon-hyuk Lee, Kyeong-yeong Lee, Jae-myung Yoo, Hye-sun Shin</t>
  </si>
  <si>
    <t>With the help of a gutsy female detective, a prosecutor who has lost the ability to feel empathy tackles a murder case amid political corruption.</t>
  </si>
  <si>
    <t>s5836</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</si>
  <si>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</si>
  <si>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</si>
  <si>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</si>
  <si>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</si>
  <si>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</si>
  <si>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</si>
  <si>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</si>
  <si>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</si>
  <si>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</si>
  <si>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</si>
  <si>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</si>
  <si>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</si>
  <si>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</si>
  <si>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</si>
  <si>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</si>
  <si>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</si>
  <si>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</si>
  <si>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</si>
  <si>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Amar Kaushik</t>
  </si>
  <si>
    <t>Rajkummar Rao, Shraddha Kapoor, Pankaj Tripathi, Aparshakti Khurana, Abhishek Banerjee, Atul Srivastava</t>
  </si>
  <si>
    <t>Once a year, men in a small town fear abduction by an eccentric female spirit. A young tailor dismisses the idea of the ghost – until he falls for her.</t>
  </si>
  <si>
    <t>s5842</t>
  </si>
  <si>
    <t>Leïla Sy, Kery James</t>
  </si>
  <si>
    <t>Kery James, Jammeh Diangana, Chloé Jouannet, Bakary Diombera</t>
  </si>
  <si>
    <t>October 13, 2019</t>
  </si>
  <si>
    <t>Three brothers – a gangster, a scholar and an impressionable teen – learn hard lessons in the gritty suburbs while searching for the means to survive.</t>
  </si>
  <si>
    <t>s5843</t>
  </si>
  <si>
    <t>Embark on a global cultural journey into street food and discover the stories of the people who create the flavorful dishes.</t>
  </si>
  <si>
    <t>s5844</t>
  </si>
  <si>
    <t>In this vibrant docuseries, Latin American chefs tell their stories and bring a taste of tradition and innovation to their delicious offerings.</t>
  </si>
  <si>
    <t>s5845</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</si>
  <si>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</si>
  <si>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</si>
  <si>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</si>
  <si>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</si>
  <si>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</si>
  <si>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</si>
  <si>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s5847</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</si>
  <si>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</si>
  <si>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</si>
  <si>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</si>
  <si>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</si>
  <si>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</si>
  <si>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</si>
  <si>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Ester Gould, Reijer Zwaan</t>
  </si>
  <si>
    <t>A quarter-century later, this documentary relocates the male dancers who backed Madonna on her 1990 Blond Ambition tour, as seen in "Truth or Dare."</t>
  </si>
  <si>
    <t>s5849</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</si>
  <si>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</si>
  <si>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</si>
  <si>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</si>
  <si>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</si>
  <si>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</si>
  <si>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</si>
  <si>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</si>
  <si>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Gabrielle Reece</t>
  </si>
  <si>
    <t>Gabrielle Reece hosts a transformative competition of tough fitness challenges as 10 women partner with 10 elite personal trainers.</t>
  </si>
  <si>
    <t>s5852</t>
  </si>
  <si>
    <t>Park Bo-young, Park Hyung-sik, Ji Soo, Shim Hye-jin, Yu Jae-myeong, Jeon Seok-ho, Im Won-hee, Kim Won-hae</t>
  </si>
  <si>
    <t>Born with supernatural strength, Bong-soon fights evil and procures justice while getting tangled in a love triangle with her CEO boss and cop crush.</t>
  </si>
  <si>
    <t>s5853</t>
  </si>
  <si>
    <t>Yance Ford</t>
  </si>
  <si>
    <t>United States, Denmark</t>
  </si>
  <si>
    <t>The forces of family, grief and racial injustice converge in this powerful documentary exploring the murder of filmmaker Yance Ford's brother.</t>
  </si>
  <si>
    <t>s5854</t>
  </si>
  <si>
    <t>Afonso Poyart</t>
  </si>
  <si>
    <t>José Loreto, Cleo Pires, Milhem Cortaz, Jackson Antunes, Claudia Ohana, Rômulo Arantes Neto, Paloma Bernardi, Thaila Ayala, Rafinha Bastos, Felipe Titto</t>
  </si>
  <si>
    <t>February 11, 2017</t>
  </si>
  <si>
    <t>After a tough upbringing, natural-born fighter José Aldo confronts his personal demons in his quest to become an MMA champion in this sports biopic.</t>
  </si>
  <si>
    <t>s5855</t>
  </si>
  <si>
    <t>Ko Kyung-pyo, Chae Soo-bin, Kim Seon-ho, Go Won-hee</t>
  </si>
  <si>
    <t>Two gutsy food delivery workers strive to overcome their socioeconomic disadvantages to achieve big goals – and bump into love along the way.</t>
  </si>
  <si>
    <t>s5856</t>
  </si>
  <si>
    <t>From Spain's countryside to Scotland's stony terrain, this collection of uplifting documentaries explores the cultural roots of great strongman traditions.</t>
  </si>
  <si>
    <t>s5857</t>
  </si>
  <si>
    <t>Irek Dobrowolski</t>
  </si>
  <si>
    <t>Artists in LA discover the work of forgotten Polish sculptor Stanislav Szukalski, a mad genius whose true story unfolds chapter by astounding chapter.</t>
  </si>
  <si>
    <t>s5858</t>
  </si>
  <si>
    <t>Michael J. Fox, Jonathan Lipnicki, Geena Davis, Hugh Laurie, Nathan Lane</t>
  </si>
  <si>
    <t>Mr. and Mrs. Little want to adopt a brother for their only child but get more than they bargained for when they take in a mouse with an attitude.</t>
  </si>
  <si>
    <t>s5859</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</si>
  <si>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</si>
  <si>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</si>
  <si>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</si>
  <si>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</si>
  <si>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</si>
  <si>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s5861</t>
  </si>
  <si>
    <t>Matt Tyrnauer</t>
  </si>
  <si>
    <t>This documentary follows the rapid rise and fall of the Manhattan discotheque and the glittery debauchery that attracted the city's eccentric and elite.</t>
  </si>
  <si>
    <t>s5862</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</si>
  <si>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</si>
  <si>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</si>
  <si>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</si>
  <si>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s5863</t>
  </si>
  <si>
    <t>When it comes to daring stunts and outrageous pranks, we often wonder: What were they thinking? This high-octane series tries to find some answers.</t>
  </si>
  <si>
    <t>s5864</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</si>
  <si>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</si>
  <si>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</si>
  <si>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</si>
  <si>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Jason Bolden, Adair Curtis</t>
  </si>
  <si>
    <t>Whether styling superstars or elevating A-list homes, couple Jason Bolden and Adair Curtis of JSN Studio connect famous clientele with the chicest looks.</t>
  </si>
  <si>
    <t>s5866</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</si>
  <si>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</si>
  <si>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</si>
  <si>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</si>
  <si>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</si>
  <si>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</si>
  <si>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</si>
  <si>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</si>
  <si>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</si>
  <si>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</si>
  <si>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</si>
  <si>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</si>
  <si>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</si>
  <si>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</si>
  <si>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</si>
  <si>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</si>
  <si>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</si>
  <si>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Zakariya</t>
  </si>
  <si>
    <t>Soubin Shahir, Samuel Abiola Robinson, Savithri Sredharan, Aneesh Menon</t>
  </si>
  <si>
    <t>When a soccer club manager brings one of his injured foreign players home to recuperate, they form an unlikely bond despite their cultural differences.</t>
  </si>
  <si>
    <t>s5871</t>
  </si>
  <si>
    <t>Rui En, Romeo Tan, Rebecca Lim, Zhang Zhenhuan</t>
  </si>
  <si>
    <t>A car accident sends four lawyers spiraling in different directions as they scramble to rebuild their shattered lives.</t>
  </si>
  <si>
    <t>s5872</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</si>
  <si>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</si>
  <si>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</si>
  <si>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</si>
  <si>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</si>
  <si>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Ariel Boles</t>
  </si>
  <si>
    <t>Talented sugar artists compete for $10,000 over two rounds of competition — candy and sugar sculpture — in this "Sugar Rush" spinoff special.</t>
  </si>
  <si>
    <t>s5874</t>
  </si>
  <si>
    <t>Candace Nelson, Adriano Zumbo, Hunter March</t>
  </si>
  <si>
    <t>Time's the most important ingredient as teams race against the clock – and each other – to bake up the best-tasting sweets.</t>
  </si>
  <si>
    <t>s5875</t>
  </si>
  <si>
    <t>Hunter March, Candace Nelson, Adriano Zumbo</t>
  </si>
  <si>
    <t>It's everything you love about "Sugar Rush" – with a holly jolly holiday twist – in this Christmas-themed spin on competitive baking.</t>
  </si>
  <si>
    <t>s5876</t>
  </si>
  <si>
    <t>Benny Fredman</t>
  </si>
  <si>
    <t>Mali Levi, Rotem Keinan, Dror Keren, Igal Naor</t>
  </si>
  <si>
    <t>A failed businessman must kill himself to pay off a loan shark or his family will die, but a detective discovers the case turns on a shocking secret.</t>
  </si>
  <si>
    <t>s5877</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</si>
  <si>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</si>
  <si>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</si>
  <si>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</si>
  <si>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</si>
  <si>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</si>
  <si>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</si>
  <si>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</si>
  <si>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</si>
  <si>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</si>
  <si>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</si>
  <si>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</si>
  <si>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</si>
  <si>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</si>
  <si>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Kasper Barfoed</t>
  </si>
  <si>
    <t>Ulrich Thomsen, Henning Jensen, Mikkel Boe Følsgaard,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</si>
  <si>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</si>
  <si>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</si>
  <si>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</si>
  <si>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</si>
  <si>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</si>
  <si>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</si>
  <si>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s5882</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</si>
  <si>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</si>
  <si>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</si>
  <si>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</si>
  <si>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</si>
  <si>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Ramón Salazar</t>
  </si>
  <si>
    <t>Bárbara Lennie, Susi Sánchez, Miguel Ángel Solá, Richard Bohringer</t>
  </si>
  <si>
    <t>Decades after being abandoned as a young child, Chiara finds her mother and asks her to spend 10 days together in a remote location.</t>
  </si>
  <si>
    <t>s5884</t>
  </si>
  <si>
    <t>This docuseries follows English soccer club Sunderland through the 2017-18 season as they try to bounce back after relegation from the Premier League.</t>
  </si>
  <si>
    <t>s5885</t>
  </si>
  <si>
    <t>Valli Bindana</t>
  </si>
  <si>
    <t>Naseeruddin Shah</t>
  </si>
  <si>
    <t>A trio of filmmakers treks across India to explore the correlation between vanishing rivers, massive energy projects and renewable energy sources.</t>
  </si>
  <si>
    <t>s5886</t>
  </si>
  <si>
    <t>Svetlana Tsimokhina, Dmitri Davidovich</t>
  </si>
  <si>
    <t>Belarus</t>
  </si>
  <si>
    <t>Furry little bunnies hop through wild adventures as they find solutions, fun and sometimes mischief wherever there is light.</t>
  </si>
  <si>
    <t>s5887</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</si>
  <si>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</si>
  <si>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</si>
  <si>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</si>
  <si>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</si>
  <si>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In this 3D-animated spinoff from the Chhota Bheem series, valiant superhero Bheem goes beyond his village to fight the good fight across the universe.</t>
  </si>
  <si>
    <t>s5889</t>
  </si>
  <si>
    <t>Sumit Das</t>
  </si>
  <si>
    <t>Hoping to find a magical root, a monster has captured farmers in the land of Vyom. It’s up to Bheem and the gang to foil his plan and save the kingdom!</t>
  </si>
  <si>
    <t>s5890</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</si>
  <si>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</si>
  <si>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</si>
  <si>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</si>
  <si>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</si>
  <si>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</si>
  <si>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</si>
  <si>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</si>
  <si>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</si>
  <si>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</si>
  <si>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</si>
  <si>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s5893</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</si>
  <si>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</si>
  <si>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</si>
  <si>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</si>
  <si>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</si>
  <si>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</si>
  <si>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</si>
  <si>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</si>
  <si>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</si>
  <si>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</si>
  <si>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</si>
  <si>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</si>
  <si>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</si>
  <si>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s5897</t>
  </si>
  <si>
    <t>Sing along and move to this groovy collection of music videos featuring monster friends Katya, Lobo, Zoe, Drac, Cleo and Frankie!</t>
  </si>
  <si>
    <t>s5898</t>
  </si>
  <si>
    <t>Erin Mathews, Kathleen Barr, Chiara Zanni, Rebecca Shoichet, Sabrina Pitre, Ingrid Nilson, Alessandro Juliani, Elyse Maloway, Vincent Tong</t>
  </si>
  <si>
    <t>The adorably magical Monster Pets star in a series of short adventures that are big on fun – and full of surprises!</t>
  </si>
  <si>
    <t>s5899</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</si>
  <si>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</si>
  <si>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</si>
  <si>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</si>
  <si>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</si>
  <si>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</si>
  <si>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</si>
  <si>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</si>
  <si>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The Super Monsters celebrate Día de los Muertos in Vida’s hometown with her magical family, some new monster friends and a spook-tacular parade!</t>
  </si>
  <si>
    <t>s5902</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</si>
  <si>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</si>
  <si>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</si>
  <si>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s5903</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</si>
  <si>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</si>
  <si>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</si>
  <si>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s5904</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</si>
  <si>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</si>
  <si>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</si>
  <si>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</si>
  <si>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s5905</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</si>
  <si>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</si>
  <si>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</si>
  <si>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</si>
  <si>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Luca Padovan, Evan Smolin, Junah Jang, Colin Critchley</t>
  </si>
  <si>
    <t>A cheerful jet and his transforming pals strive to find peaceful solutions to their problems while delivering packages to children around the globe.</t>
  </si>
  <si>
    <t>s5907</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</si>
  <si>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</si>
  <si>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</si>
  <si>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</si>
  <si>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</si>
  <si>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</si>
  <si>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</si>
  <si>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</si>
  <si>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</si>
  <si>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</si>
  <si>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</si>
  <si>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</si>
  <si>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</si>
  <si>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Dani Rovira, Alexandra Jiménez, Julián López, Maribel Verdú, Pedro Casablanc, Gracia Olayo, Ferran Rañé, Gonzalo de Castro, Mireia Portas</t>
  </si>
  <si>
    <t>March 24, 2019</t>
  </si>
  <si>
    <t>In this adaptation of the comic strip, Juan López must balance an office job with heroic feats to save the love of his life and native planet Chitón.</t>
  </si>
  <si>
    <t>s5911</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</si>
  <si>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</si>
  <si>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</si>
  <si>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</si>
  <si>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</si>
  <si>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July 2, 2020</t>
  </si>
  <si>
    <t>In this iconic game show, contestants answer food trivia questions then race against the clock while stuffing their carts for massive grocery gains.</t>
  </si>
  <si>
    <t>s5913</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</si>
  <si>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</si>
  <si>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</si>
  <si>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</si>
  <si>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</si>
  <si>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This series examines the aerodynamics of flight and the evolutionary processes that have enabled certain species to survive by taking to the skies.</t>
  </si>
  <si>
    <t>s5915</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</si>
  <si>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</si>
  <si>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</si>
  <si>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</si>
  <si>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s5916</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</si>
  <si>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</si>
  <si>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</si>
  <si>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</si>
  <si>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</si>
  <si>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</si>
  <si>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</si>
  <si>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</si>
  <si>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Tio Pakusadewo, Julie Estelle, Widyawati, Rio Dewanto, Chicco Jerikho, Jajang C. Noer, Shafira Umm</t>
  </si>
  <si>
    <t>Hoping to fulfill her deceased mother's final wish, a young woman travels to Prague to deliver an old letter to a mysterious man.</t>
  </si>
  <si>
    <t>s5919</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</si>
  <si>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</si>
  <si>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</si>
  <si>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</si>
  <si>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</si>
  <si>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</si>
  <si>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</si>
  <si>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</si>
  <si>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s5921</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</si>
  <si>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</si>
  <si>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</si>
  <si>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</si>
  <si>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</si>
  <si>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What happens after we die? This docuseries explores personal stories and research on near-death experiences, reincarnation and paranormal phenomena.</t>
  </si>
  <si>
    <t>s5923</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</si>
  <si>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</si>
  <si>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</si>
  <si>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s5924</t>
  </si>
  <si>
    <t>R. Kelly</t>
  </si>
  <si>
    <t>In this documentary series on the tangled history of allegations against musician R. Kelly, women give detailed accounts of sexual and mental abuse.</t>
  </si>
  <si>
    <t>s5925</t>
  </si>
  <si>
    <t>As more women come forward with harrowing accusations against R. Kelly, his criminal case gains momentum in this follow-up to the powerful docuseries.</t>
  </si>
  <si>
    <t>s5926</t>
  </si>
  <si>
    <t>From public protests to viral movements, the aftermath of the R. Kelly docuseries is explored in this special featuring journalists and experts.</t>
  </si>
  <si>
    <t>s5927</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</si>
  <si>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</si>
  <si>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</si>
  <si>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</si>
  <si>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Matthew Cooke</t>
  </si>
  <si>
    <t>Susan Sarandon</t>
  </si>
  <si>
    <t>May 24, 2018</t>
  </si>
  <si>
    <t>Former inmates, officers and celebrities critique the U.S. prison system in this documentary packaged as a how-to handbook for the incarcerated.</t>
  </si>
  <si>
    <t>s5929</t>
  </si>
  <si>
    <t>Anthony Caronna, Alexander Smith</t>
  </si>
  <si>
    <t>Susanne Bartsch</t>
  </si>
  <si>
    <t>Beyond her larger-than-life persona, this documentary reveals the woman behind the famed event planner, and her legacy as a cultural icon and activist.</t>
  </si>
  <si>
    <t>s5930</t>
  </si>
  <si>
    <t>Matt Wechsler</t>
  </si>
  <si>
    <t>Chef Rick Bayless, farmers and others discuss the history leading to the sustainable food movement and how it could change what we eat in the future.</t>
  </si>
  <si>
    <t>s5931</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</si>
  <si>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</si>
  <si>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</si>
  <si>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</si>
  <si>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</si>
  <si>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</si>
  <si>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</si>
  <si>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</si>
  <si>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</si>
  <si>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</si>
  <si>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</si>
  <si>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</si>
  <si>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</si>
  <si>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</si>
  <si>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</si>
  <si>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Naman Jain, Kranti Prakash Jha, Tej Sapru, Chetan Pandit, Hitesh Bhardwaj, Sadhil Kapoor</t>
  </si>
  <si>
    <t>Born into poverty and denied an education, a village boy overcomes society’s obstacles to become India’s foremost spiritual guru, revered by millions.</t>
  </si>
  <si>
    <t>s5936</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</si>
  <si>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</si>
  <si>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</si>
  <si>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</si>
  <si>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</si>
  <si>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</si>
  <si>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</si>
  <si>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</si>
  <si>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</si>
  <si>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</si>
  <si>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</si>
  <si>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</si>
  <si>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</si>
  <si>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</si>
  <si>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</si>
  <si>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</si>
  <si>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</si>
  <si>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</si>
  <si>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</si>
  <si>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</si>
  <si>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</si>
  <si>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J.D. Dillard</t>
  </si>
  <si>
    <t>Kiersey Clemons, Emory Cohen, Hanna Mangan Lawrence, Andrew Crawford, Benedict Samuel</t>
  </si>
  <si>
    <t>A woman shipwrecked on a remote island discovers she’s not alone and begins a fight for survival against a deadly presence that emerges each night.</t>
  </si>
  <si>
    <t>s5942</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</si>
  <si>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</si>
  <si>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</si>
  <si>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 and complications – soon run rampant on campus.</t>
  </si>
  <si>
    <t>s5943</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</si>
  <si>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</si>
  <si>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</si>
  <si>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</si>
  <si>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s5944</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</si>
  <si>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</si>
  <si>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</si>
  <si>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</si>
  <si>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</si>
  <si>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</si>
  <si>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s5946</t>
  </si>
  <si>
    <t>Tomori Kusunoki, Yoko Hikasa, Kazuyuki Okitsu, Chinatsu Akasaki</t>
  </si>
  <si>
    <t>College student Karen takes up Gun Gale Online and gets a reputation as the Pink Demon. Then her gaming buddy Pitohui asks her to join the Squad Jam.</t>
  </si>
  <si>
    <t>s5947</t>
  </si>
  <si>
    <t>Derek Yee</t>
  </si>
  <si>
    <t>Kenny Lin, Peter Ho, Jiang Mengjie, Jiang Yiyan, Paw Hee Ching</t>
  </si>
  <si>
    <t>Haunted by the past, a master swordsman masks his identity to work anonymously as a janitor in a brothel, setting in motion a violent chain of events.</t>
  </si>
  <si>
    <t>s5948</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</si>
  <si>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</si>
  <si>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</si>
  <si>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</si>
  <si>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</si>
  <si>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</si>
  <si>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</si>
  <si>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</si>
  <si>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</si>
  <si>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</si>
  <si>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</si>
  <si>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</si>
  <si>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</si>
  <si>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</si>
  <si>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Tara Strong, Kevin Thoms, Brian Posehn, John DiMaggio, Tim Russ, Don Leslie, Kari Wahlgren</t>
  </si>
  <si>
    <t>Aliens fleeing their planet land on Earth, pose as teenagers and fight off mutant space monsters by joining forces to become a powerful giant robot.</t>
  </si>
  <si>
    <t>s5953</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</si>
  <si>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</si>
  <si>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</si>
  <si>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</si>
  <si>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</si>
  <si>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</si>
  <si>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</si>
  <si>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</si>
  <si>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</si>
  <si>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</si>
  <si>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</si>
  <si>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</si>
  <si>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</si>
  <si>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</si>
  <si>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</si>
  <si>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Many of the most popular taco styles have long, rich, little-known histories. Explore some of them in this eye-opening, mouth-watering food adventure.</t>
  </si>
  <si>
    <t>s5958</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</si>
  <si>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</si>
  <si>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</si>
  <si>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</si>
  <si>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</si>
  <si>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</si>
  <si>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</si>
  <si>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</si>
  <si>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</si>
  <si>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</si>
  <si>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s5961</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</si>
  <si>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</si>
  <si>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</si>
  <si>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</si>
  <si>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Han Qing</t>
  </si>
  <si>
    <t>Sun Qian, Joseph Zeng, Lv Xiao Yu, Hu Yong Tao, Wang Xu Dong, Ma Bai Quan</t>
  </si>
  <si>
    <t>Bickering siblings Shi Miao and Shi Fen tackle friendship matters, school drama and the pitfalls of growing up with little parental supervision.</t>
  </si>
  <si>
    <t>s5963</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</si>
  <si>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</si>
  <si>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</si>
  <si>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</si>
  <si>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</si>
  <si>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</si>
  <si>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</si>
  <si>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</si>
  <si>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s5965</t>
  </si>
  <si>
    <t>In a hypercompetitive world, drugs like Adderall offer students, athletes, coders and others a way to do more – faster and better. But at what cost?</t>
  </si>
  <si>
    <t>s5966</t>
  </si>
  <si>
    <t>Clive Standen, Jennifer Beals, Gaius Charles, Brooklyn Sudano, Monique Gabriela Curnen, Michael Irby, James Landry Hébert, Jose Pablo Cantillo, James Landry Hebert</t>
  </si>
  <si>
    <t xml:space="preserve"> January 12, 2019</t>
  </si>
  <si>
    <t>After a personal tragedy upends his life, a highly skilled former Green Beret is drawn into a career as a secret government operative.</t>
  </si>
  <si>
    <t>s5967</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</si>
  <si>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</si>
  <si>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</si>
  <si>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</si>
  <si>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</si>
  <si>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</si>
  <si>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</si>
  <si>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</si>
  <si>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</si>
  <si>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Aamir Khan, Rani Mukerji, Kareena Kapoor, Nawazuddin Siddiqui, Shernaz Patel, Sheeba Chaddha</t>
  </si>
  <si>
    <t>Set in the jumbled landscape of Mumbai, this mystery drama centers on a police inspector who's trying to cope with the collapse of his marriage.</t>
  </si>
  <si>
    <t>s5970</t>
  </si>
  <si>
    <t>Mahesh Jugal Kishor, Pamela Chong Ven Teen, Mohd Syafie Naswip, Jaclyn Victor, Harith Iskander, Mislina Mustaffa, Sukania Venugopal</t>
  </si>
  <si>
    <t>The stakes are high — on stage and off — when a group of talented young musicians face off for an inter-school talent competition.</t>
  </si>
  <si>
    <t>s5971</t>
  </si>
  <si>
    <t>Darren Jew, Art Wolfe, Krystle Wright, Peter Eastway, Richard l’Anson, Jack Thompson, Jonathan Scott, Angela Scott, Eric Cheng, Stephen Dupont</t>
  </si>
  <si>
    <t>Follow renowned photographers as they explore far-flung locales, capturing extraordinary images that present nature and culture in a new light.</t>
  </si>
  <si>
    <t>s5972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</si>
  <si>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</si>
  <si>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</si>
  <si>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</si>
  <si>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</si>
  <si>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</si>
  <si>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</si>
  <si>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</si>
  <si>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</si>
  <si>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</si>
  <si>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</si>
  <si>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</si>
  <si>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Colin Hanks, Tom Kenny, James Adomian, Lisa Schwartz, Maria Bamford</t>
  </si>
  <si>
    <t>Cyprus</t>
  </si>
  <si>
    <t>Full of funny one-liners and always ready for an adventure, a talking cat and his equally chatty animal cohorts set out to become famous.</t>
  </si>
  <si>
    <t>s5976</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</si>
  <si>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</si>
  <si>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</si>
  <si>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</si>
  <si>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</si>
  <si>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</si>
  <si>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</si>
  <si>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</si>
  <si>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</si>
  <si>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</si>
  <si>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</si>
  <si>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</si>
  <si>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</si>
  <si>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Ranbir Kapoor, Deepika Padukone, Piyush Mishra, Javed Sheikh, Nikhil Bhagat, Faraaz Servaia</t>
  </si>
  <si>
    <t>Meeting while on vacation, Ved and Tara sense a connection but vow to keep their real identities a secret. Years later, their paths cross again.</t>
  </si>
  <si>
    <t>s5980</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</si>
  <si>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</si>
  <si>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</si>
  <si>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</si>
  <si>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</si>
  <si>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</si>
  <si>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</si>
  <si>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</si>
  <si>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One of the first rock stars in Argentina, Tango leads a full life during an era of social unrest – one of both glory and despair.</t>
  </si>
  <si>
    <t>s5983</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</si>
  <si>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</si>
  <si>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</si>
  <si>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</si>
  <si>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s5984</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</si>
  <si>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</si>
  <si>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</si>
  <si>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</si>
  <si>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</si>
  <si>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</si>
  <si>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</si>
  <si>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</si>
  <si>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</si>
  <si>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</si>
  <si>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</si>
  <si>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Julien Seri</t>
  </si>
  <si>
    <t>Jonathan Howard, Jonathan Demurger, Fanny Valette, Jess Liaudin</t>
  </si>
  <si>
    <t>A night out in Paris quickly unravels when two friends provoke the wrong taxi driver, who's after something bigger than cab fare.</t>
  </si>
  <si>
    <t>s5988</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</si>
  <si>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</si>
  <si>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</si>
  <si>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</si>
  <si>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</si>
  <si>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</si>
  <si>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</si>
  <si>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</si>
  <si>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</si>
  <si>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</si>
  <si>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</si>
  <si>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</si>
  <si>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</si>
  <si>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</si>
  <si>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</si>
  <si>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</si>
  <si>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</si>
  <si>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</si>
  <si>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</si>
  <si>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</si>
  <si>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Federico D'Alessandro</t>
  </si>
  <si>
    <t>Maika Monroe, Ed Skrein, Gary Oldman</t>
  </si>
  <si>
    <t>Kidnapped by an inventor who uses her as a test subject to perfect his robotic AI, a street-smart young woman tries to escape her high-tech prison.</t>
  </si>
  <si>
    <t>s5994</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</si>
  <si>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</si>
  <si>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</si>
  <si>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</si>
  <si>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</si>
  <si>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</si>
  <si>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</si>
  <si>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</si>
  <si>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</si>
  <si>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</si>
  <si>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Amr Youssef, Amr Abdel Guelil, Saba Mubarak</t>
  </si>
  <si>
    <t>An Egyptian doctor becomes a police informant and uses his rare gift of tracking ancient artifacts in the smuggling business.</t>
  </si>
  <si>
    <t>s5997</t>
  </si>
  <si>
    <t>Taylor Swift takes the stage in Dallas for the reputation Stadium Tour and celebrates a monumental night of music, memories and visual magic.</t>
  </si>
  <si>
    <t>s5998</t>
  </si>
  <si>
    <t>Taylor Tomlinson</t>
  </si>
  <si>
    <t>She's halfway through her 20s — and she's over it. Too old to party, too young to settle down, comedian Taylor Tomlinson takes aim at her life choices.</t>
  </si>
  <si>
    <t>s5999</t>
  </si>
  <si>
    <t>Robyn Slade, Kami Desilets</t>
  </si>
  <si>
    <t>As they learn their routes around the busy city, Tayo and his little bus friends discover new sights and go on exciting adventures every day.</t>
  </si>
  <si>
    <t>s6000</t>
  </si>
  <si>
    <t>Ryu Jung-woo</t>
  </si>
  <si>
    <t>Moon Nam-sook, Jeong Hye-ok, Choe Hana, Gim Yeong-seon</t>
  </si>
  <si>
    <t>After he loses his favorite racing car, Duri ventures to a mysterious, magical land filled with toys that have been thrown away.</t>
  </si>
  <si>
    <t>s6001</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</si>
  <si>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</si>
  <si>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</si>
  <si>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</si>
  <si>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Sonia Lowman</t>
  </si>
  <si>
    <t>It's been decades since Brown v. Board of Education, yet American schools remain largely segregated. Some leaders are working to change that.</t>
  </si>
  <si>
    <t>s6003</t>
  </si>
  <si>
    <t>Jon Greenhalgh</t>
  </si>
  <si>
    <t>With never-before seen home video, this film recounts the paranoid downward spiral of John E. du Pont and the murder of Olympic wrestler Dave Schultz.</t>
  </si>
  <si>
    <t>s6004</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</si>
  <si>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</si>
  <si>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</si>
  <si>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</si>
  <si>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</si>
  <si>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</si>
  <si>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</si>
  <si>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</si>
  <si>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Rie Takahashi, Yuki Kaji, Konomi Kohara, M・A・O, Yui Ogura, Yuma Uchida, Kotori Koiwai, Nobuhiko Okamoto, Fukushi Ochiai</t>
  </si>
  <si>
    <t>Teased constantly by classmate Takagi-san, middle-schooler Nishikata swears payback by trying (and failing) to give her a dose of her own medicine.</t>
  </si>
  <si>
    <t>s6007</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</si>
  <si>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</si>
  <si>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</si>
  <si>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</si>
  <si>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</si>
  <si>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</si>
  <si>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</si>
  <si>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</si>
  <si>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s6009</t>
  </si>
  <si>
    <t>Dar Gai</t>
  </si>
  <si>
    <t>Zoya Hussain, Suhasini Mulay, Jim Sarbh, Aarya Dave, Anjum Rajabali, M.K. Raina</t>
  </si>
  <si>
    <t>At a 50-year-old house that served as a school, a brothel, and now a home, tales unfold of the residents who have lived there, longing for an escape.</t>
  </si>
  <si>
    <t>s6010</t>
  </si>
  <si>
    <t>Jenelle Evans, Chelsea Houska, Kailyn Lowry, Leah Messer</t>
  </si>
  <si>
    <t>The highs and lows of new parenting and adulting create drama and heartbreak as life moves on for the cast of "16 and Pregnant" Season 2.</t>
  </si>
  <si>
    <t>s6011</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</si>
  <si>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</si>
  <si>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</si>
  <si>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</si>
  <si>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</si>
  <si>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</si>
  <si>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</si>
  <si>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</si>
  <si>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</si>
  <si>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</si>
  <si>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</si>
  <si>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</si>
  <si>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</si>
  <si>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</si>
  <si>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</si>
  <si>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</si>
  <si>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</si>
  <si>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</si>
  <si>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</si>
  <si>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s6016</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</si>
  <si>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</si>
  <si>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</si>
  <si>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</si>
  <si>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</si>
  <si>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</si>
  <si>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</si>
  <si>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</si>
  <si>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Ed Perkins</t>
  </si>
  <si>
    <t>In this documentary, Alex trusts his twin, Marcus, to tell him about his past after he loses his memory. But Marcus is hiding a dark family secret.</t>
  </si>
  <si>
    <t>s6019</t>
  </si>
  <si>
    <t>Einar Gabbassov</t>
  </si>
  <si>
    <t>United States, Kazakhstan</t>
  </si>
  <si>
    <t>Three teenaged best friends on the planet Telluria begin an incredible journey of adventure as they fight against the most evil being in the universe.</t>
  </si>
  <si>
    <t>s6020</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</si>
  <si>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</si>
  <si>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</si>
  <si>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</si>
  <si>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</si>
  <si>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</si>
  <si>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</si>
  <si>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</si>
  <si>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</si>
  <si>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</si>
  <si>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</si>
  <si>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</si>
  <si>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</si>
  <si>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</si>
  <si>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</si>
  <si>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</si>
  <si>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</si>
  <si>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</si>
  <si>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Angelique Boyer, Sebastián Rulli, Aarón Díaz, Cynthia Klitbo, Ana Brenda Contreras, Daniel Arenas, Margarita Magaña, Manuel Landeta, Felicia Mercado, Silvia Mariscal</t>
  </si>
  <si>
    <t>We all want so much more than we have, but how far are we willing to go to get it?</t>
  </si>
  <si>
    <t>s6025</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</si>
  <si>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</si>
  <si>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</si>
  <si>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</si>
  <si>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s6026</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</si>
  <si>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</si>
  <si>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</si>
  <si>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</si>
  <si>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</si>
  <si>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</si>
  <si>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</si>
  <si>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</si>
  <si>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</si>
  <si>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Yann Arthus-Bertrand, Michael Pitiot</t>
  </si>
  <si>
    <t>Vanessa Paradis</t>
  </si>
  <si>
    <t>This visually arresting documentary essay reflects on our relationship to other living creatures as humanity becomes more isolated from nature.</t>
  </si>
  <si>
    <t>s6029</t>
  </si>
  <si>
    <t>You, Reina Triendl, Ryota Yamasato, Yoshimi Tokui, Azusa Babazono, Kentaro</t>
  </si>
  <si>
    <t>The beautiful island of Oahu is host to a new batch of six strangers who share a single roof, multiple conflicts and no script in this reality series.</t>
  </si>
  <si>
    <t>s6030</t>
  </si>
  <si>
    <t>You, Reina Triendl, Ryota Yamasato, Yoshimi Tokui, Azusa Babazono, Ayumu Mochizuki, Kentaro</t>
  </si>
  <si>
    <t>A new set of six men and women start their lives together under one roof. All they get is a fabulous home and a car. As always, there is no script.</t>
  </si>
  <si>
    <t>s6031</t>
  </si>
  <si>
    <t>You, Reina Triendl, Yoshimi Tokui, Azusa Babazono, Ryota Yamasato, Shono Hayama</t>
  </si>
  <si>
    <t>A group of young people – including a chef, a snowboarder and an ice hockey player – gather in the Karuizawa woods while pursuing their dreams.</t>
  </si>
  <si>
    <t>s6032</t>
  </si>
  <si>
    <t>Six strangers share a fabulous house in Tokyo, looking for love while living under the same roof. With no script, what happens next is all up to them.</t>
  </si>
  <si>
    <t>s6033</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</si>
  <si>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</si>
  <si>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</si>
  <si>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</si>
  <si>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</si>
  <si>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Law enforcement officials look back on attempted terrorist attacks that were thwarted in the nick of time.</t>
  </si>
  <si>
    <t>s6035</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</si>
  <si>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</si>
  <si>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</si>
  <si>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</si>
  <si>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</si>
  <si>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</si>
  <si>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</si>
  <si>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</si>
  <si>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Dheeraj Berry</t>
  </si>
  <si>
    <t>Sanjay Keni, Priya Raina</t>
  </si>
  <si>
    <t>A hungry fox and three resourceful, surprisingly formidable birds turn the animal kingdom on its head in this lively animated series.</t>
  </si>
  <si>
    <t>s6038</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</si>
  <si>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</si>
  <si>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</si>
  <si>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</si>
  <si>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</si>
  <si>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From controversial cartoonist to powerful Mumbai politician, this biopic maps the meteoric rise of far-right Shiv Sena party founder, Bal Thackeray.</t>
  </si>
  <si>
    <t>s6040</t>
  </si>
  <si>
    <t>Abhijit Panse</t>
  </si>
  <si>
    <t>Nawazuddin Siddiqui, Amrita Rao, Rajeev Panday, Sanjay Narvekar, Rajesh Khera, Prakash Belawadi, Avantika Akerkar</t>
  </si>
  <si>
    <t>s6041</t>
  </si>
  <si>
    <t>This biopic maps the meteoric rise of far-right Shiv Sena party founder, Bal Thackeray, from controversial cartoonist to powerful Mumbai politician.</t>
  </si>
  <si>
    <t>s6042</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</si>
  <si>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</si>
  <si>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</si>
  <si>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</si>
  <si>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</si>
  <si>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Akshay Kumar, Bobby Deol, Sonam Kapoor, Irrfan Khan, Sunil Shetty, Rimi Sen, Celina Jaitly</t>
  </si>
  <si>
    <t>Three cheating husbands end up paying the price for their infidelities when their spouses hire a private detective – who falls for one of the wives.</t>
  </si>
  <si>
    <t>s6044</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</si>
  <si>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</si>
  <si>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</si>
  <si>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</si>
  <si>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Angelica Panganiban, JM de Guzman</t>
  </si>
  <si>
    <t>A devastating breakup with her boyfriend may be the start of a new beginning for Mace, thanks to an adventurous and kind stranger named Anthony.</t>
  </si>
  <si>
    <t>s6046</t>
  </si>
  <si>
    <t>Zo In-sung, Song Hye-kyo, Kim Bum, Jung Eun-ji, Bae Jong-ok, Young-hoon Kim</t>
  </si>
  <si>
    <t>Seeing the chance to enrich himself by deceiving a blind heiress, clever con man Oh Soo just does what comes naturally – but his plans soon change.</t>
  </si>
  <si>
    <t>s6047</t>
  </si>
  <si>
    <t>Abdul Mohsen Alnimer, Haifa Hussien, Qahtan Alqahtani, Mohammed Sefer, Abdulla Bu Shehri</t>
  </si>
  <si>
    <t>In this social drama of sin and remorse, a man reels at the discovery that his wife has been unfaithful, and gives her an ultimatum.</t>
  </si>
  <si>
    <t>s6048</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</si>
  <si>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</si>
  <si>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</si>
  <si>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</si>
  <si>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</si>
  <si>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</si>
  <si>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</si>
  <si>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s6050</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</si>
  <si>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</si>
  <si>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</si>
  <si>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</si>
  <si>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s6051</t>
  </si>
  <si>
    <t>Examine the triumphs, tragedies, cultural shifts and technological leaps that occurred during the millennium's first decade.</t>
  </si>
  <si>
    <t>s6052</t>
  </si>
  <si>
    <t>An intense rivalry between Henry Ford II of the Ford Motor Company and Enzo Ferrari results in the most epic showdown in racing history.</t>
  </si>
  <si>
    <t>s6053</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</si>
  <si>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</si>
  <si>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</si>
  <si>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</si>
  <si>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</si>
  <si>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</si>
  <si>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</si>
  <si>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</si>
  <si>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Jessica Mila, Bianca Hello, Nabilah Ayu, Sophia Latjuba, Jeremy Thomas</t>
  </si>
  <si>
    <t>Working in an orphanage, Alia meets teen Nadia, who says she hears a strange voice in the walls. When they try to find the source, things go very wrong.</t>
  </si>
  <si>
    <t>s6056</t>
  </si>
  <si>
    <t>This docuseries disputes the Mexican government's account of how and why 43 students from Ayotzinapa Rural Teachers' College vanished in Iguala in 2014.</t>
  </si>
  <si>
    <t>s6057</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</si>
  <si>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</si>
  <si>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</si>
  <si>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</si>
  <si>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</si>
  <si>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</si>
  <si>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</si>
  <si>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</si>
  <si>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s6059</t>
  </si>
  <si>
    <t>Ding-Lin Wang</t>
  </si>
  <si>
    <t>Roy Chiu, Chia-Chia Peng, Wen Chen-ling, Eugenie Liu, Yeo Yann Yann</t>
  </si>
  <si>
    <t>An idealistic cop joins an underground police unit and battles ghoulish forces threatening the balance between the human and the supernatural realms.</t>
  </si>
  <si>
    <t>s6060</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</si>
  <si>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</si>
  <si>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</si>
  <si>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</si>
  <si>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</si>
  <si>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</si>
  <si>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</si>
  <si>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s6062</t>
  </si>
  <si>
    <t>Matthew Shoychet</t>
  </si>
  <si>
    <t>Decades after WWII, a former SS officer stands trial in his native Germany after being charged for his complicity in the murder of Jews at Auschwitz.</t>
  </si>
  <si>
    <t>s6063</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</si>
  <si>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</si>
  <si>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</si>
  <si>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</si>
  <si>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s6064</t>
  </si>
  <si>
    <t>Rynn Lim, Chris Tong, Aric Ho, Chan Fong</t>
  </si>
  <si>
    <t>An insurance adjuster investigates cases of possible fraud while hiding a romance with a colleague, unaware that someone he trusts is toying with him.</t>
  </si>
  <si>
    <t>s6065</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</si>
  <si>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</si>
  <si>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</si>
  <si>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</si>
  <si>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</si>
  <si>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</si>
  <si>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Luke Jurevicius, Craig Behenna, Charlotte Hamlyn, Stavroula Mountzouris, Aletheia Burney</t>
  </si>
  <si>
    <t>Imagine your worst fears, then multiply them: Figaro is a boy with any number of phobias and a highly quirky and imaginative way of dealing with them.</t>
  </si>
  <si>
    <t>s6067</t>
  </si>
  <si>
    <t>Eric Bauza, Jayma Mays, Grey DeLisle, Paul Rugg, Joshua Rush, Candi Milo, Laraine Newman</t>
  </si>
  <si>
    <t>The world's greatest feline fighter, lover and milk connoisseur takes on daring adventures in exotic locations in this family-friendly comedy series.</t>
  </si>
  <si>
    <t>s6068</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</si>
  <si>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</si>
  <si>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</si>
  <si>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s6069</t>
  </si>
  <si>
    <t>Jaleel White, Long John Baldry, Garry Chalk</t>
  </si>
  <si>
    <t>Hyper hedgehog Sonic and his cohort Miles "Tails" Prower defend the planet Mobius against Dr. Robotnik and his evil schemes in this animated series.</t>
  </si>
  <si>
    <t>s6070</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</si>
  <si>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</si>
  <si>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</si>
  <si>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</si>
  <si>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</si>
  <si>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</si>
  <si>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</si>
  <si>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</si>
  <si>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s6072</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</si>
  <si>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</si>
  <si>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</si>
  <si>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</si>
  <si>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s6073</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</si>
  <si>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</si>
  <si>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</si>
  <si>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</si>
  <si>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</si>
  <si>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</si>
  <si>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</si>
  <si>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</si>
  <si>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Elías León</t>
  </si>
  <si>
    <t>New interviews and an up-to-date analysis of evidence shed light on the 1992 murders of three girls in Spain and their profound impact on the nation.</t>
  </si>
  <si>
    <t>s6076</t>
  </si>
  <si>
    <t>Vice Ganda, Bimby Aquino-Yap, Alex Gonzaga, Tom Rodriguez</t>
  </si>
  <si>
    <t>Now a celebrity, Benjie is tasked with taking care of a General's young son, who has information about a looming terrorist threat.</t>
  </si>
  <si>
    <t>s6077</t>
  </si>
  <si>
    <t>Lyric Lewis, Rutledge Wood</t>
  </si>
  <si>
    <t>Eight of the country's best backyard smokers and pitmasters vie for the title of American Barbecue Champion in a fierce but friendly faceoff.</t>
  </si>
  <si>
    <t>s6078</t>
  </si>
  <si>
    <t>Jeff Foxworthy</t>
  </si>
  <si>
    <t>June 15, 2020</t>
  </si>
  <si>
    <t>Join host Jeff Foxworthy as contestants test their knowledge of all things biblical, competing to win money for the charities of their choice.</t>
  </si>
  <si>
    <t>s6079</t>
  </si>
  <si>
    <t>Mostafa Abu Seif</t>
  </si>
  <si>
    <t>Nahed El Sebaï, Ahmed Fahmi, Shaima Saif, Bayoumi Fouad, Entsar</t>
  </si>
  <si>
    <t>A financially struggling young couple's relationship is tested when the CEO of the company they work for tempts them with a nearly irresistible offer.</t>
  </si>
  <si>
    <t>s6080</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</si>
  <si>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</si>
  <si>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</si>
  <si>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</si>
  <si>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s6081</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</si>
  <si>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</si>
  <si>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</si>
  <si>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s6082</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</si>
  <si>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</si>
  <si>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</si>
  <si>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</si>
  <si>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</si>
  <si>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Andy Griffith, Ron Howard, Don Knotts, Frances Bavier, Howard McNear, Hope Summers</t>
  </si>
  <si>
    <t>Homespun humor and easygoing Sheriff Andy Taylor are at the center of this nostalgic look at Mayberry, a small town filled with lovable characters.</t>
  </si>
  <si>
    <t>s6084</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</si>
  <si>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</si>
  <si>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</si>
  <si>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</si>
  <si>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</si>
  <si>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</si>
  <si>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</si>
  <si>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</si>
  <si>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</si>
  <si>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s6086</t>
  </si>
  <si>
    <t>Denis Hennelly, Casey Suchan</t>
  </si>
  <si>
    <t>Animal rights protesters trying to shut down a facility that conducts animal testing are labeled terrorists by big business and law enforcement.</t>
  </si>
  <si>
    <t>s6087</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</si>
  <si>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</si>
  <si>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</si>
  <si>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</si>
  <si>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Jamie Durie, Laurence Llewelyn-Bowen</t>
  </si>
  <si>
    <t>With their eyes on the grand prize, amateur designers push their creative limits in this reality competition show hosted by design icon Jamie Durie.</t>
  </si>
  <si>
    <t>s6089</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</si>
  <si>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</si>
  <si>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</si>
  <si>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</si>
  <si>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s6090</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</si>
  <si>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</si>
  <si>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</si>
  <si>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</si>
  <si>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</si>
  <si>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</si>
  <si>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</si>
  <si>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</si>
  <si>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</si>
  <si>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s6092</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</si>
  <si>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</si>
  <si>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</si>
  <si>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</si>
  <si>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</si>
  <si>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</si>
  <si>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</si>
  <si>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s6094</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</si>
  <si>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</si>
  <si>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</si>
  <si>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</si>
  <si>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</si>
  <si>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</si>
  <si>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</si>
  <si>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</si>
  <si>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</si>
  <si>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</si>
  <si>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</si>
  <si>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</si>
  <si>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</si>
  <si>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</si>
  <si>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Edgar Ramírez, Darren Criss, Ricky Martin, Penélope Cruz</t>
  </si>
  <si>
    <t>Defining moments in Andrew Cunanan's life, starting in childhood, lead up to a 1997 murder spree that kills five, including fashion icon Gianni Versace.</t>
  </si>
  <si>
    <t>s6098</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</si>
  <si>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</si>
  <si>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</si>
  <si>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</si>
  <si>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</si>
  <si>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</si>
  <si>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</si>
  <si>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</si>
  <si>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</si>
  <si>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</si>
  <si>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Michael Steiner</t>
  </si>
  <si>
    <t>Inge Maux, Noémie Schmidt, Joel Basman, Sunnyi Melles, Udo Samel, Rachel Braunschweig, Oriana Schrage, Meytal Gal</t>
  </si>
  <si>
    <t>Pressured to marry a nice Orthodox Jewish woman, Motti is thrown for a loop when he falls for classmate Laura, who his mother will never approve of.</t>
  </si>
  <si>
    <t>s6101</t>
  </si>
  <si>
    <t>Errol Morris</t>
  </si>
  <si>
    <t>Elsa Dorfman</t>
  </si>
  <si>
    <t>Filmmaker Errol Morris probes the life, work and studio of his pal Elsa Dorfman, a Polaroid photographer who's shot luminaries and regular folk alike.</t>
  </si>
  <si>
    <t>s6102</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</si>
  <si>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</si>
  <si>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</si>
  <si>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</si>
  <si>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</si>
  <si>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</si>
  <si>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</si>
  <si>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</si>
  <si>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</si>
  <si>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</si>
  <si>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A single man searches for his soulmate through a series of dates with 25 contestants ready to romance him for a chance at love.</t>
  </si>
  <si>
    <t>s6106</t>
  </si>
  <si>
    <t>Beloved “Bachelor” contestant Ali Fedotowsky embarks on her own search for happily ever after and navigates the thrills and spills of reality TV romance.</t>
  </si>
  <si>
    <t>s6107</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</si>
  <si>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</si>
  <si>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</si>
  <si>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</si>
  <si>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</si>
  <si>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</si>
  <si>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</si>
  <si>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</si>
  <si>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</si>
  <si>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</si>
  <si>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</si>
  <si>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</si>
  <si>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s6110</t>
  </si>
  <si>
    <t>Keith Fulton, Louis Pepe</t>
  </si>
  <si>
    <t>In this documentary, teachers at a Mojave Desert high school adhere to a belief that compassion and life skills can profoundly help at-risk students.</t>
  </si>
  <si>
    <t>s6111</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</si>
  <si>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</si>
  <si>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</si>
  <si>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</si>
  <si>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</si>
  <si>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</si>
  <si>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</si>
  <si>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</si>
  <si>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</si>
  <si>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Blanca Suárez, Mario Casas, Carmen Machi, Secun de la Rosa, Jaime Ordoñez, Terele Pávez, Joaquín Climent, Alejandro Awada</t>
  </si>
  <si>
    <t>Spain, Argentina</t>
  </si>
  <si>
    <t>Strangers holed up in a Madrid bar after witnessing a murder begin to turn on each other as panic sets in and the body count rises.</t>
  </si>
  <si>
    <t>s6114</t>
  </si>
  <si>
    <t>Aaron Kwok, Lung Ti, Maggie Cheung, Chien-lien Wu, Paul Chun, Kenneth Tsang</t>
  </si>
  <si>
    <t>While working at a family friend's business, a penniless orphan draws the attention of a corrupt competitor and is torn between divided loyalties.</t>
  </si>
  <si>
    <t>s6115</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</si>
  <si>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</si>
  <si>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</si>
  <si>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s6116</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</si>
  <si>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</si>
  <si>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</si>
  <si>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</si>
  <si>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</si>
  <si>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Chapman Way, Maclain Way</t>
  </si>
  <si>
    <t>Todd Field, Kurt Russell</t>
  </si>
  <si>
    <t>July 11, 2014</t>
  </si>
  <si>
    <t>The colorful true story of the Portland Mavericks, a scrappy, independent baseball team of underdogs started by actor Bing Russell in the 1970s.</t>
  </si>
  <si>
    <t>s6118</t>
  </si>
  <si>
    <t>John Ford</t>
  </si>
  <si>
    <t>Henry Fonda, Jane Darwell</t>
  </si>
  <si>
    <t>Director John Ford captures combat footage of the Battle of Midway, an air and sea campaign that was a turning point in the war in the Pacific.</t>
  </si>
  <si>
    <t>s6119</t>
  </si>
  <si>
    <t>Ahmed Helmy, Yasmin Abdulaziz, Mahmoud Abdel Moghny, Lotfy Labib, Soad Nasr, Rico, Ahmed Rateb, Youssef Eid</t>
  </si>
  <si>
    <t>A wedding singer and his friends try to prove his innocence after he's accused of murder, a situation threatening his own marriage plans.</t>
  </si>
  <si>
    <t>s6120</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</si>
  <si>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</si>
  <si>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</si>
  <si>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</si>
  <si>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s6121</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</si>
  <si>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</si>
  <si>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</si>
  <si>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</si>
  <si>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Henley Hii, Yise Loo, Aric Ho, Tiffany Leong, Issac Dang, Christy Yow</t>
  </si>
  <si>
    <t>The artistic pursuits of two childhood friends, an aspiring singer and a talented dancer, lead them to four other 20-somethings in a drumming group.</t>
  </si>
  <si>
    <t>s6123</t>
  </si>
  <si>
    <t>Estela Renner</t>
  </si>
  <si>
    <t>Scientists, advocates and parents around the world explore how carefully tending to kids' earliest needs can shape the course of human society.</t>
  </si>
  <si>
    <t>s6124</t>
  </si>
  <si>
    <t>Renata Terra</t>
  </si>
  <si>
    <t>As urbanization expands throughout society, this documentary discusses the value of finding ways for children to forge real connections with nature.</t>
  </si>
  <si>
    <t>s6125</t>
  </si>
  <si>
    <t>November 11, 2016</t>
  </si>
  <si>
    <t>Using breakthroughs in technology and neuroscience, this series examines how environment affects infants – and how infants can affect our future.</t>
  </si>
  <si>
    <t>s6126</t>
  </si>
  <si>
    <t>Rafał Rutkowski, Olka Szczęśniak</t>
  </si>
  <si>
    <t>"Recipe for Life" star Rafał Rutkowski and Comedy Lab's Olka Szczęśniak serve up humorous impressions and wry wit at Warsaw's Klub Hybrydy.</t>
  </si>
  <si>
    <t>s6127</t>
  </si>
  <si>
    <t>Francesca Stavrakopoulou</t>
  </si>
  <si>
    <t>Host Francesca Stavrakopoulou travels across the Middle East, offering extraordinary insights into the stories of the Old Testament.</t>
  </si>
  <si>
    <t>s6128</t>
  </si>
  <si>
    <t>Ben Fogle</t>
  </si>
  <si>
    <t>In a global competition, eight fishing enthusiasts battle extreme conditions and dangerous waters to be crowned the ultimate angler.</t>
  </si>
  <si>
    <t>s6129</t>
  </si>
  <si>
    <t>Zoe Ball, Nadiya Hussain, Giorgio Locatelli, Rosemary Shrager</t>
  </si>
  <si>
    <t>In this unscripted series, families passionate about food serve up their most delicious dishes for the chance to be crowned Britain's best home cooks.</t>
  </si>
  <si>
    <t>s6130</t>
  </si>
  <si>
    <t>Natasia Demetriou, Vic Reeves, Kristen Griffith-Vanderyacht</t>
  </si>
  <si>
    <t>Ten pairs of florists, sculptors and garden designers face off in a friendly floral fight to see who can build the biggest, boldest garden sculptures.</t>
  </si>
  <si>
    <t>s6131</t>
  </si>
  <si>
    <t>Paul Wight, Allison Munn, Reylynn Caster, Lily Brooks O'Briant, Juliet Donenfeld</t>
  </si>
  <si>
    <t>Former WWE wrestler the Big Show is out of the ring and ready for an even tougher challenge: raising three daughters with his wife in Florida.</t>
  </si>
  <si>
    <t>s6132</t>
  </si>
  <si>
    <t>Tommy Avallone</t>
  </si>
  <si>
    <t>Tommy Avallone, Bill Murray, Joel Murray, Peter Farrelly</t>
  </si>
  <si>
    <t>This documentary highlights spontaneous encounters with the elusive, comedic veteran, who touches lives by simply showing up anywhere.</t>
  </si>
  <si>
    <t>s6133</t>
  </si>
  <si>
    <t>Domenico de Feudis</t>
  </si>
  <si>
    <t>Riccardo Scamarcio, Mía Maestro</t>
  </si>
  <si>
    <t>While visiting her fiancé's mother in southern Italy, a woman must fight the mysterious and malevolent curse intent on claiming her daughter.</t>
  </si>
  <si>
    <t>s6134</t>
  </si>
  <si>
    <t>Eduardo Chauvet</t>
  </si>
  <si>
    <t>Featuring experts in their fields and raw and moving footage, this documentary makes a case for increased autonomy in women's choices for childbirth.</t>
  </si>
  <si>
    <t>s6135</t>
  </si>
  <si>
    <t>This intimate look at a São Paulo birth center features interviews with mothers, activists, doctors and midwives. Third in a series of films.</t>
  </si>
  <si>
    <t>s6136</t>
  </si>
  <si>
    <t>D Ho</t>
  </si>
  <si>
    <t>Min-ho Lee, Zhu Xuan</t>
  </si>
  <si>
    <t>As a killer stalks the streets, a troubled young courier suspects that a doctor may be the long-lost sister he hasn't seen since childhood.</t>
  </si>
  <si>
    <t>s6137</t>
  </si>
  <si>
    <t>Reginald Hudlin</t>
  </si>
  <si>
    <t>Clarence Avant, Quincy Jones</t>
  </si>
  <si>
    <t>This documentary follows the life of Clarence Avant, the ultimate, uncensored mentor and behind-the-scenes rainmaker in music, film, TV and politics.</t>
  </si>
  <si>
    <t>s6138</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</si>
  <si>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</si>
  <si>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</si>
  <si>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</si>
  <si>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</si>
  <si>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</si>
  <si>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</si>
  <si>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</si>
  <si>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</si>
  <si>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</si>
  <si>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</si>
  <si>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</si>
  <si>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</si>
  <si>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</si>
  <si>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James Spader, Megan Boone, Diego Klattenhoff, Ryan Eggold, Harry Lennix, Amir Arison, Hisham Tawfiq, Mozhan Marnò</t>
  </si>
  <si>
    <t>After turning himself in, a brilliant fugitive offers to help the FBI bag other baddies, but only if rookie profiler Elizabeth Keen is his partner.</t>
  </si>
  <si>
    <t>s6142</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</si>
  <si>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</si>
  <si>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</si>
  <si>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</si>
  <si>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</si>
  <si>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</si>
  <si>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</si>
  <si>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</si>
  <si>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Kirby Dick</t>
  </si>
  <si>
    <t>This eye-opening look at the fast-growing medical device industry reveals how the rush to innovate can lead to devastating consequences for patients.</t>
  </si>
  <si>
    <t>s6145</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</si>
  <si>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</si>
  <si>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</si>
  <si>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</si>
  <si>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</si>
  <si>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s6146</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</si>
  <si>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</si>
  <si>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</si>
  <si>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</si>
  <si>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s6147</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</si>
  <si>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</si>
  <si>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</si>
  <si>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</si>
  <si>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</si>
  <si>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</si>
  <si>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</si>
  <si>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</si>
  <si>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</si>
  <si>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</si>
  <si>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David Attenborough narrates this definitive exploration of the marine world, from the familiar to the unknown, revealing the sea and its communities.</t>
  </si>
  <si>
    <t>s6150</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</si>
  <si>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</si>
  <si>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</si>
  <si>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</si>
  <si>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</si>
  <si>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</si>
  <si>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s6152</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</si>
  <si>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</si>
  <si>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</si>
  <si>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</si>
  <si>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</si>
  <si>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</si>
  <si>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Kevin Ford, Smriti Keshari, Eric Schlosser</t>
  </si>
  <si>
    <t>Form, montage and mesmerizing kinetics propel this experimental meditation on the destructive power of the nuclear bomb, featuring music by The Acid.</t>
  </si>
  <si>
    <t>s6154</t>
  </si>
  <si>
    <t>Christopher Eccleston</t>
  </si>
  <si>
    <t>This documentary follows British bomb disposal teams in Afghanistan and the dangers they face in their methodical lives on the front lines of war.</t>
  </si>
  <si>
    <t>s6155</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</si>
  <si>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</si>
  <si>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</si>
  <si>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s6156</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</si>
  <si>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</si>
  <si>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</si>
  <si>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</si>
  <si>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</si>
  <si>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</si>
  <si>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</si>
  <si>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</si>
  <si>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</si>
  <si>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Jeremy Irons, François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</si>
  <si>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</si>
  <si>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</si>
  <si>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</si>
  <si>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</si>
  <si>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</si>
  <si>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</si>
  <si>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</si>
  <si>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</si>
  <si>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</si>
  <si>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</si>
  <si>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</si>
  <si>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</si>
  <si>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</si>
  <si>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</si>
  <si>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s6162</t>
  </si>
  <si>
    <t>Boulet Brothers</t>
  </si>
  <si>
    <t>Ten queens must slay the competition and put their fiercest, filthiest faces forward for the chance to be crowned the world's next drag supermonster.</t>
  </si>
  <si>
    <t>s6163</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</si>
  <si>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</si>
  <si>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</si>
  <si>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</si>
  <si>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</si>
  <si>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</si>
  <si>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</si>
  <si>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</si>
  <si>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</si>
  <si>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</si>
  <si>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</si>
  <si>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</si>
  <si>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</si>
  <si>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</si>
  <si>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</si>
  <si>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</si>
  <si>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</si>
  <si>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</si>
  <si>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</si>
  <si>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</si>
  <si>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</si>
  <si>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</si>
  <si>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</si>
  <si>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</si>
  <si>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</si>
  <si>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s6169</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</si>
  <si>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</si>
  <si>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</si>
  <si>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</si>
  <si>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s6170</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</si>
  <si>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</si>
  <si>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</si>
  <si>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s6171</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</si>
  <si>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</si>
  <si>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</si>
  <si>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</si>
  <si>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</si>
  <si>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</si>
  <si>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</si>
  <si>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</si>
  <si>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s6173</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</si>
  <si>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</si>
  <si>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</si>
  <si>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</si>
  <si>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</si>
  <si>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</si>
  <si>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</si>
  <si>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</si>
  <si>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</si>
  <si>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</si>
  <si>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</si>
  <si>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</si>
  <si>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s6176</t>
  </si>
  <si>
    <t>May 27, 2018</t>
  </si>
  <si>
    <t>Nobody's safe as Michelle Wolf unapologetically takes aim in this weekly topical show that blends sketches with live comedy and in-studio guests.</t>
  </si>
  <si>
    <t>s6177</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</si>
  <si>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</si>
  <si>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</si>
  <si>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</si>
  <si>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</si>
  <si>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</si>
  <si>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</si>
  <si>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</si>
  <si>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</si>
  <si>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</si>
  <si>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</si>
  <si>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Shin Sae-kyeong, Nam Joo-hyuk, Lim Ju-hwan, Krystal Jung, Gong Myoung, Lee Gyoung-young, Yang Dong-geun</t>
  </si>
  <si>
    <t>When a quest for divine stones in the human world goes awry, the water god Habaek seeks help from a psychiatrist predestined to serve him.</t>
  </si>
  <si>
    <t>s6181</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</si>
  <si>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</si>
  <si>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</si>
  <si>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</si>
  <si>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Lester Hsi</t>
  </si>
  <si>
    <t>JC Lin, Vera Yen, Summer Meng, Ning Chang, Ruby Zhan, Hsieh Yi-hung, Cheng Ko</t>
  </si>
  <si>
    <t>A group of university students decides to test an urban legend about the ghost of a female student that haunts a campus bridge.</t>
  </si>
  <si>
    <t>s6183</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</si>
  <si>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</si>
  <si>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</si>
  <si>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</si>
  <si>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</si>
  <si>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</si>
  <si>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</si>
  <si>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</si>
  <si>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s6185</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</si>
  <si>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</si>
  <si>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</si>
  <si>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</si>
  <si>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Kareem Mahmoud Abdel Aziz, Mai Selim, Sad Al-Saghir, Mahmood El-Laithi, Maher Essam, Dina</t>
  </si>
  <si>
    <t>A taxi driver longs to be a pop singer, but the road to stardom is wrought with competition and struggle until he befriends a helpful belly dancer.</t>
  </si>
  <si>
    <t>s6187</t>
  </si>
  <si>
    <t>Chow Yun Fat</t>
  </si>
  <si>
    <t>After losing everything, a young man rebuilds his life and finds love in 1920s Shanghai – all while rising to power in an organized crime syndicate.</t>
  </si>
  <si>
    <t>s6188</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</si>
  <si>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</si>
  <si>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</si>
  <si>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</si>
  <si>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</si>
  <si>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</si>
  <si>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Amaryllis Fox</t>
  </si>
  <si>
    <t>July 14, 2020</t>
  </si>
  <si>
    <t>To understand the origins and true impact of the business of drugs, a former CIA analyst investigates the economics of six illicit substances.</t>
  </si>
  <si>
    <t>s6190</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</si>
  <si>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</si>
  <si>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</si>
  <si>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s6191</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</si>
  <si>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</si>
  <si>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</si>
  <si>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</si>
  <si>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</si>
  <si>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</si>
  <si>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</si>
  <si>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</si>
  <si>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</si>
  <si>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Meghan O'Hara</t>
  </si>
  <si>
    <t>Morgan Freeman</t>
  </si>
  <si>
    <t>To solve the mystery of cancer, challenging the status quo is a must. Witness how lifestyle and societal changes may help beat the disease.</t>
  </si>
  <si>
    <t>s6194</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</si>
  <si>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</si>
  <si>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</si>
  <si>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</si>
  <si>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</si>
  <si>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</si>
  <si>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</si>
  <si>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</si>
  <si>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s6196</t>
  </si>
  <si>
    <t>Lee Chung-hyun</t>
  </si>
  <si>
    <t>Park Shin-hye, Jun Jong-seo, Kim Sung-ryoung, EL, Park Ho-san, Oh Jung-se, Lee Dong-hwi, Um Chae-young</t>
  </si>
  <si>
    <t>Connected by phone in the same home but 20 years apart, a serial killer puts another woman’s past — and life — on the line to change her own fate.</t>
  </si>
  <si>
    <t>s6197</t>
  </si>
  <si>
    <t>Bumpy</t>
  </si>
  <si>
    <t>Food-crazed travel junkies journey across India, completing bucket list challenges for a chance to win a once-in-a-lifetime scholarship.</t>
  </si>
  <si>
    <t>s6198</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</si>
  <si>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</si>
  <si>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</si>
  <si>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s6199</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</si>
  <si>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</si>
  <si>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</si>
  <si>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</si>
  <si>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s6200</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</si>
  <si>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</si>
  <si>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</si>
  <si>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</si>
  <si>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Sean Menard</t>
  </si>
  <si>
    <t>Vince Carter</t>
  </si>
  <si>
    <t>Featuring eight-time NBA All-Star Vince Carter, this documentary takes an in-depth look at his impact on pop culture and the Canadian basketball scene.</t>
  </si>
  <si>
    <t>s6202</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</si>
  <si>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</si>
  <si>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</si>
  <si>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</si>
  <si>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</si>
  <si>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Māori funeral directors Francis and Kaiora Tipene and staff temper good humor with care and respect as they help Polynesian families cope with loss.</t>
  </si>
  <si>
    <t>s6204</t>
  </si>
  <si>
    <t>Tony Collingwood</t>
  </si>
  <si>
    <t>Martin Short, Alexa Torrington, Jacob Ewaniuk, Robert Tinkler, Tracey Hoyt</t>
  </si>
  <si>
    <t>The Cat in the Hat is back – and this time, he's teaching Sally and her brother, Nick, some awfully nifty things to think about!</t>
  </si>
  <si>
    <t>s6205</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</si>
  <si>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</si>
  <si>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</si>
  <si>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</si>
  <si>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s6206</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</si>
  <si>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</si>
  <si>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</si>
  <si>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s6207</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</si>
  <si>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</si>
  <si>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</si>
  <si>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</si>
  <si>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</si>
  <si>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</si>
  <si>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s6209</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</si>
  <si>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</si>
  <si>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</si>
  <si>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s6210</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</si>
  <si>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</si>
  <si>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</si>
  <si>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</si>
  <si>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</si>
  <si>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</si>
  <si>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Brooke Burns, Mark Labbett</t>
  </si>
  <si>
    <t>Brooke Burns hosts this game show in which three contestants square off to answer fast-paced questions against "the Beast," a trivia know-it-all.</t>
  </si>
  <si>
    <t>s6212</t>
  </si>
  <si>
    <t>Jon Favreau, Roy Choi</t>
  </si>
  <si>
    <t>Writer, director and food enthusiast Jon Favreau and chef Roy Choi explore food in and out of the kitchen with accomplished chefs and celebrity friends.</t>
  </si>
  <si>
    <t>s6213</t>
  </si>
  <si>
    <t>Dan Hong, Mark Olive, Melissa Leong, Maeve O'Meara</t>
  </si>
  <si>
    <t>Home cooks face off against trained chefs to see if passion can beat profession in the kitchen in this reality competition show.</t>
  </si>
  <si>
    <t>s6214</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</si>
  <si>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</si>
  <si>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</si>
  <si>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</si>
  <si>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</si>
  <si>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Antonio Chavarrías</t>
  </si>
  <si>
    <t>Alfonso Herrera, Hannah Murray, Henry Goodman, Julian Sands, Frances Barber, Emilio Echevarría, Alejandro Calva, Elvira Mínguez, Roger Casamajor, Luis Rosales, Javier Godino, Alexander Holtmann, Brontis Jodorowsky</t>
  </si>
  <si>
    <t>Spain, Mexico</t>
  </si>
  <si>
    <t>In 1937, Spanish revolutionary Ramón trains as a Soviet spy, impersonating a wealthy Belgian as part of a plot to assassinate Leon Trotsky in Mexico.</t>
  </si>
  <si>
    <t>s6216</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</si>
  <si>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</si>
  <si>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</si>
  <si>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</si>
  <si>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</si>
  <si>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David Pablos</t>
  </si>
  <si>
    <t>Nancy Talamantes, Óscar Torres, Leidi Gutiérrez, José Santillán Cabuto, Edward Coward, Alicia Quiñonez, Raquel Presa, Susana Pérez, Gisela Madrigal, Jorge Calderon, Felipe Tututi</t>
  </si>
  <si>
    <t>Mexico, France</t>
  </si>
  <si>
    <t>May 8, 2016</t>
  </si>
  <si>
    <t>Young Ulises falls in love with teen Sofia, even as he is forced to lure her into his family's prostitution ring. Now he'll do anything to rescue her.</t>
  </si>
  <si>
    <t>s6218</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</si>
  <si>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</si>
  <si>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</si>
  <si>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</si>
  <si>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</si>
  <si>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</si>
  <si>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</si>
  <si>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</si>
  <si>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</si>
  <si>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</si>
  <si>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</si>
  <si>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</si>
  <si>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s6221</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</si>
  <si>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</si>
  <si>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</si>
  <si>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</si>
  <si>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</si>
  <si>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</si>
  <si>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</si>
  <si>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s6223</t>
  </si>
  <si>
    <t>Status and strategy collide in this social experiment and competition show where online players flirt, befriend and catfish their way toward $100,000.</t>
  </si>
  <si>
    <t>s6224</t>
  </si>
  <si>
    <t>Giovanna Ewbank</t>
  </si>
  <si>
    <t>Brazil, United Kingdom</t>
  </si>
  <si>
    <t>Be yourself or someone else? In this fun reality competition, online players try their best to flirt, bond and catfish their way to a R$300,000 prize.</t>
  </si>
  <si>
    <t>s6225</t>
  </si>
  <si>
    <t>Status and strategy collide in this social media competition where online players flirt, befriend and catfish their way toward 100,000 euros.</t>
  </si>
  <si>
    <t>s6226</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</si>
  <si>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</si>
  <si>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</si>
  <si>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</si>
  <si>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</si>
  <si>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Sue Ding</t>
  </si>
  <si>
    <t>Asian American creatives pay passionate tribute to the iconic, stereotype-busting "Baby-Sitters Club" character in this heartfelt documentary short.</t>
  </si>
  <si>
    <t>s6228</t>
  </si>
  <si>
    <t>Ludovic Bernard</t>
  </si>
  <si>
    <t>Ahmed Sylla, Alice Belaïdi, Kevin Razy, Nicolas Wanczycki, Waly Dia, Umesh Tamang</t>
  </si>
  <si>
    <t>A young Senegalese-French man from humble roots sets out to climb Mount Everest to impress the woman he loves – and slowly becomes a media sensation.</t>
  </si>
  <si>
    <t>s6229</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</si>
  <si>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</si>
  <si>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</si>
  <si>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</si>
  <si>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s6230</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</si>
  <si>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</si>
  <si>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</si>
  <si>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s6231</t>
  </si>
  <si>
    <t>Marcus du Sautoy</t>
  </si>
  <si>
    <t>In this three-part documentary series, host Marcus du Sautoy examines the mathematical code underlying all of life on Earth and the universe itself.</t>
  </si>
  <si>
    <t>s6232</t>
  </si>
  <si>
    <t>Lukasz Kosmicki</t>
  </si>
  <si>
    <t>Bill Pullman, Lotte Verbeek, Robert Więckiewicz, James Bloor, Aleksey Serebryakov, Corey Johnson, Nicholas Farrell, Evgeniy Sidikhin</t>
  </si>
  <si>
    <t>February 8, 2020</t>
  </si>
  <si>
    <t>During 1962’s Cuban missile crisis, a troubled math genius finds himself drafted to play in a U.S.-Soviet chess match – and a deadly game of espionage.</t>
  </si>
  <si>
    <t>s6233</t>
  </si>
  <si>
    <t>Michelle Buteau, Ian Karmel, Taylor Tomlinson, Sam Jay, Phil Wang, Sabrina Jalees, Jak Knight, Tim Dillon</t>
  </si>
  <si>
    <t>A diverse group of up-and-coming comedians perform 15-minute sets in this stand-up comedy showcase series.</t>
  </si>
  <si>
    <t>s6234</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</si>
  <si>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</si>
  <si>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</si>
  <si>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</si>
  <si>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</si>
  <si>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</si>
  <si>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</si>
  <si>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</si>
  <si>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</si>
  <si>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</si>
  <si>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</si>
  <si>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</si>
  <si>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</si>
  <si>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</si>
  <si>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</si>
  <si>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</si>
  <si>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</si>
  <si>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Robert Kenner, Taki Oldham</t>
  </si>
  <si>
    <t>Henry Lee Lucas rose to infamy when he confessed to hundreds of unsolved murders. This docuseries examines the truth – and horrifying consequences.</t>
  </si>
  <si>
    <t>s6239</t>
  </si>
  <si>
    <t>This true crime documentary series investigates cases where people convicted of murder claim their confessions were coerced, involuntary or false.</t>
  </si>
  <si>
    <t>s6240</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</si>
  <si>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</si>
  <si>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</si>
  <si>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</si>
  <si>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</si>
  <si>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Hussein Almansour, Shujoon, Mohammed Alalawi, Noor Alghandour, Fahad Basim, Hamad Ashkanani</t>
  </si>
  <si>
    <t>A woman struggling with sleep paralysis begins a complicated relationship with the director of a media company, whose colleagues conspire against him.</t>
  </si>
  <si>
    <t>s6242</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</si>
  <si>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</si>
  <si>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</si>
  <si>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</si>
  <si>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</si>
  <si>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</si>
  <si>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</si>
  <si>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</si>
  <si>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</si>
  <si>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</si>
  <si>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Khaled Saleh, Ghada Adel, Ahmed el-Sakka, Khaled Sarhan, Sawsan Badr, Mustafa Haridi</t>
  </si>
  <si>
    <t>A notorious forger known for his ability to create fake passports and visas finds himself the target of a con man's ruse.</t>
  </si>
  <si>
    <t>s6245</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</si>
  <si>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</si>
  <si>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</si>
  <si>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</si>
  <si>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</si>
  <si>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</si>
  <si>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</si>
  <si>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</si>
  <si>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</si>
  <si>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</si>
  <si>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</si>
  <si>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</si>
  <si>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Jennifer Beamish, Toby Trackman</t>
  </si>
  <si>
    <t>David Eagleman</t>
  </si>
  <si>
    <t>Neuroscientist David Eagleman taps into the creative process of various innovators while exploring brain-bending, risk-taking ways to spark creativity.</t>
  </si>
  <si>
    <t>s6249</t>
  </si>
  <si>
    <t>From chefs and comedians to filmmakers and fashion designers, India’s most notable imaginative minds share their artistic journeys.</t>
  </si>
  <si>
    <t>s6250</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</si>
  <si>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</si>
  <si>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</si>
  <si>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</si>
  <si>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</si>
  <si>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</si>
  <si>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s6252</t>
  </si>
  <si>
    <t>Sebastián Schindel</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</si>
  <si>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</si>
  <si>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</si>
  <si>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s6253</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</si>
  <si>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</si>
  <si>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</si>
  <si>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</si>
  <si>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</si>
  <si>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</si>
  <si>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</si>
  <si>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s6255</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</si>
  <si>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</si>
  <si>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</si>
  <si>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</si>
  <si>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</si>
  <si>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</si>
  <si>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</si>
  <si>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s6257</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</si>
  <si>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</si>
  <si>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</si>
  <si>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</si>
  <si>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</si>
  <si>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Randall Lobb</t>
  </si>
  <si>
    <t>Taron Egerton, Natalie Dormer, Simon Pegg, Jason Isaacs</t>
  </si>
  <si>
    <t>Go behind the scenes with stars, puppeteers and creators as they bring Jim Henson's magical world of Thra back to life in a sweeping fantasy series.</t>
  </si>
  <si>
    <t>s6259</t>
  </si>
  <si>
    <t>France, Germany</t>
  </si>
  <si>
    <t>This documentary series recounts the tumultuous history of Cuba, a nation of foreign conquest, freedom fighters and Cold War political machinations.</t>
  </si>
  <si>
    <t>s6260</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</si>
  <si>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</si>
  <si>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</si>
  <si>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</si>
  <si>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s6261</t>
  </si>
  <si>
    <t>On an ominous island off of Nova Scotia, two brothers chase historical theories on a quest for enigmatic treasure.</t>
  </si>
  <si>
    <t>s6262</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</si>
  <si>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</si>
  <si>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</si>
  <si>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</si>
  <si>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</si>
  <si>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</si>
  <si>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</si>
  <si>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</si>
  <si>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</si>
  <si>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Satish Manwar</t>
  </si>
  <si>
    <t>Sonali Kulkarni, Girish Kulkarni, Jyoti Subhash, Veena Jamkar, Aman Attar</t>
  </si>
  <si>
    <t>An optimistic farmer is determined to succeed in spite of the lack of rain in his region, and the sinking spirits around him.</t>
  </si>
  <si>
    <t>s6265</t>
  </si>
  <si>
    <t>Prisia Nasution, Oka Antara, Slamet Rahardjo, Dewi Irawan, Lukman Sardi, Tio Pakusadewo</t>
  </si>
  <si>
    <t>Orphaned by a tragedy that took the lives of her parents, Srintil grows up in a poor Indonesian village aspiring to be a sacred dancer.</t>
  </si>
  <si>
    <t>s6266</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</si>
  <si>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</si>
  <si>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</si>
  <si>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</si>
  <si>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</si>
  <si>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</si>
  <si>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</si>
  <si>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</si>
  <si>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</si>
  <si>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</si>
  <si>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</si>
  <si>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s6269</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</si>
  <si>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</si>
  <si>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</si>
  <si>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</si>
  <si>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</si>
  <si>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An aspiring filmmaker records the chaos of an alien invasion while struggling to stay alive with her sister and a bickering band of survivors.</t>
  </si>
  <si>
    <t>s6271</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</si>
  <si>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</si>
  <si>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</si>
  <si>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</si>
  <si>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</si>
  <si>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</si>
  <si>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</si>
  <si>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</si>
  <si>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</si>
  <si>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</si>
  <si>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Peter Mortimer, Josh Lowell</t>
  </si>
  <si>
    <t>Tommy Caldwell, Kevin Jorgeson</t>
  </si>
  <si>
    <t>Austria, United States</t>
  </si>
  <si>
    <t>Cameras follow Tommy Caldwell and Kevin Jorgeson as they take on the staggering challenge of free-climbing Yosemite’s most formidable rock formation.</t>
  </si>
  <si>
    <t>s6274</t>
  </si>
  <si>
    <t>Kate del Castillo</t>
  </si>
  <si>
    <t>Mexican superstar actress Kate del Castillo reveals the untold story of her encounter with El Chapo Guzmán, the world’s most-wanted drug lord.</t>
  </si>
  <si>
    <t>s6275</t>
  </si>
  <si>
    <t>Mac Heywood, Robert Tinkler, Bryn McAuley, Kedar Brown, Julie Lemieux, Ted Dykstra, Mark Edwards, Joe Pingue</t>
  </si>
  <si>
    <t>Canada, Australia</t>
  </si>
  <si>
    <t xml:space="preserve"> June 30, 2015</t>
  </si>
  <si>
    <t>A boy and his best friend – his newly detached butt – embark on wacky adventures in a world where humans and their butts live side by side.</t>
  </si>
  <si>
    <t>s6276</t>
  </si>
  <si>
    <t>Santiago Alvarado Ilarri</t>
  </si>
  <si>
    <t>Juli Fàbregas, Ximena Romo, Héctor Illanes, Dolores Heredia</t>
  </si>
  <si>
    <t>In this horror movie, a retired priest haunted by his sins is pulled back into the darkness when a friend begs him to help his possessed daughter.</t>
  </si>
  <si>
    <t>s6277</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</si>
  <si>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</si>
  <si>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</si>
  <si>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s6278</t>
  </si>
  <si>
    <t>Ahmed Saleh</t>
  </si>
  <si>
    <t>Ahmed El Sakka, Khaled El Nabawy, Mai Selim, Nedal El Shafey, Boris Abramov, Selami Şahin</t>
  </si>
  <si>
    <t>Separated by distance and circumstance, two bitter rivals cross paths when the perils of the drug trade unexpectedly unite them.</t>
  </si>
  <si>
    <t>s6279</t>
  </si>
  <si>
    <t>David France</t>
  </si>
  <si>
    <t>Greece, United States</t>
  </si>
  <si>
    <t>As she fights the tide of violence against trans women, activist Victoria Cruz probes the suspicious 1992 death of her friend Marsha P. Johnson.</t>
  </si>
  <si>
    <t>s6280</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</si>
  <si>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</si>
  <si>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</si>
  <si>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s6281</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</si>
  <si>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</si>
  <si>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</si>
  <si>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</si>
  <si>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</si>
  <si>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</si>
  <si>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Scott Adkins, Louis Mandylor, Vladimir Kulich, Michael Paré, Rachel Brann, Selina Lo, Tony Todd</t>
  </si>
  <si>
    <t>A broke martial arts instructor takes a side gig with a mobster, who pairs him with a veteran thug for a weekend of fisticuffs-fueled debt collection.</t>
  </si>
  <si>
    <t>s6283</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</si>
  <si>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</si>
  <si>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</si>
  <si>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s6284</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</si>
  <si>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</si>
  <si>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</si>
  <si>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</si>
  <si>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s6285</t>
  </si>
  <si>
    <t>Vincent Tong, Ashleigh Ball, Kathleen Barr, Michael Dobson, Brian Drummond</t>
  </si>
  <si>
    <t>The Nektons are a family of underwater explorers who discover the hidden secrets of the oceans, including sunken cities, sea creatures and pirates.</t>
  </si>
  <si>
    <t>s6286</t>
  </si>
  <si>
    <t>Kara Hui, Philip Keung, Benjamin Yuen, Sisley Choi, Hui Shiu Hung, Ben Wong, Joman Chiang</t>
  </si>
  <si>
    <t>After surviving a near-fatal injury on the job, a cop sets out to investigate a conspiracy involving the top brass of the police department.</t>
  </si>
  <si>
    <t>s6287</t>
  </si>
  <si>
    <t>Big Jay Oakerson, Brad Williams, Yamaneika Saunders, Liza  Treyger, Joey Diaz, Christina Pazsitzky</t>
  </si>
  <si>
    <t>Six stand-ups explore the coarse and salacious side of comedy in this series of half-hour specials. For mature audiences.</t>
  </si>
  <si>
    <t>s6288</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</si>
  <si>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</si>
  <si>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</si>
  <si>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</si>
  <si>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</si>
  <si>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</si>
  <si>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</si>
  <si>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s6290</t>
  </si>
  <si>
    <t>Cecilia Atán, Valeria Pivato</t>
  </si>
  <si>
    <t>Paulina García, Claudio Rissi</t>
  </si>
  <si>
    <t>Argentina, Chile</t>
  </si>
  <si>
    <t>While traveling across Argentina to a new job, a longtime maid encounters a salesman who opens her eyes to life's beauty and possibilities.</t>
  </si>
  <si>
    <t>s6291</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</si>
  <si>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</si>
  <si>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</si>
  <si>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</si>
  <si>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</si>
  <si>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</si>
  <si>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</si>
  <si>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</si>
  <si>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William Friedkin</t>
  </si>
  <si>
    <t>July 23, 2018</t>
  </si>
  <si>
    <t>In Rome, "Exorcist" director William Friedkin follows a 91-year-old priest who performs a real demonic exorcism on a woman from a small Italian town.</t>
  </si>
  <si>
    <t>s6294</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</si>
  <si>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</si>
  <si>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</si>
  <si>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</si>
  <si>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</si>
  <si>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</si>
  <si>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</si>
  <si>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A Cleveland grandfather is brought to trial in Israel, accused of being the infamous Nazi death camp guard known as Ivan the Terrible.</t>
  </si>
  <si>
    <t>s6297</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</si>
  <si>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</si>
  <si>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</si>
  <si>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</si>
  <si>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</si>
  <si>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</si>
  <si>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</si>
  <si>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Stephanie Soechtig, Jeremy Seifert</t>
  </si>
  <si>
    <t>This documentary details DuPont's alleged decades-long cover-up of the potential harm caused by chemicals used to make popular Teflon products.</t>
  </si>
  <si>
    <t>s6299</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</si>
  <si>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</si>
  <si>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</si>
  <si>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</si>
  <si>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</si>
  <si>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s6300</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</si>
  <si>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</si>
  <si>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</si>
  <si>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</si>
  <si>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Douglas Booth, Iwan Rheon, Colson Baker, Daniel Webber, David Costabile, Pete Davidson</t>
  </si>
  <si>
    <t>In this unflinching biopic based on Mötley Crüe's best-selling book, four LA misfits navigate the monster highs and savage lows of music superstardom.</t>
  </si>
  <si>
    <t>s6302</t>
  </si>
  <si>
    <t>The documentary takes a detailed look at the disappearance of 3-year-old Madeleine McCann, who vanished while on holiday with her family.</t>
  </si>
  <si>
    <t>s6303</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</si>
  <si>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</si>
  <si>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</si>
  <si>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</si>
  <si>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</si>
  <si>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</si>
  <si>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</si>
  <si>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</si>
  <si>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</si>
  <si>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December 30, 2019</t>
  </si>
  <si>
    <t>Kusuo and his gaggle of self-proclaimed friends are back for more psychic mishaps. If he didn't have enough problems before, he's got even more now.</t>
  </si>
  <si>
    <t>s6306</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</si>
  <si>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</si>
  <si>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</si>
  <si>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</si>
  <si>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</si>
  <si>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</si>
  <si>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</si>
  <si>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</si>
  <si>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s6308</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</si>
  <si>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</si>
  <si>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</si>
  <si>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</si>
  <si>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</si>
  <si>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</si>
  <si>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</si>
  <si>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</si>
  <si>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</si>
  <si>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</si>
  <si>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s6311</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</si>
  <si>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</si>
  <si>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</si>
  <si>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</si>
  <si>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Rui En, Tay Ping Hui, Jesseca Liu, Shaun Chen, Elvin Ng, Nat Ho, Dawn Yeoh, Paige Chua, Zhang Zhenhuan</t>
  </si>
  <si>
    <t>Four engineers from different walks of life cross paths in pursuit of the same selfless dream: making the world a better place – and finding love.</t>
  </si>
  <si>
    <t>s6313</t>
  </si>
  <si>
    <t>Hugo Ng, Shaun Chen, Jeanette Aw, Rebecca Lim, Zhang Zhenhuan, Ian Fang</t>
  </si>
  <si>
    <t>A mysterious, wealthy man offers three people a lucrative, unusual job that may be too good to be true: Live the high life as his children and heirs.</t>
  </si>
  <si>
    <t>s6314</t>
  </si>
  <si>
    <t>Vikri Septiawan, Rendy Ahmad, Azwir Fitrianto, Maudy Ayunda</t>
  </si>
  <si>
    <t>A trio of friends struggles to make it through adolescence, all while hoping that bigger and better things await them.</t>
  </si>
  <si>
    <t>s6315</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</si>
  <si>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</si>
  <si>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</si>
  <si>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</si>
  <si>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</si>
  <si>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</si>
  <si>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</si>
  <si>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</si>
  <si>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</si>
  <si>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</si>
  <si>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John Paul Tremblay, Robb Wells, Maury Chaykin, Luke Gordon, Amy Sedaris, Jay Baruchel</t>
  </si>
  <si>
    <t>A variety-show production trips up big time when the cast members take their roles to new heights, and the line between fact and fiction blurs.</t>
  </si>
  <si>
    <t>s6318</t>
  </si>
  <si>
    <t>Katherine Ryan, Rory Keenan, Katy Byrne, Doon Mackichan, Steen Raskopoulos, Michelle de Swarte, Sophie Fletcher</t>
  </si>
  <si>
    <t>Katherine's a single mom juggling her career, her tween daughter, her relationship with her boyfriend — and pondering getting pregnant with her ex.</t>
  </si>
  <si>
    <t>s6319</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</si>
  <si>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</si>
  <si>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</si>
  <si>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</si>
  <si>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s6320</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</si>
  <si>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</si>
  <si>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</si>
  <si>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</si>
  <si>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</si>
  <si>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</si>
  <si>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</si>
  <si>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</si>
  <si>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Mohamed Ramadan, Sayed Rajab, Dorra Zarrouk, Dina Talaat, Aida Reyad</t>
  </si>
  <si>
    <t>A police officer and a drug lord become embroiled in a cycle of revenge, each man bent on taking the other down.</t>
  </si>
  <si>
    <t>s6323</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</si>
  <si>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</si>
  <si>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</si>
  <si>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</si>
  <si>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</si>
  <si>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s6324</t>
  </si>
  <si>
    <t>Political documentary and personal memoir collide in this exploration into the complex truth behind the unraveling of two Brazilian presidencies.</t>
  </si>
  <si>
    <t>s6325</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</si>
  <si>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</si>
  <si>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</si>
  <si>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</si>
  <si>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</si>
  <si>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</si>
  <si>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</si>
  <si>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</si>
  <si>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</si>
  <si>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</si>
  <si>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</si>
  <si>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This nostalgic documentary series relives the 1980s from a variety of angles, exploring its impact on the politics, technology and culture of today.</t>
  </si>
  <si>
    <t>s6328</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</si>
  <si>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</si>
  <si>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</si>
  <si>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</si>
  <si>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</si>
  <si>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</si>
  <si>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</si>
  <si>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</si>
  <si>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</si>
  <si>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</si>
  <si>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</si>
  <si>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</si>
  <si>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</si>
  <si>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</si>
  <si>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</si>
  <si>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</si>
  <si>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</si>
  <si>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</si>
  <si>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</si>
  <si>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</si>
  <si>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</si>
  <si>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</si>
  <si>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</si>
  <si>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</si>
  <si>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</si>
  <si>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</si>
  <si>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</si>
  <si>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</si>
  <si>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</si>
  <si>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s6335</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</si>
  <si>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</si>
  <si>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</si>
  <si>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s6336</t>
  </si>
  <si>
    <t>Nat Faxon, Jay Gragnani, Ramone Hamilton, Sean Astin, Dayci Brookshire, Jorge Diaz, Evan Kishiyama</t>
  </si>
  <si>
    <t>Fourth-grade friends George and Harold have a shared love of pranks and comic books – and turning their principal into an undies-wearing superhero.</t>
  </si>
  <si>
    <t>s6337</t>
  </si>
  <si>
    <t>Nat Faxon, Jay Gragnani, Ramone Hamilton, Sean Astin, Dayci Brookshire, Jorge Diaz, Peter Hastings, Evan Kishiyama, David Koechner, Erica Luttrell, Brennan Murray, Nolan North, Gary Anthony Williams, Secunda Wood</t>
  </si>
  <si>
    <t>Best friends George and Harold — along with their classmates and tyrannical principal — are recruited for a mysterious mission in outer space.</t>
  </si>
  <si>
    <t>s6338</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</si>
  <si>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</si>
  <si>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</si>
  <si>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</si>
  <si>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</si>
  <si>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</si>
  <si>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</si>
  <si>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</si>
  <si>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Paulina Chávez, Jencarlos Canela</t>
  </si>
  <si>
    <t>Kids' TV, TV Comedies, Teen TV Shows</t>
  </si>
  <si>
    <t>15-year-old scientist Ashley Garcia explores the great unknown of modern teendom after moving across the country to pursue a career in robotics.</t>
  </si>
  <si>
    <t>s6341</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</si>
  <si>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</si>
  <si>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</si>
  <si>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</si>
  <si>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</si>
  <si>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</si>
  <si>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</si>
  <si>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</si>
  <si>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s6343</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</si>
  <si>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</si>
  <si>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</si>
  <si>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</si>
  <si>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</si>
  <si>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Tay Ping Hui, Qi Yu Wu, Chris Tong, Yao Wenlong, Eelyn Kok, Hong Hui Fang, Ann Kok</t>
  </si>
  <si>
    <t>Five lawyers from different firms develop a strong bond of friendship that is occasionally tested by their court cases and growing romantic feelings.</t>
  </si>
  <si>
    <t>s6345</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</si>
  <si>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</si>
  <si>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</si>
  <si>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</si>
  <si>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</si>
  <si>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David Sington</t>
  </si>
  <si>
    <t>After 20 years on Death Row, self-educated inmate Nick petitions the court to be executed, then tells his twisting, turning tale of despair and hope.</t>
  </si>
  <si>
    <t>s6347</t>
  </si>
  <si>
    <t>Jenée LaMarque</t>
  </si>
  <si>
    <t>Jenée LaMarque, Angela Trimbur, Constance Wu, Josh Fadem, Ever Mainard</t>
  </si>
  <si>
    <t>During their bachelorette weekend, a lesbian couple's relationship hits a snag when one of the brides confesses to never having an orgasm.</t>
  </si>
  <si>
    <t>s6348</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</si>
  <si>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</si>
  <si>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</si>
  <si>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</si>
  <si>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</si>
  <si>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</si>
  <si>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</si>
  <si>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</si>
  <si>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</si>
  <si>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s6351</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</si>
  <si>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</si>
  <si>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</si>
  <si>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s6352</t>
  </si>
  <si>
    <t>Andrew Knowlton</t>
  </si>
  <si>
    <t>Teams of elite chefs vie to impress the world's toughest palates as they whip up iconic dishes from nine nations in this star-packed competition.</t>
  </si>
  <si>
    <t>s6353</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</si>
  <si>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</si>
  <si>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</si>
  <si>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s6354</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</si>
  <si>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</si>
  <si>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</si>
  <si>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</si>
  <si>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</si>
  <si>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</si>
  <si>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</si>
  <si>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Rodrigo Van Der Put</t>
  </si>
  <si>
    <t>Gregorio Duvivier, Fábio Porchat, Antonio Tabet, Evelyn Castro, Rafael Portugal, Robson Nunes, João Vicente de Castro, Estevam Nabote, Thati Lopes, Karina Ramil, Sura Berditchevsky, Fábio de Luca</t>
  </si>
  <si>
    <t>December 3, 2019</t>
  </si>
  <si>
    <t>Jesus, who's hitting the big 3-0, brings a surprise guest to meet the family. A Christmas special so wrong, it must be from comedians Porta dos Fundos.</t>
  </si>
  <si>
    <t>s6356</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</si>
  <si>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</si>
  <si>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</si>
  <si>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</si>
  <si>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</si>
  <si>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</si>
  <si>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</si>
  <si>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</si>
  <si>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Philip Kwok, Chien Sun, Sheng Chiang, Feng Lu, Meng Lo, Pai Wei, Lung Wei Wang, Feng Ku, Shu Pei Sun, Sun Chien</t>
  </si>
  <si>
    <t>A dying kung fu master sends his last student to track down five former pupils in order to learn which one of them has become evil.</t>
  </si>
  <si>
    <t>s6359</t>
  </si>
  <si>
    <t>Jimmy Carr, D.L. Hughley, Katherine Ryan</t>
  </si>
  <si>
    <t>Comedians Jimmy Carr, D.L. Hughley and Katherine Ryan tackle the world's woes with help from a rotating crew of funny guests and an actual expert.</t>
  </si>
  <si>
    <t>s6360</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</si>
  <si>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</si>
  <si>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</si>
  <si>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</si>
  <si>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</si>
  <si>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</si>
  <si>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</si>
  <si>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</si>
  <si>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</si>
  <si>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</si>
  <si>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</si>
  <si>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</si>
  <si>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</si>
  <si>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</si>
  <si>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</si>
  <si>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</si>
  <si>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</si>
  <si>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Meng Hua Ho</t>
  </si>
  <si>
    <t>Kuan Tai Chen, Feng Ku, Hung Wei, Wu Chi Liu, Yang Chiang</t>
  </si>
  <si>
    <t>In Qing-dynasty China, the emperor commands that a weapon be invented to kill at a distance without a trace. Then he orders it used on its wielders.</t>
  </si>
  <si>
    <t>s6365</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</si>
  <si>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</si>
  <si>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</si>
  <si>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</si>
  <si>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Peter Nicks</t>
  </si>
  <si>
    <t>This documentary follows the police of Oakland, California, as they reform and face the challenges of corruption, commitment and cataclysmic change.</t>
  </si>
  <si>
    <t>s6367</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</si>
  <si>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</si>
  <si>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</si>
  <si>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</si>
  <si>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</si>
  <si>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</si>
  <si>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</si>
  <si>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</si>
  <si>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</si>
  <si>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</si>
  <si>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</si>
  <si>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</si>
  <si>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</si>
  <si>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Nothing's as it seems when a charismatic conman and an aspiring film crew delve into the lives of two emotionally scarred women.</t>
  </si>
  <si>
    <t>s6371</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</si>
  <si>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</si>
  <si>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</si>
  <si>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</si>
  <si>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</si>
  <si>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</si>
  <si>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</si>
  <si>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</si>
  <si>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</si>
  <si>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</si>
  <si>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</si>
  <si>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</si>
  <si>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</si>
  <si>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</si>
  <si>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</si>
  <si>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</si>
  <si>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</si>
  <si>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</si>
  <si>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</si>
  <si>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</si>
  <si>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Jossi Wells</t>
  </si>
  <si>
    <t>Olympic freestyle skier Jossi Wells learns the dangerous extreme sport of highlining with help from death-defying daredevils the Flying Frenchies.</t>
  </si>
  <si>
    <t>s6377</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</si>
  <si>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</si>
  <si>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</si>
  <si>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s6378</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</si>
  <si>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</si>
  <si>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</si>
  <si>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</si>
  <si>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</si>
  <si>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</si>
  <si>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</si>
  <si>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</si>
  <si>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</si>
  <si>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</si>
  <si>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</si>
  <si>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</si>
  <si>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</si>
  <si>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</si>
  <si>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</si>
  <si>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</si>
  <si>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s6382</t>
  </si>
  <si>
    <t>A look at the deeply intertwined history of humanity and fresh water reveals looming challenges that could upend power structures around the world.</t>
  </si>
  <si>
    <t>s6383</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</si>
  <si>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</si>
  <si>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</si>
  <si>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</si>
  <si>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</si>
  <si>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</si>
  <si>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</si>
  <si>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</si>
  <si>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</si>
  <si>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</si>
  <si>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</si>
  <si>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</si>
  <si>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Frank Welker, Wally Wingert, Gregg Berger</t>
  </si>
  <si>
    <t>Lazy, lasagna-loving fat cat Garfield lives life on his own terms, which includes teasing his geeky owner, Jon, and tormenting dimwitted dog Odie.</t>
  </si>
  <si>
    <t>s6387</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</si>
  <si>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</si>
  <si>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</si>
  <si>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</si>
  <si>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Mario Mattei</t>
  </si>
  <si>
    <t>This documentary follows four tycoons who moonlight as motorsport competitors and examines what fuels them to succeed, both at work and on the track.</t>
  </si>
  <si>
    <t>s6389</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</si>
  <si>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</si>
  <si>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</si>
  <si>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</si>
  <si>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</si>
  <si>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</si>
  <si>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</si>
  <si>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</si>
  <si>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</si>
  <si>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</si>
  <si>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</si>
  <si>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</si>
  <si>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</si>
  <si>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</si>
  <si>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</si>
  <si>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</si>
  <si>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</si>
  <si>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</si>
  <si>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</si>
  <si>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</si>
  <si>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</si>
  <si>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s6394</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</si>
  <si>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</si>
  <si>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</si>
  <si>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s6395</t>
  </si>
  <si>
    <t>Sue Ramirez, Jameson Blake, Markus Paterson, Angellie Saño</t>
  </si>
  <si>
    <t>When an internet-obsessed teen develops a rare illness that forces her to move to a remote town, she must navigate her relationships without technology.</t>
  </si>
  <si>
    <t>s6396</t>
  </si>
  <si>
    <t>Ibai Abad</t>
  </si>
  <si>
    <t>Lewis Rainer, Josephine Berry, Charlotte Atkinson, Charles MacGechan</t>
  </si>
  <si>
    <t>When an aspiring musician falls for a carefree college student, he follows her to the Nevada desert to declare his love to her and find himself.</t>
  </si>
  <si>
    <t>s6397</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</si>
  <si>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</si>
  <si>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</si>
  <si>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</si>
  <si>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</si>
  <si>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</si>
  <si>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</si>
  <si>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</si>
  <si>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Writer, poet and lyricist Javed Akhtar hosts this musical trip down memory lane, revealing untold stories behind India's best songs of 1950-75.</t>
  </si>
  <si>
    <t>s6400</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</si>
  <si>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</si>
  <si>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</si>
  <si>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</si>
  <si>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</si>
  <si>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</si>
  <si>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</si>
  <si>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s6402</t>
  </si>
  <si>
    <t>Paul Shoulberg</t>
  </si>
  <si>
    <t>Zachary Spicer, Wrenn Schmidt, Danny Glover, John C. McGinley</t>
  </si>
  <si>
    <t>A young priest’s faith is tested when he finds himself attracted to a woman he meets at confession and his ideals are shaken to the core.</t>
  </si>
  <si>
    <t>s6403</t>
  </si>
  <si>
    <t>Tony Danza, Josh Groban, Monica Barbaro, Isiah Whitlock Jr.</t>
  </si>
  <si>
    <t>When he's not solving murders, a pathologically honest detective tries to keep an eye on his crooked but kindhearted dad.</t>
  </si>
  <si>
    <t>s6404</t>
  </si>
  <si>
    <t>Son Hyun-joo, Jang Seung-jo, Lee Elijah, Oh Jung-se</t>
  </si>
  <si>
    <t>When doubts rise about a five-year-old murder conviction, a veteran detective partners with a young hotshot to hunt down the case's hidden truths.</t>
  </si>
  <si>
    <t>s6405</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</si>
  <si>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</si>
  <si>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</si>
  <si>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</si>
  <si>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</si>
  <si>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</si>
  <si>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</si>
  <si>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</si>
  <si>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</si>
  <si>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</si>
  <si>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</si>
  <si>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</si>
  <si>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Gwyneth Paltrow, Elise Loehnen</t>
  </si>
  <si>
    <t>Leading with curiosity, Gwyneth Paltrow and her goop team look at psychedelics, energy work and other challenging wellness topics.</t>
  </si>
  <si>
    <t>s6409</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</si>
  <si>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</si>
  <si>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</si>
  <si>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</si>
  <si>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</si>
  <si>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Selva Rasalingam, Karima Gouit, Mourad Zaoui, El Mahmoudi M'Barek, Abdelilah Wahbi, Abdelaziz N'Mila, Ait Youssef Youssef, Mohamed El Korchi, Ramdane Aala</t>
  </si>
  <si>
    <t>United States, United Kingdom, Morocco</t>
  </si>
  <si>
    <t>Word-for-word Bible texts of the entire book of Luke are narrated and re-enacted in this epic production of the Gospel's accounts of Jesus's life.</t>
  </si>
  <si>
    <t>s6411</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</si>
  <si>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</si>
  <si>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</si>
  <si>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</si>
  <si>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</si>
  <si>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</si>
  <si>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s6413</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</si>
  <si>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</si>
  <si>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</si>
  <si>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</si>
  <si>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</si>
  <si>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</si>
  <si>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</si>
  <si>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</si>
  <si>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</si>
  <si>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</si>
  <si>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</si>
  <si>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Andy Devonshire</t>
  </si>
  <si>
    <t>Mel Giedroyc, Sue Perkins, Mary Berry, Paul Hollywood</t>
  </si>
  <si>
    <t>A talented batch of amateur bakers face off in a 10-week competition, whipping up their best dishes in the hopes of being named the U.K.'s best.</t>
  </si>
  <si>
    <t>s6417</t>
  </si>
  <si>
    <t>Paul Hollywood, Prue Leith, Sandi Toksvig, Noel Fielding</t>
  </si>
  <si>
    <t>Deck the halls with sugar, butter and chocolate as competitors from past seasons bake sweet Yuletide treats for judges Paul Hollywood and Prue Leith.</t>
  </si>
  <si>
    <t>s6418</t>
  </si>
  <si>
    <t>Mary Berry, Paul Hollywood</t>
  </si>
  <si>
    <t>Hosts Mary Berry and Paul Hollywood leave the tent and go into the kitchen to put their professional spin on baking techniques used in the show.</t>
  </si>
  <si>
    <t>s6419</t>
  </si>
  <si>
    <t>Paul Hollywood, Mary Berry, Mel Giedroyc, Sue Perkins</t>
  </si>
  <si>
    <t>A dozen amateur bakers amiably compete for the coveted title of Britain's best as they whip up tasty treats for judges Mary Berry and Paul Hollywood.</t>
  </si>
  <si>
    <t>s6420</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</si>
  <si>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</si>
  <si>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</si>
  <si>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s6421</t>
  </si>
  <si>
    <t>Karim Amer, Jehane Noujaim</t>
  </si>
  <si>
    <t>July 24, 2019</t>
  </si>
  <si>
    <t>Explore how a data company named Cambridge Analytica came to symbolize the dark side of social media in the wake of the 2016 U.S. presidential election.</t>
  </si>
  <si>
    <t>s6422</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</si>
  <si>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</si>
  <si>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</si>
  <si>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s6423</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</si>
  <si>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</si>
  <si>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</si>
  <si>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</si>
  <si>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</si>
  <si>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</si>
  <si>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</si>
  <si>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</si>
  <si>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</si>
  <si>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</si>
  <si>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</si>
  <si>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</si>
  <si>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</si>
  <si>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</si>
  <si>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</si>
  <si>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Ignacia Allamand, Daryl Sabara, Nicolás Martínez, Lorenza Izzo, Ariel Levy, Magda Apanowicz, Sky Ferreira, Kirby Bliss Blanton, Aaron Burns, Ramón Llao, Richard Burgi</t>
  </si>
  <si>
    <t>Determined to save an Amazon tribe being squeezed by logging, a group of students finds nothing but trouble when their plane crashes in the jungle.</t>
  </si>
  <si>
    <t>s6428</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</si>
  <si>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</si>
  <si>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</si>
  <si>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</si>
  <si>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</si>
  <si>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</si>
  <si>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</si>
  <si>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</si>
  <si>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Kim Dong-wook, Kim Jae-uk, Jung Eun-chae, Ahn Nae-sang, Lee Won-jong, Park Ho-san</t>
  </si>
  <si>
    <t>Bound together by a tragic past, a psychic, a priest and a detective join forces to take down a powerful spirit that's driven by bloodthirst.</t>
  </si>
  <si>
    <t>s6431</t>
  </si>
  <si>
    <t>Felicia Day, Sandeep Parikh, Jeff Lewis, Robin Thorsen, Amy Okuda, Vincent Caso</t>
  </si>
  <si>
    <t>Fantasy and reality collide when a surprisingly diverse group of online video-game addicts struggle to balance the game with personal relationships.</t>
  </si>
  <si>
    <t>s6432</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</si>
  <si>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</si>
  <si>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</si>
  <si>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 or fall for his crush.</t>
  </si>
  <si>
    <t>s6433</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</si>
  <si>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</si>
  <si>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</si>
  <si>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</si>
  <si>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</si>
  <si>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</si>
  <si>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</si>
  <si>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</si>
  <si>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</si>
  <si>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</si>
  <si>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</si>
  <si>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s6436</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</si>
  <si>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</si>
  <si>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</si>
  <si>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s6437</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</si>
  <si>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</si>
  <si>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</si>
  <si>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</si>
  <si>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s6438</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</si>
  <si>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</si>
  <si>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</si>
  <si>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</si>
  <si>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</si>
  <si>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</si>
  <si>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</si>
  <si>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</si>
  <si>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</si>
  <si>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</si>
  <si>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</si>
  <si>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</si>
  <si>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</si>
  <si>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</si>
  <si>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</si>
  <si>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</si>
  <si>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</si>
  <si>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</si>
  <si>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</si>
  <si>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</si>
  <si>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</si>
  <si>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</si>
  <si>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</si>
  <si>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s6444</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</si>
  <si>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</si>
  <si>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</si>
  <si>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</si>
  <si>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</si>
  <si>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</si>
  <si>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</si>
  <si>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</si>
  <si>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</si>
  <si>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</si>
  <si>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</si>
  <si>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</si>
  <si>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</si>
  <si>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Maya Gallus</t>
  </si>
  <si>
    <t>Seven female chefs describe what it’s like breaking into the restaurant industry's notorious boys' club.</t>
  </si>
  <si>
    <t>s6448</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</si>
  <si>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</si>
  <si>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</si>
  <si>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</si>
  <si>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Chad Archibald</t>
  </si>
  <si>
    <t>Nina Kiri, Ry Barrett, Jorja Cadence, Will King, Nina Richmond</t>
  </si>
  <si>
    <t>A withdrawn young woman hunted by a malicious cult is abducted by a brooding stranger and undergoes a bizarre transformation.</t>
  </si>
  <si>
    <t>s6450</t>
  </si>
  <si>
    <t>Zoe Berriatúa</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</si>
  <si>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</si>
  <si>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</si>
  <si>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s6451</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</si>
  <si>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</si>
  <si>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</si>
  <si>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</si>
  <si>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</si>
  <si>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</si>
  <si>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</si>
  <si>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</si>
  <si>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</si>
  <si>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</si>
  <si>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</si>
  <si>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</si>
  <si>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</si>
  <si>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</si>
  <si>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</si>
  <si>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</si>
  <si>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</si>
  <si>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s6455</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</si>
  <si>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</si>
  <si>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</si>
  <si>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</si>
  <si>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s6456</t>
  </si>
  <si>
    <t>Unwrap the real stories behind these iconic Christmas blockbusters, thanks to insider interviews and behind-the-scenes peeks.</t>
  </si>
  <si>
    <t>s6457</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</si>
  <si>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</si>
  <si>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</si>
  <si>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</si>
  <si>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</si>
  <si>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</si>
  <si>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</si>
  <si>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Top Hollywood stars and directors open up about their dreams, struggles and lifelong obsessions in interviews filmed in front of a live audience.</t>
  </si>
  <si>
    <t>s6460</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</si>
  <si>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</si>
  <si>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</si>
  <si>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</si>
  <si>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Se-yoon Yoo, Tyler Rasch, Guillaume Patry, Nikolai Johnsen</t>
  </si>
  <si>
    <t>Panelists from the Korean show "Abnormal Summit" lead cast mates on tours of their home countries, including China, Nepal, Italy, Canada and France.</t>
  </si>
  <si>
    <t>s6462</t>
  </si>
  <si>
    <t>Natasha Leggero, Moshe Kasher</t>
  </si>
  <si>
    <t>Impending parenthood does funny things to Natasha Leggero and Moshe Kasher, who dissect family, relationships and more in a trio of stand-up specials.</t>
  </si>
  <si>
    <t>s6463</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</si>
  <si>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</si>
  <si>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</si>
  <si>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s6464</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</si>
  <si>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</si>
  <si>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</si>
  <si>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</si>
  <si>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</si>
  <si>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</si>
  <si>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</si>
  <si>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s6466</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</si>
  <si>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</si>
  <si>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</si>
  <si>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s6467</t>
  </si>
  <si>
    <t>Damani Baker</t>
  </si>
  <si>
    <t>This film chronicles the journey of Fannie Haughton, an Oakland activist who fled to Grenada with her family just prior to the U.S. invasion in 1983.</t>
  </si>
  <si>
    <t>s6468</t>
  </si>
  <si>
    <t>Vinay Pathak</t>
  </si>
  <si>
    <t>With host Vinay Pathak, Indian celebrities return to their childhood homes to reconnect with the past and share stories of their journey to success.</t>
  </si>
  <si>
    <t>s6469</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</si>
  <si>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</si>
  <si>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</si>
  <si>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</si>
  <si>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Rudradeep Bhattacharjee</t>
  </si>
  <si>
    <t>A family of Parsi musicians collectively works for over 60 years scoring the orchestral soundtracks for some of Bollywood's most memorable films.</t>
  </si>
  <si>
    <t>s6471</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</si>
  <si>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</si>
  <si>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</si>
  <si>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</si>
  <si>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</si>
  <si>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</si>
  <si>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</si>
  <si>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</si>
  <si>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</si>
  <si>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Lasse Hallström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</si>
  <si>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</si>
  <si>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</si>
  <si>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</si>
  <si>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</si>
  <si>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May 14, 2017</t>
  </si>
  <si>
    <t>Witness some of the most riveting showdowns in the animal kingdom as cameras capture leopards, polar bears and other predators targeting their prey.</t>
  </si>
  <si>
    <t>s6475</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</si>
  <si>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</si>
  <si>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</si>
  <si>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</si>
  <si>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</si>
  <si>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Kevin Costner</t>
  </si>
  <si>
    <t>Featuring legendary and up-and-coming MMA fighters, this documentary details the history of the brutal sport and the fighters' struggles and triumphs.</t>
  </si>
  <si>
    <t>s6477</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</si>
  <si>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</si>
  <si>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</si>
  <si>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 and the island that traps them.</t>
  </si>
  <si>
    <t>s6478</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</si>
  <si>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</si>
  <si>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</si>
  <si>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</si>
  <si>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</si>
  <si>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s6479</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</si>
  <si>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</si>
  <si>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</si>
  <si>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</si>
  <si>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</si>
  <si>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</si>
  <si>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</si>
  <si>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</si>
  <si>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</si>
  <si>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</si>
  <si>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</si>
  <si>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s6482</t>
  </si>
  <si>
    <t>Louise Lee, Rui En, Pierre Png, Darren Lim, Cynthia Koh, Belinda Lee</t>
  </si>
  <si>
    <t>She swore not to meddle in her kids' lives like her mother-in-law meddled in hers. But when her sons get married, that vow proves not so easy to keep.</t>
  </si>
  <si>
    <t>s6483</t>
  </si>
  <si>
    <t>Abby Bergman, Anna Cooke, Aston Droomer, Jamil Smyth-Secka, James Saunders, Maria Angelico, Eliza Ong</t>
  </si>
  <si>
    <t>Four clever school kids start their own detective agency and vlog about their adventures, becoming fast friends in the process.</t>
  </si>
  <si>
    <t>s6484</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</si>
  <si>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</si>
  <si>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</si>
  <si>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s6485</t>
  </si>
  <si>
    <t>Isaac Ezban</t>
  </si>
  <si>
    <t>Raúl Méndez, Nailea Norvind, Hernán Mendoza, Humberto Busto, Fernando Álvarez Rebeil, Gabriel Santoyo, Paulina Montemayor, Héctor Mendoza, Leonel Tinajero, Marcos Moreno</t>
  </si>
  <si>
    <t>June 19, 2017</t>
  </si>
  <si>
    <t>Two criminals race down a stairwell, a cop close behind. A bickering family begins a road trip. Their journeys will take far longer than expected.</t>
  </si>
  <si>
    <t>s6486</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</si>
  <si>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</si>
  <si>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</si>
  <si>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</si>
  <si>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s6487</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</si>
  <si>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</si>
  <si>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</si>
  <si>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</si>
  <si>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s6488</t>
  </si>
  <si>
    <t>Craig T. Nelson, Holly Hunter, Samuel L. Jackson, Sarah Vowell, Huck Milner, Catherine Keener, Bob Odenkirk, Sophia Bush, Brad Bird, John Ratzenberger</t>
  </si>
  <si>
    <t>s6489</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</si>
  <si>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</si>
  <si>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</si>
  <si>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</si>
  <si>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</si>
  <si>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</si>
  <si>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</si>
  <si>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</si>
  <si>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</si>
  <si>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Dennis Rovira van Boekholt</t>
  </si>
  <si>
    <t>Manuela Vellés, Maggie Civantos, Alain Hernández, Claudia Placer, Daniela Rubio, Emma Suárez, Ramón Esquinas, Felipe García Vélez, Mariana Cordero</t>
  </si>
  <si>
    <t>Back in her childhood home to help her sister care for their comatose mother, Alicia must face a dark force from her past that now threatens her child.</t>
  </si>
  <si>
    <t>s6492</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</si>
  <si>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</si>
  <si>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</si>
  <si>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</si>
  <si>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</si>
  <si>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</si>
  <si>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s6494</t>
  </si>
  <si>
    <t>The Innocence Project unravels missteps and deceit in a series of wrongful convictions, exposing the injustice inflicted on victims and the accused.</t>
  </si>
  <si>
    <t>s6495</t>
  </si>
  <si>
    <t>John Grisham</t>
  </si>
  <si>
    <t>This documentary adaptation of John Grisham's only nonfiction book raises troubling questions about two murder cases in Ada, Oklahoma, in the 1980s.</t>
  </si>
  <si>
    <t>s6496</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</si>
  <si>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</si>
  <si>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</si>
  <si>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s6497</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</si>
  <si>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</si>
  <si>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</si>
  <si>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</si>
  <si>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</si>
  <si>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</si>
  <si>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</si>
  <si>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</si>
  <si>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</si>
  <si>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Ahmed Medhat</t>
  </si>
  <si>
    <t>Youssef El Sherif, Arwa Gouda, Salah Abdullah, Mohamed Lotfy, Dalal Abdel Aziz, Rahmah Hasan</t>
  </si>
  <si>
    <t>A footballer for a local club aspires to join the big leagues then gets his shot at going pro, fueling his team's rise to victory.</t>
  </si>
  <si>
    <t>s6500</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</si>
  <si>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</si>
  <si>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</si>
  <si>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</si>
  <si>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</si>
  <si>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</si>
  <si>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</si>
  <si>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</si>
  <si>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</si>
  <si>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s6502</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</si>
  <si>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</si>
  <si>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</si>
  <si>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</si>
  <si>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s6503</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</si>
  <si>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</si>
  <si>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</si>
  <si>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</si>
  <si>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Marta Etura, Elvira Mínguez, Francesc Orella, Itziar Aizpuru, Nene, Miquel Fernández, Pedro Casablanc, Colin McFarlane, Benn Northover</t>
  </si>
  <si>
    <t>August 3, 2017</t>
  </si>
  <si>
    <t>When an FBI-trained cop returns to her Navarre hometown to catch a killer targeting local teens, she must also face personal demons from her past.</t>
  </si>
  <si>
    <t>s6505</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</si>
  <si>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</si>
  <si>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</si>
  <si>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</si>
  <si>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s6506</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</si>
  <si>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</si>
  <si>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</si>
  <si>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</si>
  <si>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</si>
  <si>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Mickey Spillane</t>
  </si>
  <si>
    <t>This documentary crime series charts the rise of the Irish Mob in America, from urban immigrant poverty to political power and wealth.</t>
  </si>
  <si>
    <t>s6508</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</si>
  <si>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</si>
  <si>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</si>
  <si>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</si>
  <si>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Martin Scorsese, Robert De Niro, Al Pacino, Joe Pesci</t>
  </si>
  <si>
    <t>Join director Martin Scorsese as he sits down with stars Robert De Niro, Al Pacino and Joe Pesci for an intimate, intriguing look inside "The Irishman."</t>
  </si>
  <si>
    <t>s6510</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</si>
  <si>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</si>
  <si>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</si>
  <si>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</si>
  <si>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</si>
  <si>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</si>
  <si>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</si>
  <si>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</si>
  <si>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</si>
  <si>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Sambasa Nzeribe, Segun Arinze, Tokunbo Idowu, Femi Adebayo</t>
  </si>
  <si>
    <t>When a colonel uncovers controversial intel about the government, he makes a shocking discovery and must decide whether to reveal it or risk his life.</t>
  </si>
  <si>
    <t>s6513</t>
  </si>
  <si>
    <t>Chris O'Dowd, Richard Ayoade, Katherine Parkinson, Matt Berry</t>
  </si>
  <si>
    <t>Aided by a tech-illiterate manager, a pair of basement-dwelling dweebs makes the most of life in IT at a corporation run by a cloddish new owner.</t>
  </si>
  <si>
    <t>s6514</t>
  </si>
  <si>
    <t>Kief Davidson, Richard Ladkani</t>
  </si>
  <si>
    <t>Filmmakers infiltrate the corrupt global network of ivory trafficking, exposing poachers and dealers as African elephants edge closer to extinction.</t>
  </si>
  <si>
    <t>s6515</t>
  </si>
  <si>
    <t>Benjamin Cohen, Nicolas Cotto</t>
  </si>
  <si>
    <t>This documentary explores a bold World War II operation in which an MI5 agent infiltrated a fascist network to intercept stolen documents.</t>
  </si>
  <si>
    <t>s6516</t>
  </si>
  <si>
    <t>Jaime Maussan</t>
  </si>
  <si>
    <t>Mexican journalist and UFO investigator Jaime Maussan travels the world collecting evidence and firsthand accounts of extraterrestrial phenomena.</t>
  </si>
  <si>
    <t>s6517</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</si>
  <si>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</si>
  <si>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</si>
  <si>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</si>
  <si>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</si>
  <si>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Joel McHale</t>
  </si>
  <si>
    <t>Trending news, pop culture, social media, original sketches and more come together in host Joel McHale's new weekly comedy commentary show.</t>
  </si>
  <si>
    <t>s6519</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</si>
  <si>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</si>
  <si>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</si>
  <si>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</si>
  <si>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</si>
  <si>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</si>
  <si>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</si>
  <si>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</si>
  <si>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Emma Tate, Jimmy Hibbert, Sam Gold, David Holt, Joseph J. Terry</t>
  </si>
  <si>
    <t>India, Germany, France</t>
  </si>
  <si>
    <t>This animated series follows young Mowgli and his animal mentors Bagheera and Baloo, who do their best to protect him from fierce tiger Shere Khan.</t>
  </si>
  <si>
    <t>s6522</t>
  </si>
  <si>
    <t>Prisia Nasution, Nyungsang Bungo, Rukman Rosadi, Nadhira Suryadi, Ines Somellera</t>
  </si>
  <si>
    <t>An idealistic young woman travels to the jungles of Indonesia to teach literacy – and much more – to local children.</t>
  </si>
  <si>
    <t>s6523</t>
  </si>
  <si>
    <t>Ji Chang-wook, Song Yoon-a, Lim Yoona, Cho Seong-ha, Kim Kap-soo, Lee Jung-jin, Son Tae-young, Shin Dong-mi</t>
  </si>
  <si>
    <t>A fugitive soldier gets swept up in personal and political intrigue when he's hired as a bodyguard for the family of a presidential candidate.</t>
  </si>
  <si>
    <t>s6524</t>
  </si>
  <si>
    <t>Jaden Smith, Jackie Chan, Taraji P. Henson, Wenwen Han, Yu Rongguang, Zhensu Wu, Zhiheng Wang, Zhenwei Wang, Shijia Lü, Yi Zhao</t>
  </si>
  <si>
    <t>After moving to Beijing with his mother, Dre falls prey to a bully, so he takes lessons from a martial arts master in this remake of the 1984 classic.</t>
  </si>
  <si>
    <t>s6525</t>
  </si>
  <si>
    <t>This docuseries examines the decades-old murder of Sister Catherine Cesnik and its suspected link to a priest accused of abuse.</t>
  </si>
  <si>
    <t>s6526</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</si>
  <si>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</si>
  <si>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</si>
  <si>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</si>
  <si>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</si>
  <si>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</si>
  <si>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</si>
  <si>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</si>
  <si>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</si>
  <si>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</si>
  <si>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</si>
  <si>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</si>
  <si>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Sara Colangelo</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</si>
  <si>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</si>
  <si>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</si>
  <si>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</si>
  <si>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</si>
  <si>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Leon Logothetis</t>
  </si>
  <si>
    <t>Host Leon Logothetis travels the world with only a vintage motorbike and the kindness of strangers, which he pays back in unexpected, inspiring ways.</t>
  </si>
  <si>
    <t>s6531</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</si>
  <si>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</si>
  <si>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</si>
  <si>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</si>
  <si>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</si>
  <si>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</si>
  <si>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Lee Min-ho, Kim Go-eun, Woo Do‑hwan, Kim Kyung-nam, Jung Eun-chae, Lee Jung-jin, Kim Young-ok</t>
  </si>
  <si>
    <t>A modern-day Korean emperor passes through a mysterious portal and into a parallel world, where he encounters a feisty police detective.</t>
  </si>
  <si>
    <t>s6533</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</si>
  <si>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</si>
  <si>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</si>
  <si>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s6534</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</si>
  <si>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</si>
  <si>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</si>
  <si>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</si>
  <si>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</si>
  <si>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</si>
  <si>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</si>
  <si>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s6536</t>
  </si>
  <si>
    <t>Joey King, Joel Courtney, Jacob Elordi, Molly Ringwald</t>
  </si>
  <si>
    <t>When teenager Elle's first kiss leads to a forbidden romance with the hottest boy in high school, she risks her relationship with her best friend.</t>
  </si>
  <si>
    <t>s6537</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</si>
  <si>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</si>
  <si>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</si>
  <si>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</si>
  <si>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</si>
  <si>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</si>
  <si>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</si>
  <si>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</si>
  <si>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</si>
  <si>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</si>
  <si>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</si>
  <si>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</si>
  <si>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</si>
  <si>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</si>
  <si>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</si>
  <si>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</si>
  <si>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</si>
  <si>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</si>
  <si>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</si>
  <si>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</si>
  <si>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Hee-seon Kim, Seon-a Kim, Sang-hun Jeong, Tae-im Lee, Ki-woo Lee</t>
  </si>
  <si>
    <t>The wife of a corporate heir finds her luxurious life overturned by a mysterious woman who joins the household as a caregiver for her father-in-law.</t>
  </si>
  <si>
    <t>s6543</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</si>
  <si>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</si>
  <si>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</si>
  <si>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</si>
  <si>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</si>
  <si>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</si>
  <si>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</si>
  <si>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</si>
  <si>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</si>
  <si>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</si>
  <si>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</si>
  <si>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</si>
  <si>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</si>
  <si>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</si>
  <si>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</si>
  <si>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</si>
  <si>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</si>
  <si>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</si>
  <si>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</si>
  <si>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</si>
  <si>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</si>
  <si>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</si>
  <si>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</si>
  <si>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</si>
  <si>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</si>
  <si>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</si>
  <si>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</si>
  <si>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</si>
  <si>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</si>
  <si>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</si>
  <si>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</si>
  <si>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</si>
  <si>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</si>
  <si>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</si>
  <si>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</si>
  <si>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Athiyan Athirai</t>
  </si>
  <si>
    <t>Dinesh, Anandhi, Munishkanth, Riythvika, John Vijay</t>
  </si>
  <si>
    <t>A piece of unexploded ordnance wreaks havoc on the lives of a scrapyard worker whose truck it falls into and an anti-war activist who's hunting for it.</t>
  </si>
  <si>
    <t>s6553</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</si>
  <si>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</si>
  <si>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</si>
  <si>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</si>
  <si>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</si>
  <si>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</si>
  <si>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</si>
  <si>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</si>
  <si>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</si>
  <si>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Michael Jordan, Scottie Pippen, Dennis Rodman</t>
  </si>
  <si>
    <t>This docuseries gives a definitive account of Michael Jordan’s career and the 1990s Chicago Bulls, packed with unaired footage from the 1997-98 season.</t>
  </si>
  <si>
    <t>s6556</t>
  </si>
  <si>
    <t>Olivier Megaton</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</si>
  <si>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</si>
  <si>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</si>
  <si>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</si>
  <si>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</si>
  <si>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</si>
  <si>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</si>
  <si>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</si>
  <si>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</si>
  <si>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</si>
  <si>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</si>
  <si>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</si>
  <si>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</si>
  <si>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s6560</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</si>
  <si>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</si>
  <si>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</si>
  <si>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</si>
  <si>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</si>
  <si>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</si>
  <si>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</si>
  <si>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</si>
  <si>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s6562</t>
  </si>
  <si>
    <t>Nick Wolfhard, Charles Demers, Garland Whitt, Montse Hernandez, Brian Drummond, Giles Panton, Keith David</t>
  </si>
  <si>
    <t>When zombies and monsters invade his hometown, a scrappy 13-year-old orphan teams up with his friends in hopes of surviving the chaos.</t>
  </si>
  <si>
    <t>s6563</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</si>
  <si>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</si>
  <si>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 born a Saxon but raised by Vikings – seeks to claim his ancestral birthright.</t>
  </si>
  <si>
    <t>s6564</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</si>
  <si>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</si>
  <si>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</si>
  <si>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</si>
  <si>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</si>
  <si>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Mark Craig</t>
  </si>
  <si>
    <t>Eugene Cernan</t>
  </si>
  <si>
    <t>May 26, 2016</t>
  </si>
  <si>
    <t>Astronaut Gene Cernan looks back on the exciting history of NASA's lunar landings and how being the last man to stand on the moon changed his life.</t>
  </si>
  <si>
    <t>s6566</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</si>
  <si>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</si>
  <si>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</si>
  <si>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</si>
  <si>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</si>
  <si>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Chico, Ahmed Mekky, Hesham Maged, Bayoumi Fouad, Dina El-Sherbiny</t>
  </si>
  <si>
    <t>The year is 2041 and a dispute between a man and his wife has set the human race back. In this battle of the sexes, the primitive life isn't so simple.</t>
  </si>
  <si>
    <t>s6568</t>
  </si>
  <si>
    <t>Dennis Scholl, Kareem Tabsch</t>
  </si>
  <si>
    <t>April 21, 2019</t>
  </si>
  <si>
    <t>In the waning days of the 70s, two young photographers document the Jewish retirees who dominated the sunny shores of South Beach.</t>
  </si>
  <si>
    <t>s6569</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</si>
  <si>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</si>
  <si>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</si>
  <si>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</si>
  <si>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</si>
  <si>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s6570</t>
  </si>
  <si>
    <t>Raz Degan</t>
  </si>
  <si>
    <t>James Freeman</t>
  </si>
  <si>
    <t>United Kingdom, Italy, Israel, Peru, United States</t>
  </si>
  <si>
    <t>In a last-ditch effort to prevent suicide, a clinically depressed young man travels to the Amazon to engage in an ancient hallucinatory ritual.</t>
  </si>
  <si>
    <t>s6571</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</si>
  <si>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</si>
  <si>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</si>
  <si>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</si>
  <si>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</si>
  <si>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Anne Hathaway, Ben Affleck, Willem Dafoe, Toby Jones, Rosie Perez, Edi Gathegi, Mel Rodriguez, Onata Aprile</t>
  </si>
  <si>
    <t>A hard-hitting reporter becomes entangled in the story she’s trying to break when she helps her ailing father broker an arms deal in Central America.</t>
  </si>
  <si>
    <t>s6573</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</si>
  <si>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</si>
  <si>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</si>
  <si>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</si>
  <si>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s6574</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</si>
  <si>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</si>
  <si>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</si>
  <si>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</si>
  <si>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</si>
  <si>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</si>
  <si>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</si>
  <si>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</si>
  <si>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</si>
  <si>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</si>
  <si>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</si>
  <si>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Mateo Gil</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</si>
  <si>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</si>
  <si>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</si>
  <si>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s6578</t>
  </si>
  <si>
    <t>José Larraza, Marc Pons</t>
  </si>
  <si>
    <t>Pro cycling’s Movistar Team sets their sights on victory while on the road as they face challenges, controversy and internal conflict.</t>
  </si>
  <si>
    <t>s6579</t>
  </si>
  <si>
    <t>Jody Hill</t>
  </si>
  <si>
    <t>Josh Brolin, Danny McBride, Montana Jordan, Scoot McNairy, Carrie Coon</t>
  </si>
  <si>
    <t>A star of hunting videos strives to bond with his 12-year-old son on a wilderness trip but learns familial connections can't be forced.</t>
  </si>
  <si>
    <t>s6580</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</si>
  <si>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</si>
  <si>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</si>
  <si>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s6581</t>
  </si>
  <si>
    <t>This documentary explores the growing trend of marijuana decriminalization in the U.S. and the use of cannabis in medicine, art, fine dining and more.</t>
  </si>
  <si>
    <t>s6582</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</si>
  <si>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</si>
  <si>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</si>
  <si>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</si>
  <si>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</si>
  <si>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</si>
  <si>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</si>
  <si>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Theo Love</t>
  </si>
  <si>
    <t>An urban legend about a duffel bag of cocaine buried in the Caribbean leads a misfit band to hatch a nutball plan to find it in this comic documentary.</t>
  </si>
  <si>
    <t>s6585</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</si>
  <si>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</si>
  <si>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</si>
  <si>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</si>
  <si>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Arshad Warsi, Aditi Rao Hydari, Kayoze Irani, Boman Irani</t>
  </si>
  <si>
    <t>After a life of crime, a notorious kidnapper tries to change his ways and turn over a new leaf to win the heart of the woman he loves.</t>
  </si>
  <si>
    <t>s6587</t>
  </si>
  <si>
    <t>Yu Menglong, Ju Jingyi, Pei Zitian, Xiao Yan, Nie Zihao, Yu Lang</t>
  </si>
  <si>
    <t>In this new take on a classic tale, an ancient snake spirit transforms into a beautiful woman and falls in love with a doctor unaware of her true form.</t>
  </si>
  <si>
    <t>s6588</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</si>
  <si>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</si>
  <si>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</si>
  <si>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</si>
  <si>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</si>
  <si>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</si>
  <si>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</si>
  <si>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Sibusiso Khuzwayo</t>
  </si>
  <si>
    <t>Bahle Mashinini, Nomalanga Shabane, Andile Gumbi, Nokuthula Mazibuko</t>
  </si>
  <si>
    <t>A young boy from Johannesburg arrives in KwaZulu-Natal and begins to read letters for villagers — then falls in love with one of the recipients.</t>
  </si>
  <si>
    <t>s6591</t>
  </si>
  <si>
    <t>Aenie Wong, Janelle Chin, Karena Teo, Goh Wee Ping, Sam Chong</t>
  </si>
  <si>
    <t>October 21, 2017</t>
  </si>
  <si>
    <t>At the CARE detective agency, investigators see a lot of action but must always keep their cases secret, even when it affects their personal lives.</t>
  </si>
  <si>
    <t>s6592</t>
  </si>
  <si>
    <t>Lee Hyun-woo, Joy, Lee Jung-jin, Lee Seo-won, Hong Seo-young, Choi Min-soo, Lim Ye-jin, Jang Ki-yong, Song Kang, Park Ji-young</t>
  </si>
  <si>
    <t>A talented singer falls in love at first sight with a music prodigy who has an affinity for lies – and a knack for being a hit-making producer.</t>
  </si>
  <si>
    <t>s6593</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</si>
  <si>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</si>
  <si>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</si>
  <si>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</si>
  <si>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Lee Min-ki, Lee Yoo-young, On Ju-wan, Lee Jun-hyeok, Yun Jong-seok, Kim Jong-soo, Seo Hyun-woo, Song Young-chang, Lee Jun-hyuk</t>
  </si>
  <si>
    <t>After her father dies and her husband goes missing, Kim Seo-hui teams up with detective Jo Tae-sik and joins the National Assembly.</t>
  </si>
  <si>
    <t>s6595</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</si>
  <si>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</si>
  <si>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</si>
  <si>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</si>
  <si>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</si>
  <si>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</si>
  <si>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</si>
  <si>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</si>
  <si>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</si>
  <si>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A composer hides his love for his formerly blind ex when she returns to Egypt engaged to his childhood friend — the doctor who restored her sight.</t>
  </si>
  <si>
    <t>s6598</t>
  </si>
  <si>
    <t>Maribel Verdú, Joaquín Furriel, Joaquín Rapalini</t>
  </si>
  <si>
    <t>A mother travels to Patagonia with her autistic son with the hopes that a ranger and a pod of wild orcas can help him find an emotional connection.</t>
  </si>
  <si>
    <t>s6599</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</si>
  <si>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</si>
  <si>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</si>
  <si>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</si>
  <si>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</si>
  <si>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s6600</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</si>
  <si>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</si>
  <si>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</si>
  <si>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</si>
  <si>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</si>
  <si>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</si>
  <si>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</si>
  <si>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</si>
  <si>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Jeanette Aw, Qi Yu Wu, Pierre Png, Dai Xiangyu, Zen Chong, Joanne Peh, Eelyn Kok, Xiang Yun, Yao Wenlong</t>
  </si>
  <si>
    <t>An orphaned Chinese woman in Singapore refuses to yield to her lowly station in life, setting her family on a tumultuous course for generations.</t>
  </si>
  <si>
    <t>s6603</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</si>
  <si>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</si>
  <si>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</si>
  <si>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</si>
  <si>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</si>
  <si>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</si>
  <si>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</si>
  <si>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</si>
  <si>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</si>
  <si>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s6605</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</si>
  <si>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</si>
  <si>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</si>
  <si>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</si>
  <si>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</si>
  <si>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</si>
  <si>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Soraya Khoury, Nabil Ismaïl, Roger Hawa, Reda Khoury, Youcef Hosni, Rifaat Tarabay</t>
  </si>
  <si>
    <t>France, Lebanon</t>
  </si>
  <si>
    <t>Beirut resident Soraya is drawn to two men: daredevil photographer Nabil and Talal, who must embrace his feudal heritage when his father is kidnapped.</t>
  </si>
  <si>
    <t>s6607</t>
  </si>
  <si>
    <t>Florian Henckel von Donnersmarck</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</si>
  <si>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</si>
  <si>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</si>
  <si>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s6608</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</si>
  <si>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</si>
  <si>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</si>
  <si>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</si>
  <si>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</si>
  <si>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</si>
  <si>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</si>
  <si>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s6610</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</si>
  <si>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</si>
  <si>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</si>
  <si>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</si>
  <si>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</si>
  <si>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</si>
  <si>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</si>
  <si>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</si>
  <si>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</si>
  <si>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</si>
  <si>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</si>
  <si>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</si>
  <si>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</si>
  <si>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</si>
  <si>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Jay Lyons</t>
  </si>
  <si>
    <t>June 23, 2019</t>
  </si>
  <si>
    <t>Faced with terminal breast cancer, a courageous wife and mother turns her suffering into a resilient message of faith, love and compassion.</t>
  </si>
  <si>
    <t>s6614</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</si>
  <si>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</si>
  <si>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</si>
  <si>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</si>
  <si>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</si>
  <si>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</si>
  <si>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</si>
  <si>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</si>
  <si>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</si>
  <si>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</si>
  <si>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s6616</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</si>
  <si>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</si>
  <si>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</si>
  <si>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</si>
  <si>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</si>
  <si>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Peter Jackson</t>
  </si>
  <si>
    <t>Elijah Wood, Ian McKellen, Liv Tyler, Viggo Mortensen, Sean Astin, Cate Blanchett, John Rhys-Davies, Bernard Hill, Billy Boyd, Dominic Monaghan, Orlando Bloom, Hugo Weaving</t>
  </si>
  <si>
    <t>New Zealand, United States</t>
  </si>
  <si>
    <t>Aragorn is revealed as the heir to the ancient kings as he, Gandalf and the other members of the broken fellowship struggle to save Gondor.</t>
  </si>
  <si>
    <t>s6618</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</si>
  <si>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</si>
  <si>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</si>
  <si>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</si>
  <si>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</si>
  <si>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</si>
  <si>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</si>
  <si>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s6620</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</si>
  <si>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</si>
  <si>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</si>
  <si>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</si>
  <si>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</si>
  <si>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</si>
  <si>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</si>
  <si>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</si>
  <si>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</si>
  <si>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</si>
  <si>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</si>
  <si>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</si>
  <si>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</si>
  <si>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</si>
  <si>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</si>
  <si>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</si>
  <si>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</si>
  <si>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</si>
  <si>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</si>
  <si>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</si>
  <si>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</si>
  <si>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</si>
  <si>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</si>
  <si>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</si>
  <si>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Robert Cannan, Ross Adam</t>
  </si>
  <si>
    <t>This firsthand account tells of two kidnapped South Korean movie professionals who became the unwilling personal filmmakers of dictator Kim Jong-il.</t>
  </si>
  <si>
    <t>s6627</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</si>
  <si>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</si>
  <si>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</si>
  <si>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</si>
  <si>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s6628</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</si>
  <si>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</si>
  <si>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</si>
  <si>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</si>
  <si>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</si>
  <si>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</si>
  <si>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</si>
  <si>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</si>
  <si>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</si>
  <si>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</si>
  <si>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</si>
  <si>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</si>
  <si>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s6631</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</si>
  <si>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</si>
  <si>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</si>
  <si>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</si>
  <si>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</si>
  <si>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</si>
  <si>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</si>
  <si>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</si>
  <si>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</si>
  <si>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</si>
  <si>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s6634</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</si>
  <si>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</si>
  <si>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</si>
  <si>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</si>
  <si>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</si>
  <si>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</si>
  <si>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</si>
  <si>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</si>
  <si>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</si>
  <si>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</si>
  <si>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Documentary crew members brave Earth's most frigid regions to capture the majesty and mystery found in the chillier side of the animal kingdom.</t>
  </si>
  <si>
    <t>s6638</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</si>
  <si>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</si>
  <si>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</si>
  <si>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</si>
  <si>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</si>
  <si>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John Mikulak, Joshua Brown</t>
  </si>
  <si>
    <t>Jan Lewan, Greg Korin</t>
  </si>
  <si>
    <t>This irreverent documentary reveals how charming entertainer Jan Lewan bilked investors out of millions in a complicated investment scam.</t>
  </si>
  <si>
    <t>s6640</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</si>
  <si>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</si>
  <si>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</si>
  <si>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</si>
  <si>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</si>
  <si>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s6641</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</si>
  <si>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</si>
  <si>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</si>
  <si>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</si>
  <si>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s6642</t>
  </si>
  <si>
    <t>Fumino Kimura, Nozomi Sasaki, Mirai Shida, Elaiza Ikeda, Kaho, Yuki Yamada, Tomoya Nakamura, Kei Tanaka</t>
  </si>
  <si>
    <t>A jaded rom-com screenwriter in her 30s mines four love-sick women for their stories under the guise of providing them with romantic advice.</t>
  </si>
  <si>
    <t>s6643</t>
  </si>
  <si>
    <t>Hassan AbdulSalam</t>
  </si>
  <si>
    <t>Samir Ghanem, George Sidhum, Sherine, Nagah El-Mogui</t>
  </si>
  <si>
    <t>Hailing from different classes, a young man and his wife try to find their version of happily married when both yearn to leave their old lives behind.</t>
  </si>
  <si>
    <t>s6644</t>
  </si>
  <si>
    <t>Michael Barnett</t>
  </si>
  <si>
    <t>Neil deGrasse Tyson, Bill Nye, Michio Kaku</t>
  </si>
  <si>
    <t>Self-professed teenage "space nerds" at Space Camp chase their dreams of traveling to Mars, while experts reflect on NASA's history and future.</t>
  </si>
  <si>
    <t>s6645</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</si>
  <si>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</si>
  <si>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</si>
  <si>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</si>
  <si>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s6646</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</si>
  <si>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</si>
  <si>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</si>
  <si>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</si>
  <si>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</si>
  <si>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</si>
  <si>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</si>
  <si>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</si>
  <si>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</si>
  <si>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</si>
  <si>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</si>
  <si>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</si>
  <si>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</si>
  <si>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</si>
  <si>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</si>
  <si>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</si>
  <si>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</si>
  <si>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</si>
  <si>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</si>
  <si>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</si>
  <si>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</si>
  <si>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</si>
  <si>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</si>
  <si>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</si>
  <si>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</si>
  <si>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s6653</t>
  </si>
  <si>
    <t>Ken Burns, Christopher Loren Ewers, Erik Ewers</t>
  </si>
  <si>
    <t>A look at how a world-renowned medical institution prioritizes patients' needs and has adapted to healthcare's evolving demands for over 150 years.</t>
  </si>
  <si>
    <t>s6654</t>
  </si>
  <si>
    <t>Park In-je</t>
  </si>
  <si>
    <t>Min-sik Choi, Do-won Kwak, Eun-kyung Shim, So-ri Moon, Mi-ran Ra, Hye-young Ryu, Ki Hong Lee, Sun-gyu Jin, Joo-yeon Lee, Byeong-eun Park</t>
  </si>
  <si>
    <t>September 30, 2017</t>
  </si>
  <si>
    <t>With the presidency in mind, the incumbent mayor of Seoul runs for an unprecedented third term – and will stop at nothing to keep his secrets hidden.</t>
  </si>
  <si>
    <t>s6655</t>
  </si>
  <si>
    <t>Albert Sharpe</t>
  </si>
  <si>
    <t>Five Pythons reflect on their creative process, politics, television and the making of their award-winning final film, "The Meaning of Life."</t>
  </si>
  <si>
    <t>s6656</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</si>
  <si>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</si>
  <si>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</si>
  <si>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</si>
  <si>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</si>
  <si>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</si>
  <si>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</si>
  <si>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</si>
  <si>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s6658</t>
  </si>
  <si>
    <t>William Wyler</t>
  </si>
  <si>
    <t>This documentary centers on the crew of the B-17 Flying Fortress Memphis Belle as it prepares to execute a strategic bombing mission over Germany.</t>
  </si>
  <si>
    <t>s6659</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</si>
  <si>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</si>
  <si>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</si>
  <si>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</si>
  <si>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</si>
  <si>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</si>
  <si>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</si>
  <si>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s6661</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</si>
  <si>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</si>
  <si>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</si>
  <si>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</si>
  <si>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</si>
  <si>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</si>
  <si>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</si>
  <si>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</si>
  <si>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</si>
  <si>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</si>
  <si>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s6664</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</si>
  <si>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</si>
  <si>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</si>
  <si>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</si>
  <si>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</si>
  <si>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</si>
  <si>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</si>
  <si>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</si>
  <si>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</si>
  <si>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</si>
  <si>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s6667</t>
  </si>
  <si>
    <t>Andreas Pichler</t>
  </si>
  <si>
    <t>Germany, Italy</t>
  </si>
  <si>
    <t>Farmers, scientists and industry insiders delve into the hidden costs and consequences of global dairy production and offer up possible solutions.</t>
  </si>
  <si>
    <t>s6668</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</si>
  <si>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</si>
  <si>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</si>
  <si>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</si>
  <si>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</si>
  <si>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</si>
  <si>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</si>
  <si>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</si>
  <si>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Emma Stone</t>
  </si>
  <si>
    <t>Ever wonder what's happening inside your head? From dreaming to anxiety disorders, discover how your brain works with this illuminating series.</t>
  </si>
  <si>
    <t>s6671</t>
  </si>
  <si>
    <t>They've built a movement out of minimalism. Longtime friends Joshua Fields Millburn and Ryan Nicodemus share how our lives can be better with less.</t>
  </si>
  <si>
    <t>s6672</t>
  </si>
  <si>
    <t xml:space="preserve"> April 15, 2018</t>
  </si>
  <si>
    <t>Some have big feet or a sniffly nose, others are clumsy or too sweaty – but these kids soon discover their mini problems can become superpowers.</t>
  </si>
  <si>
    <t>s6673</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</si>
  <si>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</si>
  <si>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</si>
  <si>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s6674</t>
  </si>
  <si>
    <t>Rodolfo Sancho, Aura Garrido, Nacho Fresneda, Cayetana Guillén Cuervo, Juan Gea, Jaime Blanch, Natalia Millan, Julián Villagrán, Hugo Silva, Francesca Piñón, Mar Saura, Ramón Langa, Andrés Gertrúdix, Macarena García</t>
  </si>
  <si>
    <t xml:space="preserve"> January 28, 2018</t>
  </si>
  <si>
    <t>Three officers from different eras work for a secret agency guarding Spain's past from time-traveling intruders trying to manipulate history.</t>
  </si>
  <si>
    <t>s6675</t>
  </si>
  <si>
    <t>Donghyun Kim, Nahyun, Yang Hak Jin, Yoon Hwa Hong</t>
  </si>
  <si>
    <t>Polar opposites in personality and looks, fraternal twin sisters who live completely different lives wake up one day to find they've switched bodies.</t>
  </si>
  <si>
    <t>s6676</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</si>
  <si>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</si>
  <si>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</si>
  <si>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</si>
  <si>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s6677</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</si>
  <si>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</si>
  <si>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</si>
  <si>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</si>
  <si>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</si>
  <si>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Frederick Lee, Jojo Goh, Karena Teo, Jeffrey Cheng, Janelle Chin</t>
  </si>
  <si>
    <t>A single mom and skilled chef yearns for her children to settle down and offers them life lessons through the special dishes she creates.</t>
  </si>
  <si>
    <t>s6679</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</si>
  <si>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</si>
  <si>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</si>
  <si>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</si>
  <si>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John Lloyd Cruz, Bea Alonzo, Hilda Koronel, Ronaldo Valdez, Anita Linda, Carmi Martin</t>
  </si>
  <si>
    <t>The mistress of a wealthy businessman is torn between her loyalty to him and her love for a young architect connected to her in unexpected ways.</t>
  </si>
  <si>
    <t>s6681</t>
  </si>
  <si>
    <t>Jessica and Diana were sisters who were separated by just a few years in age. But their political ideologies couldn't have been any farther apart.</t>
  </si>
  <si>
    <t>s6682</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</si>
  <si>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</si>
  <si>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</si>
  <si>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</si>
  <si>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s6683</t>
  </si>
  <si>
    <t>Bryan Bertino</t>
  </si>
  <si>
    <t>Zoe Kazan, Ella Ballentine, Aaron Douglas, Christine Ebadi, Marc Hickox, Scott Speedman, Chris Webb</t>
  </si>
  <si>
    <t>A troubled mother-daughter relationship faces the ultimate test when the duo’s broken-down car leaves them trapped within reach of a vicious creature.</t>
  </si>
  <si>
    <t>s6684</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</si>
  <si>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</si>
  <si>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</si>
  <si>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</si>
  <si>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</si>
  <si>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</si>
  <si>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Brave people get onstage to read hilarious and humiliating tales of gawky teenage love, family dysfunction and other stories from their younger years.</t>
  </si>
  <si>
    <t>s6686</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</si>
  <si>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</si>
  <si>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</si>
  <si>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</si>
  <si>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</si>
  <si>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s6687</t>
  </si>
  <si>
    <t>Björn Kjellman, Joy Sengupta, Natasha Jayetileke</t>
  </si>
  <si>
    <t>A stalled career, failed marriage and receding hairline drive a middle-aged Swedish man to try to revitalize his life by visiting India.</t>
  </si>
  <si>
    <t>s6688</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</si>
  <si>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</si>
  <si>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</si>
  <si>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</si>
  <si>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</si>
  <si>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Ian Cheney</t>
  </si>
  <si>
    <t>Traversing disciplines from physics to psychology, nine scientists share ideas and seek common ground by delving into deep existential questions.</t>
  </si>
  <si>
    <t>s6690</t>
  </si>
  <si>
    <t>Manuel Martín Cuenca</t>
  </si>
  <si>
    <t>Javier Gutiérrez, María León, Adelfa Calvo, Adriana Paz, Tenoch Huerta, Rafael Téllez, Antonio de la Torre</t>
  </si>
  <si>
    <t>An aspiring writer with no imagination seeks inspiration for his novel by manipulating the lives of his neighbors so that he can write about them.</t>
  </si>
  <si>
    <t>s6691</t>
  </si>
  <si>
    <t>These blockbusters brought us together and gave us the time of our lives. Meet the actors, directors and industry insiders who made them happen.</t>
  </si>
  <si>
    <t>s6692</t>
  </si>
  <si>
    <t>Chris Parnell, Max Charles, Dieter Jansen, Da'Vine Joy Randolph</t>
  </si>
  <si>
    <t>Mr. Peabody and Sherman host a zany late-night comedy show from a swanky penthouse, with time-traveling historical figures and a live audience.</t>
  </si>
  <si>
    <t>s6693</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</si>
  <si>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</si>
  <si>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</si>
  <si>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</si>
  <si>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This series tracks the ups and downs of an 18-month investigation into the 2014 stabbing murder of teenager Nicholas Robinson in Bristol, England.</t>
  </si>
  <si>
    <t>s6695</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</si>
  <si>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</si>
  <si>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</si>
  <si>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</si>
  <si>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s6696</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</si>
  <si>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</si>
  <si>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</si>
  <si>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</si>
  <si>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</si>
  <si>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</si>
  <si>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</si>
  <si>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</si>
  <si>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</si>
  <si>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</si>
  <si>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</si>
  <si>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</si>
  <si>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</si>
  <si>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Stuart Heisler</t>
  </si>
  <si>
    <t>This documentary urged African Americans to enlist and join in the effort to be part of America's continuing fight in World War II.</t>
  </si>
  <si>
    <t>s6701</t>
  </si>
  <si>
    <t>Quim Gutiérrez, Clara Lago, Adrián Pino, Catelina Sopelana</t>
  </si>
  <si>
    <t>Self-centered Javier's life gets a bit messy when he unexpectedly becomes a superhero – and his recent ex is tasked with uncovering his identity.</t>
  </si>
  <si>
    <t>s6702</t>
  </si>
  <si>
    <t>David Spade, London Hughes, Fortune Feimster</t>
  </si>
  <si>
    <t>Hosts David Spade, Fortune Feimster and London Hughes welcome guests from the newest and biggest Netflix titles for fun conversations, skits and more.</t>
  </si>
  <si>
    <t>s6703</t>
  </si>
  <si>
    <t>December 13, 2020</t>
  </si>
  <si>
    <t>David Spade, Fortune Feimster and London Hughes welcome guests from "Tiger King," "Emily in Paris," "The Queen's Gambit" and more. Plus: Kevin Hart.</t>
  </si>
  <si>
    <t>s6704</t>
  </si>
  <si>
    <t>Chai Hansen, Luciane Buchanan, Josh Thomson, Emilie Cocquerel, Josh McKenzie, Jordan Mooney, Jarred Blakiston</t>
  </si>
  <si>
    <t>Australia, New Zealand</t>
  </si>
  <si>
    <t>A valiant girl liberates the Monkey King – a god long trapped in stone – in a quest to find seven sacred scrolls and save the world from evil.</t>
  </si>
  <si>
    <t>s6705</t>
  </si>
  <si>
    <t>Carly Stone</t>
  </si>
  <si>
    <t>Timm Sharp, Hayley Law, Camila Mendes, Brett Dier, Jessica Barden, Avan Jogia</t>
  </si>
  <si>
    <t>Fed up with dating and debt, a naïve college senior documents her experience of being with a wealthy, older man for a gonzo journalism grant.</t>
  </si>
  <si>
    <t>s6706</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</si>
  <si>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</si>
  <si>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</si>
  <si>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</si>
  <si>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</si>
  <si>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</si>
  <si>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</si>
  <si>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</si>
  <si>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</si>
  <si>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</si>
  <si>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s6708</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</si>
  <si>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</si>
  <si>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</si>
  <si>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</si>
  <si>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</si>
  <si>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</si>
  <si>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</si>
  <si>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</si>
  <si>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</si>
  <si>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</si>
  <si>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</si>
  <si>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</si>
  <si>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</si>
  <si>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</si>
  <si>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</si>
  <si>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</si>
  <si>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This U.S.-focused series dives into the cultural and political changes that swept the last decade of the 20th century. Executive produced by Tom Hanks.</t>
  </si>
  <si>
    <t>s6713</t>
  </si>
  <si>
    <t>Stefan Aust, Dirk Laabs</t>
  </si>
  <si>
    <t>December 28, 2016</t>
  </si>
  <si>
    <t>For 13 years, the underground neo-Nazi organization NSU eluded German police while planting bombs, robbing banks and killing immigrants at random.</t>
  </si>
  <si>
    <t>s6714</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</si>
  <si>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</si>
  <si>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</si>
  <si>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</si>
  <si>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</si>
  <si>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</si>
  <si>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</si>
  <si>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</si>
  <si>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</si>
  <si>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</si>
  <si>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</si>
  <si>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</si>
  <si>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Christopher Lee, Jesseca Liu, Ann Kok, Kate Pang, Zhang Zhenhuan, Richard Low</t>
  </si>
  <si>
    <t>Two doctors with opposite approaches to treating patients clash on the job and must learn to trust each other's expertise, allowing love to bloom.</t>
  </si>
  <si>
    <t>s6718</t>
  </si>
  <si>
    <t>Javier Gutiérrez, Mario Casas, Bruna Cusí, Ruth Díaz</t>
  </si>
  <si>
    <t>An unemployed advertising executive begins stalking the new tenants of his former home and his motives toward the family turn sinister.</t>
  </si>
  <si>
    <t>s6719</t>
  </si>
  <si>
    <t>Steve Carell, John Krasinski, Jenna Fischer, Rainn Wilson, B.J. Novak, Ed Helms, Brian Baumgartner, David Denman, Creed Bratton, Kate Flannery, Mindy Kaling, Angela Kinsey, Paul Lieberstein, Oscar Nuñez, Phyllis Smith</t>
  </si>
  <si>
    <t xml:space="preserve"> January 1, 2016</t>
  </si>
  <si>
    <t>This hit comedy chronicles the foibles of disgruntled office workers – led by deluded boss Michael Scott – at the Dunder Mifflin paper company.</t>
  </si>
  <si>
    <t>s6720</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</si>
  <si>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</si>
  <si>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</si>
  <si>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</si>
  <si>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</si>
  <si>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While carrying out prison sentences, five notorious thieves in Mexico City share their principles, preferred methods and respect for the craft.</t>
  </si>
  <si>
    <t>s6722</t>
  </si>
  <si>
    <t>s6723</t>
  </si>
  <si>
    <t>Mark Duplass, Elisabeth Moss, Ted Danson</t>
  </si>
  <si>
    <t>Confronted with the potential end of their marriage, Ethan and Sophie take off for a weekend together, hoping to negotiate their future.</t>
  </si>
  <si>
    <t>s6724</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</si>
  <si>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</si>
  <si>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</si>
  <si>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</si>
  <si>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</si>
  <si>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</si>
  <si>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</si>
  <si>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</si>
  <si>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</si>
  <si>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</si>
  <si>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</si>
  <si>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Steve Harvey, D.L. Hughley, Cedric the Entertainer, Bernie Mac</t>
  </si>
  <si>
    <t>Director Spike Lee documents the last night of the hit comedy tour featuring comics Steve Harvey, Cedric the Entertainer, D.L. Hughley and Bernie Mac.</t>
  </si>
  <si>
    <t>s6728</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</si>
  <si>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</si>
  <si>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</si>
  <si>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</si>
  <si>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</si>
  <si>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</si>
  <si>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</si>
  <si>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</si>
  <si>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</si>
  <si>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</si>
  <si>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Mike Fleiss</t>
  </si>
  <si>
    <t>Bob Weir</t>
  </si>
  <si>
    <t>This chronicle of Bob Weir highlights his brotherhood with Jerry Garcia and his success as a member of one of the world's most influential bands.</t>
  </si>
  <si>
    <t>s6732</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</si>
  <si>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</si>
  <si>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</si>
  <si>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</si>
  <si>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</si>
  <si>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</si>
  <si>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</si>
  <si>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</si>
  <si>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</si>
  <si>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</si>
  <si>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</si>
  <si>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</si>
  <si>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</si>
  <si>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</si>
  <si>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</si>
  <si>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</si>
  <si>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</si>
  <si>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</si>
  <si>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Jon Foo, Trace Adkins, Sean Patrick Flanery, Kaiwi Lyman, Nelli Tsay, Danny Trejo, Mitchell L. Johnson, Philip V. Bruenn</t>
  </si>
  <si>
    <t>A frontier sheriff tries to protect his sadistic son from a Chinese railroad worker hellbent on revenge.</t>
  </si>
  <si>
    <t>s6737</t>
  </si>
  <si>
    <t>Dylan Kuo, Ady An, Lan Cheng-Lung, Michael Chang, Joelle Lu</t>
  </si>
  <si>
    <t>A trio of delinquent brothers fends off neighborhood rivals until one joins a gang to gain protection for the upper-class girl he loves.</t>
  </si>
  <si>
    <t>s6738</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</si>
  <si>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</si>
  <si>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</si>
  <si>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</si>
  <si>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s6739</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</si>
  <si>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</si>
  <si>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</si>
  <si>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</si>
  <si>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</si>
  <si>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</si>
  <si>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</si>
  <si>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s6741</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</si>
  <si>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</si>
  <si>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</si>
  <si>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</si>
  <si>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s6742</t>
  </si>
  <si>
    <t>Mo'Nique, Countess Vaughn, Dorien Wilson, Jenna von Oÿ, Ken Lawson, Yvette Wilson</t>
  </si>
  <si>
    <t>In this "Moesha" spinoff, undergraduate Kim is joined at Santa Monica College by her mother Nikki, who decides to go back to school with her daughter.</t>
  </si>
  <si>
    <t>s6743</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</si>
  <si>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</si>
  <si>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</si>
  <si>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</si>
  <si>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s6744</t>
  </si>
  <si>
    <t>Ben A. Williams</t>
  </si>
  <si>
    <t>Russell Tovey, Arinzé Kene, Lisa McGrillis, Nico Mirallegro, Rory J. Saper</t>
  </si>
  <si>
    <t>The lives and careers of two professional soccer players are profoundly impacted by a single moment of intimacy that took place between them.</t>
  </si>
  <si>
    <t>s6745</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</si>
  <si>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</si>
  <si>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</si>
  <si>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</si>
  <si>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</si>
  <si>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</si>
  <si>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</si>
  <si>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</si>
  <si>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</si>
  <si>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</si>
  <si>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</si>
  <si>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</si>
  <si>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</si>
  <si>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Jean-Pierre Devillers</t>
  </si>
  <si>
    <t>French soccer fans, celebrities and athletes retrace the exhilarating events of July 12, 1998, as France earned a historic win in the World Cup final.</t>
  </si>
  <si>
    <t>s6749</t>
  </si>
  <si>
    <t>Luis Estrada</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</si>
  <si>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</si>
  <si>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</si>
  <si>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s6750</t>
  </si>
  <si>
    <t>Wu Kang-jen, Ivy Shao, Ben Wu, Xiao Man, Nylon Chen</t>
  </si>
  <si>
    <t>A night market vendor clashes with a lofty celebrity chef in a culinary challenge, fueling the first sparks of a romance.</t>
  </si>
  <si>
    <t>s6751</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</si>
  <si>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</si>
  <si>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</si>
  <si>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</si>
  <si>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</si>
  <si>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</si>
  <si>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</si>
  <si>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</si>
  <si>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</si>
  <si>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</si>
  <si>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</si>
  <si>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</si>
  <si>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</si>
  <si>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</si>
  <si>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</si>
  <si>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</si>
  <si>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s6755</t>
  </si>
  <si>
    <t>Julia Willoughby Nason, Jenner Furst</t>
  </si>
  <si>
    <t>After his son's tragic death, a Louisiana pharmacist goes to extremes to expose the rampant corruption behind the opioid addiction crisis.</t>
  </si>
  <si>
    <t>s6756</t>
  </si>
  <si>
    <t>Mario Casas, Richard van Weyden, Alain Hernández, Adrià Salazar, Eduard Buch, Stefan Weinert, Rubén Yuste, Nikola Stojanovic, Frank Feys, Marc Rodríguez, Albert Mora, Luka Peros, Rainer Reiners, Toni Gomila, Emilio Gavira, Macarena Gómez</t>
  </si>
  <si>
    <t>February 23, 2019</t>
  </si>
  <si>
    <t>A Catalán prisoner at a Nazi concentration camp uses his office job to steal photo negatives of the atrocities committed there. Based on true events.</t>
  </si>
  <si>
    <t>s6757</t>
  </si>
  <si>
    <t>Tom Payne, Ben Kingsley, Stellan Skarsgård, Olivier Martinez, Emma Rigby, Elyas M'Barek, Fahri Yardim, Makram Khoury, Michael Marcus</t>
  </si>
  <si>
    <t>A medical apprentice in 11th-century Persia disguises himself as a Jew to study at a school that does not admit Christians.</t>
  </si>
  <si>
    <t>s6758</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</si>
  <si>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</si>
  <si>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</si>
  <si>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</si>
  <si>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</si>
  <si>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</si>
  <si>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</si>
  <si>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</si>
  <si>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</si>
  <si>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</si>
  <si>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</si>
  <si>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</si>
  <si>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</si>
  <si>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</si>
  <si>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</si>
  <si>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</si>
  <si>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</si>
  <si>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</si>
  <si>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Stacy Keach</t>
  </si>
  <si>
    <t>November 18, 2018</t>
  </si>
  <si>
    <t>Go behind the scenes at Pixar Animation Studios with this Emmy-nominated documentary tracing the creation and history of the groundbreaking company.</t>
  </si>
  <si>
    <t>s6763</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</si>
  <si>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</si>
  <si>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</si>
  <si>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</si>
  <si>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</si>
  <si>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</si>
  <si>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</si>
  <si>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</si>
  <si>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s6765</t>
  </si>
  <si>
    <t>Keerthi</t>
  </si>
  <si>
    <t>Anant Nag, Koustubh Jayakumar, Hemanth, Shreeram, Jay, Sanath, Pramod Shetty, Harish Roy</t>
  </si>
  <si>
    <t>After being sent to a remote prison, three young men suffer under the watchful eye of their jailer and make a meticulous plan to escape.</t>
  </si>
  <si>
    <t>s6766</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</si>
  <si>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</si>
  <si>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</si>
  <si>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</si>
  <si>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Coaches with championship résumés share their personal rules for success in sports and life in this reflective and inspiring documentary series.</t>
  </si>
  <si>
    <t>s6768</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</si>
  <si>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</si>
  <si>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</si>
  <si>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s6769</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</si>
  <si>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</si>
  <si>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</si>
  <si>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</si>
  <si>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s6770</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</si>
  <si>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</si>
  <si>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</si>
  <si>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</si>
  <si>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</si>
  <si>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</si>
  <si>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</si>
  <si>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</si>
  <si>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</si>
  <si>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</si>
  <si>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</si>
  <si>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</si>
  <si>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Randall Lobb, Robert McCallum</t>
  </si>
  <si>
    <t>This colorful documentary explores the origins and impact of He-Man, a character whose power stretched well beyond a toy line and children's TV show.</t>
  </si>
  <si>
    <t>s6774</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</si>
  <si>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</si>
  <si>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</si>
  <si>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</si>
  <si>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</si>
  <si>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</si>
  <si>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</si>
  <si>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</si>
  <si>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s6776</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</si>
  <si>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</si>
  <si>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</si>
  <si>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</si>
  <si>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</si>
  <si>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</si>
  <si>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</si>
  <si>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</si>
  <si>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</si>
  <si>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Peng Yuchang, Dong Li, Zhang Yijie, Xie Binbin, Zhu Zhiling, Xu Ke, Wu Xudong, Li He, Fan Linfeng</t>
  </si>
  <si>
    <t>A tennis whiz beats the odds to excel on the court while juggling school and inspiring teammates. Based on the hit manga series by Takeshi Konomi.</t>
  </si>
  <si>
    <t>s6779</t>
  </si>
  <si>
    <t>Joe Chen, Ming Dao, Sam Wang, Joyce Chao, Gino, Su Li-hsin, Wang Chuan, Ehlo Huang</t>
  </si>
  <si>
    <t>Before his wedding, a cold CEO is hit by a car and awakens a changed man. As he and the driver fall in love, more changes appear on the road ahead.</t>
  </si>
  <si>
    <t>s6780</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</si>
  <si>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</si>
  <si>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</si>
  <si>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</si>
  <si>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</si>
  <si>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</si>
  <si>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</si>
  <si>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</si>
  <si>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</si>
  <si>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</si>
  <si>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</si>
  <si>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</si>
  <si>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Tiffany Tang, Luo Jin, Vanness Wu, Rachel Momo, Hsin Ai Lee</t>
  </si>
  <si>
    <t>A princess descended from a ruined noble family disguises herself as the woman who saved her life and embarks on a mission to avenge her loved ones.</t>
  </si>
  <si>
    <t>s6784</t>
  </si>
  <si>
    <t>Na Hyeon</t>
  </si>
  <si>
    <t>Suk-kyu Han, Rae-won Kim, Kyeong-yeong Lee, Woong-in Jeong, Jae-yun Jo, Sung-rok Shin, Kim Sung-kyun, Kwak Min-ho</t>
  </si>
  <si>
    <t>November 18, 2017</t>
  </si>
  <si>
    <t>A cop-turned-convict discovers a crime syndicate inside a prison lorded over by an inmate crime boss – and joins in on their nightly heists.</t>
  </si>
  <si>
    <t>s6785</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</si>
  <si>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</si>
  <si>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</si>
  <si>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</si>
  <si>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</si>
  <si>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</si>
  <si>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</si>
  <si>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</si>
  <si>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</si>
  <si>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</si>
  <si>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Terry George</t>
  </si>
  <si>
    <t>Oscar Isaac, Charlotte Le Bon, Christian Bale, Daniel Giménez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</si>
  <si>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</si>
  <si>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</si>
  <si>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</si>
  <si>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</si>
  <si>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</si>
  <si>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</si>
  <si>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s6789</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</si>
  <si>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</si>
  <si>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</si>
  <si>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</si>
  <si>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s6790</t>
  </si>
  <si>
    <t>John Papola</t>
  </si>
  <si>
    <t>Arthur Brooks</t>
  </si>
  <si>
    <t>In a time of turbulence for the free market system, one economist explores how it has lifted billions out of poverty, and might just save us all.</t>
  </si>
  <si>
    <t>s6791</t>
  </si>
  <si>
    <t>Will Smith, Jaden Smith, Thandie Newton, Brian Howe, James Karen, Dan Castellaneta, Kurt Fuller, Takayo Fischer</t>
  </si>
  <si>
    <t>When Chris and his son are evicted, they face trying times as a desperate Chris accepts an unpaid internship at a stock brokerage firm.</t>
  </si>
  <si>
    <t>s6792</t>
  </si>
  <si>
    <t>Grant Korgan, Brian Niles</t>
  </si>
  <si>
    <t>Grant Korgan</t>
  </si>
  <si>
    <t>After a snowmobile accident paralyzed him, Grant Korgan became the first athlete with a spinal cord injury to push himself to the South Pole.</t>
  </si>
  <si>
    <t>s6793</t>
  </si>
  <si>
    <t>Sally Jennings</t>
  </si>
  <si>
    <t>February 8, 2016</t>
  </si>
  <si>
    <t>How was the scientific understanding of the ancients so advanced? A team of experts answers this and other questions in this fascinating series.</t>
  </si>
  <si>
    <t>s6794</t>
  </si>
  <si>
    <t>Frank Simon</t>
  </si>
  <si>
    <t>Cult Movies, Documentaries, LGBTQ Movies</t>
  </si>
  <si>
    <t>From wartime drafts to evening gowns, this candid time capsule documents a 1967 beauty pageant that offers an inside look at competitive drag.</t>
  </si>
  <si>
    <t>s6795</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</si>
  <si>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</si>
  <si>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</si>
  <si>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s6796</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</si>
  <si>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</si>
  <si>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</si>
  <si>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s6797</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</si>
  <si>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</si>
  <si>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</si>
  <si>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</si>
  <si>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Laura Brownson</t>
  </si>
  <si>
    <t>Rachel Dolezal, her family and her critics reckon with the aftermath of a national debate sparked by questions about her racial identity.</t>
  </si>
  <si>
    <t>s6799</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</si>
  <si>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</si>
  <si>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</si>
  <si>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s6800</t>
  </si>
  <si>
    <t>Cut Mini Theo, Ikranagara, Lukman Sardi, Ario Bayu, Tora Sudiro</t>
  </si>
  <si>
    <t>October 21, 2018</t>
  </si>
  <si>
    <t>Two Indonesian teachers embrace an inspiring crop of gifted young students who've come to study at their crumbling Islamic primary school.</t>
  </si>
  <si>
    <t>s6801</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</si>
  <si>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</si>
  <si>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</si>
  <si>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</si>
  <si>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</si>
  <si>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</si>
  <si>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</si>
  <si>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</si>
  <si>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Jermaine Dupri</t>
  </si>
  <si>
    <t>Young lyricists between the ages of 12 and 16 compete for a chance to sign to Jermaine Dupri's label while being mentored by hip-hop and R&amp;B's finest.</t>
  </si>
  <si>
    <t>s6804</t>
  </si>
  <si>
    <t>Miriam Chandy Menacherry</t>
  </si>
  <si>
    <t>Examine the troublesome coexistence of humans and rodents in Mumbai, where the byproducts of a big economy have led to a thriving rat population.</t>
  </si>
  <si>
    <t>s6805</t>
  </si>
  <si>
    <t>Danny Dyer</t>
  </si>
  <si>
    <t>Examine the troubling history of football hooliganism and hear from real hooligans about their bitter rivalries and rowdiest brawls.</t>
  </si>
  <si>
    <t>s6806</t>
  </si>
  <si>
    <t>Kevin Derek</t>
  </si>
  <si>
    <t>Fumio Demura</t>
  </si>
  <si>
    <t>United States, Canada, Japan, Panama</t>
  </si>
  <si>
    <t>A look at the life of karate master Fumio Demura shows how he spread the discipline in the West, winning countless devotees and influencing Hollywood.</t>
  </si>
  <si>
    <t>s6807</t>
  </si>
  <si>
    <t>Shaina Allen</t>
  </si>
  <si>
    <t>Orlando Carrillo, Mario Moran, Jeremie Phenom Thomas</t>
  </si>
  <si>
    <t>This documentary follows three players on the Miami Heat Wheels, who face long odds on the way to the national wheelchair basketball championship.</t>
  </si>
  <si>
    <t>s6808</t>
  </si>
  <si>
    <t>Jonás Trueba</t>
  </si>
  <si>
    <t>Francesco Carril, Itsaso Arana, Candela Recio, Pablo Hoyos, Aura Garrido</t>
  </si>
  <si>
    <t>Years after they were childhood sweethearts, Manuela and Olmo share a night in Madrid, where they discuss their past and the possibility of a future.</t>
  </si>
  <si>
    <t>s6809</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</si>
  <si>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</si>
  <si>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</si>
  <si>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</si>
  <si>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</si>
  <si>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Heber Cannon, Mariah Moore, Marston Sawyers</t>
  </si>
  <si>
    <t>Questions about endurance, doping and overall toughness surround a group of elite athletes as they compete fiercely at the Reebok Crossfit Games.</t>
  </si>
  <si>
    <t>s6811</t>
  </si>
  <si>
    <t>Alison MacLean</t>
  </si>
  <si>
    <t>James Rolleston, Kerry Fox, Ella Edwards, Alice Englert</t>
  </si>
  <si>
    <t>A drama student is torn between creative possibility and ethical boundaries when his girlfriend's family gets caught up in a sex scandal.</t>
  </si>
  <si>
    <t>s6812</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</si>
  <si>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</si>
  <si>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</si>
  <si>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</si>
  <si>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</si>
  <si>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Lisa Cortés, Farah X</t>
  </si>
  <si>
    <t>This documentary profiles Black visionaries in fashion who rewrote narratives on the runway and turned hip-hop style into a global phenomenon.</t>
  </si>
  <si>
    <t>s6814</t>
  </si>
  <si>
    <t>Expert artisans restore timeworn family heirlooms with touching sentimental value while also uncovering their uniquely rich histories.</t>
  </si>
  <si>
    <t>s6815</t>
  </si>
  <si>
    <t>Bassem Samra, Ola Ghanem, Ahmad Wafiq, Feryal Youssef, Ayman Kandil, Inas Ezz El Din, Mohamed Farouk</t>
  </si>
  <si>
    <t>Living on the edges of Cairo’s Embabah neighborhood, several residents seek to better their circumstances following the January 25 Revolution.</t>
  </si>
  <si>
    <t>s6816</t>
  </si>
  <si>
    <t>Choi Jin-seong</t>
  </si>
  <si>
    <t>An investigative reporter seeks to expose the whereabouts of a slush fund belonging to the former president of South Korea, Lee Myung-bak.</t>
  </si>
  <si>
    <t>s6817</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</si>
  <si>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</si>
  <si>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</si>
  <si>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s6818</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</si>
  <si>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</si>
  <si>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</si>
  <si>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s6819</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</si>
  <si>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</si>
  <si>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</si>
  <si>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</si>
  <si>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</si>
  <si>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s6820</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</si>
  <si>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</si>
  <si>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</si>
  <si>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“White Knife” Stockburn sets off across the West on a rescue mission with five brothers he never knew he had.</t>
  </si>
  <si>
    <t>s6821</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</si>
  <si>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</si>
  <si>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</si>
  <si>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</si>
  <si>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</si>
  <si>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s6822</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</si>
  <si>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</si>
  <si>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</si>
  <si>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</si>
  <si>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</si>
  <si>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</si>
  <si>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</si>
  <si>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</si>
  <si>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</si>
  <si>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</si>
  <si>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</si>
  <si>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</si>
  <si>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Ellena Wood, Jesse Vile</t>
  </si>
  <si>
    <t>In the late 1970s, British police struggle to identify — let alone capture — the serial killer known throughout the world as the Yorkshire Ripper.</t>
  </si>
  <si>
    <t>s6826</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</si>
  <si>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</si>
  <si>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</si>
  <si>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</si>
  <si>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David Bruckner</t>
  </si>
  <si>
    <t>Rafe Spall, Arsher Ali, Robert James-Collier, Sam Troughton</t>
  </si>
  <si>
    <t>Four friends with a long-standing – but strained – connection take a hiking trip into the Swedish wilderness, from which they may never return.</t>
  </si>
  <si>
    <t>s6828</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</si>
  <si>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</si>
  <si>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</si>
  <si>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</si>
  <si>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</si>
  <si>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</si>
  <si>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</si>
  <si>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</si>
  <si>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</si>
  <si>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Anna Chipovskaya, Yulia Snigir, Leonid Bichevin, Pavel Trubiner</t>
  </si>
  <si>
    <t>Swept up in political unrest during World War I, two sisters in St. Petersburg cope with turbulent romances as Russian history is made around them.</t>
  </si>
  <si>
    <t>s6831</t>
  </si>
  <si>
    <t>Aaron Paul, Vince Gilligan and other cast members, producers and crew share stories and footage from the making of "El Camino."</t>
  </si>
  <si>
    <t>s6832</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</si>
  <si>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</si>
  <si>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</si>
  <si>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s6833</t>
  </si>
  <si>
    <t>Mick Jagger, Keith Richards, Ronnie Wood, Charlie Watts</t>
  </si>
  <si>
    <t>Follow the Rolling Stones as the iconic group breaks new ground in Latin America, wrapping a 10-city tour as the first-ever rock band to play in Cuba.</t>
  </si>
  <si>
    <t>s6834</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</si>
  <si>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</si>
  <si>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</si>
  <si>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</si>
  <si>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</si>
  <si>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</si>
  <si>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</si>
  <si>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</si>
  <si>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</si>
  <si>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</si>
  <si>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</si>
  <si>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</si>
  <si>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</si>
  <si>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</si>
  <si>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</si>
  <si>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</si>
  <si>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</si>
  <si>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</si>
  <si>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</si>
  <si>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Drawing on newly available info, this show traces how the British royal family has survived the last 100 years of power struggles, politics and more.</t>
  </si>
  <si>
    <t>s6840</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</si>
  <si>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</si>
  <si>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</si>
  <si>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</si>
  <si>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</si>
  <si>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</si>
  <si>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</si>
  <si>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</si>
  <si>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</si>
  <si>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</si>
  <si>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</si>
  <si>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</si>
  <si>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</si>
  <si>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</si>
  <si>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</si>
  <si>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</si>
  <si>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</si>
  <si>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Jonathan Kydd</t>
  </si>
  <si>
    <t>Starting in 1881, this film describes how the personal battle between the royal Romanovs and Lenin's Ulyanov family led to the Russian Revolution.</t>
  </si>
  <si>
    <t>s6845</t>
  </si>
  <si>
    <t>Renato De Maria</t>
  </si>
  <si>
    <t>Riccardo Scamarcio, Sara Serraiocco, Alessio Praticò, Alessandro Tedeschi, Marie-Ange Casta</t>
  </si>
  <si>
    <t>A rebellious teen grows up to become one of Milan's most ambitious criminals during the golden years of the 'ndrangheta Mafia in the 1980s.</t>
  </si>
  <si>
    <t>s6846</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</si>
  <si>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</si>
  <si>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</si>
  <si>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</si>
  <si>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</si>
  <si>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</si>
  <si>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</si>
  <si>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s6848</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</si>
  <si>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</si>
  <si>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</si>
  <si>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</si>
  <si>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</si>
  <si>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s6849</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</si>
  <si>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</si>
  <si>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</si>
  <si>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</si>
  <si>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Jung Yu-mi, Nam Joo-hyuk</t>
  </si>
  <si>
    <t>Wielding a light-up sword through the dark corners of a high school, a nurse with an unusual gift protects students from monsters only she can see.</t>
  </si>
  <si>
    <t>s6851</t>
  </si>
  <si>
    <t>Houssam El-Din Mustafa</t>
  </si>
  <si>
    <t>Suhair El-Babili, Adel Emam, Saeed Saleh, Younes Shalabi, Hadi El-Gayyar, Ahmad Zaki, Hassan Moustafa</t>
  </si>
  <si>
    <t>A high school teacher volunteers to transform five notorious misfits into model students — and has unintended results.</t>
  </si>
  <si>
    <t>s6852</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</si>
  <si>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</si>
  <si>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</si>
  <si>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</si>
  <si>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</si>
  <si>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Matthew McConaughey, Naomi Watts, Ken Watanabe, Katie Aselton, Jordan Gavaris</t>
  </si>
  <si>
    <t>A brooding American unable to cope with personal crisis travels to "suicide forest" near Mount Fuji, where he meets a fellow lost wanderer.</t>
  </si>
  <si>
    <t>s6854</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</si>
  <si>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</si>
  <si>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</si>
  <si>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s6855</t>
  </si>
  <si>
    <t>Stephen Amezdroz</t>
  </si>
  <si>
    <t>To determine whether we're alone in the universe, astrobiologists look to Jupiter, Mars and, closer to home, extreme environments on Earth.</t>
  </si>
  <si>
    <t>s6856</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</si>
  <si>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</si>
  <si>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</si>
  <si>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</si>
  <si>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</si>
  <si>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</si>
  <si>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</si>
  <si>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</si>
  <si>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</si>
  <si>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Adesua Etomi, Jim Iyke, Dakore Akande, Marie Humbert, Ayoola Ayolola, Tina Mba, Joke Silva, Kehinde Bankole</t>
  </si>
  <si>
    <t>Manipulation and personal vendettas collide when a con artist hires a young woman to assist with his scheme to marry a wealthy heiress.</t>
  </si>
  <si>
    <t>s6859</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</si>
  <si>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</si>
  <si>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</si>
  <si>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</si>
  <si>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</si>
  <si>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</si>
  <si>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</si>
  <si>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This riveting film examines the case of Mike Dowd, a corrupt Brooklyn cop who became dirtier than the drug dealers he was supposed to be policing.</t>
  </si>
  <si>
    <t>s6862</t>
  </si>
  <si>
    <t>This series examines 1970s America, focusing on the major political and historical landmarks of the decade and the cultural response to those events.</t>
  </si>
  <si>
    <t>s6863</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</si>
  <si>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</si>
  <si>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</si>
  <si>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</si>
  <si>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Akshay Kumar, Annu Kapoor, Piyush Mishra, Lisa Haydon, Anupam Kher</t>
  </si>
  <si>
    <t>Three sexually frustrated men in their 60s have the adventure of a lifetime after meeting an intriguing young woman during a holiday in Mauritius.</t>
  </si>
  <si>
    <t>s6865</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</si>
  <si>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</si>
  <si>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</si>
  <si>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</si>
  <si>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</si>
  <si>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</si>
  <si>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</si>
  <si>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</si>
  <si>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</si>
  <si>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</si>
  <si>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Adam Lambert, Brian May, Roger Taylor</t>
  </si>
  <si>
    <t>With rare footage and candid interviews, this documentary details the serendipitous pairing of legendary rock band Queen and powerhouse Adam Lambert.</t>
  </si>
  <si>
    <t>s6868</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</si>
  <si>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</si>
  <si>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</si>
  <si>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</si>
  <si>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</si>
  <si>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</si>
  <si>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</si>
  <si>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</si>
  <si>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</si>
  <si>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</si>
  <si>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</si>
  <si>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</si>
  <si>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s6871</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</si>
  <si>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</si>
  <si>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</si>
  <si>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</si>
  <si>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</si>
  <si>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</si>
  <si>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Almudena Carracedo, Robert Bahar</t>
  </si>
  <si>
    <t>Spain, France, Canada, United States</t>
  </si>
  <si>
    <t>Filmed over six years, this documentary captures the struggles of victims who suffered abuse under Gen. Francisco Franco's regime as they seek justice.</t>
  </si>
  <si>
    <t>s6873</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</si>
  <si>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</si>
  <si>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</si>
  <si>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</si>
  <si>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s6874</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</si>
  <si>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</si>
  <si>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</si>
  <si>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</si>
  <si>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s6875</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</si>
  <si>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</si>
  <si>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</si>
  <si>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s6876</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</si>
  <si>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</si>
  <si>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</si>
  <si>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</si>
  <si>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</si>
  <si>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Jessica Biel, Bill Pullman, Christopher Abbott, Abby Miller, Dohn Norwood</t>
  </si>
  <si>
    <t>When a young mother inexplicably stabs a stranger to death, a sympathetic detective struggles to unlock the mystery buried in her missing memories.</t>
  </si>
  <si>
    <t>s6878</t>
  </si>
  <si>
    <t>Samu Fuentes</t>
  </si>
  <si>
    <t>Mario Casas, Irene Escolar, Ruth Díaz</t>
  </si>
  <si>
    <t>An animal trapper living in an abandoned mountain town in northern Spain seeks to resolve his loneliness by securing a wife.</t>
  </si>
  <si>
    <t>s6879</t>
  </si>
  <si>
    <t>Shonali Bose</t>
  </si>
  <si>
    <t>Rohit Saraf, Zaira Wasim, Farhan Akhtar, Priyanka Chopra</t>
  </si>
  <si>
    <t>India, United Kingdom, Canada, United States</t>
  </si>
  <si>
    <t>December 11, 2019</t>
  </si>
  <si>
    <t>After succumbing to her terminal illness, a teenager posthumously narrates her parents’ tenacious relationship in this drama based on a true story.</t>
  </si>
  <si>
    <t>s6880</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</si>
  <si>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</si>
  <si>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</si>
  <si>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</si>
  <si>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s6881</t>
  </si>
  <si>
    <t>Raja Gosnell</t>
  </si>
  <si>
    <t>Hank Azaria, Neil Patrick Harris, Jayma Mays, Sofía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</si>
  <si>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</si>
  <si>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</si>
  <si>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</si>
  <si>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</si>
  <si>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</si>
  <si>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</si>
  <si>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</si>
  <si>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Kirill Käro,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</si>
  <si>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</si>
  <si>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</si>
  <si>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</si>
  <si>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Skyler Gisondo, Kara Hayward, Vincent Kartheiser</t>
  </si>
  <si>
    <t>This documentary-drama hybrid explores the dangerous human impact of social networking, with tech experts sounding the alarm on their own creations.</t>
  </si>
  <si>
    <t>s6885</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</si>
  <si>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</si>
  <si>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</si>
  <si>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</si>
  <si>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</si>
  <si>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</si>
  <si>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s6887</t>
  </si>
  <si>
    <t>Joaquín Furriel, Martina Gusmán, Luciano Cáceres, Heidi Toini, Regina Lamm</t>
  </si>
  <si>
    <t>In this psychological thriller, painter Lorenzo's life spirals out of control as he fears his wife is trying to isolate him from their infant son.</t>
  </si>
  <si>
    <t>s6888</t>
  </si>
  <si>
    <t>Kwang-soo Lee, Dae-Myung Kim, So-min Jung, Byeong-ok Kim, Mi-kyung Kim</t>
  </si>
  <si>
    <t>Based on Korea's longest-running webtoon series, this comedy follows the ridiculous daily lives of a cartoonist, his girlfriend and his subpar family.</t>
  </si>
  <si>
    <t>s6889</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</si>
  <si>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</si>
  <si>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</si>
  <si>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</si>
  <si>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</si>
  <si>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</si>
  <si>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</si>
  <si>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</si>
  <si>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</si>
  <si>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</si>
  <si>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</si>
  <si>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</si>
  <si>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Sue Kim</t>
  </si>
  <si>
    <t>This documentary captures the extraordinary twists and turns in the journeys of Rubik's Cube-solving champions Max Park and Feliks Zemdegs.</t>
  </si>
  <si>
    <t>s6893</t>
  </si>
  <si>
    <t>Mark Waters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</si>
  <si>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</si>
  <si>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</si>
  <si>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s6894</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</si>
  <si>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</si>
  <si>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</si>
  <si>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</si>
  <si>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s6895</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</si>
  <si>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</si>
  <si>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</si>
  <si>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s6896</t>
  </si>
  <si>
    <t>Sacha Baron Cohen, Noah Emmerich, Hadar Ratzon Rotem, Alexander Siddig, Waleed Zuaiter, Nassim Lyes</t>
  </si>
  <si>
    <t>In the 1960s, Israeli clerk-turned-secret agent Eli Cohen goes deep undercover inside Syria on a perilous, years-long mission to spy for Mossad.</t>
  </si>
  <si>
    <t>s6897</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</si>
  <si>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</si>
  <si>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</si>
  <si>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s6898</t>
  </si>
  <si>
    <t>Thomas Meadmore</t>
  </si>
  <si>
    <t>Based on Dr. Ahron Bregman's book, this documentary examines the life and mysterious death of Ashraf Marwan, an Egyptian billionaire and Israeli spy.</t>
  </si>
  <si>
    <t>s6899</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</si>
  <si>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</si>
  <si>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</si>
  <si>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</si>
  <si>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</si>
  <si>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</si>
  <si>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</si>
  <si>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</si>
  <si>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</si>
  <si>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s6901</t>
  </si>
  <si>
    <t>Accident or murder? After the mysterious death of his wife, author Michael Peterson watches his life go under the microscope.</t>
  </si>
  <si>
    <t>s6902</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</si>
  <si>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</si>
  <si>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</si>
  <si>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</si>
  <si>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</si>
  <si>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Nate Bargatze, Fortune Feimster, Deon Cole, Nikki Glaser, Beth Stelling, Dan Soder</t>
  </si>
  <si>
    <t>Comedy's freshest voices take the stage in LA for six half-hour specials packed with sly jokes, hilarious anecdotes and awkward confessions.</t>
  </si>
  <si>
    <t>s6904</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</si>
  <si>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</si>
  <si>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</si>
  <si>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</si>
  <si>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</si>
  <si>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</si>
  <si>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</si>
  <si>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</si>
  <si>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</si>
  <si>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</si>
  <si>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</si>
  <si>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Host Morgan Freeman explores religion's role in human history, how our beliefs connect us and possible answers to life's million-dollar questions.</t>
  </si>
  <si>
    <t>s6907</t>
  </si>
  <si>
    <t>Explore the forces of love, belief, power, war, peace, rebellion and freedom in this series about the ties that bind – and destroy – humanity.</t>
  </si>
  <si>
    <t>s6908</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</si>
  <si>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</si>
  <si>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</si>
  <si>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</si>
  <si>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</si>
  <si>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</si>
  <si>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</si>
  <si>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</si>
  <si>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</si>
  <si>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</si>
  <si>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</si>
  <si>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</si>
  <si>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</si>
  <si>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</si>
  <si>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</si>
  <si>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</si>
  <si>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</si>
  <si>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s6913</t>
  </si>
  <si>
    <t>Cosmo Feilding-Mellen</t>
  </si>
  <si>
    <t>Take a trip and witness the rise and fall of Tim Scully and Nicholas Sand, improbable pioneers of the drug counterculture during the 1960s.</t>
  </si>
  <si>
    <t>s6914</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</si>
  <si>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</si>
  <si>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</si>
  <si>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</si>
  <si>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</si>
  <si>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</si>
  <si>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</si>
  <si>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</si>
  <si>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</si>
  <si>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</si>
  <si>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</si>
  <si>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</si>
  <si>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They’re philosophers, storytellers and pioneers in their fields. Four surgeons reflect on their lives and professions in this inspiring docuseries.</t>
  </si>
  <si>
    <t>s6918</t>
  </si>
  <si>
    <t>Will Lockhart, Cole D. Pruitt</t>
  </si>
  <si>
    <t>August 30, 2018</t>
  </si>
  <si>
    <t>Teens in America dedicate themselves to the Asian game of Go, which originated in ancient China, drawing meaningful life lessons along the way.</t>
  </si>
  <si>
    <t>s6919</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</si>
  <si>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</si>
  <si>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</si>
  <si>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</si>
  <si>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</si>
  <si>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s6920</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</si>
  <si>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</si>
  <si>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</si>
  <si>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</si>
  <si>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</si>
  <si>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</si>
  <si>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</si>
  <si>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</si>
  <si>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</si>
  <si>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</si>
  <si>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</si>
  <si>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s6923</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</si>
  <si>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</si>
  <si>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</si>
  <si>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</si>
  <si>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</si>
  <si>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</si>
  <si>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</si>
  <si>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</si>
  <si>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</si>
  <si>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</si>
  <si>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</si>
  <si>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</si>
  <si>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Mohammed El-Tahawy, Mohamed Mostafa</t>
  </si>
  <si>
    <t>Khaled El Sawy, Khaled Saleh, Ruby</t>
  </si>
  <si>
    <t>A street beggar befriends a man who lost his eye in a brawl, unaware that his new acquaintance is plotting to make him his unwitting organ donor.</t>
  </si>
  <si>
    <t>s6927</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</si>
  <si>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</si>
  <si>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</si>
  <si>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</si>
  <si>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Carlos Pérez Osorio</t>
  </si>
  <si>
    <t>This documentary examines a mother's tireless crusade to jail her daughter's murderer after Mexico's justice system failed to do so.</t>
  </si>
  <si>
    <t>s6929</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</si>
  <si>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</si>
  <si>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</si>
  <si>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</si>
  <si>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</si>
  <si>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Leanne Gater</t>
  </si>
  <si>
    <t>Iain Glen</t>
  </si>
  <si>
    <t>This documentary highlights the endangered existence of the Scottish wildcats, and the conservation efforts required to prevent their extinction.</t>
  </si>
  <si>
    <t>s6931</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</si>
  <si>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</si>
  <si>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</si>
  <si>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</si>
  <si>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</si>
  <si>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</si>
  <si>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</si>
  <si>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</si>
  <si>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</si>
  <si>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</si>
  <si>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</si>
  <si>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</si>
  <si>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</si>
  <si>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</si>
  <si>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</si>
  <si>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</si>
  <si>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</si>
  <si>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minds behind history's most iconic toy franchises discuss the rise – and sometimes fall – of their billion-dollar creations.</t>
  </si>
  <si>
    <t>s6936</t>
  </si>
  <si>
    <t>Tamta Gabrichidze</t>
  </si>
  <si>
    <t>Georgia</t>
  </si>
  <si>
    <t>A traveling trader provides a window into rural life in the Republic of Georgia, where potatoes are currency and ambition is crushed by poverty.</t>
  </si>
  <si>
    <t>s6937</t>
  </si>
  <si>
    <t>Nelufar Hedayat</t>
  </si>
  <si>
    <t>In this hard-hitting series, journalist Nelufar Hedayat travels the globe to expose an array of black markets, from guns and gold to human body parts.</t>
  </si>
  <si>
    <t>s6938</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</si>
  <si>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</si>
  <si>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</si>
  <si>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</si>
  <si>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</si>
  <si>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</si>
  <si>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</si>
  <si>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</si>
  <si>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s6940</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</si>
  <si>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</si>
  <si>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</si>
  <si>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</si>
  <si>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</si>
  <si>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</si>
  <si>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</si>
  <si>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</si>
  <si>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</si>
  <si>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A boy’s brutal murder and the public trials of his guardians and social workers prompt questions about the system’s protection of vulnerable children.</t>
  </si>
  <si>
    <t>s6943</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</si>
  <si>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</si>
  <si>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</si>
  <si>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</si>
  <si>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s6944</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</si>
  <si>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</si>
  <si>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</si>
  <si>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</si>
  <si>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</si>
  <si>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</si>
  <si>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</si>
  <si>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</si>
  <si>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</si>
  <si>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Michael Winterbottom</t>
  </si>
  <si>
    <t>Steve Coogan, Rob Brydon, Marta Barrio, Claire Keelan, Margo Stilley</t>
  </si>
  <si>
    <t>Comedians Steve Coogan and Rob Brydon gorge on local delicacies and celebrity impressions as they reunite for a hilarious road trip through Spain.</t>
  </si>
  <si>
    <t>s6947</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</si>
  <si>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</si>
  <si>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</si>
  <si>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</si>
  <si>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</si>
  <si>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Tay Ping Hui, Joanne Peh, Shaun Chen, Rebecca Lim, Zhu Houren, Richard Low</t>
  </si>
  <si>
    <t>A devious businessman covets his partner's priceless treasure map, while a related murder case calls into question some biological family ties.</t>
  </si>
  <si>
    <t>s6949</t>
  </si>
  <si>
    <t>David Briggs</t>
  </si>
  <si>
    <t>Javid Abdelmoneim</t>
  </si>
  <si>
    <t>Emergency room doctor Javid Abdelmoneim endeavors to learn the truth about alcohol, both its benefits and risks, by exploring the science of drinking.</t>
  </si>
  <si>
    <t>s6950</t>
  </si>
  <si>
    <t>Chen Hanwei, Rebecca Lim, Desmond Tan, Yusuke Fukuchi</t>
  </si>
  <si>
    <t>A veteran cop forms an agency dedicated to solving cold cases, including those related to the team members' own painful and mysterious pasts.</t>
  </si>
  <si>
    <t>s6951</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</si>
  <si>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</si>
  <si>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</si>
  <si>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</si>
  <si>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</si>
  <si>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</si>
  <si>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</si>
  <si>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</si>
  <si>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</si>
  <si>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s6953</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</si>
  <si>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</si>
  <si>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</si>
  <si>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</si>
  <si>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s6954</t>
  </si>
  <si>
    <t>Rod Serling</t>
  </si>
  <si>
    <t>Classic &amp; Cult TV, TV Sci-Fi &amp; Fantasy</t>
  </si>
  <si>
    <t>Hosted by creator Rod Serling, this groundbreaking anthology series presents tales of the supernatural that are often tinged with social commentary.</t>
  </si>
  <si>
    <t>s6955</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</si>
  <si>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</si>
  <si>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</si>
  <si>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</si>
  <si>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</si>
  <si>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Fernando Meirelles</t>
  </si>
  <si>
    <t>Anthony Hopkins, Jonathan Pryce, Juan Minujín</t>
  </si>
  <si>
    <t>At a key turning point for the Catholic Church, Pope Benedict XVI forms a surprising friendship with the future Pope Francis. Inspired by true events.</t>
  </si>
  <si>
    <t>s6957</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</si>
  <si>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</si>
  <si>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</si>
  <si>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</si>
  <si>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Zoe Tay, Fann Wong, Li Nanxing, Tay Ping Hui, Elvin Ng, Felicia Chin, Jerry Yeo</t>
  </si>
  <si>
    <t>Love and intrigue swirl around two women – one a champion of human rights, the other an ambitious businesswoman – who were switched at birth.</t>
  </si>
  <si>
    <t>s6959</t>
  </si>
  <si>
    <t>TV Action &amp; Adventure, TV Mysteries, TV Sci-Fi &amp; Fantasy</t>
  </si>
  <si>
    <t>Reunited by their father's death, estranged siblings with extraordinary powers uncover shocking family secrets – and a looming threat to humanity.</t>
  </si>
  <si>
    <t>s6960</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</si>
  <si>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</si>
  <si>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</si>
  <si>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s6961</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</si>
  <si>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</si>
  <si>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</si>
  <si>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</si>
  <si>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</si>
  <si>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</si>
  <si>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</si>
  <si>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</si>
  <si>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</si>
  <si>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</si>
  <si>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</si>
  <si>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</si>
  <si>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Walton Goggins, Rob Corddry, Michaela Watkins, Omar Benson Miller, Maya Lynne Robinson, Ruby Jay, Makenzie Moss</t>
  </si>
  <si>
    <t>A widowed father of two girls navigates the world of dating, surprised to learn that many women consider him a hot commodity.</t>
  </si>
  <si>
    <t>s6965</t>
  </si>
  <si>
    <t>Erik Thompson</t>
  </si>
  <si>
    <t>Discover the secrets of the universe in this series that pairs animation with insights on distant planets, black holes and other celestial marvels.</t>
  </si>
  <si>
    <t>s6966</t>
  </si>
  <si>
    <t>From astronomical events to shapes and patterns in space, strange and wonderful phenomena are explored with modern science in this series.</t>
  </si>
  <si>
    <t>s6967</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</si>
  <si>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</si>
  <si>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</si>
  <si>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</si>
  <si>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s6968</t>
  </si>
  <si>
    <t>Donald Rumsfeld, Errol Morris</t>
  </si>
  <si>
    <t>Donald Rumsfeld reviews his long political career, from his time in Congress to serving as secretary of defense under Gerald Ford and George W. Bush.</t>
  </si>
  <si>
    <t>s6969</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</si>
  <si>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</si>
  <si>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</si>
  <si>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</si>
  <si>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</si>
  <si>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</si>
  <si>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s6971</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</si>
  <si>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</si>
  <si>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</si>
  <si>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s6972</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</si>
  <si>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</si>
  <si>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</si>
  <si>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</si>
  <si>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</si>
  <si>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</si>
  <si>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</si>
  <si>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</si>
  <si>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</si>
  <si>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</si>
  <si>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s6975</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</si>
  <si>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</si>
  <si>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</si>
  <si>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</si>
  <si>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</si>
  <si>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</si>
  <si>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</si>
  <si>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</si>
  <si>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</si>
  <si>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</si>
  <si>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</si>
  <si>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s6978</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</si>
  <si>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</si>
  <si>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</si>
  <si>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</si>
  <si>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</si>
  <si>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</si>
  <si>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</si>
  <si>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</si>
  <si>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</si>
  <si>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</si>
  <si>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</si>
  <si>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</si>
  <si>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</si>
  <si>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Ken Burns, Lynn Novick</t>
  </si>
  <si>
    <t>June 20, 2018</t>
  </si>
  <si>
    <t>Ken Burns presents an epic 10-part, 18-hour chronicle of the Vietnam War, featuring the soldiers, protesters, politicians and families that lived it.</t>
  </si>
  <si>
    <t>s6982</t>
  </si>
  <si>
    <t>Bauddhayan Mukherji</t>
  </si>
  <si>
    <t>Ritwick Chakraborty, Adil Hussain, Nayani Dixit, Sonam Stobgais</t>
  </si>
  <si>
    <t>An unemployed Bollywood session violinist in Mumbai finally lands a small gig, but it's what happens on his way home that proves truly transformative.</t>
  </si>
  <si>
    <t>s6983</t>
  </si>
  <si>
    <t>Oyefunke Fayoyin</t>
  </si>
  <si>
    <t>Nse Ikpe-Etim, Femi Jacobs, Blossom Chukwujekwu, Bayray McNwizu</t>
  </si>
  <si>
    <t>The lives of uptight, conservative Chidi and Eugenia are thrown into disarray when a loudmouthed, hard-partying new couple moves in next door.</t>
  </si>
  <si>
    <t>s6984</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</si>
  <si>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</si>
  <si>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</si>
  <si>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</si>
  <si>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Ossama Abu El Atta, Tarek Al Eryan</t>
  </si>
  <si>
    <t>Mona Zaki, Asser Yassin, Amr Saad, Salwa Mohammed</t>
  </si>
  <si>
    <t>After losing her eyesight in an accident, a woman lands in a love triangle as she looks for meaning in her life.</t>
  </si>
  <si>
    <t>s6986</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</si>
  <si>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</si>
  <si>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</si>
  <si>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</si>
  <si>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</si>
  <si>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Keith David</t>
  </si>
  <si>
    <t>A seven-part series brings World War II to life through the harrowing personal accounts of soldiers and others from "typical" American towns.</t>
  </si>
  <si>
    <t>s6988</t>
  </si>
  <si>
    <t>Daniel Calparsoro</t>
  </si>
  <si>
    <t>Raúl Arévalo, Aura Garrido, Hugo Arbues, Belén Cuesta, Antonio Dechent, Aitor Luna, Sergio Mur</t>
  </si>
  <si>
    <t>After his friend is shot, Jon finds a mathematical pattern behind deaths that occurred at the same location and sets out to warn the next young victim.</t>
  </si>
  <si>
    <t>s6989</t>
  </si>
  <si>
    <t>Russell Crowe</t>
  </si>
  <si>
    <t>Russell Crowe, Olga Kurylenko, Yılmaz Erdoğan, Cem Yılmaz, Jai Courtney, Ryan Corr, James Fraser, Ben O'Toole, Steve Bastoni, Salih Kalyon</t>
  </si>
  <si>
    <t>October 7, 2019</t>
  </si>
  <si>
    <t>Years after the presumed death of his three sons in battle, a grieving farmer journeys to Turkey to find them and return them to their homeland.</t>
  </si>
  <si>
    <t>s6990</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</si>
  <si>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</si>
  <si>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</si>
  <si>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</si>
  <si>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</si>
  <si>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s6991</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</si>
  <si>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</si>
  <si>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</si>
  <si>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</si>
  <si>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</si>
  <si>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</si>
  <si>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</si>
  <si>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</si>
  <si>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</si>
  <si>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</si>
  <si>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</si>
  <si>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</si>
  <si>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</si>
  <si>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</si>
  <si>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</si>
  <si>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</si>
  <si>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</si>
  <si>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s6996</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</si>
  <si>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</si>
  <si>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</si>
  <si>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</si>
  <si>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</si>
  <si>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Martin Sheen, Rob Lowe, Allison Janney, John Spencer, Bradley Whitford, Janel Moloney, Richard Schiff, Dulé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</si>
  <si>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</si>
  <si>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</si>
  <si>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</si>
  <si>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As daily airstrikes pound civilian targets in Syria, a group of indomitable first responders risk their lives to rescue victims from the rubble.</t>
  </si>
  <si>
    <t>s6999</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</si>
  <si>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</si>
  <si>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</si>
  <si>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</si>
  <si>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Anthony Field, Lachlan Gillespie, Simon Pryce, Emma Watkins, Paul Paddick</t>
  </si>
  <si>
    <t>The top band for preschool kids, The Wiggles, entertains tots with spirited music, simple choreography and whimsical adventures.</t>
  </si>
  <si>
    <t>s7001</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</si>
  <si>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</si>
  <si>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</si>
  <si>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</si>
  <si>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s7002</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</si>
  <si>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</si>
  <si>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</si>
  <si>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</si>
  <si>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</si>
  <si>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</si>
  <si>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</si>
  <si>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</si>
  <si>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</si>
  <si>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</si>
  <si>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</si>
  <si>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</si>
  <si>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</si>
  <si>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</si>
  <si>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</si>
  <si>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</si>
  <si>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</si>
  <si>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</si>
  <si>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</si>
  <si>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</si>
  <si>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</si>
  <si>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</si>
  <si>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</si>
  <si>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</si>
  <si>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</si>
  <si>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</si>
  <si>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</si>
  <si>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</si>
  <si>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</si>
  <si>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</si>
  <si>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</si>
  <si>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</si>
  <si>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</si>
  <si>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</si>
  <si>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</si>
  <si>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</si>
  <si>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</si>
  <si>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s7011</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</si>
  <si>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</si>
  <si>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</si>
  <si>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</si>
  <si>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Neil Rawles</t>
  </si>
  <si>
    <t>Experience an up-close look at the controversial passion and resulting infamy of big-game hunters Rebecca Francis and Jacine Jadresko.</t>
  </si>
  <si>
    <t>s7013</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</si>
  <si>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</si>
  <si>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</si>
  <si>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</si>
  <si>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</si>
  <si>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Grzegorz Damięcki, Agnieszka Grochowska, Hubert Miłkowski, Wiktoria Filus, Jacek Koman, Krzysztof Zarzecki, Ewa Skibińska, Martyna Byczkowska, Roman Gancarczyk, Adam Wietrzyński</t>
  </si>
  <si>
    <t>Evidence found on the body of a homicide victim sparks hope in a prosecutor that his sister who disappeared 25 years earlier could still be alive.</t>
  </si>
  <si>
    <t>s7015</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</si>
  <si>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</si>
  <si>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</si>
  <si>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</si>
  <si>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s7016</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</si>
  <si>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</si>
  <si>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</si>
  <si>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</si>
  <si>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</si>
  <si>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Romain Gavras</t>
  </si>
  <si>
    <t>Isabelle Adjani, Karim Leklou, François Damiens, Vincent Cassel, Oulaya Amamra</t>
  </si>
  <si>
    <t>To escape his life of crime, a Paris drug dealer takes on one last job involving Spain, unhinged gangsters, his longtime crush and his scheming mother.</t>
  </si>
  <si>
    <t>s7018</t>
  </si>
  <si>
    <t>Brian Baugh</t>
  </si>
  <si>
    <t>Caleb Castille, Rose Reid, Kevin Sizemore, Gregory Alan Williams</t>
  </si>
  <si>
    <t>A teenage equestrian and a local football player for each other, but simmering racism in their small town puts their relationship to the test.</t>
  </si>
  <si>
    <t>s7019</t>
  </si>
  <si>
    <t>Piers Taylor, Caroline Quentin</t>
  </si>
  <si>
    <t>Award-winning architect Piers Taylor and actress/property enthusiast Caroline Quentin travel the world to tour unconventional homes in extreme places.</t>
  </si>
  <si>
    <t>s7020</t>
  </si>
  <si>
    <t>Victoria Bromley</t>
  </si>
  <si>
    <t>Maria Diekmann</t>
  </si>
  <si>
    <t>A conservationist shares her emotional journey in helping save rare, scaly mammals that have been illegally trafficked and now face extinction.</t>
  </si>
  <si>
    <t>s7021</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</si>
  <si>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</si>
  <si>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</si>
  <si>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</si>
  <si>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</si>
  <si>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</si>
  <si>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</si>
  <si>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</si>
  <si>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Bassel Khayyat, Daniella Rahme, Nada Abou Farhat, Nicolas Daniel, Gabriel Yammine</t>
  </si>
  <si>
    <t>When accused of a murder eerily parallel to a plot in his novel, a best-selling crime writer must navigate a web of hidden enemies.</t>
  </si>
  <si>
    <t>s7024</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</si>
  <si>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</si>
  <si>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</si>
  <si>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</si>
  <si>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</si>
  <si>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</si>
  <si>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</si>
  <si>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</si>
  <si>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</si>
  <si>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</si>
  <si>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s7027</t>
  </si>
  <si>
    <t>Amber Kuo, James Wen, Weber Yang, Sonia Sui, Nien-Jen Wu, Kay Huang, Tsai Chen-nan, Lin Mei-hsiu</t>
  </si>
  <si>
    <t>Jiang Chen-bo is a loser without prospects for success, until a surprise promotion becomes the catalyst for his entire family's upturn in fortune.</t>
  </si>
  <si>
    <t>s7028</t>
  </si>
  <si>
    <t>Cyrus Nowrasteh</t>
  </si>
  <si>
    <t>Adam Greaves-Neal, Sara Lazzaro, Vincent Walsh, Sean Bean, Jonathan Bailey, Agni Scott</t>
  </si>
  <si>
    <t>Tormented by a demon and on the run from a Roman centurion, a 7-year-old Jesus and his parents, Mary and Joseph, flee Egypt for Nazareth.</t>
  </si>
  <si>
    <t>s7029</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</si>
  <si>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</si>
  <si>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</si>
  <si>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</si>
  <si>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s7030</t>
  </si>
  <si>
    <t>Chia-Hui Liu, Wong Yu, Jason Pai Piao, Lung Wei Wang, Hoi-Shan Kwan, Feng Ku, San Nam Hung, Kuo Hua Chang, Feng Kuan</t>
  </si>
  <si>
    <t>To avenge his master, a wine-loving young man steps up his fighting skills to defeat a powerful thief in a life-or-death match.</t>
  </si>
  <si>
    <t>s7031</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</si>
  <si>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</si>
  <si>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</si>
  <si>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s7032</t>
  </si>
  <si>
    <t>Peter Svatek</t>
  </si>
  <si>
    <t>Massimo Bottura</t>
  </si>
  <si>
    <t>This documentary follows chef Massimo Bottura as he opens a soup kitchen to cook gourmet meals for the needy from food waste at the 2015 Milan Expo.</t>
  </si>
  <si>
    <t>s7033</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</si>
  <si>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</si>
  <si>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</si>
  <si>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</si>
  <si>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</si>
  <si>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Siddarth, Santhanam, Hansika Motwani, Ganesh Venkatraman, RJ Balaji, Bosskey, Manobala, Chitra Lakshmanan</t>
  </si>
  <si>
    <t>When shy Kumar gets stuck on the losing end of a love triangle, the Love Doctor, Mokia, has a strategy for Kumar to win the love of his life.</t>
  </si>
  <si>
    <t>s7035</t>
  </si>
  <si>
    <t>Charlotte Zwerin</t>
  </si>
  <si>
    <t>Thelonious Monk, Samuel E. Wright</t>
  </si>
  <si>
    <t>The spotlight shines on iconic jazz pianist and composer Thelonious Monk in this 1988 documentary featuring vintage performance clips and interviews.</t>
  </si>
  <si>
    <t>s7036</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</si>
  <si>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</si>
  <si>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</si>
  <si>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</si>
  <si>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t>
  </si>
  <si>
    <t>Southern charmer Theo Von offers up a twisted take on his dating mishaps, meeting Brad Pitt, chasing down fugitive chimpanzees and more.</t>
  </si>
  <si>
    <t>s7038</t>
  </si>
  <si>
    <t>David Shisgall</t>
  </si>
  <si>
    <t>American journalist Theo Padnos retraces the Middle Eastern journey that led to his 2012 kidnapping and brutal torture by an al-Qaida faction.</t>
  </si>
  <si>
    <t>s7039</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</si>
  <si>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</si>
  <si>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</si>
  <si>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s7040</t>
  </si>
  <si>
    <t>Ellen Page, Ian Daniel</t>
  </si>
  <si>
    <t>Ellen Page</t>
  </si>
  <si>
    <t>This documentary spotlights the struggle of minority communities in Nova Scotia as they fight officials over the lethal effects of industrial waste.</t>
  </si>
  <si>
    <t>s7041</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</si>
  <si>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</si>
  <si>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</si>
  <si>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</si>
  <si>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s7042</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</si>
  <si>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</si>
  <si>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</si>
  <si>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</si>
  <si>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</si>
  <si>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Orson Welles, Alan Cumming</t>
  </si>
  <si>
    <t>Actors, crew members and others who were there discuss the tumultuous creation of Orson Welles's final, unfinished film, “The Other Side of the Wind.”</t>
  </si>
  <si>
    <t>s7044</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</si>
  <si>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</si>
  <si>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</si>
  <si>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</si>
  <si>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s7045</t>
  </si>
  <si>
    <t>Fabio Ock, Joana Mazzucchelli</t>
  </si>
  <si>
    <t>Thiago Ventura</t>
  </si>
  <si>
    <t>In a rollicking special, Thiago Ventura jokes about life in the hood, social issues and more, explaining how actions speak louder than words.</t>
  </si>
  <si>
    <t>s7046</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</si>
  <si>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</si>
  <si>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</si>
  <si>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</si>
  <si>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</si>
  <si>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</si>
  <si>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</si>
  <si>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</si>
  <si>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</si>
  <si>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</si>
  <si>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Eyad Nassar, Ahmed Dawood, Mohamed Farraag, Hanan Motawie, Arwa Gouda, Bassel Alzaro</t>
  </si>
  <si>
    <t>The lives of a wealthy couple hiding their marital problems intersect with a group of hackers and the young women they exploit.</t>
  </si>
  <si>
    <t>s7050</t>
  </si>
  <si>
    <t>Jin-mo Joo, Sa-rang Kim, Junior, Ja-in Lee, Sung-hyun Baek, So-hui Yoon</t>
  </si>
  <si>
    <t>A renowned actor who is still pining over the loss of his first real love writes an autobiography about his memories of her, hoping to reconnect.</t>
  </si>
  <si>
    <t>s7051</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</si>
  <si>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</si>
  <si>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</si>
  <si>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</si>
  <si>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</si>
  <si>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</si>
  <si>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Wim Bonte</t>
  </si>
  <si>
    <t>The Tomorrowland music festival marks its 10th anniversary in Belgium, the U.S. and Brazil, with all the diverse excitement of the annual event.</t>
  </si>
  <si>
    <t>s7053</t>
  </si>
  <si>
    <t>Raam Reddy</t>
  </si>
  <si>
    <t>Thammegowda S., Channegowda, Abhishek H.N., Pooja, Singri Gowda</t>
  </si>
  <si>
    <t>In a South Indian village, a centenarian's funeral brings together his free-spirited son, inheritance-hungry grandson and girl-crazy great-grandson.</t>
  </si>
  <si>
    <t>s7054</t>
  </si>
  <si>
    <t>Joseph May, Keith Wickham, Yvonne Grundy, Jules De Jongh, Rachael Louise Miller, Rob Rackstraw, Mike Grady</t>
  </si>
  <si>
    <t>With a technology fair in Sodor, Thomas and the Steam Team tackle a flurry of tasks — but can they complete their deliveries before the grand opening?</t>
  </si>
  <si>
    <t>s7055</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</si>
  <si>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</si>
  <si>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</si>
  <si>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</si>
  <si>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</si>
  <si>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</si>
  <si>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</si>
  <si>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</si>
  <si>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</si>
  <si>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</si>
  <si>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</si>
  <si>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</si>
  <si>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</si>
  <si>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</si>
  <si>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</si>
  <si>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</si>
  <si>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</si>
  <si>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</si>
  <si>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</si>
  <si>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</si>
  <si>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</si>
  <si>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</si>
  <si>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</si>
  <si>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</si>
  <si>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</si>
  <si>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</si>
  <si>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</si>
  <si>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</si>
  <si>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</si>
  <si>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</si>
  <si>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</si>
  <si>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</si>
  <si>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</si>
  <si>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</si>
  <si>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</si>
  <si>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</si>
  <si>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</si>
  <si>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s7064</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</si>
  <si>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</si>
  <si>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</si>
  <si>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</si>
  <si>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</si>
  <si>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</si>
  <si>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s7066</t>
  </si>
  <si>
    <t>A film crew captures a year in the life of modern polygamist families at Rockland Ranch, a community for fundamentalist Mormons in the Utah desert.</t>
  </si>
  <si>
    <t>s7067</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</si>
  <si>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</si>
  <si>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</si>
  <si>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</si>
  <si>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Mohamed Ragab, Lamitta Frangieh, Mohsen Mansour, Rania Mallah, Madlyn Tabar, Mimi Gamal, Ahmed Rateb, Ahmed Zaher</t>
  </si>
  <si>
    <t>Determined to fight corruption in his country, a newspaper cartoonist debuts a new take-no-prisoners attitude.</t>
  </si>
  <si>
    <t>s7069</t>
  </si>
  <si>
    <t>Dallas Jackson</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</si>
  <si>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</si>
  <si>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</si>
  <si>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s7070</t>
  </si>
  <si>
    <t>Gary Stretch</t>
  </si>
  <si>
    <t>Ronda Rousey</t>
  </si>
  <si>
    <t>This documentary chronicles former Olympian and UFC champion Ronda Rousey's ascent to iconic status in the world of mixed martial arts.</t>
  </si>
  <si>
    <t>s7071</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</si>
  <si>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</si>
  <si>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</si>
  <si>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</si>
  <si>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</si>
  <si>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</si>
  <si>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</si>
  <si>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</si>
  <si>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</si>
  <si>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William Wyler, John Sturges</t>
  </si>
  <si>
    <t>James Stewart, Lloyd Bridges</t>
  </si>
  <si>
    <t>A P-47 Thunderbolt squadron is shown in preparation, at play and in bombing raids aiming to halt Nazi supply lines and aid Allied ground troops.</t>
  </si>
  <si>
    <t>s7074</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</si>
  <si>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</si>
  <si>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</si>
  <si>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</si>
  <si>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Marie Kondo</t>
  </si>
  <si>
    <t>In a series of inspiring home makeovers, world-renowned tidying expert Marie Kondo helps clients clear out the clutter – and choose joy.</t>
  </si>
  <si>
    <t>s7076</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</si>
  <si>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</si>
  <si>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</si>
  <si>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s7077</t>
  </si>
  <si>
    <t>Li Xian, Zhang Ming En, Wang Zixuan, Chen Yumi, Tang Yinuo, Wei Qing, Yang Shuming, Chen Jian, Kang Enhe, Dong Xiangrong</t>
  </si>
  <si>
    <t>In an otherworldly river town, a policeman follows the trail of a sinister force to save his community from deadly spells.</t>
  </si>
  <si>
    <t>s7078</t>
  </si>
  <si>
    <t>Tracey Ashley, Flame Monroe, Aida Rodriguez, Marlo Williams, April Macie, Chaunté Wayans, Tiffany Haddish</t>
  </si>
  <si>
    <t>Hand-picked by Tiffany Haddish, six diverse comedians showcase their raw humor in a series of specials oozing with energy.</t>
  </si>
  <si>
    <t>s7079</t>
  </si>
  <si>
    <t>Tiffany Haddish</t>
  </si>
  <si>
    <t>On her 40th birthday, Tiffany Haddish drops a bombastic special studded with singing, dancing and raunchy reflections on her long road to womanhood.</t>
  </si>
  <si>
    <t>s7080</t>
  </si>
  <si>
    <t>Comedic breakout Tiffany Haddish delivers a riotous stand-up ripe with the unpretentious and filthy tales of her meteoric rise to stardom.</t>
  </si>
  <si>
    <t>s7081</t>
  </si>
  <si>
    <t>Kristina Goolsby, Ashley York</t>
  </si>
  <si>
    <t>Tig Notaro</t>
  </si>
  <si>
    <t>July 17, 2015</t>
  </si>
  <si>
    <t>Comedian Tig Notaro announced her cancer diagnosis at what became a legendary stand-up set in 2012. Follow her search for humor amid devastating news.</t>
  </si>
  <si>
    <t>s7082</t>
  </si>
  <si>
    <t>Comedian Tig Notaro unleashes her inner prankster in a playful stand-up special packed with funny anecdotes, parenting confessions and more.</t>
  </si>
  <si>
    <t>s7083</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</si>
  <si>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</si>
  <si>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</si>
  <si>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</si>
  <si>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</si>
  <si>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Eric Goode, Rebecca Chaiklin</t>
  </si>
  <si>
    <t>A zoo owner spirals out of control amid a cast of eccentric characters in this true murder-for-hire story from the underworld of big cat breeding.</t>
  </si>
  <si>
    <t>s7085</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</si>
  <si>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</si>
  <si>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</si>
  <si>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</si>
  <si>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</si>
  <si>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</si>
  <si>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</si>
  <si>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s7087</t>
  </si>
  <si>
    <t>Li Jun</t>
  </si>
  <si>
    <t>Wallace Chung, Jung-jae Lee, Lang Yueting, Chae-yeong Lee</t>
  </si>
  <si>
    <t>A police officer and a psychologist learn of a sinister threat at a highly anticipated soccer match and team up in hopes of preventing disaster.</t>
  </si>
  <si>
    <t>s7088</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</si>
  <si>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</si>
  <si>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</si>
  <si>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</si>
  <si>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</si>
  <si>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</si>
  <si>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</si>
  <si>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</si>
  <si>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s7090</t>
  </si>
  <si>
    <t>Ellen Brown</t>
  </si>
  <si>
    <t>Tim Allen</t>
  </si>
  <si>
    <t>Standup comedian Tim Allen delivers a set dedicated to "men stuff" like lawn care, power tools and why he grunts like an animal.</t>
  </si>
  <si>
    <t>s7091</t>
  </si>
  <si>
    <t>Standup star Tim Allen storms the stage for a set chock-full of observations about powerful cars, beautiful lawns and more of the things he loves.</t>
  </si>
  <si>
    <t>s7092</t>
  </si>
  <si>
    <t>Tim Minchin, Jules Buckley</t>
  </si>
  <si>
    <t>Flanked by a full orchestra, Tim Minchin takes the Royal Albert Hall by storm with a wonderfully witty evening of satirical musical comedy.</t>
  </si>
  <si>
    <t>s7093</t>
  </si>
  <si>
    <t>Tim Minchin</t>
  </si>
  <si>
    <t>Comedic pianist Tim Minchin performs a host of his catchy songs that touch on everything from the Middle East to the healing power of canvas bags.</t>
  </si>
  <si>
    <t>s7094</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</si>
  <si>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</si>
  <si>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</si>
  <si>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</si>
  <si>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</si>
  <si>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Priya Bapat, Siddarth Jadhav, Umesh Kamat, Sai Tamhankar, Vandana Gupte</t>
  </si>
  <si>
    <t>Personality differences, an old friend and a past flame poke holes in the way a husband and wife perceive their marriage.</t>
  </si>
  <si>
    <t>s7096</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</si>
  <si>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</si>
  <si>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</si>
  <si>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</si>
  <si>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</si>
  <si>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s7097</t>
  </si>
  <si>
    <t>Yoon Sung-hyun</t>
  </si>
  <si>
    <t>Lee Je-hoon, Ahn Jae-hong, Choi Woo-shik, Park Jeong-min, Park Hae-soo</t>
  </si>
  <si>
    <t>Wanting to leave their dystopian world behind for a faraway paradise, three outlaws plot a money heist — and draw the attention of a vicious killer.</t>
  </si>
  <si>
    <t>s7098</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</si>
  <si>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</si>
  <si>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</si>
  <si>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</si>
  <si>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</si>
  <si>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This series traces the tragic case of Kalief Browder, a Bronx teen who spent three horrific years in jail, despite never being convicted of a crime.</t>
  </si>
  <si>
    <t>s7100</t>
  </si>
  <si>
    <t>Loo Aye Keng, Chen Ke Mei, Hady, Hishiko Woo, Jiang Pei Pei, Steve Yap</t>
  </si>
  <si>
    <t>A decade after college, a wake reunites five female friends struggling with illness, infidelity, toxic in-laws, spousal abuse and other life issues.</t>
  </si>
  <si>
    <t>s7101</t>
  </si>
  <si>
    <t>Santiwithi Phrombut, Jamorn Kijsawapak, Orrawan Phuakthaisong</t>
  </si>
  <si>
    <t>Firsthand accounts, re-enactments and computer-generated graphics retell in detail Thailand's biggest news stories from the past.</t>
  </si>
  <si>
    <t>s7102</t>
  </si>
  <si>
    <t>Kate Harbour, Justin Fletcher, Louis Jones</t>
  </si>
  <si>
    <t>This delightful animated series centers on impish lamb Timmy as he enters nursery school, where he learns about sharing, responsibility and fairness.</t>
  </si>
  <si>
    <t>s7103</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</si>
  <si>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</si>
  <si>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</si>
  <si>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</si>
  <si>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</si>
  <si>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s7104</t>
  </si>
  <si>
    <t>Steve Loter</t>
  </si>
  <si>
    <t>Ginnifer Goodwin, Mae Whitman, Rosario Dawson, Lucy Liu, Pamela Adlon, Raven-Symoné,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</si>
  <si>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</si>
  <si>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</si>
  <si>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</si>
  <si>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</si>
  <si>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</si>
  <si>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</si>
  <si>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</si>
  <si>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Mike Colter</t>
  </si>
  <si>
    <t>Docuseries, Science &amp; Nature TV, TV Action &amp; Adventure</t>
  </si>
  <si>
    <t>Little animals embark on big adventures across the U.S. in a dramatic nature series that explores their hidden worlds and epic survival stories.</t>
  </si>
  <si>
    <t>s7107</t>
  </si>
  <si>
    <t>Traveling the U.S., host John Weisbarth and expert Zack Giffin are helping families prep for the tiny lifestyle and create hypercustomized mini homes.</t>
  </si>
  <si>
    <t>s7108</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</si>
  <si>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</si>
  <si>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 and cutthroat competition.</t>
  </si>
  <si>
    <t>s7109</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</si>
  <si>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</si>
  <si>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</si>
  <si>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</si>
  <si>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</si>
  <si>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Jeon Hae-ri, Kim Eun-ah, Hong Bum-ki, Nam Do-hyeong, Um Sang-hyun</t>
  </si>
  <si>
    <t>Titipo the train is out to prove that he's got what it takes to help the folks of Train Village ride the rails safely and reliably.</t>
  </si>
  <si>
    <t>s7111</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</si>
  <si>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</si>
  <si>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</si>
  <si>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</si>
  <si>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</si>
  <si>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</si>
  <si>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</si>
  <si>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Michael Fimognari</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</si>
  <si>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</si>
  <si>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</si>
  <si>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s7114</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</si>
  <si>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</si>
  <si>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</si>
  <si>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</si>
  <si>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</si>
  <si>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</si>
  <si>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Edward Ellis, Flor Salcedo, Aaron Woolf</t>
  </si>
  <si>
    <t>United States, Venezuela</t>
  </si>
  <si>
    <t>Explore how the media and nationalism have fueled Venezuela's passion for physical appearance and the multibillion-dollar beauty pageant industry.</t>
  </si>
  <si>
    <t>s7116</t>
  </si>
  <si>
    <t>Josh Aronson</t>
  </si>
  <si>
    <t>Traumatized by combat, newly returned war veterans find solace in service dogs that guide them back to a fulfilling civilian life.</t>
  </si>
  <si>
    <t>s7117</t>
  </si>
  <si>
    <t>Myriam Aziza</t>
  </si>
  <si>
    <t>Sarah Stern, Jean-Christophe Folly, Julia Piaton, Arié Elmaleh, Clémentine Poidatz, Stéphane Debac, Richard Berry, Catherine Jacob</t>
  </si>
  <si>
    <t>June 24, 2018</t>
  </si>
  <si>
    <t>Just as Simone works up the courage to tell her conservative Jewish family she's a lesbian, she finds herself attracted to a male Senegalese chef.</t>
  </si>
  <si>
    <t>s7118</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</si>
  <si>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</si>
  <si>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</si>
  <si>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</si>
  <si>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</si>
  <si>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</si>
  <si>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</si>
  <si>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</si>
  <si>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s7120</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</si>
  <si>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</si>
  <si>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</si>
  <si>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</si>
  <si>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</si>
  <si>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</si>
  <si>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</si>
  <si>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</si>
  <si>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</si>
  <si>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</si>
  <si>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Octavian Kaul, Valin Shinyei, Chelsea Miller, Sunni Westbrook, Sam Vincent, Rebecca Shoichet, Jeff Evans Todd, Paul Dobson, Rhona Rees</t>
  </si>
  <si>
    <t>September 11, 2019</t>
  </si>
  <si>
    <t>They’re robots that can transform into cars – and the Tobots are committed to fighting villains to protect the city and root out crime.</t>
  </si>
  <si>
    <t>s7123</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</si>
  <si>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</si>
  <si>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</si>
  <si>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</si>
  <si>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s7124</t>
  </si>
  <si>
    <t>Todd Barry</t>
  </si>
  <si>
    <t>With bone-dry wit, stand-up comic Todd Barry dissects texting emergencies, Hitler's taste in wine, pricey soap, cheap pizza and much more.</t>
  </si>
  <si>
    <t>s7125</t>
  </si>
  <si>
    <t>Todd Glass</t>
  </si>
  <si>
    <t>Try to keep up as comedian Todd Glass delivers rapid-fire stand-up that bounces from his heart attack to his coming out to how to eat a Kit Kat.</t>
  </si>
  <si>
    <t>s7126</t>
  </si>
  <si>
    <t>Standup comedian Todd Glass gets right down to it, with sly observations on accepting directions, denying compliments and being afraid of the dark.</t>
  </si>
  <si>
    <t>s7127</t>
  </si>
  <si>
    <t>Lucas Lauriente</t>
  </si>
  <si>
    <t>In his stand-up set, Argentine comic Lucas Lauriente animatedly rattles off reflections on different generations and begs kids to stop saying "goals."</t>
  </si>
  <si>
    <t>s7128</t>
  </si>
  <si>
    <t>Mariano Cohn, Gastón Duprat</t>
  </si>
  <si>
    <t>El Negro Álvarez</t>
  </si>
  <si>
    <t>This quirky examination of Argentina's culture, customs and cuisine slices into the country's traditional barbecue – which is both meal and ritual.</t>
  </si>
  <si>
    <t>s7129</t>
  </si>
  <si>
    <t>Jeanette Aw, Dai Xiangyu, Elvin Ng, Eelyn Kok, Zheng Geping, Aileen Tan, Zhou Ying, Hong Hui Fang, Zhang Zhenhuan</t>
  </si>
  <si>
    <t>Spanning 30 years, a group of dedicated and diverse friends experiences happiness and hardship in a newly independent Singapore.</t>
  </si>
  <si>
    <t>s7130</t>
  </si>
  <si>
    <t>Salman Khan, Karisma Kapoor, Saif Ali Khan, Tabu, Sonali Bendre, Mohnish Bahl, Reema Lagoo, Mahesh Thakur, Neelam, Alok Nath</t>
  </si>
  <si>
    <t>s7131</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</si>
  <si>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</si>
  <si>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</si>
  <si>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</si>
  <si>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</si>
  <si>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Kyoko Miyake</t>
  </si>
  <si>
    <t>United Kingdom, Canada, Japan</t>
  </si>
  <si>
    <t>This documentary follows J-Pop idol Rio and her predominantly middle-aged fans, and their seemingly transactional interactions.</t>
  </si>
  <si>
    <t>s7133</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</si>
  <si>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</si>
  <si>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</si>
  <si>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</si>
  <si>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</si>
  <si>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</si>
  <si>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</si>
  <si>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</si>
  <si>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</si>
  <si>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s7135</t>
  </si>
  <si>
    <t>Phil Roman</t>
  </si>
  <si>
    <t>Richard Kind, Dana Hill, Anndi McAfee, Tony Jay, Rip Taylor, Henry Gibson</t>
  </si>
  <si>
    <t>When a young wizard leaves Tom to guard his priceless magic ring, Jerry gets the ring stuck on his head, igniting a series of slapstick antics.</t>
  </si>
  <si>
    <t>s7136</t>
  </si>
  <si>
    <t>Rob Zombie</t>
  </si>
  <si>
    <t>Tom Papa</t>
  </si>
  <si>
    <t>Comedian Tom Papa riffs on the trials of married life, fatherhood in the 21st century, domestic pets and more in his stand-up show.</t>
  </si>
  <si>
    <t>s7137</t>
  </si>
  <si>
    <t>Gregory Jacobs</t>
  </si>
  <si>
    <t>Comedian Tom Papa takes on body image issues, social media, pets, Staten Island, the "old days" and more in a special from his home state of New Jersey.</t>
  </si>
  <si>
    <t>s7138</t>
  </si>
  <si>
    <t>Rami Hachache</t>
  </si>
  <si>
    <t>Tom Segura</t>
  </si>
  <si>
    <t>March 24, 2020</t>
  </si>
  <si>
    <t>Tom Segura scores laughs with uncomfortably candid stories about mothers, fathers, following your dreams — and other things you'd rather not think about.</t>
  </si>
  <si>
    <t>s7139</t>
  </si>
  <si>
    <t>Levelheaded stand-up Tom Segura shares offhand appraisals on hotels and opens up about his hobbies and digestive ailments in this comedy special.</t>
  </si>
  <si>
    <t>s7140</t>
  </si>
  <si>
    <t>Tom Segura gives voice to the sordid thoughts you'd never say out loud, with blunt musings on porn, parking lot power struggles, parenthood and more.</t>
  </si>
  <si>
    <t>s7141</t>
  </si>
  <si>
    <t>January 8, 2016</t>
  </si>
  <si>
    <t>The bearded, bawdy and comically bitter Tom Segura gets real about body piercings, the "Area 51" of men's bodies, and the lie he told Mike Tyson.</t>
  </si>
  <si>
    <t>s7142</t>
  </si>
  <si>
    <t>Tomasz Jachimek, Jacek Stramik</t>
  </si>
  <si>
    <t>Writer, actor and satirist Tomasz Jachimek teams up with comedian Jacek Stramik for a night of subversive stand-up at Klub Hybrydy in Warsaw.</t>
  </si>
  <si>
    <t>s7143</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</si>
  <si>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</si>
  <si>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</si>
  <si>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</si>
  <si>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s7144</t>
  </si>
  <si>
    <t>Shin Mina, Lee Je-hoon, Kim Ye-won, Cho Han-cheul, Baek Hyeon-jin, Kang Ki-doong, Park Joo-hee, Oh Gwang-rok</t>
  </si>
  <si>
    <t>The head of a real estate firm with the ability to travel through time by taking the subway marries a photographer to try and change his future.</t>
  </si>
  <si>
    <t>s7145</t>
  </si>
  <si>
    <t>Lee Hak Joo, Ji-an Kim, Jae-yoon Lee, Heo Ji Won, Yang Hak Jin, Choi Yeong Min</t>
  </si>
  <si>
    <t>A tough young man with a short temper and no patience for bullies gains a legendary reputation as the best street fighter in Busan.</t>
  </si>
  <si>
    <t>s7146</t>
  </si>
  <si>
    <t>Tony Parker</t>
  </si>
  <si>
    <t>This film examines the background and career of Tony Parker, whose determination led him to become arguably the greatest French basketball player.</t>
  </si>
  <si>
    <t>s7147</t>
  </si>
  <si>
    <t>Tony Robbins</t>
  </si>
  <si>
    <t>Tony Robbins' clients swear by his unorthodox life coaching methods. A revealing film goes behind the curtain at his annual mega-event.</t>
  </si>
  <si>
    <t>s7148</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</si>
  <si>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</si>
  <si>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</si>
  <si>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</si>
  <si>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</si>
  <si>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Desiree Burch</t>
  </si>
  <si>
    <t>On the shores of paradise, gorgeous singles meet and mingle. But there’s a twist. To win a $100,000 grand prize, they’ll have to give up sex.</t>
  </si>
  <si>
    <t>s7150</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</si>
  <si>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</si>
  <si>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</si>
  <si>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</si>
  <si>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</si>
  <si>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Joep Vermolen, Amy van der Weerden, Loulou Hameleers, Robbert Bleij</t>
  </si>
  <si>
    <t>Reclusive, socially awkward jingle composer Toon must navigate the nightmarish world of show biz after a viral video skyrockets him to fame.</t>
  </si>
  <si>
    <t>s7152</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</si>
  <si>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</si>
  <si>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</si>
  <si>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</si>
  <si>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</si>
  <si>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United Kingdom, United States, Czech Republic</t>
  </si>
  <si>
    <t>This series investigates mysteries that persistently elude scientific explanation, such as mythical creatures, UFOs, sacred sites and more.</t>
  </si>
  <si>
    <t>s7154</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</si>
  <si>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</si>
  <si>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</si>
  <si>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</si>
  <si>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Social media star Hayes Grier returns to North Carolina for a reality series packed with action sports, pranks and romantic escapades.</t>
  </si>
  <si>
    <t>s7156</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</si>
  <si>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</si>
  <si>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</si>
  <si>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</si>
  <si>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</si>
  <si>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</si>
  <si>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</si>
  <si>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s7158</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</si>
  <si>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</si>
  <si>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</si>
  <si>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s7159</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</si>
  <si>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</si>
  <si>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</si>
  <si>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</si>
  <si>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s7160</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</si>
  <si>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</si>
  <si>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</si>
  <si>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s7161</t>
  </si>
  <si>
    <t>Clé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</si>
  <si>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</si>
  <si>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</si>
  <si>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</si>
  <si>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</si>
  <si>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</si>
  <si>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</si>
  <si>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</si>
  <si>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</si>
  <si>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Shalini Vatsa, Chitrangada Chakraborty, Vinay Sharma, Sonal Joshi, Kritika Pande</t>
  </si>
  <si>
    <t>Exasperated with living in perpetual fear for their safety, four women kidnap a man to show him the realities of being female in Delhi.</t>
  </si>
  <si>
    <t>s7165</t>
  </si>
  <si>
    <t>Australia's toughest tow truck operators work to keep Queensland's streets clear of overturned semis and other automotive disasters.</t>
  </si>
  <si>
    <t>s7166</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</si>
  <si>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</si>
  <si>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</si>
  <si>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s7167</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</si>
  <si>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</si>
  <si>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</si>
  <si>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</si>
  <si>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</si>
  <si>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t>
  </si>
  <si>
    <t>In his first special since his serious car accident, Tracy Morgan cracks jokes about life in a coma, his second marriage and his family's dark side.</t>
  </si>
  <si>
    <t>s7169</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</si>
  <si>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</si>
  <si>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</si>
  <si>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</si>
  <si>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</si>
  <si>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</si>
  <si>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</si>
  <si>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</si>
  <si>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</si>
  <si>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</si>
  <si>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Mike Smith, John Paul Tremblay, Robb Wells, Pat Roach</t>
  </si>
  <si>
    <t>The boys head to Ireland after winning a contest to see Rush but are arrested by immigration and must perform a community service puppet show.</t>
  </si>
  <si>
    <t>s7173</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</si>
  <si>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</si>
  <si>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</si>
  <si>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</si>
  <si>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</si>
  <si>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</si>
  <si>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</si>
  <si>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</si>
  <si>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</si>
  <si>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The Trailer Park Boys are thrilled to get a free trip to Europe, until they arrive and learn about their corporate sponsor's unusual requirements.</t>
  </si>
  <si>
    <t>s7176</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</si>
  <si>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</si>
  <si>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</si>
  <si>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</si>
  <si>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</si>
  <si>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</si>
  <si>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</si>
  <si>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</si>
  <si>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</si>
  <si>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</si>
  <si>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s7179</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</si>
  <si>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</si>
  <si>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</si>
  <si>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s7180</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</si>
  <si>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</si>
  <si>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</si>
  <si>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</si>
  <si>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</si>
  <si>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</si>
  <si>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</si>
  <si>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</si>
  <si>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Gong Yoo, Yu-mi Jung, Dong-seok Ma, Soo-an Kim, Woo Shik Choi, Sohee, Eui-sung Kim</t>
  </si>
  <si>
    <t>As a zombie outbreak sweeps the country, a dad and his daughter take a harrowing train journey in an attempt to reach the only city that's still safe.</t>
  </si>
  <si>
    <t>s7183</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</si>
  <si>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</si>
  <si>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</si>
  <si>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</si>
  <si>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</si>
  <si>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</si>
  <si>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</si>
  <si>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s7185</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</si>
  <si>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</si>
  <si>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</si>
  <si>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</si>
  <si>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</si>
  <si>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</si>
  <si>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</si>
  <si>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</si>
  <si>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</si>
  <si>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</si>
  <si>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</si>
  <si>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</si>
  <si>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</si>
  <si>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</si>
  <si>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</si>
  <si>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</si>
  <si>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</si>
  <si>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Michael Del Monte</t>
  </si>
  <si>
    <t>Janae Marie Kroczaleski</t>
  </si>
  <si>
    <t>Powerlifter Matt Kroczaleski faced his greatest challenge when he came out as transgender. This documentary captures his transition into a woman.</t>
  </si>
  <si>
    <t>s7190</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</si>
  <si>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</si>
  <si>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</si>
  <si>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</si>
  <si>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</si>
  <si>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</si>
  <si>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</si>
  <si>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</si>
  <si>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Sophia Isabella, Jeremy Levy, Jacob Tillman, Ryan Andes, Deanna McGovern, Dick Terhune</t>
  </si>
  <si>
    <t>Optimus Prime and the AllSpark are missing – and only a memory-scrambled Bumblebee holds the key to finding them in this animated sci-fi series.</t>
  </si>
  <si>
    <t>s7193</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</si>
  <si>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</si>
  <si>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</si>
  <si>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</si>
  <si>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Will Friedle, Darren Criss, Constance Zimmer, Khary Payton, Mitchell Whitfield, Stuart Allan, Ted McGinley, Peter Cullen</t>
  </si>
  <si>
    <t>When a prison ship crash unleashes hundreds of Decepticons on Earth, Bumblebee leads a new Autobot force to protect humankind.</t>
  </si>
  <si>
    <t>s7195</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</si>
  <si>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</si>
  <si>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</si>
  <si>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</si>
  <si>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</si>
  <si>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</si>
  <si>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</si>
  <si>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</si>
  <si>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</si>
  <si>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</si>
  <si>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s7198</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</si>
  <si>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</si>
  <si>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</si>
  <si>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</si>
  <si>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</si>
  <si>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</si>
  <si>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Henry Keane, Glen Keane, Lucas Neff, Brian Baumgartner, Jackie Loeb, Olive Keane</t>
  </si>
  <si>
    <t>Six-year old Hank and his best pal, a giant trash truck, explore the world around them on fantastical adventures with their animal friends.</t>
  </si>
  <si>
    <t>s7200</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</si>
  <si>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</si>
  <si>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</si>
  <si>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s7201</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</si>
  <si>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</si>
  <si>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</si>
  <si>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</si>
  <si>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White Trash Tyler</t>
  </si>
  <si>
    <t>Travis Scott</t>
  </si>
  <si>
    <t>While crafting his Grammy-nominated album "Astroworld," Travis Scott juggles controversy, fatherhood and career highs in this intimate documentary.</t>
  </si>
  <si>
    <t>s7203</t>
  </si>
  <si>
    <t>Paul Solet</t>
  </si>
  <si>
    <t>This documentary reconstructs the pivotal moments that drove a man on a rampage to destroy a small town with a bulldozer he fortified in secret.</t>
  </si>
  <si>
    <t>s7204</t>
  </si>
  <si>
    <t>Sam Hobkinson</t>
  </si>
  <si>
    <t>This cinematic journey into the waters off East Africa chronicles the story behind artist Damien Hirst's massive exhibition of oceanic treasures.</t>
  </si>
  <si>
    <t>s7205</t>
  </si>
  <si>
    <t>Renu Sharda, Sonal Kaushal, Shiney Prakash, Sumriddhi Shukla</t>
  </si>
  <si>
    <t>From the virtue of politeness to the dangers of social media, life is full of valuable lessons for a group of friends navigating the journey of growing up.</t>
  </si>
  <si>
    <t>s7206</t>
  </si>
  <si>
    <t>Jon Reiner, Brad Rothschild</t>
  </si>
  <si>
    <t>Entrepreneurs from Vermont and Quebec sell Christmas trees on the streets of New York, becoming a cherished part of neighborhood holiday traditions.</t>
  </si>
  <si>
    <t>s7207</t>
  </si>
  <si>
    <t>Brody Allen, Jenna Davis, Ryan Bartley, Philece Sampler, Leigh Kelly, Abby Trott</t>
  </si>
  <si>
    <t>When their animal friends need help, brother-and-sister team Toby and Teri use the clues and follow the facts to solve mysteries in their own backyard.</t>
  </si>
  <si>
    <t>s7208</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</si>
  <si>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</si>
  <si>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</si>
  <si>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</si>
  <si>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</si>
  <si>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</si>
  <si>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</si>
  <si>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</si>
  <si>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</si>
  <si>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s7210</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</si>
  <si>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</si>
  <si>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</si>
  <si>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</si>
  <si>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</si>
  <si>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</si>
  <si>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</si>
  <si>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</si>
  <si>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</si>
  <si>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</si>
  <si>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</si>
  <si>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</si>
  <si>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</si>
  <si>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</si>
  <si>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</si>
  <si>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</si>
  <si>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</si>
  <si>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</si>
  <si>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</si>
  <si>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</si>
  <si>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</si>
  <si>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</si>
  <si>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David Paul Meyer</t>
  </si>
  <si>
    <t>Trevor Noah</t>
  </si>
  <si>
    <t>February 21, 2017</t>
  </si>
  <si>
    <t>The "Daily Show" host ponders the perils of naming countries, how traffic lights turn New Yorkers invincible and why you shouldn't drink in Scotland.</t>
  </si>
  <si>
    <t>s7217</t>
  </si>
  <si>
    <t>"Daily Show" host Trevor Noah touches on tacos, runaway snakes, camping, racism immunity and lessons he learned from his mother in this comedy special.</t>
  </si>
  <si>
    <t>s7218</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</si>
  <si>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</si>
  <si>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</si>
  <si>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</si>
  <si>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Charged as a teen in the 1993 killing of a Boston cop, Sean K. Ellis fights to prove his innocence while exposing police corruption and systemic racism.</t>
  </si>
  <si>
    <t>s7220</t>
  </si>
  <si>
    <t>In this true crime docuseries, some of the most dramatic trials of all time are examined with an emphasis on how the media may have impacted verdicts.</t>
  </si>
  <si>
    <t>s7221</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</si>
  <si>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</si>
  <si>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</si>
  <si>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</si>
  <si>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</si>
  <si>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Killer Mike</t>
  </si>
  <si>
    <t>In this funny and provocative series, rapper and activist Killer Mike puts his revolutionary ideas about achieving social change into action.</t>
  </si>
  <si>
    <t>s7223</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</si>
  <si>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</si>
  <si>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</si>
  <si>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s7224</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</si>
  <si>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</si>
  <si>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</si>
  <si>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</si>
  <si>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</si>
  <si>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</si>
  <si>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</si>
  <si>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Annabelle Kong, Amber Chia, Carmen Soo, Danny Wan, Daniel Tan, Jeffrey Cheng</t>
  </si>
  <si>
    <t>After graduation, three women from distinct backgrounds find themselves in the real world, facing the challenges of work, romance and unexpected fame.</t>
  </si>
  <si>
    <t>s7227</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</si>
  <si>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</si>
  <si>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</si>
  <si>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</si>
  <si>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</si>
  <si>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</si>
  <si>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</si>
  <si>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</si>
  <si>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Ben Affleck, Oscar Isaac, Charlie Hunnam, Pedro Pascal, Garrett Hedlund, Adria Arjona</t>
  </si>
  <si>
    <t>Loyalties are tested when five former special forces operatives reunite to steal a drug lord's fortune, unleashing a chain of unintended consequences.</t>
  </si>
  <si>
    <t>s7230</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</si>
  <si>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</si>
  <si>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</si>
  <si>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</si>
  <si>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</si>
  <si>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</si>
  <si>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</si>
  <si>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</si>
  <si>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</si>
  <si>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</si>
  <si>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Nicholas Zeig-Owens</t>
  </si>
  <si>
    <t>Brian Firkus</t>
  </si>
  <si>
    <t>Drag queen Trixie Mattel deals with the bittersweet reality of success in this documentary that explores her rise to fame and subsequent music career.</t>
  </si>
  <si>
    <t>s7233</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</si>
  <si>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</si>
  <si>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</si>
  <si>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</si>
  <si>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</si>
  <si>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</si>
  <si>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</si>
  <si>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</si>
  <si>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</si>
  <si>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</si>
  <si>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</si>
  <si>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</si>
  <si>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</si>
  <si>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</si>
  <si>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</si>
  <si>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</si>
  <si>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</si>
  <si>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 the donkey may be opinionated, but he's as sweet as can be in this animated series that's full of lessons for children.</t>
  </si>
  <si>
    <t>s7238</t>
  </si>
  <si>
    <t>Konstantin Khabenskiy, Olga Sutulova, Max Matveev, Evgeniy Stychkin, Orkhan Abulov</t>
  </si>
  <si>
    <t>The complex historical figure of Leon Trotsky comes to life in this epic biography that depicts the tumultuous life of the Russian revolutionary.</t>
  </si>
  <si>
    <t>s7239</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</si>
  <si>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</si>
  <si>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</si>
  <si>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</si>
  <si>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</si>
  <si>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</si>
  <si>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</si>
  <si>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</si>
  <si>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</si>
  <si>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</si>
  <si>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</si>
  <si>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</si>
  <si>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</si>
  <si>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When something's wrong in the Rainbow Kingdom, bighearted guardian True and her best friend, Bartleby, are there to grant wishes and save the day.</t>
  </si>
  <si>
    <t>s7243</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</si>
  <si>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</si>
  <si>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</si>
  <si>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</si>
  <si>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</si>
  <si>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</si>
  <si>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</si>
  <si>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</si>
  <si>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</si>
  <si>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</si>
  <si>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</si>
  <si>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</si>
  <si>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</si>
  <si>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Michela Luci, Jamie Watson, Eric Peterson, Anna Claire Bartlam, Nicolas Aqui, Cory Doran, Julie Lemieux</t>
  </si>
  <si>
    <t>True and her friends are dropping sweet, silly beats with freshly modern music videos set to the sounds of classic nursery rhyme songs.</t>
  </si>
  <si>
    <t>s7247</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</si>
  <si>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</si>
  <si>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</si>
  <si>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</si>
  <si>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s7248</t>
  </si>
  <si>
    <t>It's Grabbleapple harvest season in the Rainbow Kingdom ... but Glummy Glooma doesn't want autumn to come. Can True and her friends save the festival?</t>
  </si>
  <si>
    <t>s7249</t>
  </si>
  <si>
    <t>Michela Luci, Jamie Watson, Eric Peterson, Cory Doran, Nicolas Aqui</t>
  </si>
  <si>
    <t>True and Bartleby try to cheer up the Rainbow Kingdom’s loneliest citizen, but his gloomy mood is contagious! Can a trio of wishes turn things around?</t>
  </si>
  <si>
    <t>s7250</t>
  </si>
  <si>
    <t>The power of friendship can solve any problem – and the Rainbow Kingdom's got plenty to go around. Cue Bartleby and True for the rescue!</t>
  </si>
  <si>
    <t>s7251</t>
  </si>
  <si>
    <t>True and Bartleby travel to the other side of the Neverending Rainbow to bring back Dillydally — a brave explorer who's the Rainbow King's best friend!</t>
  </si>
  <si>
    <t>s7252</t>
  </si>
  <si>
    <t>Through the magic of the Story Spinner, True and her friends create their own versions of Pinocchio, Little Red Riding Hood and other classic tales.</t>
  </si>
  <si>
    <t>s7253</t>
  </si>
  <si>
    <t>It's up to True and her friends to save the day when a hungry Yeti sneaks a forbidden treat and fills the kingdom with Howling Greenies.</t>
  </si>
  <si>
    <t>s7254</t>
  </si>
  <si>
    <t>An ice crystal from a frosty realm is freezing everything in the Rainbow Kingdom, its citizens too! Can True save Winter Wishfest – and her friends?</t>
  </si>
  <si>
    <t>s7255</t>
  </si>
  <si>
    <t>Do-gooding True and Bartleby will go anywhere to make wishes come true – from the bottom of the Living Sea to the tip of Mount Tippy Tippy Top!</t>
  </si>
  <si>
    <t>s7256</t>
  </si>
  <si>
    <t>Todd Kauffman, Mark Thornton</t>
  </si>
  <si>
    <t>Spring has sprung in Rainbow City, and Wuzzle Wegg Day is right around the corner! But Bartleby's convinced that a Wegg-stealing monster is on the loose.</t>
  </si>
  <si>
    <t>s7257</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</si>
  <si>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</si>
  <si>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</si>
  <si>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</si>
  <si>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Donald Trump</t>
  </si>
  <si>
    <t>Friends, associates and critics reveal the truly American story of Donald Trump, the brash businessman who defied the odds to become U.S. president.</t>
  </si>
  <si>
    <t>s7259</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</si>
  <si>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</si>
  <si>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</si>
  <si>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</si>
  <si>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</si>
  <si>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</si>
  <si>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</si>
  <si>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</si>
  <si>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</si>
  <si>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Tiffany Haddish, Ali Wong, Steven Yeun, Nicole Byer, Richard E. Grant, Reggie Watts</t>
  </si>
  <si>
    <t>Free-spirited toucan Tuca and self-doubting song thrush Bertie are best friends – and birds – who guide each other through life's ups and downs.</t>
  </si>
  <si>
    <t>s7262</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</si>
  <si>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</si>
  <si>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</si>
  <si>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</si>
  <si>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</si>
  <si>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</si>
  <si>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</si>
  <si>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</si>
  <si>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</si>
  <si>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</si>
  <si>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</si>
  <si>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Mfanelo Ngoma</t>
  </si>
  <si>
    <t>Tumi Morake</t>
  </si>
  <si>
    <t>Tumi Morake dishes out hot takes and fiery commentary about the concept of identity, politics, family life, weaves, and more in this stand-up special.</t>
  </si>
  <si>
    <t>s7266</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</si>
  <si>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</si>
  <si>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</si>
  <si>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</si>
  <si>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Hafidz Roshdi, Uqasha Senrose, Alif Satar, Mawar Rashid</t>
  </si>
  <si>
    <t>Under pressure from his parents to settle down, a pleasure-seeking playboy falls for a woman who's like nobody he's ever met.</t>
  </si>
  <si>
    <t>s7268</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</si>
  <si>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</si>
  <si>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</si>
  <si>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</si>
  <si>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</si>
  <si>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Frank Capra, John Huston, Hugh Stewart, Roy Boulting, Anthony Veiller</t>
  </si>
  <si>
    <t>Burgess Meredith</t>
  </si>
  <si>
    <t>British and American troops join forces to liberate a Nazi stranglehold in North Africa, sharing battles, hard work and a peaceful Christmas dinner.</t>
  </si>
  <si>
    <t>s7270</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</si>
  <si>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</si>
  <si>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</si>
  <si>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</si>
  <si>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</si>
  <si>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</si>
  <si>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</si>
  <si>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s7272</t>
  </si>
  <si>
    <t>Reid Scott, John Eric Bentley, Amir Talai, Phil LaMarr, Grey DeLisle, Michael Patrick Bell, Eric Bauza</t>
  </si>
  <si>
    <t>Join Turbo and his posse, the Fast Action Stunt Team. Filled with comedy, action and fun, this series amps it up to the extreme.</t>
  </si>
  <si>
    <t>s7273</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</si>
  <si>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</si>
  <si>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</si>
  <si>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s7274</t>
  </si>
  <si>
    <t>Idris Elba, Piper Perabo, JJ Feild, Frankie Hervey, Guz Khan</t>
  </si>
  <si>
    <t>A down-and-out DJ plots to rebuild his music career while working as a nanny for his famous best friend's wild 11-year-old daughter.</t>
  </si>
  <si>
    <t>s7275</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</si>
  <si>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</si>
  <si>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</si>
  <si>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</si>
  <si>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</si>
  <si>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</si>
  <si>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</si>
  <si>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</si>
  <si>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</si>
  <si>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s7278</t>
  </si>
  <si>
    <t>Hidetaka Inazuka</t>
  </si>
  <si>
    <t>Stuart Varnam-Atkin</t>
  </si>
  <si>
    <t>This documentary reenacts the experiences of late activist Tsutomu Yamaguchi, a survivor of both atomic bombings on Japan in 1945.</t>
  </si>
  <si>
    <t>s7279</t>
  </si>
  <si>
    <t>Gaspard Ulliel, Freya Mavor</t>
  </si>
  <si>
    <t>Months after a crushing breakup, a man receives a mysterious package that opens a portal to the past – and gives him a chance to win back his ex.</t>
  </si>
  <si>
    <t>s7280</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</si>
  <si>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</si>
  <si>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</si>
  <si>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s7281</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</si>
  <si>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</si>
  <si>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</si>
  <si>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</si>
  <si>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</si>
  <si>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</si>
  <si>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</si>
  <si>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</si>
  <si>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</si>
  <si>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Buz Wallick</t>
  </si>
  <si>
    <t>Karissa Strain, Katie Strain, Yves Bright, Angie Everhart, Thaddeus Shafer, Mary O'Neil</t>
  </si>
  <si>
    <t>When a yoga enthusiast begins to pull away from her identical twin sister and business partner, their lifelong bond turns deadly.</t>
  </si>
  <si>
    <t>s7284</t>
  </si>
  <si>
    <t>Linda Bassett</t>
  </si>
  <si>
    <t>The colorful and curious family of Twirlywoos bounces around their boat and visits new places, turning learning into adventures wherever they land.</t>
  </si>
  <si>
    <t>s7285</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</si>
  <si>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</si>
  <si>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</si>
  <si>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</si>
  <si>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Álvaro Longoria, Gerardo Olivares</t>
  </si>
  <si>
    <t>Lawmakers and activists with conflicting ideologies speak about the complexities of Catalonia's politics and the fight for its independence from Spain.</t>
  </si>
  <si>
    <t>s7287</t>
  </si>
  <si>
    <t>Weber Yang, Lin Yo-Wei, Megan Lai, Amanda Chou, Lucia Xie, Cherry Leung</t>
  </si>
  <si>
    <t>When two single guys learn a woman they both slept with disappeared after giving birth, they decide to raise her baby girl together as a family.</t>
  </si>
  <si>
    <t>s7288</t>
  </si>
  <si>
    <t>Gary Young</t>
  </si>
  <si>
    <t>Cathy Tyson, Katie Jarvis, David Hayman, Josh Herdman, Dave Johns, Danielle Harold, Kedar Williams-Stirling, Neal Ward</t>
  </si>
  <si>
    <t>A doctor and a drug addict kidnap the son of a local gangster, seeking revenge for the death of a loved one.</t>
  </si>
  <si>
    <t>s7289</t>
  </si>
  <si>
    <t>Dane DeHaan, Tatiana Maslany, Gordon Pinsent, John Ralston</t>
  </si>
  <si>
    <t>A troubled couple living near the North Pole begins a perilous journey south in an attempt to find peace and vanquish ghosts from the past.</t>
  </si>
  <si>
    <t>s7290</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</si>
  <si>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</si>
  <si>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</si>
  <si>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</si>
  <si>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</si>
  <si>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Lee Seung-gi, Jasper Liu</t>
  </si>
  <si>
    <t>Paired together for an unforgettable trip across Asia, stars Lee Seung-gi and Jasper Liu become buddies as they connect with fans and local cultures.</t>
  </si>
  <si>
    <t>s7292</t>
  </si>
  <si>
    <t>Susan Lambert, Stefan Moore</t>
  </si>
  <si>
    <t>This documentary recounts a 1994 incident in Honolulu in which a circus elephant attacked and killed its trainer, then ran loose on the city streets.</t>
  </si>
  <si>
    <t>s7293</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</si>
  <si>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</si>
  <si>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</si>
  <si>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s7294</t>
  </si>
  <si>
    <t>Mike Tyson, Trevor Berbick</t>
  </si>
  <si>
    <t>In this surprisingly emotional documentary, heavyweight champ Mike Tyson analyzes the controversies surrounding his career and turbulent private life.</t>
  </si>
  <si>
    <t>s7295</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</si>
  <si>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</si>
  <si>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</si>
  <si>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</si>
  <si>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</si>
  <si>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</si>
  <si>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</si>
  <si>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</si>
  <si>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</si>
  <si>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</si>
  <si>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</si>
  <si>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</si>
  <si>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</si>
  <si>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</si>
  <si>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</si>
  <si>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</si>
  <si>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</si>
  <si>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</si>
  <si>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s7300</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</si>
  <si>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</si>
  <si>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</si>
  <si>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</si>
  <si>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</si>
  <si>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David Chang, Peter Meehan</t>
  </si>
  <si>
    <t>All the flavor. None of the BS. Star chef David Chang leads friends on a mouthwatering, cross-cultural hunt for the world's most satisfying grub.</t>
  </si>
  <si>
    <t>s7302</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</si>
  <si>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</si>
  <si>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</si>
  <si>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</si>
  <si>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Naresh Saigal</t>
  </si>
  <si>
    <t>Mala Sinha, Shammi Kapoor, Raaj Kumar, Leela Chitnis, Dhumal, Kumkum</t>
  </si>
  <si>
    <t>An honest man dreams of a better life for his family, but a childhood friend leads him into a world of crime that keeps happiness just out of reach.</t>
  </si>
  <si>
    <t>s7304</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</si>
  <si>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</si>
  <si>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</si>
  <si>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</si>
  <si>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</si>
  <si>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</si>
  <si>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</si>
  <si>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</si>
  <si>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s7306</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</si>
  <si>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</si>
  <si>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</si>
  <si>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</si>
  <si>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</si>
  <si>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</si>
  <si>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s7308</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</si>
  <si>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</si>
  <si>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</si>
  <si>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</si>
  <si>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</si>
  <si>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</si>
  <si>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</si>
  <si>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s7310</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</si>
  <si>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</si>
  <si>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</si>
  <si>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</si>
  <si>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</si>
  <si>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</si>
  <si>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</si>
  <si>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</si>
  <si>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</si>
  <si>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</si>
  <si>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</si>
  <si>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</si>
  <si>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</si>
  <si>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</si>
  <si>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</si>
  <si>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</si>
  <si>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</si>
  <si>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Mick Grogan</t>
  </si>
  <si>
    <t>Ted Kaczynski</t>
  </si>
  <si>
    <t>The CIA attempts to turn Ted Kaczynski, aka the Unabomber, into a super agent — a plan that backfires. Based on real events.</t>
  </si>
  <si>
    <t>s7315</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</si>
  <si>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</si>
  <si>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</si>
  <si>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</si>
  <si>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s7316</t>
  </si>
  <si>
    <t>Michael Mazzola</t>
  </si>
  <si>
    <t>Noted UFO expert Dr. Steven Greer interviews witnesses and presents classified documents concerning the existence of extraterrestrials.</t>
  </si>
  <si>
    <t>s7317</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</si>
  <si>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</si>
  <si>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</si>
  <si>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s7318</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</si>
  <si>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</si>
  <si>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</si>
  <si>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s7319</t>
  </si>
  <si>
    <t>Ellie Kemper, Jane Krakowski, Tituss Burgess, Carol Kane</t>
  </si>
  <si>
    <t>May 30, 2018</t>
  </si>
  <si>
    <t>When a woman is rescued from a doomsday cult and lands in New York City, she must navigate a world she didn’t think even existed anymore.</t>
  </si>
  <si>
    <t>s7320</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</si>
  <si>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</si>
  <si>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</si>
  <si>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</si>
  <si>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</si>
  <si>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</si>
  <si>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</si>
  <si>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s7322</t>
  </si>
  <si>
    <t>Svati Chakravarty Bhatkal</t>
  </si>
  <si>
    <t>After the brutal murders of their loved ones, three individuals share how they healed through forgiveness in this documentary presented by Aamir Khan.</t>
  </si>
  <si>
    <t>s7323</t>
  </si>
  <si>
    <t>Agustí Villaronga</t>
  </si>
  <si>
    <t>Marcel Borràs, Bruna Cusí, Nuria Prims, Oriol Pla, Luisa Gavasa, Terele Pávez, Fernando Esteso, Juan Diego, Roger Casamajor, Jorge Usón</t>
  </si>
  <si>
    <t>July 17, 2017</t>
  </si>
  <si>
    <t>When Lluís, a disinterested Spanish soldier, meets Carlana, he falls quickly in love, but soon discovers that Carlana's true passion is power.</t>
  </si>
  <si>
    <t>s7324</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</si>
  <si>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</si>
  <si>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</si>
  <si>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</si>
  <si>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Paul Taublieb, Jon Freeman</t>
  </si>
  <si>
    <t>Josh Brolin</t>
  </si>
  <si>
    <t>This adrenaline-rush documentary traces the rise of freestyle motocross, arguably the world's most extreme sport, and spotlights its pioneers.</t>
  </si>
  <si>
    <t>s7326</t>
  </si>
  <si>
    <t>Ibrahim Almeirasi, Ahmed Saif, Alia Almannai, Mohamed Morshed, Mohamed Alkendi, Tariq Almuhairi</t>
  </si>
  <si>
    <t>Two young Yemeni business partners decide to go on vacation in the UAE with a few local friends, but their fun trip soon turns terrifying.</t>
  </si>
  <si>
    <t>s7327</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</si>
  <si>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</si>
  <si>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</si>
  <si>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</si>
  <si>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s7328</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</si>
  <si>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</si>
  <si>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</si>
  <si>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</si>
  <si>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s7329</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</si>
  <si>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</si>
  <si>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</si>
  <si>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</si>
  <si>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</si>
  <si>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Montrail 'Money' Brown, O.C. Brown, Bill Courtney, Chavis Daniels</t>
  </si>
  <si>
    <t>An inspirational profile of an inner-city high school football team's valiant effort to reach the school's first-ever playoff game.</t>
  </si>
  <si>
    <t>s7331</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</si>
  <si>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</si>
  <si>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</si>
  <si>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</si>
  <si>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</si>
  <si>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</si>
  <si>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Cameras follow police officers as they solve crimes, assist the public and arrest lawbreakers in this reality series.</t>
  </si>
  <si>
    <t>s7333</t>
  </si>
  <si>
    <t>Tae-hyun Nam, Soo-yeon Kim, Seo-ra Kim, Tae-hwan Kang, Young-jo Yang</t>
  </si>
  <si>
    <t>A college art club welcomes a new member who has the secret ability to smell death and who warns one of them to leave her boyfriend ... or else.</t>
  </si>
  <si>
    <t>s7334</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</si>
  <si>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</si>
  <si>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</si>
  <si>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</si>
  <si>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</si>
  <si>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Archie Borders</t>
  </si>
  <si>
    <t>Matt Walsh, Judith Godreche, Reid Scott, Michaela Watkins, David Wain, Gary Cole</t>
  </si>
  <si>
    <t>An American man in the midst of a mid-life crisis travels to the French countryside to find a new lease on life.</t>
  </si>
  <si>
    <t>s7336</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</si>
  <si>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</si>
  <si>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</si>
  <si>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</si>
  <si>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</si>
  <si>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</si>
  <si>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</si>
  <si>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</si>
  <si>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</si>
  <si>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</si>
  <si>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</si>
  <si>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</si>
  <si>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</si>
  <si>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</si>
  <si>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</si>
  <si>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</si>
  <si>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</si>
  <si>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</si>
  <si>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</si>
  <si>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</si>
  <si>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</si>
  <si>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</si>
  <si>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</si>
  <si>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</si>
  <si>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</si>
  <si>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s7342</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</si>
  <si>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</si>
  <si>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</si>
  <si>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s7343</t>
  </si>
  <si>
    <t>This World War II-era training film dramatizes how secret agents should act while undercover and how to avoid capture by enemies.</t>
  </si>
  <si>
    <t>s7344</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</si>
  <si>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</si>
  <si>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</si>
  <si>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</si>
  <si>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</si>
  <si>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</si>
  <si>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</si>
  <si>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</si>
  <si>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</si>
  <si>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</si>
  <si>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</si>
  <si>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</si>
  <si>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</si>
  <si>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</si>
  <si>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</si>
  <si>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</si>
  <si>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</si>
  <si>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</si>
  <si>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</si>
  <si>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</si>
  <si>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</si>
  <si>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</si>
  <si>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</si>
  <si>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</si>
  <si>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</si>
  <si>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</si>
  <si>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Patrick Ridremont, Constance Gay, Tom Audenaert, Roda Fawaz, Danitza Athanassiadis</t>
  </si>
  <si>
    <t>A widowed cop tapped to lead a special cybercrimes unit teams up with a former hacker to hunt down tech-savvy criminals who are terrorizing Belgium.</t>
  </si>
  <si>
    <t>s7352</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</si>
  <si>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</si>
  <si>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</si>
  <si>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</si>
  <si>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</si>
  <si>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</si>
  <si>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</si>
  <si>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</si>
  <si>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</si>
  <si>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s7354</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</si>
  <si>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</si>
  <si>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</si>
  <si>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</si>
  <si>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</si>
  <si>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From eradicating disease to selecting a child’s traits, gene editing gives humans the chance to hack biology. Meet the real people behind the science.</t>
  </si>
  <si>
    <t>s7356</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</si>
  <si>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</si>
  <si>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</si>
  <si>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s7357</t>
  </si>
  <si>
    <t>Zhu Yanmanzi, Zhao Shunran, Shen Yu, Zhang Yichi, Mengqin, Esther Chen, Zhang Zhehao, He Meixuan, Yuan Baizihui</t>
  </si>
  <si>
    <t>A complicated, one-sided secret attraction sends ripples through the lives of a mild-mannered student and her dashing classmate.</t>
  </si>
  <si>
    <t>s7358</t>
  </si>
  <si>
    <t>Jennifer Brea</t>
  </si>
  <si>
    <t>Jennifer Brea, Omar Wasow, Jessica Taylor-Bearman</t>
  </si>
  <si>
    <t>In this heart-wrenching documentary, a 28-year-old Ph.D. student turns the camera on herself to capture her struggles with chronic fatigue syndrome.</t>
  </si>
  <si>
    <t>s7359</t>
  </si>
  <si>
    <t>Rui En, Chen Liping, Tay Ping Hui, Andie Chen, Xiang Yun, Joshua Ang, Zhou Ying</t>
  </si>
  <si>
    <t>When a hard-nosed detective reluctantly partners with an informant to solve complex cases, she uncovers links to a particularly puzzling cold case.</t>
  </si>
  <si>
    <t>s7360</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</si>
  <si>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</si>
  <si>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</si>
  <si>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</si>
  <si>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</si>
  <si>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Josh Duhamel, Jimmi Simpson, Bokeem Woodbine</t>
  </si>
  <si>
    <t>Ride along for a dramatized version of the real-life investigations into the murders of rap icons Tupac Shakur and Biggie Smalls.</t>
  </si>
  <si>
    <t>s7362</t>
  </si>
  <si>
    <t>Real cases of perplexing disappearances, shocking murders and paranormal encounters fuel this gripping revival of the iconic documentary series.</t>
  </si>
  <si>
    <t>s7363</t>
  </si>
  <si>
    <t>Linda Otto</t>
  </si>
  <si>
    <t>Jill Clayburgh, Brad Davis, Sam Behrens</t>
  </si>
  <si>
    <t>Laurie and Joseph are doctors who interview sexually abused children. With a lot of energy they track down a pedophile who has abused many toddlers.</t>
  </si>
  <si>
    <t>s7364</t>
  </si>
  <si>
    <t>Tessa Ia, Bárbara López, Lucía Uribe, Coty Camacho, Diego Calva Hernández, Tomás Ruiz</t>
  </si>
  <si>
    <t>A group of friends set out on a road trip when an unexpected fourth passenger forces an abrupt change of plans.</t>
  </si>
  <si>
    <t>s7365</t>
  </si>
  <si>
    <t>Tom Barton-Humphreys</t>
  </si>
  <si>
    <t>Romania, United Kingdom</t>
  </si>
  <si>
    <t>This documentary explores how the legendary creatures of Romania's vast wilderness roam free yet endure the ever-changing seasons.</t>
  </si>
  <si>
    <t>s7366</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</si>
  <si>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</si>
  <si>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France’s funniest comics carry out ghastly tasks as they try to outlast – and outwit – one another while overnighting in haunted locations.</t>
  </si>
  <si>
    <t>s7367</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</si>
  <si>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</si>
  <si>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</si>
  <si>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s7368</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</si>
  <si>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</si>
  <si>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</si>
  <si>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</si>
  <si>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</si>
  <si>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</si>
  <si>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</si>
  <si>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</si>
  <si>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Nurfathiah Diaz</t>
  </si>
  <si>
    <t>June 10, 2019</t>
  </si>
  <si>
    <t>Two mischievous yet lovable five-year-old twins and their friends enjoy daily life and new discoveries with the residents of their Malaysian village.</t>
  </si>
  <si>
    <t>s7371</t>
  </si>
  <si>
    <t>Willy T. Ribbs</t>
  </si>
  <si>
    <t>This documentary profiles a defiant driver who challenged racial barriers in American auto racing, becoming the first black man to race in the Indy 500.</t>
  </si>
  <si>
    <t>s7372</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</si>
  <si>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</si>
  <si>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</si>
  <si>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</si>
  <si>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</si>
  <si>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Vijay Kumar</t>
  </si>
  <si>
    <t>Vijay Kumar, Vismaya, Shankar Thas, Abbas, Sudhakar, Durai Ramesh</t>
  </si>
  <si>
    <t>When a chemical plant's poor conditions cause tragedies, an employee leads a protest against the company’s callous owner and local politicians.</t>
  </si>
  <si>
    <t>s7374</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</si>
  <si>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</si>
  <si>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</si>
  <si>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</si>
  <si>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</si>
  <si>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Hayden Guppy</t>
  </si>
  <si>
    <t>Urzila Carlson</t>
  </si>
  <si>
    <t>Stand-up comedian Urzila Carlson keeps the crowd roaring with her thoughts on recasting "The Biggest Loser," sex tape regrets and boxed wine hangovers.</t>
  </si>
  <si>
    <t>s7376</t>
  </si>
  <si>
    <t>Rene Liu</t>
  </si>
  <si>
    <t>Jing Boran, Zhou Dongyu, Zhuangzhuang Tian, Qu Zheming, Zhang Zixian</t>
  </si>
  <si>
    <t>Two strangers meet on a train and form a bond that evolves over the years. After a separation, they reconnect and reflect on their love for each other.</t>
  </si>
  <si>
    <t>s7377</t>
  </si>
  <si>
    <t>Mohamed Ragab, Ayten Amer, Hassan Abdulfattah</t>
  </si>
  <si>
    <t>To evade greedy pharmaceutical crooks, a medical scientist disguises himself as a struggling salesman to protect his groundbreaking cancer research.</t>
  </si>
  <si>
    <t>s7378</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</si>
  <si>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</si>
  <si>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</si>
  <si>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</si>
  <si>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</si>
  <si>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Manu Ashokan</t>
  </si>
  <si>
    <t>Parvathy, Asif Ali, Tovino Thomas, Siddique, Pratap Pothan, Samyuktha Menon, Anarkali Marikar, Prem Prakash</t>
  </si>
  <si>
    <t>An aspiring pilot fights for her future – and justice – after surviving an acid attack from her abusive boyfriend.</t>
  </si>
  <si>
    <t>s7380</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</si>
  <si>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</si>
  <si>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</si>
  <si>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s7381</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</si>
  <si>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</si>
  <si>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</si>
  <si>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</si>
  <si>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</si>
  <si>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</si>
  <si>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</si>
  <si>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</si>
  <si>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</si>
  <si>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</si>
  <si>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Go behind the scenes with Brazilian pop icon Anitta, along with her friends and family, as she aims to create a new song and music video each month.</t>
  </si>
  <si>
    <t>s7385</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</si>
  <si>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</si>
  <si>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</si>
  <si>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</si>
  <si>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Inma Torrente</t>
  </si>
  <si>
    <t>Diana Gómez, Silma López, Paula Malia, Teresa Riott, Maxi Iglesias, Ibrahim Al Shami</t>
  </si>
  <si>
    <t>A writer in creative and marital crises finds support from three friends, who are also discovering themselves. Based on the novels by Elísabet Benavent.</t>
  </si>
  <si>
    <t>s7387</t>
  </si>
  <si>
    <t>Christina Ochoa, Matt Barr, Corbin Reid, Charlie Barnett, W. Tré Davis</t>
  </si>
  <si>
    <t>Following an unsuccessful mission in Somalia, the two surviving members of a U.S. Army helicopter crew are embroiled in an unseemly conspiracy.</t>
  </si>
  <si>
    <t>s7388</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</si>
  <si>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</si>
  <si>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</si>
  <si>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</si>
  <si>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</si>
  <si>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</si>
  <si>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</si>
  <si>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</si>
  <si>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</si>
  <si>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s7391</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</si>
  <si>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</si>
  <si>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</si>
  <si>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</si>
  <si>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</si>
  <si>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</si>
  <si>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</si>
  <si>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</si>
  <si>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</si>
  <si>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Dennis Quaid, Matthew Fox, Forest Whitaker, Bruce McGill, Edgar Ramírez, Saïd Taghmaoui, Ayelet Zurer, Zoe Saldana, Sigourney Weaver, William Hurt</t>
  </si>
  <si>
    <t>Moments after he arrives in Spain for an antiterrorism summit, U.S. President Ashton is shot.</t>
  </si>
  <si>
    <t>s7394</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</si>
  <si>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</si>
  <si>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</si>
  <si>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</si>
  <si>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</si>
  <si>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</si>
  <si>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</si>
  <si>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</si>
  <si>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</si>
  <si>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Sandeep Bharadwaj, Sachiin Joshi, Lisa Ray, Usha Jadhav, Nissar Khan, Krishna Shrikanth Iyengar</t>
  </si>
  <si>
    <t>A police official assembles an elaborate network of spies and undercover operatives to bring down a ruthless bandit with a private army.</t>
  </si>
  <si>
    <t>s7397</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</si>
  <si>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</si>
  <si>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</si>
  <si>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</si>
  <si>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</si>
  <si>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Amanda Micheli</t>
  </si>
  <si>
    <t>July 4, 2017</t>
  </si>
  <si>
    <t>A Las Vegas doctor's controversial online contest sees anxious entrants vie for free in vitro fertilization, a procedure rarely covered by insurance.</t>
  </si>
  <si>
    <t>s7399</t>
  </si>
  <si>
    <t>Phil Vischer, Mike Nawrocki, Rob Paulsen, Tress MacNeille</t>
  </si>
  <si>
    <t>With exciting trips to the big city, the ski slopes and beyond, the Veggie friends expand their horizons and learn valuable faith-based lessons.</t>
  </si>
  <si>
    <t>s7400</t>
  </si>
  <si>
    <t>Bob the Tomato, Larry the Cucumber and their Veggie pals venture beyond the kitchen counter in these playful adventures with Christian themes.</t>
  </si>
  <si>
    <t>s7401</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</si>
  <si>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</si>
  <si>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</si>
  <si>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</si>
  <si>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s7402</t>
  </si>
  <si>
    <t>Jake Gyllenhaal, Rene Russo, Zawe Ashton, Toni Collette, John Malkovich, Natalia Dyer, Daveed Diggs, Tom Sturridge</t>
  </si>
  <si>
    <t>A feared critic, an icy gallery owner and an ambitious assistant snap up a recently deceased artist's stash of paintings – with dire consequences.</t>
  </si>
  <si>
    <t>s7403</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</si>
  <si>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</si>
  <si>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</si>
  <si>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s7404</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</si>
  <si>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</si>
  <si>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</si>
  <si>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</si>
  <si>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s7405</t>
  </si>
  <si>
    <t>Carlos Algara, Alejandro Martinez-Beltran</t>
  </si>
  <si>
    <t>Arcelia Ramírez, Olga Segura, Sofía Garza</t>
  </si>
  <si>
    <t>A reclusive psychologist agrees to treat a patient – whose therapist is missing – at her remote cabin, where the women test each other's boundaries.</t>
  </si>
  <si>
    <t>s7406</t>
  </si>
  <si>
    <t>Sandra Escacena, Claudia Placer, Bruna González, Iván Chavero, Ana Torrent, Consuelo Trujillo</t>
  </si>
  <si>
    <t>February 25, 2018</t>
  </si>
  <si>
    <t>In 1991 Madrid, after holding a séance at school, a teen girl minding her younger siblings at home suspects an evil force has entered their apartment.</t>
  </si>
  <si>
    <t>s7407</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</si>
  <si>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</si>
  <si>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</si>
  <si>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s7408</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</si>
  <si>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</si>
  <si>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</si>
  <si>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</si>
  <si>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</si>
  <si>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</si>
  <si>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</si>
  <si>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</si>
  <si>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</si>
  <si>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</si>
  <si>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</si>
  <si>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</si>
  <si>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</si>
  <si>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Arya, Madhavan, Sameera Reddy, Amala Paul, Nasser, Ashutosh Rana, Sreejith Ravi, Muthukumar</t>
  </si>
  <si>
    <t>This powerful Tamil action film follows the shared fate of two very different siblings: policeman Thiru and his roguish brother, Guru.</t>
  </si>
  <si>
    <t>s7412</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</si>
  <si>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</si>
  <si>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</si>
  <si>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</si>
  <si>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</si>
  <si>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</si>
  <si>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</si>
  <si>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</si>
  <si>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</si>
  <si>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</si>
  <si>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</si>
  <si>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s7415</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</si>
  <si>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</si>
  <si>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</si>
  <si>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</si>
  <si>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</si>
  <si>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</si>
  <si>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</si>
  <si>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</si>
  <si>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s7417</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</si>
  <si>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</si>
  <si>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</si>
  <si>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</si>
  <si>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</si>
  <si>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</si>
  <si>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s7419</t>
  </si>
  <si>
    <t>David L.G. Hughes</t>
  </si>
  <si>
    <t>Anna Demetriou, Timo Nieminen, Will Mellor, Andrew Whipp, Paul Freeman, Terence Stamp, Ian Beattie, Victoria Broom, Taylor Frost, Martyn Ford</t>
  </si>
  <si>
    <t>United Kingdom, Belgium</t>
  </si>
  <si>
    <t>Framed for her father’s murder, an exiled Viking princess is guided by the god Odin as she prepares to return to her kingdom and reclaim the throne.</t>
  </si>
  <si>
    <t>s7420</t>
  </si>
  <si>
    <t>Harvey Lilley</t>
  </si>
  <si>
    <t>Archaeologist Sarah Parcak follows clues to early Viking explorations and discusses just what these notoriously fierce warriors were really like.</t>
  </si>
  <si>
    <t>s7421</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</si>
  <si>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</si>
  <si>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</si>
  <si>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</si>
  <si>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</si>
  <si>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</si>
  <si>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</si>
  <si>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s7423</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</si>
  <si>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</si>
  <si>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</si>
  <si>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</si>
  <si>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s7424</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</si>
  <si>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</si>
  <si>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</si>
  <si>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</si>
  <si>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</si>
  <si>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</si>
  <si>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</si>
  <si>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</si>
  <si>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</si>
  <si>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</si>
  <si>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</si>
  <si>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s7427</t>
  </si>
  <si>
    <t>Vir Das</t>
  </si>
  <si>
    <t>Comedian Vir Das tackles nationalism, globalism, good food and bad politics in two cleverly crosscut performances in New York and New Delhi.</t>
  </si>
  <si>
    <t>s7428</t>
  </si>
  <si>
    <t>Vir Das, Ajay Bhuyan</t>
  </si>
  <si>
    <t>From the Vedas to Vasco da Gama to vacuous Bollywood plotlines, comedian Vir Das celebrates the history of India with his one-of-a-kind perspective.</t>
  </si>
  <si>
    <t>s7429</t>
  </si>
  <si>
    <t>The world's got a lot of problems, but Vir Das has a lot of answers as he discusses travel, religion, his childhood and more in this stand-up special.</t>
  </si>
  <si>
    <t>s7430</t>
  </si>
  <si>
    <t>Stage banter takes on a different — deeper — meaning as the comedian performs online shows to homebound viewers worldwide from his Mumbai residence.</t>
  </si>
  <si>
    <t>s7431</t>
  </si>
  <si>
    <t>Vidit Kumar, Roopa Bhimani, Anubhav Saha, Brian Dcosta</t>
  </si>
  <si>
    <t>Humanoid robot boy ViR lives with his inventor, Dr. Prem Sahay, and, with his best friends, is always ready to use his superpowers to save the day.</t>
  </si>
  <si>
    <t>s7432</t>
  </si>
  <si>
    <t>Alexandra Breckenridge, Martin Henderson, Tim Matheson, Annette O'Toole, Colin Lawrence, Jenny Cooper, Lauren Hammersley</t>
  </si>
  <si>
    <t>Searching for a fresh start, a nurse practitioner moves from LA to a remote northern California town and is surprised by what – and who – she finds.</t>
  </si>
  <si>
    <t>s7433</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</si>
  <si>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</si>
  <si>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</si>
  <si>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</si>
  <si>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</si>
  <si>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United Kingdom,</t>
  </si>
  <si>
    <t>November 7, 2014</t>
  </si>
  <si>
    <t>The Oscar-nominated true story of the rangers risking their lives to save Africa's most precious national park and its endangered gorillas.</t>
  </si>
  <si>
    <t>s7435</t>
  </si>
  <si>
    <t>February 13, 2015</t>
  </si>
  <si>
    <t>The team behind the searing documentary reveals what inspired them to tell the story of Virunga and the lethal fight to save the gorillas' sanctuary.</t>
  </si>
  <si>
    <t>s7436</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</si>
  <si>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</si>
  <si>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</si>
  <si>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</si>
  <si>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</si>
  <si>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</si>
  <si>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</si>
  <si>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</si>
  <si>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</si>
  <si>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</si>
  <si>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</si>
  <si>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</si>
  <si>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</si>
  <si>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</si>
  <si>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</si>
  <si>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s7440</t>
  </si>
  <si>
    <t>Yılmaz Erdoğan, Tarık Akan, Altan Erkekli, Cezmi Baskın, İclal Aydın, Demet Akbağ, Tuba Ünsal, Tolga Çevik</t>
  </si>
  <si>
    <t>With civil war looming, a TV-obsessed Turkish town is bemused when a bureaucrat and his daughter arrive to modernize their library.</t>
  </si>
  <si>
    <t>s7441</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</si>
  <si>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</si>
  <si>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</si>
  <si>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</si>
  <si>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s7442</t>
  </si>
  <si>
    <t>Jang Hyuk, Lee Ha-na, Baek Sung-hyun, Ye-sung, Son Eun-seo, Kwon Jae-hwan, Lee Ju-seung, Kim Jae-wook</t>
  </si>
  <si>
    <t>A deft detective whose wife is killed by a serial murderer teams up with a rookie cop, a gifted voice profiler dealing with her own father’s murder.</t>
  </si>
  <si>
    <t>s7443</t>
  </si>
  <si>
    <t>Pharrell Williams</t>
  </si>
  <si>
    <t>In this faith-based docuseries, Bishop Ezekiel Williams builds an inspiring, nontraditional gospel choir with the help of superstar nephew Pharrell.</t>
  </si>
  <si>
    <t>s7444</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</si>
  <si>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</si>
  <si>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</si>
  <si>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</si>
  <si>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</si>
  <si>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</si>
  <si>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</si>
  <si>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s7446</t>
  </si>
  <si>
    <t>Myles Kane, Josh Koury</t>
  </si>
  <si>
    <t>Gay Talese</t>
  </si>
  <si>
    <t>Legendary journalist Gay Talese unmasks a motel owner who spied on his guests for decades. But his bombshell story soon becomes a scandal of its own.</t>
  </si>
  <si>
    <t>s7447</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</si>
  <si>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</si>
  <si>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</si>
  <si>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</si>
  <si>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</si>
  <si>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</si>
  <si>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</si>
  <si>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</si>
  <si>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</si>
  <si>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t>
  </si>
  <si>
    <t>Comedian W. Kamau Bell muses on parenting in the Trump era, "free speech" dustups, woke children's TV and his fear of going off the grid.</t>
  </si>
  <si>
    <t>s7450</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</si>
  <si>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</si>
  <si>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</si>
  <si>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</si>
  <si>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s7451</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</si>
  <si>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</si>
  <si>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</si>
  <si>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s7452</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</si>
  <si>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</si>
  <si>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</si>
  <si>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</si>
  <si>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</si>
  <si>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</si>
  <si>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</si>
  <si>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</si>
  <si>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</si>
  <si>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</si>
  <si>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</si>
  <si>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</si>
  <si>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</si>
  <si>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</si>
  <si>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</si>
  <si>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</si>
  <si>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Syafie Naswip, Ardell Aryana, Naim Daniel, Shafieq Shazwan, Fimie Don, Afieq Syazwan, Amyza Aznan, Azhan Rani, Ahmad Iswazir</t>
  </si>
  <si>
    <t>After the death of his father, a passive and good-natured teenager named Wadi struggles with family, work and love.</t>
  </si>
  <si>
    <t>s7457</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</si>
  <si>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</si>
  <si>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</si>
  <si>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</si>
  <si>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</si>
  <si>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Zhao Yiqin, Li Jiaqi, Li Geyang, Xu Mengyuan, Wu Shuangyi, Dong Yanlei, Vincent Wei</t>
  </si>
  <si>
    <t>October 27, 2019</t>
  </si>
  <si>
    <t>Six hopeful friends journey into adulthood to create the moments that pull them together, draw them apart and make them fall in love.</t>
  </si>
  <si>
    <t>s7459</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</si>
  <si>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</si>
  <si>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</si>
  <si>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</si>
  <si>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</si>
  <si>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This dynamic documentary weaves together stories about students, educators and reformers to shed light on America's failing public school system.</t>
  </si>
  <si>
    <t>s7461</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</si>
  <si>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</si>
  <si>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</si>
  <si>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</si>
  <si>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</si>
  <si>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Jag Huang, Chris Wu, Tiffany Hsu, Michael Huang, Lego Li, Summer Meng</t>
  </si>
  <si>
    <t>After taking the blame for a patient death, an anesthesiologist battling psychiatric trauma fights to stay afloat in the corrupt hospital system.</t>
  </si>
  <si>
    <t>s7463</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</si>
  <si>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</si>
  <si>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</si>
  <si>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</si>
  <si>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s7464</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</si>
  <si>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</si>
  <si>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</si>
  <si>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</si>
  <si>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</si>
  <si>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</si>
  <si>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s7466</t>
  </si>
  <si>
    <t>Fanny Bloc, Jules De Jongh, Patrick Béthune, Hugo Chandor, Adeline Chetail, Jessica Bell, Thomas Guitard, Ross Grant, Geneviève Doang</t>
  </si>
  <si>
    <t>October 1, 2015</t>
  </si>
  <si>
    <t>Six years after Yugo and his team defeat Qilby, Ogrest's crying floods Amalia's kingdom. To stop him, they must find the six missing Eliatrope Dofus.</t>
  </si>
  <si>
    <t>s7467</t>
  </si>
  <si>
    <t>Noree Victoria, Brad James, Robert Christopher Riley, Brely Evans, Sabrina Revelle</t>
  </si>
  <si>
    <t>Heartbroken from her last relationship, an attorney is wary of falling in love again. But crossing paths with an ex upends her plans to finally move on.</t>
  </si>
  <si>
    <t>s7468</t>
  </si>
  <si>
    <t>Marc Francis, Max Pugh</t>
  </si>
  <si>
    <t>Benedict Cumberbatch, Thich Nhat Hanh</t>
  </si>
  <si>
    <t>A community of monks in France led by Zen Buddhist master Thich Nhat Hanh offers an intimate glimpse into mindfulness practice and the monastic life.</t>
  </si>
  <si>
    <t>s7469</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</si>
  <si>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</si>
  <si>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</si>
  <si>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</si>
  <si>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</si>
  <si>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</si>
  <si>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</si>
  <si>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</si>
  <si>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</si>
  <si>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</si>
  <si>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</si>
  <si>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</si>
  <si>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</si>
  <si>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</si>
  <si>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t>
  </si>
  <si>
    <t>Wanda Sykes tackles politics, reality TV, racism and the secret she'd take to the grave in this rollicking, no-holds-barred stand-up special.</t>
  </si>
  <si>
    <t>s7473</t>
  </si>
  <si>
    <t>Syrine Boulanouar, Nekfeu</t>
  </si>
  <si>
    <t>Nekfeu</t>
  </si>
  <si>
    <t>Navigating creative pressures and personal upsets, French rapper Nekfeu sets out on a global quest for musical inspiration in this documentary.</t>
  </si>
  <si>
    <t>s7474</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</si>
  <si>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</si>
  <si>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</si>
  <si>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</si>
  <si>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Rebecca Gibney, Geraldine Hakewill, Stephen Peacocke</t>
  </si>
  <si>
    <t>December 13, 2018</t>
  </si>
  <si>
    <t>Polar-opposite strangers Lola and Chelsea become partners on the run when they witness a murder involving dirty cops and are framed for the crime.</t>
  </si>
  <si>
    <t>s7476</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</si>
  <si>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</si>
  <si>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</si>
  <si>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</si>
  <si>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</si>
  <si>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Filmed over three years in 10 countries, this documentary gives voice to the women who have become victims of sexual violence as weapons of war.</t>
  </si>
  <si>
    <t>s7478</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</si>
  <si>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</si>
  <si>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</si>
  <si>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</si>
  <si>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</si>
  <si>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</si>
  <si>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</si>
  <si>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</si>
  <si>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Brad Pitt, Topher Grace, Emory Cohen, John Magaro, Scoot McNairy, Anthony Michael Hall, Will Poulter</t>
  </si>
  <si>
    <t>When a proud general is tasked with winning an unpopular war, he takes the challenge head-on, not knowing that hubris may be his own worst enemy.</t>
  </si>
  <si>
    <t>s7481</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</si>
  <si>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</si>
  <si>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</si>
  <si>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</si>
  <si>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</si>
  <si>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</si>
  <si>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</si>
  <si>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</si>
  <si>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Jack Zagha Kababie</t>
  </si>
  <si>
    <t>José Carlos Ruiz, Hoze Meléndez</t>
  </si>
  <si>
    <t>A soon-to-be-retiring Mr. Lino teaches 20-something Nin the strict rules of his new warehouse job in this dramedy about the absurdities of work life.</t>
  </si>
  <si>
    <t>s7484</t>
  </si>
  <si>
    <t>Dar Salim, Danica Curcic, Lars Ranthe, Marco Ilsø, Søren Malling, Jakob Oftebro</t>
  </si>
  <si>
    <t>A war veteran plagued by guilt over his final mission teams up with his best friend's widow to infiltrate a dangerous Copenhagen biker gang.</t>
  </si>
  <si>
    <t>s7485</t>
  </si>
  <si>
    <t>Alba Baptista, Toya Turner, Lorena Andrea, Kristina Tonteri-Young, Tristán Ulloa</t>
  </si>
  <si>
    <t>After waking up in a morgue, an orphaned teen discovers she now possesses superpowers as the chosen Halo-Bearer for a secret sect of demon-hunting nuns.</t>
  </si>
  <si>
    <t>s7486</t>
  </si>
  <si>
    <t>Part live-action and part animation, this visually inventive series offers striking portrayals of some of the unsung heroes of World War II.</t>
  </si>
  <si>
    <t>s7487</t>
  </si>
  <si>
    <t>Song Ji-hyo, Son Ho-jun, Song Jong-ho, Koo Ja-sung, Kim Min-jun, Kim Da-som, Kim Mee-kyung, Um Chae-young, Kim Young-ah, Kim Byung-choon</t>
  </si>
  <si>
    <t>When four very different men appear in her life, a single mother who hasn't dated in years begins to rediscover love — and herself.</t>
  </si>
  <si>
    <t>s7488</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</si>
  <si>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</si>
  <si>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</si>
  <si>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</si>
  <si>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s7489</t>
  </si>
  <si>
    <t>Joon Park</t>
  </si>
  <si>
    <t>Famously unfiltered star Joon Park goes to Los Angeles for an audition – and for a colorful, totally personal romp through the city he calls home.</t>
  </si>
  <si>
    <t>s7490</t>
  </si>
  <si>
    <t>G.V. Prakash Kumar, Samyuktha Hegde, Suman, Raj Arjun, Yogi Babu, Munishkanth</t>
  </si>
  <si>
    <t>Rushing to pay off a loan shark, a young man breaks into a bungalow to steal the cash, unprepared for the dog standing guard – or the trouble inside.</t>
  </si>
  <si>
    <t>s7491</t>
  </si>
  <si>
    <t>Marina Zenovich</t>
  </si>
  <si>
    <t>California residents and farmers face powerful barons in the struggle to secure water rights in this fresh historical account of profit and interests.</t>
  </si>
  <si>
    <t>s7492</t>
  </si>
  <si>
    <t>Tiffanie Hsu</t>
  </si>
  <si>
    <t>United States, Brazil, India, Uganda, China</t>
  </si>
  <si>
    <t>Six young women, who each live near one of Earth's major rivers, share how the Waterschool environmental education program has impacted their lives.</t>
  </si>
  <si>
    <t>s7493</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</si>
  <si>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</si>
  <si>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</si>
  <si>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</si>
  <si>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</si>
  <si>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June Tsai, Ray Chang, Lung Shao-hua, Yi-Wen Yen, Ching-kuan Wang, Mai Sato</t>
  </si>
  <si>
    <t>After years in the U.S., a Taiwanese immigrant returns to her hometown with a young daughter in tow to assist her father with his bed-and-breakfast.</t>
  </si>
  <si>
    <t>s7495</t>
  </si>
  <si>
    <t>Amitabh Bachchan, Farhan Akhtar, Aditi Rao Hydari, Manav Kaul, Neil Nitin Mukesh, John Abraham</t>
  </si>
  <si>
    <t>Helping an amputee grandmaster settle the score for his tragic past, a grieving detective unravels a conspiracy more complicated than he imagined.</t>
  </si>
  <si>
    <t>s7496</t>
  </si>
  <si>
    <t>Lebanon, Canada, France</t>
  </si>
  <si>
    <t>After the 1978 Israeli invasion of Lebanon, children try to sing the national anthem as citizens search for hope in the war-torn South.</t>
  </si>
  <si>
    <t>s7497</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</si>
  <si>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</si>
  <si>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</si>
  <si>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</si>
  <si>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</si>
  <si>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s7498</t>
  </si>
  <si>
    <t>Daniel Yee Heng Chan</t>
  </si>
  <si>
    <t>Lam Yiu-sing, Ma Chi Wai, Wiyona Yeung, Eric Kot, Yuen Qiu, Lisa Cheng, Jason Li</t>
  </si>
  <si>
    <t>Raised in a boxing gym, two orphaned brothers become highly skilled martial artists and must combat threats in the streets and the ring.</t>
  </si>
  <si>
    <t>s7499</t>
  </si>
  <si>
    <t>Stéphane de Freitas</t>
  </si>
  <si>
    <t>Activists around the world fight injustice and drive social change in this documentary that follows their participation in the music video "Solidarité."</t>
  </si>
  <si>
    <t>s7500</t>
  </si>
  <si>
    <t>Explore an array of unique competitions, from the quirky to the bizarre, and meet their passionate communities in this docuseries.</t>
  </si>
  <si>
    <t>s7501</t>
  </si>
  <si>
    <t>Ludwig Simon, Luise Befort, Michelle Barthel, Mohamed Issa, Daniel Friedl, Robert Schupp</t>
  </si>
  <si>
    <t>A mysterious classmate leads four idealistic teens in a revolt against a rising tide of nationalistic fervor, but their movement takes a dark turn.</t>
  </si>
  <si>
    <t>s7502</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</si>
  <si>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</si>
  <si>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</si>
  <si>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</si>
  <si>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s7503</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</si>
  <si>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</si>
  <si>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</si>
  <si>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</si>
  <si>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</si>
  <si>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Eric Edelstein, Demetri Martin, Bobby Moynihan</t>
  </si>
  <si>
    <t>Grizzly, Panda and Ice Bear are three adopted bear brothers struggling against their animal instincts to fit into the civilized, modern human world.</t>
  </si>
  <si>
    <t>s7505</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</si>
  <si>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</si>
  <si>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</si>
  <si>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s7506</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</si>
  <si>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</si>
  <si>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</si>
  <si>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s7507</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</si>
  <si>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</si>
  <si>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</si>
  <si>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</si>
  <si>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</si>
  <si>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</si>
  <si>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</si>
  <si>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s7509</t>
  </si>
  <si>
    <t>Vandana Hart</t>
  </si>
  <si>
    <t>Trained dancer Vandana Hart travels the world to learn traditional and urban dance styles from the local experts who know them best.</t>
  </si>
  <si>
    <t>s7510</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</si>
  <si>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</si>
  <si>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</si>
  <si>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</si>
  <si>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</si>
  <si>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Jeremiah Zagar</t>
  </si>
  <si>
    <t>Evan Rosado, Josiah Gabriel, Isaiah Kristian, Raúl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</si>
  <si>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</si>
  <si>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</si>
  <si>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</si>
  <si>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Narrated by actor and former Marine Gene Hackman, this documentary showcases the experience of becoming a member of the US Marine Corps.</t>
  </si>
  <si>
    <t>s7513</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</si>
  <si>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</si>
  <si>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</si>
  <si>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</si>
  <si>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</si>
  <si>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</si>
  <si>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</si>
  <si>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</si>
  <si>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</si>
  <si>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s7516</t>
  </si>
  <si>
    <t>Fritz Ofner</t>
  </si>
  <si>
    <t>Austria, Iraq, United States</t>
  </si>
  <si>
    <t>Speaking to retailers and owners of the Glock pistol, two filmmakers shed light on the politics of violence and its implications from Chicago to Kirkuk.</t>
  </si>
  <si>
    <t>s7517</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</si>
  <si>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</si>
  <si>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</si>
  <si>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</si>
  <si>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s7518</t>
  </si>
  <si>
    <t>Reem Kherici</t>
  </si>
  <si>
    <t>Reem Kherici, Nicolas Duvauchelle, Julia Piaton, Sylvie Testud, François-Xavier Demaison, Chantal Lauby, Lionnel Astier, Ève Saint-Louis, Victoria Monfort, Amelie Fonlupt</t>
  </si>
  <si>
    <t>October 19, 2017</t>
  </si>
  <si>
    <t>Mathias's girlfriend finds a business card for a wedding planner in his pocket. Suddenly, he's engaged and hiring his lover to plan the big day!</t>
  </si>
  <si>
    <t>s7519</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</si>
  <si>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</si>
  <si>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</si>
  <si>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</si>
  <si>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</si>
  <si>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Abby Epstein</t>
  </si>
  <si>
    <t>Buoyed by hopeful experiences with medical marijuana, physicians and parents of children with cancer call for more research of its healing potential.</t>
  </si>
  <si>
    <t>s7521</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</si>
  <si>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</si>
  <si>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</si>
  <si>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</si>
  <si>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</si>
  <si>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</si>
  <si>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</si>
  <si>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</si>
  <si>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</si>
  <si>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</si>
  <si>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 xml:space="preserve"> March 31, 2017</t>
  </si>
  <si>
    <t>From animal oddities and bizarre science to medical marvels, scientists and experts examine some of the world's strangest mysteries and phenomena.</t>
  </si>
  <si>
    <t>s7524</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</si>
  <si>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</si>
  <si>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</si>
  <si>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</si>
  <si>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</si>
  <si>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</si>
  <si>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</si>
  <si>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s7526</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</si>
  <si>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</si>
  <si>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</si>
  <si>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</si>
  <si>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</si>
  <si>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</si>
  <si>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</si>
  <si>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</si>
  <si>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</si>
  <si>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Abel Ferrara</t>
  </si>
  <si>
    <t>Gérard Depardieu, Jacqueline Bisset, Marie Mouté,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</si>
  <si>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</si>
  <si>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</si>
  <si>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</si>
  <si>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</si>
  <si>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</si>
  <si>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</si>
  <si>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</si>
  <si>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</si>
  <si>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</si>
  <si>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Melani Olivares, Ivan Massagué, Yolanda Ramos, Nao Albet, Georgina Amorós, Leïti Sène, Nonna Cardoner</t>
  </si>
  <si>
    <t>When an evicted single mom's estranged father dies, she and his second wife cover up his death after learning they've been written out of his will.</t>
  </si>
  <si>
    <t>s7532</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</si>
  <si>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</si>
  <si>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</si>
  <si>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</si>
  <si>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</si>
  <si>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</si>
  <si>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</si>
  <si>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</si>
  <si>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Xu Kaicheng, Simona Wang, Ian Yi, Huang Qian Shuo, Yang Hao Ming, Liu Jia Xi</t>
  </si>
  <si>
    <t>To secure a bone marrow donation, an actress diagnosed with leukemia makes a marriage pact with a young CEO – but love and secrets get in the way.</t>
  </si>
  <si>
    <t>s7535</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</si>
  <si>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</si>
  <si>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</si>
  <si>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</si>
  <si>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</si>
  <si>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</si>
  <si>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</si>
  <si>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</si>
  <si>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</si>
  <si>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</si>
  <si>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</si>
  <si>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s7538</t>
  </si>
  <si>
    <t>Ryan Friedlinghaus, Hunter Clancey</t>
  </si>
  <si>
    <t>West Coast Customs, a mecca for well-heeled car lovers, stars as their team creates some of the most luxurious, outrageous vehicles on the planet.</t>
  </si>
  <si>
    <t>s7539</t>
  </si>
  <si>
    <t>Zygmunt Hübner, Arkadiusz Bazak, Tadeusz Schmidt, Józef Nowak, Tadeusz Pluciński, Bogusz Bilewski</t>
  </si>
  <si>
    <t>At the onset of World War II, a Polish infantry lacking firepower fight to build a strong defense and protect their peninsula against enemy forces.</t>
  </si>
  <si>
    <t>s7540</t>
  </si>
  <si>
    <t>Nine struggling musicians share the spotlight in this deeply personal reality series about the challenges and thrills of staging a Hollywood showcase.</t>
  </si>
  <si>
    <t>s7541</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</si>
  <si>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</si>
  <si>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</si>
  <si>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</si>
  <si>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Michael Fahey</t>
  </si>
  <si>
    <t>Ron Perlman, Louie Simmons</t>
  </si>
  <si>
    <t>A look into the journey of influential strength coach Louie Simmons and the Westside Barbell gym he founded, evolving the sport of powerlifting.</t>
  </si>
  <si>
    <t>s7543</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</si>
  <si>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</si>
  <si>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</si>
  <si>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</si>
  <si>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</si>
  <si>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</si>
  <si>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</si>
  <si>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</si>
  <si>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</si>
  <si>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</si>
  <si>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</si>
  <si>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</si>
  <si>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</si>
  <si>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</si>
  <si>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</si>
  <si>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</si>
  <si>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</si>
  <si>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</si>
  <si>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</si>
  <si>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</si>
  <si>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</si>
  <si>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</si>
  <si>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</si>
  <si>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</si>
  <si>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</si>
  <si>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s7550</t>
  </si>
  <si>
    <t>David Lynch</t>
  </si>
  <si>
    <t>A detective interrogates a monkey who is suspected of murder.</t>
  </si>
  <si>
    <t>s7551</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</si>
  <si>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</si>
  <si>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</si>
  <si>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</si>
  <si>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</si>
  <si>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</si>
  <si>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Kim Dong-kyu</t>
  </si>
  <si>
    <t>Cha In-pyo, Cho Dal-hwan, Song Jae-ryong</t>
  </si>
  <si>
    <t>With the peak of his career long behind him, an actor clings to his past glory — until a sudden wake-up call forces him to face who he's become.</t>
  </si>
  <si>
    <t>s7553</t>
  </si>
  <si>
    <t>June 26, 2015</t>
  </si>
  <si>
    <t>Using never-before-heard recordings, rare archival footage and her best-known songs, this is the story of legendary singer and activist Nina Simone.</t>
  </si>
  <si>
    <t>s7554</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</si>
  <si>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</si>
  <si>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</si>
  <si>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s7555</t>
  </si>
  <si>
    <t>Monther Rayahnah, Khaled Ameen, Aseel Omran, Rawan Mahdi, Ali Al-Husseini, Abdullah Al-Turkumani</t>
  </si>
  <si>
    <t>Four individuals at a crossroads in life are given the chance to take both paths, and decide which road is best for them.</t>
  </si>
  <si>
    <t>s7556</t>
  </si>
  <si>
    <t>Eun-mi Go, Jaehyo, Eun-Hyung Jo, Ha-yeon Kim, Shin Yi, Kwang-sun Park</t>
  </si>
  <si>
    <t>A happy secret romance between a 40-year-old woman and a 25-year-old man is complicated after a greeting card grants her wish to be young again.</t>
  </si>
  <si>
    <t>s7557</t>
  </si>
  <si>
    <t>Chris Wu, Jade Chou, Duncan Lai, King Chin, Kimi Hsia, Gina Lim</t>
  </si>
  <si>
    <t>A 32-year-old romantic looking for a long-term, monogamous relationship meets a handsome bad boy who only believes in one-night stands.</t>
  </si>
  <si>
    <t>s7558</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</si>
  <si>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</si>
  <si>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</si>
  <si>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</si>
  <si>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</si>
  <si>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</si>
  <si>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</si>
  <si>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</si>
  <si>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</si>
  <si>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Rebecca Harrison</t>
  </si>
  <si>
    <t>This wide-ranging documentary examines the behaviors considered in a diagnosis of psychopathy and includes nonviolent, successful figures in history.</t>
  </si>
  <si>
    <t>s7561</t>
  </si>
  <si>
    <t>Amber An, Sun Ke-fang, Chang Yao-jen, Wang Man-chiao, Hans Chung, Chris Lee, Yan Yu-lin, Kiki Chen, Steven Chiang</t>
  </si>
  <si>
    <t>Based on the life of TV chef Fu Pei-mei, this drama follows two women – one rich, the other poor – who fortuitously cross paths in 1950s Taiwan.</t>
  </si>
  <si>
    <t>s7562</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</si>
  <si>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</si>
  <si>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</si>
  <si>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</si>
  <si>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</si>
  <si>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Marta Jaenes, Rosa Márquez</t>
  </si>
  <si>
    <t>Featuring extensive interviews, this documentary takes a critical look at the gender inequality in Spain as the feminist movement aims to shift reality.</t>
  </si>
  <si>
    <t>s7564</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</si>
  <si>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</si>
  <si>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</si>
  <si>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</si>
  <si>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s7565</t>
  </si>
  <si>
    <t>This film examines the link between diet and disease, and the billions of dollars at stake in the healthcare, pharmaceutical and food industries.</t>
  </si>
  <si>
    <t>s7566</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</si>
  <si>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</si>
  <si>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</si>
  <si>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</si>
  <si>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</si>
  <si>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With help from celebrity guests and a glam squad, filmmaker Karan Johar mentors six singletons through their personal struggles as they look for love.</t>
  </si>
  <si>
    <t>s7568</t>
  </si>
  <si>
    <t>Bert Marcus, Cyrus Saidi</t>
  </si>
  <si>
    <t>DJs and industry insiders offer a backstage pass to the world of electronic dance music, reflecting on its radical origins and the future of the genre.</t>
  </si>
  <si>
    <t>s7569</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</si>
  <si>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</si>
  <si>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</si>
  <si>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</si>
  <si>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s7570</t>
  </si>
  <si>
    <t>Ross Kauffman</t>
  </si>
  <si>
    <t>Nancy "Vincenza Careri" Kulik, Sophia Loren</t>
  </si>
  <si>
    <t>In this delightful short documentary, an Italian American grandmother and film buff finds strength and joy in the life of her screen idol, Sophia Loren.</t>
  </si>
  <si>
    <t>s7571</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</si>
  <si>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</si>
  <si>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</si>
  <si>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</si>
  <si>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Frank Welker, Casey Kasem, Mindy Cohn, Grey DeLisle</t>
  </si>
  <si>
    <t>Scooby-Doo and the gang enter the 21st century with this updated edition of the original series with more ghoulish mysteries to solve.</t>
  </si>
  <si>
    <t>s7573</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</si>
  <si>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</si>
  <si>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</si>
  <si>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</si>
  <si>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</si>
  <si>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</si>
  <si>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</si>
  <si>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</si>
  <si>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</si>
  <si>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</si>
  <si>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Harman Baweja, Priyanka Chopra, Manju Singh, Anjan Srivastav, Darshan Jariwala, Dilip Joshi, Vishwa Badola, Rajesh Vivek, Daya Shankar Pandey, Yuri Suri</t>
  </si>
  <si>
    <t>To protect his family from ruin, Yogesh must marry his dream girl in only ten days, so he rushes into dating women with different astrological signs.</t>
  </si>
  <si>
    <t>s7576</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</si>
  <si>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</si>
  <si>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</si>
  <si>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</si>
  <si>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</si>
  <si>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</si>
  <si>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</si>
  <si>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</si>
  <si>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</si>
  <si>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</si>
  <si>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</si>
  <si>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s7579</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</si>
  <si>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</si>
  <si>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</si>
  <si>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</si>
  <si>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Ritu Sarin, Tenzing Sonam</t>
  </si>
  <si>
    <t>December 25, 2016</t>
  </si>
  <si>
    <t>A small-town taxi driver is arranged to be married, resulting in an intimate look at the clash between modernity and tradition in India.</t>
  </si>
  <si>
    <t>s7581</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</si>
  <si>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</si>
  <si>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</si>
  <si>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</si>
  <si>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Jasper Liu, Mandy Wei, Jet Chao, Ivy Shao, Tina Chou, Kao Meng-Chieh</t>
  </si>
  <si>
    <t>On a visit to his hometown, a rich bachelor seeks revenge on the woman who broke his heart 10 years ago. But his plan doesn't go as expected.</t>
  </si>
  <si>
    <t>s7583</t>
  </si>
  <si>
    <t>Seyi Babatope</t>
  </si>
  <si>
    <t>Weruche Opia, Gideon Okeke, Beverly Naya, O.C. Ukeje, Shaffy Bello, Oreka Godis</t>
  </si>
  <si>
    <t>Fed up with coordinating weddings for everyone else, unlucky-in-love event planner Mo turns to the internet to see if she can find her own Mr. Right.</t>
  </si>
  <si>
    <t>s7584</t>
  </si>
  <si>
    <t>Kong Hyo-jin, Kang Ha-neul, Kim Ji-seok, Oh Jung-se, Yeom Hye-ran, Son Dam-bi, Ji E-su, Go Du-sim</t>
  </si>
  <si>
    <t>Dongbaek is a single mother. When a potential new love enters her life, she finds ways to defy the social stigmas surrounding her.</t>
  </si>
  <si>
    <t>s7585</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</si>
  <si>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</si>
  <si>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</si>
  <si>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</si>
  <si>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</si>
  <si>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</si>
  <si>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</si>
  <si>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</si>
  <si>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</si>
  <si>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Adam DeVine, Alexandra Daddario, Shelley Hennig, Robbie Amell, Andrew Bachelor</t>
  </si>
  <si>
    <t>Using a magical photo booth that sends him back in time, Noah relives the night he met Avery over and over, trying to persuade her to fall for him.</t>
  </si>
  <si>
    <t>s7588</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</si>
  <si>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</si>
  <si>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</si>
  <si>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</si>
  <si>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</si>
  <si>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</si>
  <si>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</si>
  <si>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</si>
  <si>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</si>
  <si>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</si>
  <si>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</si>
  <si>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</si>
  <si>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</si>
  <si>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t>
  </si>
  <si>
    <t>Brazilian YouTube sensation Whindersson Nunes revisits his humble beginnings and much more in a series of playful stories and peculiar songs.</t>
  </si>
  <si>
    <t>s7592</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</si>
  <si>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</si>
  <si>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</si>
  <si>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</si>
  <si>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s7593</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</si>
  <si>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</si>
  <si>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</si>
  <si>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</si>
  <si>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</si>
  <si>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s7594</t>
  </si>
  <si>
    <t>Nadia Tueni, Ziad Rahbani</t>
  </si>
  <si>
    <t>With her home devastated by war, a Lebanese poet takes a cross-country road trip, looking for glimmers of hope through nostalgic memories and verse.</t>
  </si>
  <si>
    <t>s7595</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</si>
  <si>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</si>
  <si>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</si>
  <si>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</si>
  <si>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</si>
  <si>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</si>
  <si>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</si>
  <si>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</si>
  <si>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</si>
  <si>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</si>
  <si>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</si>
  <si>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</si>
  <si>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</si>
  <si>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</si>
  <si>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</si>
  <si>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</si>
  <si>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</si>
  <si>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</si>
  <si>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Ed Westwick, James Buckley, Joe Thomas, Lauren O'Rourke, Linzey Cocker, Nigel Lindsay, Lloyd Hutchinson, Lee Ross</t>
  </si>
  <si>
    <t>In 1980s Essex, cocky salesman Vincent Swan and his unscrupulous team will do anything to get the sale – including throwing honesty out the window.</t>
  </si>
  <si>
    <t>s7600</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</si>
  <si>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</si>
  <si>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</si>
  <si>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</si>
  <si>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</si>
  <si>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</si>
  <si>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</si>
  <si>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</si>
  <si>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s7602</t>
  </si>
  <si>
    <t>Yo-Won Lee, Goo Jin, U-ie, Hae-in Jung, Gook-hwan Jeon, Han-yong Jeong</t>
  </si>
  <si>
    <t>A coldhearted heiress, a man from her past and an ambitious new hire in her company all become entangled on a battleground for money and power.</t>
  </si>
  <si>
    <t>s7603</t>
  </si>
  <si>
    <t>Tory Belleci, Kari Byron, Grant Imahara</t>
  </si>
  <si>
    <t>Kari Byron, Tory Belleci and Grant Imahara rank history's greatest inventions, heists and more in this series from the producers of "MythBusters."</t>
  </si>
  <si>
    <t>s7604</t>
  </si>
  <si>
    <t>Whitney Cummings</t>
  </si>
  <si>
    <t>In her fourth stand-up special, Whitney Cummings returns to her hometown of Washington, D.C., and riffs on modern feminism, technology and more.</t>
  </si>
  <si>
    <t>s7605</t>
  </si>
  <si>
    <t>Comedy Central roast veteran Whitney Cummings gets the stage to herself in this debut special, which finds her riffing on a wide range of topics.</t>
  </si>
  <si>
    <t>s7606</t>
  </si>
  <si>
    <t>When their 4-year-old son is murdered, a young couple fights a twisting and arduous battle trying to identify a frustratingly elusive killer.</t>
  </si>
  <si>
    <t>s7607</t>
  </si>
  <si>
    <t>Decades after the assassination of African American leader Malcolm X, an activist embarks on a complex mission seeking truth in the name of justice.</t>
  </si>
  <si>
    <t>s7608</t>
  </si>
  <si>
    <t>Drew Stone</t>
  </si>
  <si>
    <t>Michael Alago</t>
  </si>
  <si>
    <t>Take a ride through the life of record exec Michael Alago, a gay Puerto Rican New Yorker who signed a slew of musical acts, including Metallica.</t>
  </si>
  <si>
    <t>s7609</t>
  </si>
  <si>
    <t>María Pedraza, Jaime Lorente, Pol Monen, Andrea Ros</t>
  </si>
  <si>
    <t>On their last night together, four longtime flatmates' lives are suddenly upended when a secret is revealed during the course of an evening celebration.</t>
  </si>
  <si>
    <t>s7610</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</si>
  <si>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</si>
  <si>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</si>
  <si>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</si>
  <si>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Tien Hsin, Weber Yang, Pink Yang, Johnny Lu, Amanda Chou, Xiu Qin</t>
  </si>
  <si>
    <t>A doctor performs plastic surgery on a fat man who's been jilted, and continues his transformation by turning him into a handsome, desirable man.</t>
  </si>
  <si>
    <t>s7612</t>
  </si>
  <si>
    <t>Sabaah Folayan, Damon Davis</t>
  </si>
  <si>
    <t>Powered by activists and leaders, this documentary follows the rise of the Black Lives Matter movement following the 2014 killing of Michael Brown.</t>
  </si>
  <si>
    <t>s7613</t>
  </si>
  <si>
    <t>The right to vote is at the foundation of America's democracy. But not every vote is created equal. How does the system work, and can it be fixed?</t>
  </si>
  <si>
    <t>s7614</t>
  </si>
  <si>
    <t>Milla Harrison-Hansley, Alicky Sussman</t>
  </si>
  <si>
    <t>Giles Yeo</t>
  </si>
  <si>
    <t>A Cambridge geneticist dispels misconceptions about living with obesity and explores why the epidemic continues to expand across the UK and America.</t>
  </si>
  <si>
    <t>s7615</t>
  </si>
  <si>
    <t>Dhruv Dhawan</t>
  </si>
  <si>
    <t>Canada, India, Thailand, United States, United Arab Emirates</t>
  </si>
  <si>
    <t>Pressured by his traditional family to marry, a filmmaker explores the idea of monogamy and the possibility of lifelong union without sexual fidelity.</t>
  </si>
  <si>
    <t>s7616</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</si>
  <si>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</si>
  <si>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</si>
  <si>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</si>
  <si>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</si>
  <si>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</si>
  <si>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Frank Capra, Anatole Litvak</t>
  </si>
  <si>
    <t>This installment of Frank Capra's acclaimed documentary series highlights the need for a Russo-American alliance to defeat the Nazis.</t>
  </si>
  <si>
    <t>s7618</t>
  </si>
  <si>
    <t>Dougray Scott</t>
  </si>
  <si>
    <t>The natural bounty of Alaska sustains its diverse species through extreme weather conditions in three seasons, each with its rewards and challenges.</t>
  </si>
  <si>
    <t>s7619</t>
  </si>
  <si>
    <t>Alexander Siddig</t>
  </si>
  <si>
    <t>The widely varied geology and dramatic landscapes in the continental crossroads of Arabia harbors a rich history and an abundance of wildlife.</t>
  </si>
  <si>
    <t>s7620</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</si>
  <si>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</si>
  <si>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</si>
  <si>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</si>
  <si>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</si>
  <si>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</si>
  <si>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</si>
  <si>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s7622</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</si>
  <si>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</si>
  <si>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</si>
  <si>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</si>
  <si>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</si>
  <si>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When a controversial cult leader builds a utopian city in the Oregon desert, conflict with the locals escalates into a national scandal.</t>
  </si>
  <si>
    <t>s7624</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</si>
  <si>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</si>
  <si>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</si>
  <si>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</si>
  <si>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Paul Dano</t>
  </si>
  <si>
    <t>Carey Mulligan, Ed Oxenbould, Bill Camp, Jake Gyllenhaal, Mollie Milligan, Darryl Cox</t>
  </si>
  <si>
    <t>A teen’s life in 1960 Montana grows complicated when his father is fired, his mother returns to work, and the strain on the family begins to show.</t>
  </si>
  <si>
    <t>s7626</t>
  </si>
  <si>
    <t>Fritz Böhm</t>
  </si>
  <si>
    <t>Bel Powley, Brad Dourif, Liv Tyler, Collin Kelly-Sordelet, James Le Gros</t>
  </si>
  <si>
    <t>Confined to an attic for years by a man claiming to be her protector, teenage Anna is liberated and begins learning the rest of her terrifying story.</t>
  </si>
  <si>
    <t>s7627</t>
  </si>
  <si>
    <t>Morgan Matthews</t>
  </si>
  <si>
    <t>November 4, 2017</t>
  </si>
  <si>
    <t>This inspiring documentary charts the birth of Sir Frank Williams's renowned racing empire – and the near-fatal crash that nearly stalled its future.</t>
  </si>
  <si>
    <t>s7628</t>
  </si>
  <si>
    <t>Zsolt Pálfi</t>
  </si>
  <si>
    <t>Csongor Szalay, Anna Kubik, Sári Vida, András Faragó, Róbert Bolla</t>
  </si>
  <si>
    <t>As winter approaches the lake, a common threat rattles the Verdies and Grimps as Willy Whistle looks to seize his chance to become a guardian.</t>
  </si>
  <si>
    <t>s7629</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</si>
  <si>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</si>
  <si>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</si>
  <si>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</si>
  <si>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</si>
  <si>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</si>
  <si>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Joe Swanberg</t>
  </si>
  <si>
    <t>Jake Johnson, Aislinn Derbez, Joe Lo Truglio, Keegan-Michael Key, Nicky Excitement</t>
  </si>
  <si>
    <t>After losing $50,000 that wasn't his, gambling addict Eddie starts to rebuild his life. But an unwelcome surprise pushes him toward his old ways.</t>
  </si>
  <si>
    <t>s7631</t>
  </si>
  <si>
    <t>Six couples compete to prove they've got the survival skills to win the deed to an extraordinary home deep in the vast, rugged wilderness of Alaska.</t>
  </si>
  <si>
    <t>s7632</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</si>
  <si>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</si>
  <si>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</si>
  <si>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</si>
  <si>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</si>
  <si>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</si>
  <si>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</si>
  <si>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</si>
  <si>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</si>
  <si>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Pascale Lamche</t>
  </si>
  <si>
    <t>France, Netherlands, South Africa, Finland</t>
  </si>
  <si>
    <t>Winnie Mandela speaks about her extraordinary and controversial career, from her early life to her marriage to her ongoing efforts to end apartheid.</t>
  </si>
  <si>
    <t>s7635</t>
  </si>
  <si>
    <t>Donald Faison</t>
  </si>
  <si>
    <t>Actor Donald Faison hosts this game show in which contestants must arrange numerical-based trivia tidbits from largest to smallest for various prizes.</t>
  </si>
  <si>
    <t>s7636</t>
  </si>
  <si>
    <t>Judy Davis, Bryan Brown, Cathy Downes, Baz Luhrmann, Peter Mochrie, Mervyn Drake, Margie McCrae</t>
  </si>
  <si>
    <t>After the death of a long-ago lover, married philanderer Rob tracks down her friend, a drug-addicted prostitute desperate to escape her dead-end life.</t>
  </si>
  <si>
    <t>s7637</t>
  </si>
  <si>
    <t>Evgeny Afineevsky</t>
  </si>
  <si>
    <t>United Kingdom, Ukraine, United States</t>
  </si>
  <si>
    <t>October 9, 2015</t>
  </si>
  <si>
    <t>Over 93 days in Ukraine, what started as peaceful student demonstrations became a violent revolution and full-fledged civil rights movement.</t>
  </si>
  <si>
    <t>s7638</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</si>
  <si>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</si>
  <si>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</si>
  <si>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s7639</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</si>
  <si>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</si>
  <si>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</si>
  <si>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</si>
  <si>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</si>
  <si>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</si>
  <si>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</si>
  <si>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</si>
  <si>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</si>
  <si>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</si>
  <si>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</si>
  <si>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</si>
  <si>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</si>
  <si>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</si>
  <si>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</si>
  <si>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</si>
  <si>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</si>
  <si>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</si>
  <si>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</si>
  <si>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</si>
  <si>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</si>
  <si>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</si>
  <si>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s7645</t>
  </si>
  <si>
    <t>Sung Do-jun</t>
  </si>
  <si>
    <t>Kang In-soo, Lee Sang, Soo-bin</t>
  </si>
  <si>
    <t>Singing and dreaming together, a talented singer-songwriter and a same-aged keyboardist add harmony and love to each other’s lives.</t>
  </si>
  <si>
    <t>s7646</t>
  </si>
  <si>
    <t>Suzannah Lipscomb</t>
  </si>
  <si>
    <t>Historian Suzannah Lipscomb investigates the witch hunts that plagued Britain in the 17th century, examining common myths about their origin.</t>
  </si>
  <si>
    <t>s7647</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</si>
  <si>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</si>
  <si>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</si>
  <si>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</si>
  <si>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</si>
  <si>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May 31, 2017</t>
  </si>
  <si>
    <t>A filmmaker trains the camera on her own family as she examines the impact her grandfather, troubled artist Arshile Gorky, had on three generations.</t>
  </si>
  <si>
    <t>s7649</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</si>
  <si>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</si>
  <si>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</si>
  <si>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</si>
  <si>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</si>
  <si>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</si>
  <si>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</si>
  <si>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</si>
  <si>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</si>
  <si>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s7652</t>
  </si>
  <si>
    <t>Ahu Türkpençe, Serkan Çayoğlu, Murat Arkin, Emir Benderlioğlu, Firat Doğruloğlu, Ahmet Pinar, Mesut Akusta</t>
  </si>
  <si>
    <t>Tasked with risky missions across Turkey, members of a special-operations police unit confront danger and tragedy both on the field and at home.</t>
  </si>
  <si>
    <t>s7653</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</si>
  <si>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</si>
  <si>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</si>
  <si>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</si>
  <si>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</si>
  <si>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This reality series recounts true stories of women who have been convicted for murder, including an in-depth examination of each crime.</t>
  </si>
  <si>
    <t>s7655</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</si>
  <si>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</si>
  <si>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</si>
  <si>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s7656</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</si>
  <si>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</si>
  <si>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</si>
  <si>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s7657</t>
  </si>
  <si>
    <t>Shaun Mir</t>
  </si>
  <si>
    <t>Wonho Chung</t>
  </si>
  <si>
    <t>At the Comic Strip's first Arabic stand-up show, Wonho Chung ratchets up the laughs by tackling unique names, life in Jordan, accents and more.</t>
  </si>
  <si>
    <t>s7658</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</si>
  <si>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</si>
  <si>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</si>
  <si>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</si>
  <si>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s7659</t>
  </si>
  <si>
    <t>For the 50th anniversary of the legendary Woodstock festival, organizers and attendees reminisce about one of the defining moments of the 1960s.</t>
  </si>
  <si>
    <t>s7660</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</si>
  <si>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</si>
  <si>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</si>
  <si>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</si>
  <si>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</si>
  <si>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</si>
  <si>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</si>
  <si>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Sing along and dance with Bailey, Franny, Kip, Lulu and Tilly in this collection of music videos that will get you in the mood to move and groove!</t>
  </si>
  <si>
    <t>s7663</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</si>
  <si>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</si>
  <si>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</si>
  <si>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</si>
  <si>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s7664</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</si>
  <si>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</si>
  <si>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</si>
  <si>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</si>
  <si>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Ha Yu, Tay Ping Hui, Jeanette Aw, Elvin Ng, Yvonne Lim, Zhang Zhenhuan, Vivian Lai, Ian Fang, Xu Bin</t>
  </si>
  <si>
    <t>A group of struggling individuals are united by a love of soccer. At the center is Renxin, a reclusive widower and former coach who needs new hope.</t>
  </si>
  <si>
    <t>s7666</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</si>
  <si>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</si>
  <si>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</si>
  <si>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</si>
  <si>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</si>
  <si>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</si>
  <si>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</si>
  <si>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</si>
  <si>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</si>
  <si>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</si>
  <si>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</si>
  <si>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Robert Powell</t>
  </si>
  <si>
    <t>Footage of the most dramatic moments from World War II is restored in color and high definition for this historical documentary series.</t>
  </si>
  <si>
    <t>s7670</t>
  </si>
  <si>
    <t>Anita Rani, Ade Adepitan, Dan Snow</t>
  </si>
  <si>
    <t>From Moscow to Mexico City, three BBC journalists delve into the inner workings of some of the most burgeoning metropolises on Earth.</t>
  </si>
  <si>
    <t>s7671</t>
  </si>
  <si>
    <t>Suspected of heinous crimes, they’ve avoided capture despite massive rewards and global investigations. A docuseries profiling the world’s most wanted.</t>
  </si>
  <si>
    <t>s7672</t>
  </si>
  <si>
    <t>Storm Theunissen</t>
  </si>
  <si>
    <t>Charlie Luxton</t>
  </si>
  <si>
    <t>From a bubble-shaped palace to an island built on plastic bottles, tour the world’s most fantastically bizarre residences.</t>
  </si>
  <si>
    <t>s7673</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</si>
  <si>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</si>
  <si>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</si>
  <si>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</si>
  <si>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</si>
  <si>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</si>
  <si>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</si>
  <si>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</si>
  <si>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</si>
  <si>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</si>
  <si>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</si>
  <si>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</si>
  <si>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</si>
  <si>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</si>
  <si>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</si>
  <si>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</si>
  <si>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</si>
  <si>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</si>
  <si>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</si>
  <si>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</si>
  <si>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</si>
  <si>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</si>
  <si>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</si>
  <si>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</si>
  <si>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Filmmaker John Huston narrates this Oscar-nominated World War II-era film about life among the U.S. soldiers protecting Alaska’s Aleutian Islands.</t>
  </si>
  <si>
    <t>s7681</t>
  </si>
  <si>
    <t>Wyatt Cenac</t>
  </si>
  <si>
    <t>October 21, 2014</t>
  </si>
  <si>
    <t>Wyatt Cenac heads to Brooklyn to share his observations on the borough that's the backdrop for three sitcoms and a reality show about cheesemongers.</t>
  </si>
  <si>
    <t>s7682</t>
  </si>
  <si>
    <t>Lawrence Kasdan</t>
  </si>
  <si>
    <t>Kevin Costner, Dennis Quaid, Gene Hackman, David Andrews, Linden Ashby, Jeff Fahey, Joanna Going, Mark Harmon, Michael Madsen, Catherine O'Hara, Bill Pullman, Isabella Rossellini, Tom Sizemore</t>
  </si>
  <si>
    <t>Legendary lawman Wyatt Earp is continually at odds with a gang of renegade cowboys, culminating in a fiery showdown with the outlaws at the OK Corral.</t>
  </si>
  <si>
    <t>s7683</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</si>
  <si>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</si>
  <si>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</si>
  <si>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</si>
  <si>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Ahmed Helmy, Donia Samir Ghanim, Ibrahim Nasr, Yasmin Raeis, Saeed Tarabeek</t>
  </si>
  <si>
    <t>After he is rejected by the woman he loves and obesity-related issues kill his uncle, a lonely, overweight artist undergoes a major transformation.</t>
  </si>
  <si>
    <t>s7685</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</si>
  <si>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</si>
  <si>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</si>
  <si>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</si>
  <si>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</si>
  <si>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</si>
  <si>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</si>
  <si>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</si>
  <si>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</si>
  <si>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Pierre Deschamps</t>
  </si>
  <si>
    <t>Set against the 2015 Rugby World Cup, this documentary captures the allure of rugby as told by fans, players and others who have touched the game.</t>
  </si>
  <si>
    <t>s7688</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</si>
  <si>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</si>
  <si>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</si>
  <si>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</si>
  <si>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</si>
  <si>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Vin Diesel, Asia Argento, Marton Csokas, Samuel L. Jackson, Danny Trejo, Michael Roof, Tom Everett, Richy Müller, William Hope, Werner Daehn</t>
  </si>
  <si>
    <t>Action &amp; Adventure, Sports Movies</t>
  </si>
  <si>
    <t>A notorious underground rush-seeker deemed untouchable by the law is coerced into cooperating with the government to infiltrate a Russian crime ring.</t>
  </si>
  <si>
    <t>s7690</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</si>
  <si>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</si>
  <si>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</si>
  <si>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</si>
  <si>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</si>
  <si>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</si>
  <si>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s7692</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</si>
  <si>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</si>
  <si>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</si>
  <si>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</si>
  <si>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</si>
  <si>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Guillermo del Toro, Alfonso Cuarón</t>
  </si>
  <si>
    <t>Guillermo del Toro and Alfonso Cuarón discuss fellow Mexican director Fernando Frías de la Parra's award-winning film "I'm No Longer Here."</t>
  </si>
  <si>
    <t>s7694</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</si>
  <si>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</si>
  <si>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</si>
  <si>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</si>
  <si>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</si>
  <si>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</si>
  <si>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s7696</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</si>
  <si>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</si>
  <si>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</si>
  <si>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</si>
  <si>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</si>
  <si>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</si>
  <si>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</si>
  <si>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</si>
  <si>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</si>
  <si>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</si>
  <si>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</si>
  <si>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</si>
  <si>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s7700</t>
  </si>
  <si>
    <t>Wang Herun, Wang Yizhe, Wang Yuwei, Xu Xiaonuo, Wu Jinyan, Nie Yuan</t>
  </si>
  <si>
    <t>A determined Qing dynasty princess contends with palace intrigue and a vendetta against her family while navigating the treacherous terrain of romance.</t>
  </si>
  <si>
    <t>s7701</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</si>
  <si>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</si>
  <si>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</si>
  <si>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</si>
  <si>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</si>
  <si>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</si>
  <si>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</si>
  <si>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</si>
  <si>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</si>
  <si>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</si>
  <si>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Amit Sial, Yoshika Verma, Anshuman Jha, Asif Basra, Suruchi Aulakh</t>
  </si>
  <si>
    <t>A poor family’s goat suddenly acquires divine status, sparking a widespread frenzy as everyone clamors to benefit from its unexpected celebrity.</t>
  </si>
  <si>
    <t>s7704</t>
  </si>
  <si>
    <t>Vishesh Bansal, Mona Singh, Akarsh Khurana, Ahan Nirban, Ruhi Khan, Prasad Reddy, Revathi Pillai</t>
  </si>
  <si>
    <t>In the summer of 1998, middle child Harshu balances school, family, friendship and other challenges of growing up.</t>
  </si>
  <si>
    <t>s7705</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</si>
  <si>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</si>
  <si>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</si>
  <si>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</si>
  <si>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</si>
  <si>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</si>
  <si>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</si>
  <si>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</si>
  <si>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</si>
  <si>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</si>
  <si>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</si>
  <si>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</si>
  <si>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</si>
  <si>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</si>
  <si>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</si>
  <si>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Supanart Jittaleela, Sushar Manaying, Nisa Boonsantear, Apittha Khlaiudom, Apapattra Meesang</t>
  </si>
  <si>
    <t>No longer university girls, Kim and Pie face new hurdles in their relationship, including work, new friends and other distractions.</t>
  </si>
  <si>
    <t>s7709</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</si>
  <si>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</si>
  <si>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</si>
  <si>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</si>
  <si>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</si>
  <si>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Romeo Tan, Rebecca Lim, Sora Ma, Xu Bin, Chen Liping, Chen Hanwei, Yao Wenlong, Eelyn Kok, Dennis Chew</t>
  </si>
  <si>
    <t>When a frustrated businessman starts his own firm, it soon morphs into a way to help senior citizens refresh their dying traditional trades.</t>
  </si>
  <si>
    <t>s7711</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</si>
  <si>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</si>
  <si>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</si>
  <si>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</si>
  <si>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</si>
  <si>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</si>
  <si>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</si>
  <si>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</si>
  <si>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</si>
  <si>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</si>
  <si>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</si>
  <si>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</si>
  <si>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</si>
  <si>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</si>
  <si>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</si>
  <si>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</si>
  <si>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</si>
  <si>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</si>
  <si>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Eileen Stevens, Alyson Leigh Rosenfeld, Sarah Natochenny, H.D. Quinn</t>
  </si>
  <si>
    <t>Friends Mai, Oto and Vik's games at the park become magical adventures, thanks to Yoko, who can turn playgrounds into spaceships and camping sites.</t>
  </si>
  <si>
    <t>s7717</t>
  </si>
  <si>
    <t>Russia, Spain</t>
  </si>
  <si>
    <t>Vik meets new friends in a new city, where they go on exciting adventures together with a magical being. But soon, his family must move again.</t>
  </si>
  <si>
    <t>s7718</t>
  </si>
  <si>
    <t>Sairaj, Devyani Dagaonkar, Ketan Singh, Mayur Vyas, Ketan Kava</t>
  </si>
  <si>
    <t>With the mind of a human being, and the body of whichever animal he chooses to be, a young boy protects the world from danger.</t>
  </si>
  <si>
    <t>s7719</t>
  </si>
  <si>
    <t>Y. Joon Chung</t>
  </si>
  <si>
    <t>Yoo Byung Jae</t>
  </si>
  <si>
    <t>Daring comedian Yoo Byung-jae connects criticism he's received from the general public to some of the most touchy issues in current Korean society.</t>
  </si>
  <si>
    <t>s7720</t>
  </si>
  <si>
    <t>Yoo Byung-jae</t>
  </si>
  <si>
    <t>"Saturday Night Live Korea" writer-turned-comedian Yoo Byung-jae lays bare his childhood memories and philosophy on sex in his first stand-up venture.</t>
  </si>
  <si>
    <t>s7721</t>
  </si>
  <si>
    <t>Kira Buckland, Ryan Bartley, Bryce Papenbrook, Cassandra Morris, Lucien Dodge, Kyle Hebert</t>
  </si>
  <si>
    <t>In a series of magical missions, quick-witted YooHoo and his can-do crew travel the globe to help animals in need.</t>
  </si>
  <si>
    <t>s7722</t>
  </si>
  <si>
    <t>Lee Toland Krieger</t>
  </si>
  <si>
    <t>Penn Badgley, Elizabeth Lail, Shay Mitchell, John Stamos, Luca Padovan, Zach Cherry</t>
  </si>
  <si>
    <t>Obsessed with an aspiring writer, a charming bookstore manager goes to extreme measures to insert himself into her life.</t>
  </si>
  <si>
    <t>s7723</t>
  </si>
  <si>
    <t>Amanda Raymond</t>
  </si>
  <si>
    <t>Alyssa Milano, Angel Parker, Cristián de la Fuente, Eva Ariel Binder, Joel Steingold</t>
  </si>
  <si>
    <t>After becoming separated from her family, a young girl finds herself in the care of a heartbroken woman who faces her own struggles.</t>
  </si>
  <si>
    <t>s7724</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</si>
  <si>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</si>
  <si>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</si>
  <si>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</si>
  <si>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</si>
  <si>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</si>
  <si>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</si>
  <si>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</si>
  <si>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</si>
  <si>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</si>
  <si>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s7727</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</si>
  <si>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</si>
  <si>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</si>
  <si>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</si>
  <si>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</si>
  <si>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</si>
  <si>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</si>
  <si>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</si>
  <si>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</si>
  <si>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</si>
  <si>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</si>
  <si>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</si>
  <si>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</si>
  <si>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</si>
  <si>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</si>
  <si>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</si>
  <si>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Bear Grylls</t>
  </si>
  <si>
    <t>Kids' TV, Reality TV, Science &amp; Nature TV</t>
  </si>
  <si>
    <t>In this interactive series, you'll make key decisions to help Bear Grylls survive, thrive and complete missions in the harshest environments on Earth.</t>
  </si>
  <si>
    <t>s7732</t>
  </si>
  <si>
    <t>Tolga Örnek</t>
  </si>
  <si>
    <t>Tolga Çevik, Cengiz Bozkurt, Melis Birkan, Tuna Çevik</t>
  </si>
  <si>
    <t>When an old fling shows up with their infant child, a dallying man-child must take on the role of father and create a fairytale world for his daughter.</t>
  </si>
  <si>
    <t>s7733</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</si>
  <si>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</si>
  <si>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</si>
  <si>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s7734</t>
  </si>
  <si>
    <t>Joe Chen, Ethan Juan, Baron Chen, Bianca Bai, Wei-hsun Na, Tan Ai-Chen</t>
  </si>
  <si>
    <t>A young woman's romantic cruise ends in a twist when she gets pregnant after a one-night stand with a rich executive, turning their lives upside down.</t>
  </si>
  <si>
    <t>s7735</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</si>
  <si>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</si>
  <si>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</si>
  <si>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</si>
  <si>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s7736</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</si>
  <si>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</si>
  <si>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</si>
  <si>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</si>
  <si>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</si>
  <si>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</si>
  <si>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</si>
  <si>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Mu Chu</t>
  </si>
  <si>
    <t>Qiu Yuen, Charlie Chin, Jackie Chan, Hu Chin, Nan Chiang</t>
  </si>
  <si>
    <t>Aided only by a tough female police officer, a Hong Kong taxi driver tries to escape from gangsters pursuing incriminating evidence left in his cab.</t>
  </si>
  <si>
    <t>s7739</t>
  </si>
  <si>
    <t>Adam Pålsson, Richard Dillane, Leanne Best, Ellise Chappell</t>
  </si>
  <si>
    <t>An incendiary hate crime stirs civil unrest, fast-tracking rookie cop Kurt Wallander to detective in this origin story for the popular character.</t>
  </si>
  <si>
    <t>s7740</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</si>
  <si>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</si>
  <si>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</si>
  <si>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</si>
  <si>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</si>
  <si>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Natsuki Hanae, Risa Taneda, Ayane Sakura, Ryota Osaka, Saori Hayami, Yuki Kaji</t>
  </si>
  <si>
    <t>After his mother's death, a piano prodigy's will to play disappears. But meeting a free-spirited girl who plays the violin turns his life around.</t>
  </si>
  <si>
    <t>s7742</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</si>
  <si>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</si>
  <si>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</si>
  <si>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</si>
  <si>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</si>
  <si>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Miguel Ángel Vivas</t>
  </si>
  <si>
    <t>José Coronado, Ana Wagener, Asia Ortega, Pol Monen, Ester Expósito</t>
  </si>
  <si>
    <t>After his son is brutally beaten outside a nightclub, a surgeon takes the law into his own hands and seeks vengeance against the perpetrators.</t>
  </si>
  <si>
    <t>s7744</t>
  </si>
  <si>
    <t>Kingone Wang, Jesseca Liu, Xiang Yun, Chen Shucheng, Eelyn Kok, Cavin Soh, Sora Ma</t>
  </si>
  <si>
    <t>Two lonely singles meet on a blind date and slowly get to know each other, unaware that their parents are friends and may be falling in love.</t>
  </si>
  <si>
    <t>s7745</t>
  </si>
  <si>
    <t>Neville Shah</t>
  </si>
  <si>
    <t>Kanan Gill</t>
  </si>
  <si>
    <t>Revisiting life goals set in a letter written as a teen to his future self, comedian Kanan Gill reports back on if he's lived up to his own expectations.</t>
  </si>
  <si>
    <t>s7746</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</si>
  <si>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</si>
  <si>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</si>
  <si>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</si>
  <si>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Bashar al-Shatti, Fatima Al Safi, Maram Balochi, Hamad Ashkanani, Nour Alghandour, Khaled Al-Shaer</t>
  </si>
  <si>
    <t>A group of women leaves Kuwait to attend university in Cairo, embarking on personal journeys filled with romance and self-discovery.</t>
  </si>
  <si>
    <t>s7748</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</si>
  <si>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</si>
  <si>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</si>
  <si>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</si>
  <si>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</si>
  <si>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</si>
  <si>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</si>
  <si>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</si>
  <si>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</si>
  <si>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</si>
  <si>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s7751</t>
  </si>
  <si>
    <t>Mike Liscio, Emily Bauer, Billy Bob Thompson, Alyson Leigh Rosenfeld, Michael Crouch</t>
  </si>
  <si>
    <t>Japan, Canada</t>
  </si>
  <si>
    <t>Now that he's discovered the Pendulum Summoning technique, Yuya's dream of becoming the greatest "dueltainer" is in reach – but it won't be easy!</t>
  </si>
  <si>
    <t>s7752</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</si>
  <si>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</si>
  <si>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</si>
  <si>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</si>
  <si>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s7753</t>
  </si>
  <si>
    <t>Lorinska Merrington, Jane Scandizzo, Rachel Watts, Maria DiGeronimo</t>
  </si>
  <si>
    <t>It's drama Down Under when expectant mothers with model good looks and lavish lifestyles pull out all the stops to prepare for their new arrivals.</t>
  </si>
  <si>
    <t>s7754</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</si>
  <si>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</si>
  <si>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</si>
  <si>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s7755</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</si>
  <si>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</si>
  <si>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</si>
  <si>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</si>
  <si>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</si>
  <si>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</si>
  <si>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</si>
  <si>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</si>
  <si>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</si>
  <si>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s7758</t>
  </si>
  <si>
    <t>Michael Blieden</t>
  </si>
  <si>
    <t>Zach Galifianakis, Brian Unger</t>
  </si>
  <si>
    <t>The unorthodox, piano-playing stand-up star Zach Galifianakis makes a splash on the scene and serves up a healthy dose of his signature wit.</t>
  </si>
  <si>
    <t>s7759</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</si>
  <si>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</si>
  <si>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</si>
  <si>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</si>
  <si>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</si>
  <si>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</si>
  <si>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</si>
  <si>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</si>
  <si>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Ahmed Helmy, Yasmin Abdulaziz, Hassan Hosny, Hasan Kami</t>
  </si>
  <si>
    <t>An unqualified young man has his work cut out for him when he is hired as a rich girl’s bodyguard to keep her from the boyfriend her dad disapproves of.</t>
  </si>
  <si>
    <t>s7762</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</si>
  <si>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</si>
  <si>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</si>
  <si>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</si>
  <si>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</si>
  <si>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</si>
  <si>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</si>
  <si>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</si>
  <si>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</si>
  <si>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</si>
  <si>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</si>
  <si>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</si>
  <si>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</si>
  <si>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</si>
  <si>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</si>
  <si>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</si>
  <si>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</si>
  <si>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</si>
  <si>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an island-bound hyena, will do anything to get his paws on Marina the mermaid, but her devoted pal Sharko always comes to her rescue in time.</t>
  </si>
  <si>
    <t>s7768</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</si>
  <si>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</si>
  <si>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</si>
  <si>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</si>
  <si>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</si>
  <si>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</si>
  <si>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</si>
  <si>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</si>
  <si>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</si>
  <si>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</si>
  <si>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</si>
  <si>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</si>
  <si>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</si>
  <si>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</si>
  <si>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</si>
  <si>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</si>
  <si>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</si>
  <si>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Floyd Russ</t>
  </si>
  <si>
    <t>Zion Clark</t>
  </si>
  <si>
    <t>Born without legs and stuck in foster care for years, teen Zion Clark finds his calling when he pursues competitive wrestling. A documentary short.</t>
  </si>
  <si>
    <t>s7773</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</si>
  <si>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</si>
  <si>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</si>
  <si>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</si>
  <si>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s7774</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</si>
  <si>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</si>
  <si>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</si>
  <si>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</si>
  <si>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s7775</t>
  </si>
  <si>
    <t>Mark Ruffalo, Jake Gyllenhaal, Robert Downey Jr., Anthony Edwards, Brian Cox, Elias Koteas, Donal Logue, John Carroll Lynch, Dermot Mulroney, Chloë Sevigny</t>
  </si>
  <si>
    <t>A political cartoonist, a crime reporter and a pair of cops investigate San Francisco's infamous Zodiac Killer in this thriller based on a true story.</t>
  </si>
  <si>
    <t>s7776</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</si>
  <si>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</si>
  <si>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</si>
  <si>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</si>
  <si>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</si>
  <si>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</si>
  <si>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</si>
  <si>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While living alone in a spooky town, a young girl befriends a motley crew of zombie children with diverse personalities.</t>
  </si>
  <si>
    <t>s7779</t>
  </si>
  <si>
    <t>Jesse Eisenberg, Woody Harrelson, Emma Stone, Abigail Breslin, Amber Heard, Bill Murray, Derek Graf</t>
  </si>
  <si>
    <t>Looking to survive in a world taken over by zombies, a dorky college student teams with an urban roughneck and a pair of grifter sisters.</t>
  </si>
  <si>
    <t>s7780</t>
  </si>
  <si>
    <t>Manu NNa, Ana Julia Yeyé, Ray Contreras, Pablo Morán</t>
  </si>
  <si>
    <t>International TV Shows, Spanish-Language TV Shows, Stand-Up Comedy &amp; Talk Shows</t>
  </si>
  <si>
    <t>An assortment of talent takes the stage for a night of honest stand-up featuring four of Mexico's funniest LGBTQ comedians.</t>
  </si>
  <si>
    <t>s7781</t>
  </si>
  <si>
    <t>Shashank Arora, Shweta Tripathi, Rahul Kumar, Gopal K. Singh, Yogesh Kurme, Prince Daniel</t>
  </si>
  <si>
    <t>A drug dealer starts having doubts about his trade as his brother, his client, and two rappers from the slums each battle their own secret addictions.</t>
  </si>
  <si>
    <t>s7782</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</si>
  <si>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</si>
  <si>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</si>
  <si>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</si>
  <si>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</si>
  <si>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</si>
  <si>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</si>
  <si>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</si>
  <si>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</si>
  <si>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</si>
  <si>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</si>
  <si>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</si>
  <si>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</si>
  <si>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</si>
  <si>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</si>
  <si>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Nasty C</t>
  </si>
  <si>
    <t>In this documentary, South African rapper Nasty C hits the stage and streets of Tokyo, introducing himself to the city's sights, sounds and culture.</t>
  </si>
  <si>
    <t>s7786</t>
  </si>
  <si>
    <t>Adriano Zumbo, Rachel Khoo</t>
  </si>
  <si>
    <t>Dessert wizard Adriano Zumbo looks for the next “Willy Wonka” in this tense competition that finds skilled amateurs competing for a $100,000 prize.</t>
  </si>
  <si>
    <t>s7787</t>
  </si>
  <si>
    <t>Sam Dunn</t>
  </si>
  <si>
    <t>This documentary delves into the mystique behind the blues-rock trio and explores how the enigmatic band created their iconic look and sound.</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</si>
</sst>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b/>
      <i/>
      <color theme="1"/>
      <name val="Arial"/>
      <scheme val="minor"/>
    </font>
    <font>
      <i/>
      <color theme="1"/>
      <name val="Arial"/>
      <scheme val="minor"/>
    </font>
    <font>
      <b/>
      <color theme="1"/>
      <name val="Arial"/>
      <scheme val="minor"/>
    </font>
    <font>
      <u/>
      <color rgb="FF0000FF"/>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Alignment="1" applyFont="1">
      <alignment readingOrder="0"/>
    </xf>
    <xf borderId="0" fillId="0" fontId="1" numFmtId="0" xfId="0" applyFont="1"/>
    <xf borderId="0" fillId="0" fontId="2" numFmtId="0" xfId="0" applyAlignment="1" applyFont="1">
      <alignment readingOrder="0"/>
    </xf>
    <xf borderId="0" fillId="0" fontId="3" numFmtId="0" xfId="0" applyAlignment="1" applyFont="1">
      <alignment readingOrder="0"/>
    </xf>
    <xf borderId="0" fillId="0" fontId="4" numFmtId="49" xfId="0" applyFont="1" applyNumberFormat="1"/>
    <xf borderId="0" fillId="0" fontId="4" numFmtId="0" xfId="0" applyAlignment="1" applyFont="1">
      <alignment readingOrder="0"/>
    </xf>
    <xf borderId="0" fillId="0" fontId="4" numFmtId="0" xfId="0" applyAlignment="1" applyFont="1">
      <alignment readingOrder="0"/>
    </xf>
    <xf borderId="0" fillId="0" fontId="1" numFmtId="49" xfId="0" applyFont="1" applyNumberFormat="1"/>
    <xf borderId="0" fillId="0" fontId="4" numFmtId="0" xfId="0" applyFont="1"/>
    <xf borderId="0" fillId="0" fontId="4" numFmtId="2" xfId="0" applyFont="1" applyNumberFormat="1"/>
    <xf borderId="0" fillId="0" fontId="1" numFmtId="49" xfId="0" applyAlignment="1" applyFont="1" applyNumberFormat="1">
      <alignment readingOrder="0"/>
    </xf>
    <xf quotePrefix="1" borderId="0" fillId="0" fontId="1" numFmtId="49" xfId="0" applyAlignment="1" applyFont="1" applyNumberFormat="1">
      <alignment readingOrder="0"/>
    </xf>
    <xf borderId="0" fillId="0" fontId="5" numFmtId="49" xfId="0" applyAlignment="1" applyFont="1" applyNumberFormat="1">
      <alignment readingOrder="0"/>
    </xf>
    <xf borderId="0" fillId="0" fontId="1" numFmtId="49" xfId="0" applyAlignment="1" applyFont="1" applyNumberFormat="1">
      <alignment readingOrder="0"/>
    </xf>
    <xf borderId="0" fillId="0" fontId="1" numFmtId="9" xfId="0" applyAlignment="1" applyFont="1" applyNumberFormat="1">
      <alignment readingOrder="0"/>
    </xf>
    <xf borderId="0" fillId="0" fontId="1" numFmtId="20" xfId="0" applyAlignment="1" applyFont="1" applyNumberFormat="1">
      <alignment readingOrder="0"/>
    </xf>
    <xf quotePrefix="1" borderId="0" fillId="0" fontId="1" numFmtId="0" xfId="0" applyAlignment="1" applyFont="1">
      <alignment readingOrder="0"/>
    </xf>
    <xf borderId="0" fillId="0" fontId="6" numFmtId="0" xfId="0" applyAlignment="1" applyFont="1">
      <alignment readingOrder="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Количество фильмов и сериалов по годам</a:t>
            </a:r>
          </a:p>
        </c:rich>
      </c:tx>
      <c:overlay val="0"/>
    </c:title>
    <c:plotArea>
      <c:layout/>
      <c:barChart>
        <c:barDir val="col"/>
        <c:grouping val="stacked"/>
        <c:ser>
          <c:idx val="0"/>
          <c:order val="0"/>
          <c:tx>
            <c:strRef>
              <c:f>'Лист1'!$B$1</c:f>
            </c:strRef>
          </c:tx>
          <c:spPr>
            <a:solidFill>
              <a:schemeClr val="accent1"/>
            </a:solidFill>
            <a:ln cmpd="sng">
              <a:solidFill>
                <a:srgbClr val="000000"/>
              </a:solidFill>
            </a:ln>
          </c:spPr>
          <c:cat>
            <c:strRef>
              <c:f>'Лист1'!$A$2:$A$76</c:f>
            </c:strRef>
          </c:cat>
          <c:val>
            <c:numRef>
              <c:f>'Лист1'!$B$2:$B$76</c:f>
              <c:numCache/>
            </c:numRef>
          </c:val>
        </c:ser>
        <c:ser>
          <c:idx val="1"/>
          <c:order val="1"/>
          <c:tx>
            <c:strRef>
              <c:f>'Лист1'!$C$1</c:f>
            </c:strRef>
          </c:tx>
          <c:spPr>
            <a:solidFill>
              <a:schemeClr val="accent2"/>
            </a:solidFill>
            <a:ln cmpd="sng">
              <a:solidFill>
                <a:srgbClr val="000000"/>
              </a:solidFill>
            </a:ln>
          </c:spPr>
          <c:cat>
            <c:strRef>
              <c:f>'Лист1'!$A$2:$A$76</c:f>
            </c:strRef>
          </c:cat>
          <c:val>
            <c:numRef>
              <c:f>'Лист1'!$C$2:$C$76</c:f>
              <c:numCache/>
            </c:numRef>
          </c:val>
        </c:ser>
        <c:overlap val="100"/>
        <c:axId val="1936025746"/>
        <c:axId val="1126096721"/>
      </c:barChart>
      <c:catAx>
        <c:axId val="193602574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26096721"/>
      </c:catAx>
      <c:valAx>
        <c:axId val="11260967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36025746"/>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4</xdr:col>
      <xdr:colOff>295275</xdr:colOff>
      <xdr:row>4</xdr:row>
      <xdr:rowOff>190500</xdr:rowOff>
    </xdr:from>
    <xdr:ext cx="6019800" cy="3724275"/>
    <xdr:graphicFrame>
      <xdr:nvGraphicFramePr>
        <xdr:cNvPr id="1" name="Chart 1" title="Диаграмма"/>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futmalls.com" TargetMode="External"/><Relationship Id="rId2" Type="http://schemas.openxmlformats.org/officeDocument/2006/relationships/hyperlink" Target="http://love.com" TargetMode="External"/><Relationship Id="rId3" Type="http://schemas.openxmlformats.org/officeDocument/2006/relationships/hyperlink" Target="http://rishta.com" TargetMode="Externa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A2" s="2" t="s">
        <v>0</v>
      </c>
      <c r="B2" s="2" t="s">
        <v>1</v>
      </c>
      <c r="C2" s="2"/>
      <c r="D2" s="2"/>
      <c r="F2" s="3" t="s">
        <v>4</v>
      </c>
    </row>
    <row r="3" hidden="1">
      <c r="A3" s="2" t="s">
        <v>5</v>
      </c>
      <c r="B3" s="2" t="s">
        <v>6</v>
      </c>
      <c r="C3" s="2" t="s">
        <v>7</v>
      </c>
      <c r="D3" s="2" t="s">
        <v>3</v>
      </c>
    </row>
    <row r="4">
      <c r="A4" s="2">
        <v>1925.0</v>
      </c>
      <c r="B4" s="2"/>
      <c r="C4" s="2">
        <v>1.0</v>
      </c>
      <c r="D4" s="2">
        <v>1.0</v>
      </c>
    </row>
    <row r="5">
      <c r="A5" s="2">
        <v>1942.0</v>
      </c>
      <c r="B5" s="2">
        <v>2.0</v>
      </c>
      <c r="C5" s="2"/>
      <c r="D5" s="2">
        <v>2.0</v>
      </c>
    </row>
    <row r="6">
      <c r="A6" s="2">
        <v>1943.0</v>
      </c>
      <c r="B6" s="2">
        <v>3.0</v>
      </c>
      <c r="C6" s="2"/>
      <c r="D6" s="2">
        <v>3.0</v>
      </c>
    </row>
    <row r="7">
      <c r="A7" s="2">
        <v>1944.0</v>
      </c>
      <c r="B7" s="2">
        <v>3.0</v>
      </c>
      <c r="C7" s="2"/>
      <c r="D7" s="2">
        <v>3.0</v>
      </c>
    </row>
    <row r="8">
      <c r="A8" s="2">
        <v>1945.0</v>
      </c>
      <c r="B8" s="2">
        <v>3.0</v>
      </c>
      <c r="C8" s="2"/>
      <c r="D8" s="2">
        <v>3.0</v>
      </c>
    </row>
    <row r="9">
      <c r="A9" s="2">
        <v>1946.0</v>
      </c>
      <c r="B9" s="2">
        <v>1.0</v>
      </c>
      <c r="C9" s="2">
        <v>1.0</v>
      </c>
      <c r="D9" s="2">
        <v>2.0</v>
      </c>
    </row>
    <row r="10">
      <c r="A10" s="2">
        <v>1947.0</v>
      </c>
      <c r="B10" s="2">
        <v>1.0</v>
      </c>
      <c r="C10" s="2"/>
      <c r="D10" s="2">
        <v>1.0</v>
      </c>
    </row>
    <row r="11">
      <c r="A11" s="2">
        <v>1954.0</v>
      </c>
      <c r="B11" s="2">
        <v>2.0</v>
      </c>
      <c r="C11" s="2"/>
      <c r="D11" s="2">
        <v>2.0</v>
      </c>
    </row>
    <row r="12">
      <c r="A12" s="2">
        <v>1955.0</v>
      </c>
      <c r="B12" s="2">
        <v>3.0</v>
      </c>
      <c r="C12" s="2"/>
      <c r="D12" s="2">
        <v>3.0</v>
      </c>
    </row>
    <row r="13">
      <c r="A13" s="2">
        <v>1956.0</v>
      </c>
      <c r="B13" s="2">
        <v>2.0</v>
      </c>
      <c r="C13" s="2"/>
      <c r="D13" s="2">
        <v>2.0</v>
      </c>
    </row>
    <row r="14">
      <c r="A14" s="2">
        <v>1958.0</v>
      </c>
      <c r="B14" s="2">
        <v>3.0</v>
      </c>
      <c r="C14" s="2"/>
      <c r="D14" s="2">
        <v>3.0</v>
      </c>
    </row>
    <row r="15">
      <c r="A15" s="2">
        <v>1959.0</v>
      </c>
      <c r="B15" s="2">
        <v>1.0</v>
      </c>
      <c r="C15" s="2"/>
      <c r="D15" s="2">
        <v>1.0</v>
      </c>
    </row>
    <row r="16">
      <c r="A16" s="2">
        <v>1960.0</v>
      </c>
      <c r="B16" s="2">
        <v>4.0</v>
      </c>
      <c r="C16" s="2"/>
      <c r="D16" s="2">
        <v>4.0</v>
      </c>
    </row>
    <row r="17">
      <c r="A17" s="2">
        <v>1962.0</v>
      </c>
      <c r="B17" s="2">
        <v>3.0</v>
      </c>
      <c r="C17" s="2"/>
      <c r="D17" s="2">
        <v>3.0</v>
      </c>
    </row>
    <row r="18">
      <c r="A18" s="2">
        <v>1963.0</v>
      </c>
      <c r="B18" s="2">
        <v>1.0</v>
      </c>
      <c r="C18" s="2">
        <v>1.0</v>
      </c>
      <c r="D18" s="2">
        <v>2.0</v>
      </c>
    </row>
    <row r="19">
      <c r="A19" s="2">
        <v>1964.0</v>
      </c>
      <c r="B19" s="2">
        <v>1.0</v>
      </c>
      <c r="C19" s="2"/>
      <c r="D19" s="2">
        <v>1.0</v>
      </c>
    </row>
    <row r="20">
      <c r="A20" s="2">
        <v>1965.0</v>
      </c>
      <c r="B20" s="2">
        <v>2.0</v>
      </c>
      <c r="C20" s="2"/>
      <c r="D20" s="2">
        <v>2.0</v>
      </c>
    </row>
    <row r="21">
      <c r="A21" s="2">
        <v>1966.0</v>
      </c>
      <c r="B21" s="2">
        <v>1.0</v>
      </c>
      <c r="C21" s="2"/>
      <c r="D21" s="2">
        <v>1.0</v>
      </c>
    </row>
    <row r="22">
      <c r="A22" s="2">
        <v>1967.0</v>
      </c>
      <c r="B22" s="2">
        <v>4.0</v>
      </c>
      <c r="C22" s="2">
        <v>1.0</v>
      </c>
      <c r="D22" s="2">
        <v>5.0</v>
      </c>
    </row>
    <row r="23">
      <c r="A23" s="2">
        <v>1968.0</v>
      </c>
      <c r="B23" s="2">
        <v>4.0</v>
      </c>
      <c r="C23" s="2">
        <v>1.0</v>
      </c>
      <c r="D23" s="2">
        <v>5.0</v>
      </c>
    </row>
    <row r="24">
      <c r="A24" s="2">
        <v>1969.0</v>
      </c>
      <c r="B24" s="2">
        <v>2.0</v>
      </c>
      <c r="C24" s="2"/>
      <c r="D24" s="2">
        <v>2.0</v>
      </c>
    </row>
    <row r="25">
      <c r="A25" s="2">
        <v>1970.0</v>
      </c>
      <c r="B25" s="2">
        <v>2.0</v>
      </c>
      <c r="C25" s="2"/>
      <c r="D25" s="2">
        <v>2.0</v>
      </c>
    </row>
    <row r="26">
      <c r="A26" s="2">
        <v>1971.0</v>
      </c>
      <c r="B26" s="2">
        <v>5.0</v>
      </c>
      <c r="C26" s="2"/>
      <c r="D26" s="2">
        <v>5.0</v>
      </c>
    </row>
    <row r="27">
      <c r="A27" s="2">
        <v>1972.0</v>
      </c>
      <c r="B27" s="2">
        <v>3.0</v>
      </c>
      <c r="C27" s="2">
        <v>1.0</v>
      </c>
      <c r="D27" s="2">
        <v>4.0</v>
      </c>
    </row>
    <row r="28">
      <c r="A28" s="2">
        <v>1973.0</v>
      </c>
      <c r="B28" s="2">
        <v>10.0</v>
      </c>
      <c r="C28" s="2"/>
      <c r="D28" s="2">
        <v>10.0</v>
      </c>
    </row>
    <row r="29">
      <c r="A29" s="2">
        <v>1974.0</v>
      </c>
      <c r="B29" s="2">
        <v>6.0</v>
      </c>
      <c r="C29" s="2">
        <v>1.0</v>
      </c>
      <c r="D29" s="2">
        <v>7.0</v>
      </c>
    </row>
    <row r="30">
      <c r="A30" s="2">
        <v>1975.0</v>
      </c>
      <c r="B30" s="2">
        <v>6.0</v>
      </c>
      <c r="C30" s="2"/>
      <c r="D30" s="2">
        <v>6.0</v>
      </c>
    </row>
    <row r="31">
      <c r="A31" s="2">
        <v>1976.0</v>
      </c>
      <c r="B31" s="2">
        <v>9.0</v>
      </c>
      <c r="C31" s="2"/>
      <c r="D31" s="2">
        <v>9.0</v>
      </c>
    </row>
    <row r="32">
      <c r="A32" s="2">
        <v>1977.0</v>
      </c>
      <c r="B32" s="2">
        <v>6.0</v>
      </c>
      <c r="C32" s="2">
        <v>1.0</v>
      </c>
      <c r="D32" s="2">
        <v>7.0</v>
      </c>
    </row>
    <row r="33">
      <c r="A33" s="2">
        <v>1978.0</v>
      </c>
      <c r="B33" s="2">
        <v>6.0</v>
      </c>
      <c r="C33" s="2"/>
      <c r="D33" s="2">
        <v>6.0</v>
      </c>
    </row>
    <row r="34">
      <c r="A34" s="2">
        <v>1979.0</v>
      </c>
      <c r="B34" s="2">
        <v>10.0</v>
      </c>
      <c r="C34" s="2">
        <v>1.0</v>
      </c>
      <c r="D34" s="2">
        <v>11.0</v>
      </c>
    </row>
    <row r="35">
      <c r="A35" s="2">
        <v>1980.0</v>
      </c>
      <c r="B35" s="2">
        <v>9.0</v>
      </c>
      <c r="C35" s="2"/>
      <c r="D35" s="2">
        <v>9.0</v>
      </c>
    </row>
    <row r="36">
      <c r="A36" s="2">
        <v>1981.0</v>
      </c>
      <c r="B36" s="2">
        <v>8.0</v>
      </c>
      <c r="C36" s="2">
        <v>1.0</v>
      </c>
      <c r="D36" s="2">
        <v>9.0</v>
      </c>
    </row>
    <row r="37">
      <c r="A37" s="2">
        <v>1982.0</v>
      </c>
      <c r="B37" s="2">
        <v>15.0</v>
      </c>
      <c r="C37" s="2"/>
      <c r="D37" s="2">
        <v>15.0</v>
      </c>
    </row>
    <row r="38">
      <c r="A38" s="2">
        <v>1983.0</v>
      </c>
      <c r="B38" s="2">
        <v>9.0</v>
      </c>
      <c r="C38" s="2"/>
      <c r="D38" s="2">
        <v>9.0</v>
      </c>
    </row>
    <row r="39">
      <c r="A39" s="2">
        <v>1984.0</v>
      </c>
      <c r="B39" s="2">
        <v>9.0</v>
      </c>
      <c r="C39" s="2"/>
      <c r="D39" s="2">
        <v>9.0</v>
      </c>
    </row>
    <row r="40">
      <c r="A40" s="2">
        <v>1985.0</v>
      </c>
      <c r="B40" s="2">
        <v>8.0</v>
      </c>
      <c r="C40" s="2">
        <v>1.0</v>
      </c>
      <c r="D40" s="2">
        <v>9.0</v>
      </c>
    </row>
    <row r="41">
      <c r="A41" s="2">
        <v>1986.0</v>
      </c>
      <c r="B41" s="2">
        <v>8.0</v>
      </c>
      <c r="C41" s="2">
        <v>2.0</v>
      </c>
      <c r="D41" s="2">
        <v>10.0</v>
      </c>
    </row>
    <row r="42">
      <c r="A42" s="2">
        <v>1987.0</v>
      </c>
      <c r="B42" s="2">
        <v>7.0</v>
      </c>
      <c r="C42" s="2"/>
      <c r="D42" s="2">
        <v>7.0</v>
      </c>
    </row>
    <row r="43">
      <c r="A43" s="2">
        <v>1988.0</v>
      </c>
      <c r="B43" s="2">
        <v>14.0</v>
      </c>
      <c r="C43" s="2">
        <v>2.0</v>
      </c>
      <c r="D43" s="2">
        <v>16.0</v>
      </c>
    </row>
    <row r="44">
      <c r="A44" s="2">
        <v>1989.0</v>
      </c>
      <c r="B44" s="2">
        <v>12.0</v>
      </c>
      <c r="C44" s="2">
        <v>1.0</v>
      </c>
      <c r="D44" s="2">
        <v>13.0</v>
      </c>
    </row>
    <row r="45">
      <c r="A45" s="2">
        <v>1990.0</v>
      </c>
      <c r="B45" s="2">
        <v>17.0</v>
      </c>
      <c r="C45" s="2">
        <v>3.0</v>
      </c>
      <c r="D45" s="2">
        <v>20.0</v>
      </c>
    </row>
    <row r="46">
      <c r="A46" s="2">
        <v>1991.0</v>
      </c>
      <c r="B46" s="2">
        <v>16.0</v>
      </c>
      <c r="C46" s="2">
        <v>1.0</v>
      </c>
      <c r="D46" s="2">
        <v>17.0</v>
      </c>
    </row>
    <row r="47">
      <c r="A47" s="2">
        <v>1992.0</v>
      </c>
      <c r="B47" s="2">
        <v>16.0</v>
      </c>
      <c r="C47" s="2">
        <v>2.0</v>
      </c>
      <c r="D47" s="2">
        <v>18.0</v>
      </c>
    </row>
    <row r="48">
      <c r="A48" s="2">
        <v>1993.0</v>
      </c>
      <c r="B48" s="2">
        <v>18.0</v>
      </c>
      <c r="C48" s="2">
        <v>4.0</v>
      </c>
      <c r="D48" s="2">
        <v>22.0</v>
      </c>
    </row>
    <row r="49">
      <c r="A49" s="2">
        <v>1994.0</v>
      </c>
      <c r="B49" s="2">
        <v>15.0</v>
      </c>
      <c r="C49" s="2">
        <v>1.0</v>
      </c>
      <c r="D49" s="2">
        <v>16.0</v>
      </c>
    </row>
    <row r="50">
      <c r="A50" s="2">
        <v>1995.0</v>
      </c>
      <c r="B50" s="2">
        <v>17.0</v>
      </c>
      <c r="C50" s="2">
        <v>2.0</v>
      </c>
      <c r="D50" s="2">
        <v>19.0</v>
      </c>
    </row>
    <row r="51">
      <c r="A51" s="2">
        <v>1996.0</v>
      </c>
      <c r="B51" s="2">
        <v>16.0</v>
      </c>
      <c r="C51" s="2">
        <v>3.0</v>
      </c>
      <c r="D51" s="2">
        <v>19.0</v>
      </c>
    </row>
    <row r="52">
      <c r="A52" s="2">
        <v>1997.0</v>
      </c>
      <c r="B52" s="2">
        <v>26.0</v>
      </c>
      <c r="C52" s="2">
        <v>4.0</v>
      </c>
      <c r="D52" s="2">
        <v>30.0</v>
      </c>
    </row>
    <row r="53">
      <c r="A53" s="2">
        <v>1998.0</v>
      </c>
      <c r="B53" s="2">
        <v>27.0</v>
      </c>
      <c r="C53" s="2">
        <v>4.0</v>
      </c>
      <c r="D53" s="2">
        <v>31.0</v>
      </c>
    </row>
    <row r="54">
      <c r="A54" s="2">
        <v>1999.0</v>
      </c>
      <c r="B54" s="2">
        <v>26.0</v>
      </c>
      <c r="C54" s="2">
        <v>7.0</v>
      </c>
      <c r="D54" s="2">
        <v>33.0</v>
      </c>
    </row>
    <row r="55">
      <c r="A55" s="2">
        <v>2000.0</v>
      </c>
      <c r="B55" s="2">
        <v>30.0</v>
      </c>
      <c r="C55" s="2">
        <v>4.0</v>
      </c>
      <c r="D55" s="2">
        <v>34.0</v>
      </c>
    </row>
    <row r="56">
      <c r="A56" s="2">
        <v>2001.0</v>
      </c>
      <c r="B56" s="2">
        <v>32.0</v>
      </c>
      <c r="C56" s="2">
        <v>4.0</v>
      </c>
      <c r="D56" s="2">
        <v>36.0</v>
      </c>
    </row>
    <row r="57">
      <c r="A57" s="2">
        <v>2002.0</v>
      </c>
      <c r="B57" s="2">
        <v>39.0</v>
      </c>
      <c r="C57" s="2">
        <v>6.0</v>
      </c>
      <c r="D57" s="2">
        <v>45.0</v>
      </c>
    </row>
    <row r="58">
      <c r="A58" s="2">
        <v>2003.0</v>
      </c>
      <c r="B58" s="2">
        <v>40.0</v>
      </c>
      <c r="C58" s="2">
        <v>9.0</v>
      </c>
      <c r="D58" s="2">
        <v>49.0</v>
      </c>
    </row>
    <row r="59">
      <c r="A59" s="2">
        <v>2004.0</v>
      </c>
      <c r="B59" s="2">
        <v>50.0</v>
      </c>
      <c r="C59" s="2">
        <v>9.0</v>
      </c>
      <c r="D59" s="2">
        <v>59.0</v>
      </c>
    </row>
    <row r="60">
      <c r="A60" s="2">
        <v>2005.0</v>
      </c>
      <c r="B60" s="2">
        <v>61.0</v>
      </c>
      <c r="C60" s="2">
        <v>12.0</v>
      </c>
      <c r="D60" s="2">
        <v>73.0</v>
      </c>
    </row>
    <row r="61">
      <c r="A61" s="2">
        <v>2006.0</v>
      </c>
      <c r="B61" s="2">
        <v>72.0</v>
      </c>
      <c r="C61" s="2">
        <v>13.0</v>
      </c>
      <c r="D61" s="2">
        <v>85.0</v>
      </c>
    </row>
    <row r="62">
      <c r="A62" s="2">
        <v>2007.0</v>
      </c>
      <c r="B62" s="2">
        <v>72.0</v>
      </c>
      <c r="C62" s="2">
        <v>13.0</v>
      </c>
      <c r="D62" s="2">
        <v>85.0</v>
      </c>
    </row>
    <row r="63">
      <c r="A63" s="2">
        <v>2008.0</v>
      </c>
      <c r="B63" s="2">
        <v>102.0</v>
      </c>
      <c r="C63" s="2">
        <v>23.0</v>
      </c>
      <c r="D63" s="2">
        <v>125.0</v>
      </c>
    </row>
    <row r="64">
      <c r="A64" s="2">
        <v>2009.0</v>
      </c>
      <c r="B64" s="2">
        <v>103.0</v>
      </c>
      <c r="C64" s="2">
        <v>34.0</v>
      </c>
      <c r="D64" s="2">
        <v>137.0</v>
      </c>
    </row>
    <row r="65">
      <c r="A65" s="2">
        <v>2010.0</v>
      </c>
      <c r="B65" s="2">
        <v>136.0</v>
      </c>
      <c r="C65" s="2">
        <v>37.0</v>
      </c>
      <c r="D65" s="2">
        <v>173.0</v>
      </c>
    </row>
    <row r="66">
      <c r="A66" s="2">
        <v>2011.0</v>
      </c>
      <c r="B66" s="2">
        <v>127.0</v>
      </c>
      <c r="C66" s="2">
        <v>39.0</v>
      </c>
      <c r="D66" s="2">
        <v>166.0</v>
      </c>
    </row>
    <row r="67">
      <c r="A67" s="2">
        <v>2012.0</v>
      </c>
      <c r="B67" s="2">
        <v>158.0</v>
      </c>
      <c r="C67" s="2">
        <v>61.0</v>
      </c>
      <c r="D67" s="2">
        <v>219.0</v>
      </c>
    </row>
    <row r="68">
      <c r="A68" s="2">
        <v>2013.0</v>
      </c>
      <c r="B68" s="2">
        <v>202.0</v>
      </c>
      <c r="C68" s="2">
        <v>65.0</v>
      </c>
      <c r="D68" s="2">
        <v>267.0</v>
      </c>
    </row>
    <row r="69">
      <c r="A69" s="2">
        <v>2014.0</v>
      </c>
      <c r="B69" s="2">
        <v>244.0</v>
      </c>
      <c r="C69" s="2">
        <v>90.0</v>
      </c>
      <c r="D69" s="2">
        <v>334.0</v>
      </c>
    </row>
    <row r="70">
      <c r="A70" s="2">
        <v>2015.0</v>
      </c>
      <c r="B70" s="2">
        <v>382.0</v>
      </c>
      <c r="C70" s="2">
        <v>159.0</v>
      </c>
      <c r="D70" s="2">
        <v>541.0</v>
      </c>
    </row>
    <row r="71">
      <c r="A71" s="2">
        <v>2016.0</v>
      </c>
      <c r="B71" s="2">
        <v>642.0</v>
      </c>
      <c r="C71" s="2">
        <v>240.0</v>
      </c>
      <c r="D71" s="2">
        <v>882.0</v>
      </c>
    </row>
    <row r="72">
      <c r="A72" s="2">
        <v>2017.0</v>
      </c>
      <c r="B72" s="2">
        <v>744.0</v>
      </c>
      <c r="C72" s="2">
        <v>268.0</v>
      </c>
      <c r="D72" s="2">
        <v>1012.0</v>
      </c>
    </row>
    <row r="73">
      <c r="A73" s="2">
        <v>2018.0</v>
      </c>
      <c r="B73" s="2">
        <v>734.0</v>
      </c>
      <c r="C73" s="2">
        <v>387.0</v>
      </c>
      <c r="D73" s="2">
        <v>1121.0</v>
      </c>
    </row>
    <row r="74">
      <c r="A74" s="2">
        <v>2019.0</v>
      </c>
      <c r="B74" s="2">
        <v>582.0</v>
      </c>
      <c r="C74" s="2">
        <v>414.0</v>
      </c>
      <c r="D74" s="2">
        <v>996.0</v>
      </c>
    </row>
    <row r="75">
      <c r="A75" s="2">
        <v>2020.0</v>
      </c>
      <c r="B75" s="2">
        <v>411.0</v>
      </c>
      <c r="C75" s="2">
        <v>457.0</v>
      </c>
      <c r="D75" s="2">
        <v>868.0</v>
      </c>
    </row>
    <row r="76">
      <c r="A76" s="2">
        <v>2021.0</v>
      </c>
      <c r="B76" s="2">
        <v>12.0</v>
      </c>
      <c r="C76" s="2">
        <v>19.0</v>
      </c>
      <c r="D76" s="2">
        <v>31.0</v>
      </c>
    </row>
    <row r="77" hidden="1"/>
  </sheetData>
  <autoFilter ref="$A$2:$D$77">
    <filterColumn colId="0">
      <filters blank="1">
        <filter val="1976"/>
        <filter val="1975"/>
        <filter val="1974"/>
        <filter val="1973"/>
        <filter val="1972"/>
        <filter val="1971"/>
        <filter val="1970"/>
        <filter val="1979"/>
        <filter val="1978"/>
        <filter val="1977"/>
        <filter val="1990"/>
        <filter val="2001"/>
        <filter val="2000"/>
        <filter val="1943"/>
        <filter val="1987"/>
        <filter val="1942"/>
        <filter val="1986"/>
        <filter val="1985"/>
        <filter val="1984"/>
        <filter val="1983"/>
        <filter val="1982"/>
        <filter val="1981"/>
        <filter val="1980"/>
        <filter val="1947"/>
        <filter val="1946"/>
        <filter val="1945"/>
        <filter val="1989"/>
        <filter val="1944"/>
        <filter val="1988"/>
        <filter val="2012"/>
        <filter val="2011"/>
        <filter val="2010"/>
        <filter val="1954"/>
        <filter val="1998"/>
        <filter val="2009"/>
        <filter val="1997"/>
        <filter val="2008"/>
        <filter val="1996"/>
        <filter val="2007"/>
        <filter val="1995"/>
        <filter val="2006"/>
        <filter val="1994"/>
        <filter val="2005"/>
        <filter val="1993"/>
        <filter val="2004"/>
        <filter val="1992"/>
        <filter val="2003"/>
        <filter val="1991"/>
        <filter val="2002"/>
        <filter val="1959"/>
        <filter val="1958"/>
        <filter val="1956"/>
        <filter val="1955"/>
        <filter val="1999"/>
        <filter val="2021"/>
        <filter val="2020"/>
        <filter val="1965"/>
        <filter val="1964"/>
        <filter val="2019"/>
        <filter val="1963"/>
        <filter val="2018"/>
        <filter val="1962"/>
        <filter val="2017"/>
        <filter val="2016"/>
        <filter val="1960"/>
        <filter val="2015"/>
        <filter val="2014"/>
        <filter val="2013"/>
        <filter val="1925"/>
        <filter val="1969"/>
        <filter val="1968"/>
        <filter val="1967"/>
        <filter val="1966"/>
      </filters>
    </filterColumn>
  </autoFilter>
  <customSheetViews>
    <customSheetView guid="{0C6E0754-0BD8-417C-B0F4-452565B4DDA5}" filter="1" showAutoFilter="1">
      <autoFilter ref="$A$2:$D$77">
        <filterColumn colId="0">
          <filters>
            <filter val="2001"/>
            <filter val="2012"/>
            <filter val="2011"/>
            <filter val="2010"/>
            <filter val="2009"/>
            <filter val="2008"/>
            <filter val="2007"/>
            <filter val="2006"/>
            <filter val="2005"/>
            <filter val="2004"/>
            <filter val="2003"/>
            <filter val="2002"/>
            <filter val="2021"/>
            <filter val="2020"/>
            <filter val="2019"/>
            <filter val="2018"/>
            <filter val="2017"/>
            <filter val="2016"/>
            <filter val="2015"/>
            <filter val="2014"/>
            <filter val="2013"/>
          </filters>
        </filterColumn>
      </autoFilter>
    </customSheetView>
    <customSheetView guid="{8AB287DA-202D-4EE8-9FC1-7A086DB2150A}" filter="1" showAutoFilter="1">
      <autoFilter ref="$A$2:$D$76">
        <filterColumn colId="0">
          <filters>
            <filter val="1976"/>
            <filter val="1975"/>
            <filter val="1974"/>
            <filter val="1973"/>
            <filter val="1972"/>
            <filter val="1971"/>
            <filter val="1970"/>
            <filter val="1979"/>
            <filter val="1978"/>
            <filter val="1977"/>
            <filter val="1990"/>
            <filter val="1943"/>
            <filter val="1987"/>
            <filter val="1942"/>
            <filter val="1986"/>
            <filter val="1985"/>
            <filter val="1984"/>
            <filter val="1983"/>
            <filter val="1982"/>
            <filter val="1981"/>
            <filter val="1980"/>
            <filter val="1947"/>
            <filter val="1946"/>
            <filter val="1945"/>
            <filter val="1989"/>
            <filter val="1944"/>
            <filter val="1988"/>
            <filter val="1954"/>
            <filter val="1998"/>
            <filter val="1997"/>
            <filter val="1996"/>
            <filter val="1995"/>
            <filter val="1994"/>
            <filter val="1993"/>
            <filter val="1992"/>
            <filter val="1991"/>
            <filter val="1959"/>
            <filter val="1958"/>
            <filter val="1956"/>
            <filter val="1955"/>
            <filter val="1999"/>
            <filter val="1965"/>
            <filter val="1964"/>
            <filter val="1963"/>
            <filter val="1962"/>
            <filter val="1960"/>
            <filter val="1925"/>
            <filter val="1969"/>
            <filter val="1968"/>
            <filter val="1967"/>
            <filter val="1966"/>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56.75"/>
    <col hidden="1" min="4" max="4" width="12.63"/>
    <col customWidth="1" min="6" max="7" width="56.75"/>
    <col customWidth="1" min="10" max="10" width="41.63"/>
    <col customWidth="1" min="13" max="13" width="58.13"/>
  </cols>
  <sheetData>
    <row r="1">
      <c r="A1" s="2" t="str">
        <f>IFERROR(__xludf.DUMMYFUNCTION("IMPORTHTML(""https://www.imdb.com/chart/top"",""table"",1,""en_us"")"),"#N/A")</f>
        <v>#N/A</v>
      </c>
      <c r="F1" s="2" t="s">
        <v>8</v>
      </c>
      <c r="M1" s="3" t="s">
        <v>9</v>
      </c>
    </row>
    <row r="2">
      <c r="F2" s="2" t="s">
        <v>10</v>
      </c>
      <c r="G2" s="2" t="str">
        <f>IFERROR(__xludf.DUMMYFUNCTION("SPLIT(F2,""("",0,0)"),"1. The Shawshank Redemption")</f>
        <v>1. The Shawshank Redemption</v>
      </c>
      <c r="H2" s="2" t="str">
        <f>IFERROR(__xludf.DUMMYFUNCTION("""COMPUTED_VALUE"""),"1994)")</f>
        <v>1994)</v>
      </c>
      <c r="I2" s="2">
        <f>IFERROR(__xludf.DUMMYFUNCTION("SPLIT(G2,""."")"),1.0)</f>
        <v>1</v>
      </c>
      <c r="J2" s="2" t="str">
        <f>IFERROR(__xludf.DUMMYFUNCTION("""COMPUTED_VALUE""")," The Shawshank Redemption")</f>
        <v> The Shawshank Redemption</v>
      </c>
      <c r="M2" s="1" t="str">
        <f t="shared" ref="M2:M273" si="1">JOIN(" ",J2:L2)</f>
        <v> The Shawshank Redemption  </v>
      </c>
    </row>
    <row r="3">
      <c r="F3" s="2" t="s">
        <v>11</v>
      </c>
      <c r="G3" s="2" t="str">
        <f>IFERROR(__xludf.DUMMYFUNCTION("SPLIT(F3,""("",0,0)"),"2. The Godfather")</f>
        <v>2. The Godfather</v>
      </c>
      <c r="H3" s="2" t="str">
        <f>IFERROR(__xludf.DUMMYFUNCTION("""COMPUTED_VALUE"""),"1972)")</f>
        <v>1972)</v>
      </c>
      <c r="I3" s="2">
        <f>IFERROR(__xludf.DUMMYFUNCTION("SPLIT(G3,""."")"),2.0)</f>
        <v>2</v>
      </c>
      <c r="J3" s="2" t="str">
        <f>IFERROR(__xludf.DUMMYFUNCTION("""COMPUTED_VALUE""")," The Godfather")</f>
        <v> The Godfather</v>
      </c>
      <c r="M3" s="1" t="str">
        <f t="shared" si="1"/>
        <v> The Godfather  </v>
      </c>
    </row>
    <row r="4">
      <c r="F4" s="2" t="s">
        <v>12</v>
      </c>
      <c r="G4" s="2" t="str">
        <f>IFERROR(__xludf.DUMMYFUNCTION("SPLIT(F4,""("",0,0)"),"3. The Dark Knight")</f>
        <v>3. The Dark Knight</v>
      </c>
      <c r="H4" s="2" t="str">
        <f>IFERROR(__xludf.DUMMYFUNCTION("""COMPUTED_VALUE"""),"2008)")</f>
        <v>2008)</v>
      </c>
      <c r="I4" s="2">
        <f>IFERROR(__xludf.DUMMYFUNCTION("SPLIT(G4,""."")"),3.0)</f>
        <v>3</v>
      </c>
      <c r="J4" s="2" t="str">
        <f>IFERROR(__xludf.DUMMYFUNCTION("""COMPUTED_VALUE""")," The Dark Knight")</f>
        <v> The Dark Knight</v>
      </c>
      <c r="M4" s="1" t="str">
        <f t="shared" si="1"/>
        <v> The Dark Knight  </v>
      </c>
    </row>
    <row r="5">
      <c r="F5" s="2" t="s">
        <v>13</v>
      </c>
      <c r="G5" s="2" t="str">
        <f>IFERROR(__xludf.DUMMYFUNCTION("SPLIT(F5,""("",0,0)"),"4. The Godfather Part II")</f>
        <v>4. The Godfather Part II</v>
      </c>
      <c r="H5" s="2" t="str">
        <f>IFERROR(__xludf.DUMMYFUNCTION("""COMPUTED_VALUE"""),"1974)")</f>
        <v>1974)</v>
      </c>
      <c r="I5" s="2">
        <f>IFERROR(__xludf.DUMMYFUNCTION("SPLIT(G5,""."")"),4.0)</f>
        <v>4</v>
      </c>
      <c r="J5" s="2" t="str">
        <f>IFERROR(__xludf.DUMMYFUNCTION("""COMPUTED_VALUE""")," The Godfather Part II")</f>
        <v> The Godfather Part II</v>
      </c>
      <c r="M5" s="1" t="str">
        <f t="shared" si="1"/>
        <v> The Godfather Part II  </v>
      </c>
    </row>
    <row r="6">
      <c r="F6" s="2" t="s">
        <v>14</v>
      </c>
      <c r="G6" s="2" t="str">
        <f>IFERROR(__xludf.DUMMYFUNCTION("SPLIT(F6,""("",0,0)"),"5. 12 Angry Men")</f>
        <v>5. 12 Angry Men</v>
      </c>
      <c r="H6" s="2" t="str">
        <f>IFERROR(__xludf.DUMMYFUNCTION("""COMPUTED_VALUE"""),"1957)")</f>
        <v>1957)</v>
      </c>
      <c r="I6" s="2">
        <f>IFERROR(__xludf.DUMMYFUNCTION("SPLIT(G6,""."")"),5.0)</f>
        <v>5</v>
      </c>
      <c r="J6" s="2" t="str">
        <f>IFERROR(__xludf.DUMMYFUNCTION("""COMPUTED_VALUE""")," 12 Angry Men")</f>
        <v> 12 Angry Men</v>
      </c>
      <c r="M6" s="1" t="str">
        <f t="shared" si="1"/>
        <v> 12 Angry Men  </v>
      </c>
    </row>
    <row r="7">
      <c r="F7" s="2" t="s">
        <v>15</v>
      </c>
      <c r="G7" s="2" t="str">
        <f>IFERROR(__xludf.DUMMYFUNCTION("SPLIT(F7,""("",0,0)"),"6. Schindler's List")</f>
        <v>6. Schindler's List</v>
      </c>
      <c r="H7" s="2" t="str">
        <f>IFERROR(__xludf.DUMMYFUNCTION("""COMPUTED_VALUE"""),"1993)")</f>
        <v>1993)</v>
      </c>
      <c r="I7" s="2">
        <f>IFERROR(__xludf.DUMMYFUNCTION("SPLIT(G7,""."")"),6.0)</f>
        <v>6</v>
      </c>
      <c r="J7" s="2" t="str">
        <f>IFERROR(__xludf.DUMMYFUNCTION("""COMPUTED_VALUE""")," Schindler's List")</f>
        <v> Schindler's List</v>
      </c>
      <c r="M7" s="1" t="str">
        <f t="shared" si="1"/>
        <v> Schindler's List  </v>
      </c>
    </row>
    <row r="8">
      <c r="F8" s="2" t="s">
        <v>16</v>
      </c>
      <c r="G8" s="2" t="str">
        <f>IFERROR(__xludf.DUMMYFUNCTION("SPLIT(F8,""("",0,0)"),"7. The Lord of the Rings: The Return of the King")</f>
        <v>7. The Lord of the Rings: The Return of the King</v>
      </c>
      <c r="H8" s="2" t="str">
        <f>IFERROR(__xludf.DUMMYFUNCTION("""COMPUTED_VALUE"""),"2003)")</f>
        <v>2003)</v>
      </c>
      <c r="I8" s="2">
        <f>IFERROR(__xludf.DUMMYFUNCTION("SPLIT(G8,""."")"),7.0)</f>
        <v>7</v>
      </c>
      <c r="J8" s="2" t="str">
        <f>IFERROR(__xludf.DUMMYFUNCTION("""COMPUTED_VALUE""")," The Lord of the Rings: The Return of the King")</f>
        <v> The Lord of the Rings: The Return of the King</v>
      </c>
      <c r="M8" s="1" t="str">
        <f t="shared" si="1"/>
        <v> The Lord of the Rings: The Return of the King  </v>
      </c>
    </row>
    <row r="9">
      <c r="F9" s="2" t="s">
        <v>17</v>
      </c>
      <c r="G9" s="2" t="str">
        <f>IFERROR(__xludf.DUMMYFUNCTION("SPLIT(F9,""("",0,0)"),"8. Pulp Fiction")</f>
        <v>8. Pulp Fiction</v>
      </c>
      <c r="H9" s="2" t="str">
        <f>IFERROR(__xludf.DUMMYFUNCTION("""COMPUTED_VALUE"""),"1994)")</f>
        <v>1994)</v>
      </c>
      <c r="I9" s="2">
        <f>IFERROR(__xludf.DUMMYFUNCTION("SPLIT(G9,""."")"),8.0)</f>
        <v>8</v>
      </c>
      <c r="J9" s="2" t="str">
        <f>IFERROR(__xludf.DUMMYFUNCTION("""COMPUTED_VALUE""")," Pulp Fiction")</f>
        <v> Pulp Fiction</v>
      </c>
      <c r="M9" s="1" t="str">
        <f t="shared" si="1"/>
        <v> Pulp Fiction  </v>
      </c>
    </row>
    <row r="10">
      <c r="F10" s="2" t="s">
        <v>18</v>
      </c>
      <c r="G10" s="2" t="str">
        <f>IFERROR(__xludf.DUMMYFUNCTION("SPLIT(F10,""("",0,0)"),"9. The Lord of the Rings: The Fellowship of the Ring")</f>
        <v>9. The Lord of the Rings: The Fellowship of the Ring</v>
      </c>
      <c r="H10" s="2" t="str">
        <f>IFERROR(__xludf.DUMMYFUNCTION("""COMPUTED_VALUE"""),"2001)")</f>
        <v>2001)</v>
      </c>
      <c r="I10" s="2">
        <f>IFERROR(__xludf.DUMMYFUNCTION("SPLIT(G10,""."")"),9.0)</f>
        <v>9</v>
      </c>
      <c r="J10" s="2" t="str">
        <f>IFERROR(__xludf.DUMMYFUNCTION("""COMPUTED_VALUE""")," The Lord of the Rings: The Fellowship of the Ring")</f>
        <v> The Lord of the Rings: The Fellowship of the Ring</v>
      </c>
      <c r="M10" s="1" t="str">
        <f t="shared" si="1"/>
        <v> The Lord of the Rings: The Fellowship of the Ring  </v>
      </c>
    </row>
    <row r="11">
      <c r="F11" s="2" t="s">
        <v>19</v>
      </c>
      <c r="G11" s="2" t="str">
        <f>IFERROR(__xludf.DUMMYFUNCTION("SPLIT(F11,""("",0,0)"),"10. The Good, the Bad and the Ugly")</f>
        <v>10. The Good, the Bad and the Ugly</v>
      </c>
      <c r="H11" s="2" t="str">
        <f>IFERROR(__xludf.DUMMYFUNCTION("""COMPUTED_VALUE"""),"1966)")</f>
        <v>1966)</v>
      </c>
      <c r="I11" s="2">
        <f>IFERROR(__xludf.DUMMYFUNCTION("SPLIT(G11,""."")"),10.0)</f>
        <v>10</v>
      </c>
      <c r="J11" s="2" t="str">
        <f>IFERROR(__xludf.DUMMYFUNCTION("""COMPUTED_VALUE""")," The Good, the Bad and the Ugly")</f>
        <v> The Good, the Bad and the Ugly</v>
      </c>
      <c r="M11" s="1" t="str">
        <f t="shared" si="1"/>
        <v> The Good, the Bad and the Ugly  </v>
      </c>
    </row>
    <row r="12">
      <c r="F12" s="2" t="s">
        <v>20</v>
      </c>
      <c r="G12" s="2" t="str">
        <f>IFERROR(__xludf.DUMMYFUNCTION("SPLIT(F12,""("",0,0)"),"11. Forrest Gump")</f>
        <v>11. Forrest Gump</v>
      </c>
      <c r="H12" s="2" t="str">
        <f>IFERROR(__xludf.DUMMYFUNCTION("""COMPUTED_VALUE"""),"1994)")</f>
        <v>1994)</v>
      </c>
      <c r="I12" s="2">
        <f>IFERROR(__xludf.DUMMYFUNCTION("SPLIT(G12,""."")"),11.0)</f>
        <v>11</v>
      </c>
      <c r="J12" s="2" t="str">
        <f>IFERROR(__xludf.DUMMYFUNCTION("""COMPUTED_VALUE""")," Forrest Gump")</f>
        <v> Forrest Gump</v>
      </c>
      <c r="M12" s="1" t="str">
        <f t="shared" si="1"/>
        <v> Forrest Gump  </v>
      </c>
    </row>
    <row r="13">
      <c r="F13" s="2" t="s">
        <v>21</v>
      </c>
      <c r="G13" s="2" t="str">
        <f>IFERROR(__xludf.DUMMYFUNCTION("SPLIT(F13,""("",0,0)"),"12. Fight Club")</f>
        <v>12. Fight Club</v>
      </c>
      <c r="H13" s="2" t="str">
        <f>IFERROR(__xludf.DUMMYFUNCTION("""COMPUTED_VALUE"""),"1999)")</f>
        <v>1999)</v>
      </c>
      <c r="I13" s="2">
        <f>IFERROR(__xludf.DUMMYFUNCTION("SPLIT(G13,""."")"),12.0)</f>
        <v>12</v>
      </c>
      <c r="J13" s="2" t="str">
        <f>IFERROR(__xludf.DUMMYFUNCTION("""COMPUTED_VALUE""")," Fight Club")</f>
        <v> Fight Club</v>
      </c>
      <c r="M13" s="1" t="str">
        <f t="shared" si="1"/>
        <v> Fight Club  </v>
      </c>
    </row>
    <row r="14">
      <c r="F14" s="2" t="s">
        <v>22</v>
      </c>
      <c r="G14" s="2" t="str">
        <f>IFERROR(__xludf.DUMMYFUNCTION("SPLIT(F14,""("",0,0)"),"13. The Lord of the Rings: The Two Towers")</f>
        <v>13. The Lord of the Rings: The Two Towers</v>
      </c>
      <c r="H14" s="2" t="str">
        <f>IFERROR(__xludf.DUMMYFUNCTION("""COMPUTED_VALUE"""),"2002)")</f>
        <v>2002)</v>
      </c>
      <c r="I14" s="2">
        <f>IFERROR(__xludf.DUMMYFUNCTION("SPLIT(G14,""."")"),13.0)</f>
        <v>13</v>
      </c>
      <c r="J14" s="2" t="str">
        <f>IFERROR(__xludf.DUMMYFUNCTION("""COMPUTED_VALUE""")," The Lord of the Rings: The Two Towers")</f>
        <v> The Lord of the Rings: The Two Towers</v>
      </c>
      <c r="M14" s="1" t="str">
        <f t="shared" si="1"/>
        <v> The Lord of the Rings: The Two Towers  </v>
      </c>
    </row>
    <row r="15">
      <c r="F15" s="2" t="s">
        <v>23</v>
      </c>
      <c r="G15" s="2" t="str">
        <f>IFERROR(__xludf.DUMMYFUNCTION("SPLIT(F15,""("",0,0)"),"14. Inception")</f>
        <v>14. Inception</v>
      </c>
      <c r="H15" s="2" t="str">
        <f>IFERROR(__xludf.DUMMYFUNCTION("""COMPUTED_VALUE"""),"2010)")</f>
        <v>2010)</v>
      </c>
      <c r="I15" s="2">
        <f>IFERROR(__xludf.DUMMYFUNCTION("SPLIT(G15,""."")"),14.0)</f>
        <v>14</v>
      </c>
      <c r="J15" s="2" t="str">
        <f>IFERROR(__xludf.DUMMYFUNCTION("""COMPUTED_VALUE""")," Inception")</f>
        <v> Inception</v>
      </c>
      <c r="M15" s="1" t="str">
        <f t="shared" si="1"/>
        <v> Inception  </v>
      </c>
    </row>
    <row r="16">
      <c r="F16" s="2" t="s">
        <v>24</v>
      </c>
      <c r="G16" s="2" t="str">
        <f>IFERROR(__xludf.DUMMYFUNCTION("SPLIT(F16,""("",0,0)"),"15. Star Wars: Episode V - The Empire Strikes Back")</f>
        <v>15. Star Wars: Episode V - The Empire Strikes Back</v>
      </c>
      <c r="H16" s="2" t="str">
        <f>IFERROR(__xludf.DUMMYFUNCTION("""COMPUTED_VALUE"""),"1980)")</f>
        <v>1980)</v>
      </c>
      <c r="I16" s="2">
        <f>IFERROR(__xludf.DUMMYFUNCTION("SPLIT(G16,""."")"),15.0)</f>
        <v>15</v>
      </c>
      <c r="J16" s="2" t="str">
        <f>IFERROR(__xludf.DUMMYFUNCTION("""COMPUTED_VALUE""")," Star Wars: Episode V - The Empire Strikes Back")</f>
        <v> Star Wars: Episode V - The Empire Strikes Back</v>
      </c>
      <c r="M16" s="1" t="str">
        <f t="shared" si="1"/>
        <v> Star Wars: Episode V - The Empire Strikes Back  </v>
      </c>
    </row>
    <row r="17">
      <c r="F17" s="2" t="s">
        <v>25</v>
      </c>
      <c r="G17" s="2" t="str">
        <f>IFERROR(__xludf.DUMMYFUNCTION("SPLIT(F17,""("",0,0)"),"16. The Matrix")</f>
        <v>16. The Matrix</v>
      </c>
      <c r="H17" s="2" t="str">
        <f>IFERROR(__xludf.DUMMYFUNCTION("""COMPUTED_VALUE"""),"1999)")</f>
        <v>1999)</v>
      </c>
      <c r="I17" s="2">
        <f>IFERROR(__xludf.DUMMYFUNCTION("SPLIT(G17,""."")"),16.0)</f>
        <v>16</v>
      </c>
      <c r="J17" s="2" t="str">
        <f>IFERROR(__xludf.DUMMYFUNCTION("""COMPUTED_VALUE""")," The Matrix")</f>
        <v> The Matrix</v>
      </c>
      <c r="M17" s="1" t="str">
        <f t="shared" si="1"/>
        <v> The Matrix  </v>
      </c>
    </row>
    <row r="18">
      <c r="F18" s="2" t="s">
        <v>26</v>
      </c>
      <c r="G18" s="2" t="str">
        <f>IFERROR(__xludf.DUMMYFUNCTION("SPLIT(F18,""("",0,0)"),"17. Goodfellas")</f>
        <v>17. Goodfellas</v>
      </c>
      <c r="H18" s="2" t="str">
        <f>IFERROR(__xludf.DUMMYFUNCTION("""COMPUTED_VALUE"""),"1990)")</f>
        <v>1990)</v>
      </c>
      <c r="I18" s="2">
        <f>IFERROR(__xludf.DUMMYFUNCTION("SPLIT(G18,""."")"),17.0)</f>
        <v>17</v>
      </c>
      <c r="J18" s="2" t="str">
        <f>IFERROR(__xludf.DUMMYFUNCTION("""COMPUTED_VALUE""")," Goodfellas")</f>
        <v> Goodfellas</v>
      </c>
      <c r="M18" s="1" t="str">
        <f t="shared" si="1"/>
        <v> Goodfellas  </v>
      </c>
    </row>
    <row r="19">
      <c r="F19" s="2" t="s">
        <v>27</v>
      </c>
      <c r="G19" s="2" t="str">
        <f>IFERROR(__xludf.DUMMYFUNCTION("SPLIT(F19,""("",0,0)"),"18. One Flew Over the Cuckoo's Nest")</f>
        <v>18. One Flew Over the Cuckoo's Nest</v>
      </c>
      <c r="H19" s="2" t="str">
        <f>IFERROR(__xludf.DUMMYFUNCTION("""COMPUTED_VALUE"""),"1975)")</f>
        <v>1975)</v>
      </c>
      <c r="I19" s="2">
        <f>IFERROR(__xludf.DUMMYFUNCTION("SPLIT(G19,""."")"),18.0)</f>
        <v>18</v>
      </c>
      <c r="J19" s="2" t="str">
        <f>IFERROR(__xludf.DUMMYFUNCTION("""COMPUTED_VALUE""")," One Flew Over the Cuckoo's Nest")</f>
        <v> One Flew Over the Cuckoo's Nest</v>
      </c>
      <c r="M19" s="1" t="str">
        <f t="shared" si="1"/>
        <v> One Flew Over the Cuckoo's Nest  </v>
      </c>
    </row>
    <row r="20">
      <c r="F20" s="2" t="s">
        <v>28</v>
      </c>
      <c r="G20" s="2" t="str">
        <f>IFERROR(__xludf.DUMMYFUNCTION("SPLIT(F20,""("",0,0)"),"19. Se7en")</f>
        <v>19. Se7en</v>
      </c>
      <c r="H20" s="2" t="str">
        <f>IFERROR(__xludf.DUMMYFUNCTION("""COMPUTED_VALUE"""),"1995)")</f>
        <v>1995)</v>
      </c>
      <c r="I20" s="2">
        <f>IFERROR(__xludf.DUMMYFUNCTION("SPLIT(G20,""."")"),19.0)</f>
        <v>19</v>
      </c>
      <c r="J20" s="2" t="str">
        <f>IFERROR(__xludf.DUMMYFUNCTION("""COMPUTED_VALUE""")," Se7en")</f>
        <v> Se7en</v>
      </c>
      <c r="M20" s="1" t="str">
        <f t="shared" si="1"/>
        <v> Se7en  </v>
      </c>
    </row>
    <row r="21">
      <c r="F21" s="2" t="s">
        <v>29</v>
      </c>
      <c r="G21" s="2" t="str">
        <f>IFERROR(__xludf.DUMMYFUNCTION("SPLIT(F21,""("",0,0)"),"20. Seven Samurai")</f>
        <v>20. Seven Samurai</v>
      </c>
      <c r="H21" s="2" t="str">
        <f>IFERROR(__xludf.DUMMYFUNCTION("""COMPUTED_VALUE"""),"1954)")</f>
        <v>1954)</v>
      </c>
      <c r="I21" s="2">
        <f>IFERROR(__xludf.DUMMYFUNCTION("SPLIT(G21,""."")"),20.0)</f>
        <v>20</v>
      </c>
      <c r="J21" s="2" t="str">
        <f>IFERROR(__xludf.DUMMYFUNCTION("""COMPUTED_VALUE""")," Seven Samurai")</f>
        <v> Seven Samurai</v>
      </c>
      <c r="M21" s="1" t="str">
        <f t="shared" si="1"/>
        <v> Seven Samurai  </v>
      </c>
    </row>
    <row r="22">
      <c r="F22" s="2" t="s">
        <v>30</v>
      </c>
      <c r="G22" s="2" t="str">
        <f>IFERROR(__xludf.DUMMYFUNCTION("SPLIT(F22,""("",0,0)"),"21. It's a Wonderful Life")</f>
        <v>21. It's a Wonderful Life</v>
      </c>
      <c r="H22" s="2" t="str">
        <f>IFERROR(__xludf.DUMMYFUNCTION("""COMPUTED_VALUE"""),"1946)")</f>
        <v>1946)</v>
      </c>
      <c r="I22" s="2">
        <f>IFERROR(__xludf.DUMMYFUNCTION("SPLIT(G22,""."")"),21.0)</f>
        <v>21</v>
      </c>
      <c r="J22" s="2" t="str">
        <f>IFERROR(__xludf.DUMMYFUNCTION("""COMPUTED_VALUE""")," It's a Wonderful Life")</f>
        <v> It's a Wonderful Life</v>
      </c>
      <c r="M22" s="1" t="str">
        <f t="shared" si="1"/>
        <v> It's a Wonderful Life  </v>
      </c>
    </row>
    <row r="23">
      <c r="F23" s="2" t="s">
        <v>31</v>
      </c>
      <c r="G23" s="2" t="str">
        <f>IFERROR(__xludf.DUMMYFUNCTION("SPLIT(F23,""("",0,0)"),"22. The Silence of the Lambs")</f>
        <v>22. The Silence of the Lambs</v>
      </c>
      <c r="H23" s="2" t="str">
        <f>IFERROR(__xludf.DUMMYFUNCTION("""COMPUTED_VALUE"""),"1991)")</f>
        <v>1991)</v>
      </c>
      <c r="I23" s="2">
        <f>IFERROR(__xludf.DUMMYFUNCTION("SPLIT(G23,""."")"),22.0)</f>
        <v>22</v>
      </c>
      <c r="J23" s="2" t="str">
        <f>IFERROR(__xludf.DUMMYFUNCTION("""COMPUTED_VALUE""")," The Silence of the Lambs")</f>
        <v> The Silence of the Lambs</v>
      </c>
      <c r="M23" s="1" t="str">
        <f t="shared" si="1"/>
        <v> The Silence of the Lambs  </v>
      </c>
    </row>
    <row r="24">
      <c r="F24" s="2" t="s">
        <v>32</v>
      </c>
      <c r="G24" s="2" t="str">
        <f>IFERROR(__xludf.DUMMYFUNCTION("SPLIT(F24,""("",0,0)"),"23. City of God")</f>
        <v>23. City of God</v>
      </c>
      <c r="H24" s="2" t="str">
        <f>IFERROR(__xludf.DUMMYFUNCTION("""COMPUTED_VALUE"""),"2002)")</f>
        <v>2002)</v>
      </c>
      <c r="I24" s="2">
        <f>IFERROR(__xludf.DUMMYFUNCTION("SPLIT(G24,""."")"),23.0)</f>
        <v>23</v>
      </c>
      <c r="J24" s="2" t="str">
        <f>IFERROR(__xludf.DUMMYFUNCTION("""COMPUTED_VALUE""")," City of God")</f>
        <v> City of God</v>
      </c>
      <c r="M24" s="1" t="str">
        <f t="shared" si="1"/>
        <v> City of God  </v>
      </c>
    </row>
    <row r="25">
      <c r="F25" s="2" t="s">
        <v>33</v>
      </c>
      <c r="G25" s="2" t="str">
        <f>IFERROR(__xludf.DUMMYFUNCTION("SPLIT(F25,""("",0,0)"),"24. Saving Private Ryan")</f>
        <v>24. Saving Private Ryan</v>
      </c>
      <c r="H25" s="2" t="str">
        <f>IFERROR(__xludf.DUMMYFUNCTION("""COMPUTED_VALUE"""),"1998)")</f>
        <v>1998)</v>
      </c>
      <c r="I25" s="2">
        <f>IFERROR(__xludf.DUMMYFUNCTION("SPLIT(G25,""."")"),24.0)</f>
        <v>24</v>
      </c>
      <c r="J25" s="2" t="str">
        <f>IFERROR(__xludf.DUMMYFUNCTION("""COMPUTED_VALUE""")," Saving Private Ryan")</f>
        <v> Saving Private Ryan</v>
      </c>
      <c r="M25" s="1" t="str">
        <f t="shared" si="1"/>
        <v> Saving Private Ryan  </v>
      </c>
    </row>
    <row r="26">
      <c r="F26" s="2" t="s">
        <v>34</v>
      </c>
      <c r="G26" s="2" t="str">
        <f>IFERROR(__xludf.DUMMYFUNCTION("SPLIT(F26,""("",0,0)"),"25. Interstellar")</f>
        <v>25. Interstellar</v>
      </c>
      <c r="H26" s="2" t="str">
        <f>IFERROR(__xludf.DUMMYFUNCTION("""COMPUTED_VALUE"""),"2014)")</f>
        <v>2014)</v>
      </c>
      <c r="I26" s="2">
        <f>IFERROR(__xludf.DUMMYFUNCTION("SPLIT(G26,""."")"),25.0)</f>
        <v>25</v>
      </c>
      <c r="J26" s="2" t="str">
        <f>IFERROR(__xludf.DUMMYFUNCTION("""COMPUTED_VALUE""")," Interstellar")</f>
        <v> Interstellar</v>
      </c>
      <c r="M26" s="1" t="str">
        <f t="shared" si="1"/>
        <v> Interstellar  </v>
      </c>
    </row>
    <row r="27">
      <c r="F27" s="2" t="s">
        <v>35</v>
      </c>
      <c r="G27" s="2" t="str">
        <f>IFERROR(__xludf.DUMMYFUNCTION("SPLIT(F27,""("",0,0)"),"26. Life Is Beautiful")</f>
        <v>26. Life Is Beautiful</v>
      </c>
      <c r="H27" s="2" t="str">
        <f>IFERROR(__xludf.DUMMYFUNCTION("""COMPUTED_VALUE"""),"1997)")</f>
        <v>1997)</v>
      </c>
      <c r="I27" s="2">
        <f>IFERROR(__xludf.DUMMYFUNCTION("SPLIT(G27,""."")"),26.0)</f>
        <v>26</v>
      </c>
      <c r="J27" s="2" t="str">
        <f>IFERROR(__xludf.DUMMYFUNCTION("""COMPUTED_VALUE""")," Life Is Beautiful")</f>
        <v> Life Is Beautiful</v>
      </c>
      <c r="M27" s="1" t="str">
        <f t="shared" si="1"/>
        <v> Life Is Beautiful  </v>
      </c>
    </row>
    <row r="28">
      <c r="F28" s="2" t="s">
        <v>36</v>
      </c>
      <c r="G28" s="2" t="str">
        <f>IFERROR(__xludf.DUMMYFUNCTION("SPLIT(F28,""("",0,0)"),"27. The Green Mile")</f>
        <v>27. The Green Mile</v>
      </c>
      <c r="H28" s="2" t="str">
        <f>IFERROR(__xludf.DUMMYFUNCTION("""COMPUTED_VALUE"""),"1999)")</f>
        <v>1999)</v>
      </c>
      <c r="I28" s="2">
        <f>IFERROR(__xludf.DUMMYFUNCTION("SPLIT(G28,""."")"),27.0)</f>
        <v>27</v>
      </c>
      <c r="J28" s="2" t="str">
        <f>IFERROR(__xludf.DUMMYFUNCTION("""COMPUTED_VALUE""")," The Green Mile")</f>
        <v> The Green Mile</v>
      </c>
      <c r="M28" s="1" t="str">
        <f t="shared" si="1"/>
        <v> The Green Mile  </v>
      </c>
    </row>
    <row r="29">
      <c r="F29" s="2" t="s">
        <v>37</v>
      </c>
      <c r="G29" s="2" t="str">
        <f>IFERROR(__xludf.DUMMYFUNCTION("SPLIT(F29,""("",0,0)"),"28. Star Wars")</f>
        <v>28. Star Wars</v>
      </c>
      <c r="H29" s="2" t="str">
        <f>IFERROR(__xludf.DUMMYFUNCTION("""COMPUTED_VALUE"""),"1977)")</f>
        <v>1977)</v>
      </c>
      <c r="I29" s="2">
        <f>IFERROR(__xludf.DUMMYFUNCTION("SPLIT(G29,""."")"),28.0)</f>
        <v>28</v>
      </c>
      <c r="J29" s="2" t="str">
        <f>IFERROR(__xludf.DUMMYFUNCTION("""COMPUTED_VALUE""")," Star Wars")</f>
        <v> Star Wars</v>
      </c>
      <c r="M29" s="1" t="str">
        <f t="shared" si="1"/>
        <v> Star Wars  </v>
      </c>
    </row>
    <row r="30">
      <c r="F30" s="2" t="s">
        <v>38</v>
      </c>
      <c r="G30" s="2" t="str">
        <f>IFERROR(__xludf.DUMMYFUNCTION("SPLIT(F30,""("",0,0)"),"29. Terminator 2: Judgment Day")</f>
        <v>29. Terminator 2: Judgment Day</v>
      </c>
      <c r="H30" s="2" t="str">
        <f>IFERROR(__xludf.DUMMYFUNCTION("""COMPUTED_VALUE"""),"1991)")</f>
        <v>1991)</v>
      </c>
      <c r="I30" s="2">
        <f>IFERROR(__xludf.DUMMYFUNCTION("SPLIT(G30,""."")"),29.0)</f>
        <v>29</v>
      </c>
      <c r="J30" s="2" t="str">
        <f>IFERROR(__xludf.DUMMYFUNCTION("""COMPUTED_VALUE""")," Terminator 2: Judgment Day")</f>
        <v> Terminator 2: Judgment Day</v>
      </c>
      <c r="M30" s="1" t="str">
        <f t="shared" si="1"/>
        <v> Terminator 2: Judgment Day  </v>
      </c>
    </row>
    <row r="31">
      <c r="F31" s="2" t="s">
        <v>39</v>
      </c>
      <c r="G31" s="2" t="str">
        <f>IFERROR(__xludf.DUMMYFUNCTION("SPLIT(F31,""("",0,0)"),"30. Back to the Future")</f>
        <v>30. Back to the Future</v>
      </c>
      <c r="H31" s="2" t="str">
        <f>IFERROR(__xludf.DUMMYFUNCTION("""COMPUTED_VALUE"""),"1985)")</f>
        <v>1985)</v>
      </c>
      <c r="I31" s="2">
        <f>IFERROR(__xludf.DUMMYFUNCTION("SPLIT(G31,""."")"),30.0)</f>
        <v>30</v>
      </c>
      <c r="J31" s="2" t="str">
        <f>IFERROR(__xludf.DUMMYFUNCTION("""COMPUTED_VALUE""")," Back to the Future")</f>
        <v> Back to the Future</v>
      </c>
      <c r="M31" s="1" t="str">
        <f t="shared" si="1"/>
        <v> Back to the Future  </v>
      </c>
    </row>
    <row r="32">
      <c r="F32" s="2" t="s">
        <v>40</v>
      </c>
      <c r="G32" s="2" t="str">
        <f>IFERROR(__xludf.DUMMYFUNCTION("SPLIT(F32,""("",0,0)"),"31. Spirited Away")</f>
        <v>31. Spirited Away</v>
      </c>
      <c r="H32" s="2" t="str">
        <f>IFERROR(__xludf.DUMMYFUNCTION("""COMPUTED_VALUE"""),"2001)")</f>
        <v>2001)</v>
      </c>
      <c r="I32" s="2">
        <f>IFERROR(__xludf.DUMMYFUNCTION("SPLIT(G32,""."")"),31.0)</f>
        <v>31</v>
      </c>
      <c r="J32" s="2" t="str">
        <f>IFERROR(__xludf.DUMMYFUNCTION("""COMPUTED_VALUE""")," Spirited Away")</f>
        <v> Spirited Away</v>
      </c>
      <c r="M32" s="1" t="str">
        <f t="shared" si="1"/>
        <v> Spirited Away  </v>
      </c>
    </row>
    <row r="33">
      <c r="F33" s="2" t="s">
        <v>41</v>
      </c>
      <c r="G33" s="2" t="str">
        <f>IFERROR(__xludf.DUMMYFUNCTION("SPLIT(F33,""("",0,0)"),"32. The Pianist")</f>
        <v>32. The Pianist</v>
      </c>
      <c r="H33" s="2" t="str">
        <f>IFERROR(__xludf.DUMMYFUNCTION("""COMPUTED_VALUE"""),"2002)")</f>
        <v>2002)</v>
      </c>
      <c r="I33" s="2">
        <f>IFERROR(__xludf.DUMMYFUNCTION("SPLIT(G33,""."")"),32.0)</f>
        <v>32</v>
      </c>
      <c r="J33" s="2" t="str">
        <f>IFERROR(__xludf.DUMMYFUNCTION("""COMPUTED_VALUE""")," The Pianist")</f>
        <v> The Pianist</v>
      </c>
      <c r="M33" s="1" t="str">
        <f t="shared" si="1"/>
        <v> The Pianist  </v>
      </c>
    </row>
    <row r="34">
      <c r="F34" s="2" t="s">
        <v>42</v>
      </c>
      <c r="G34" s="2" t="str">
        <f>IFERROR(__xludf.DUMMYFUNCTION("SPLIT(F34,""("",0,0)"),"33. Psycho")</f>
        <v>33. Psycho</v>
      </c>
      <c r="H34" s="2" t="str">
        <f>IFERROR(__xludf.DUMMYFUNCTION("""COMPUTED_VALUE"""),"1960)")</f>
        <v>1960)</v>
      </c>
      <c r="I34" s="2">
        <f>IFERROR(__xludf.DUMMYFUNCTION("SPLIT(G34,""."")"),33.0)</f>
        <v>33</v>
      </c>
      <c r="J34" s="2" t="str">
        <f>IFERROR(__xludf.DUMMYFUNCTION("""COMPUTED_VALUE""")," Psycho")</f>
        <v> Psycho</v>
      </c>
      <c r="M34" s="1" t="str">
        <f t="shared" si="1"/>
        <v> Psycho  </v>
      </c>
    </row>
    <row r="35">
      <c r="F35" s="2" t="s">
        <v>43</v>
      </c>
      <c r="G35" s="2" t="str">
        <f>IFERROR(__xludf.DUMMYFUNCTION("SPLIT(F35,""("",0,0)"),"34. Parasite")</f>
        <v>34. Parasite</v>
      </c>
      <c r="H35" s="2" t="str">
        <f>IFERROR(__xludf.DUMMYFUNCTION("""COMPUTED_VALUE"""),"2019)")</f>
        <v>2019)</v>
      </c>
      <c r="I35" s="2">
        <f>IFERROR(__xludf.DUMMYFUNCTION("SPLIT(G35,""."")"),34.0)</f>
        <v>34</v>
      </c>
      <c r="J35" s="2" t="str">
        <f>IFERROR(__xludf.DUMMYFUNCTION("""COMPUTED_VALUE""")," Parasite")</f>
        <v> Parasite</v>
      </c>
      <c r="M35" s="1" t="str">
        <f t="shared" si="1"/>
        <v> Parasite  </v>
      </c>
    </row>
    <row r="36">
      <c r="F36" s="2" t="s">
        <v>44</v>
      </c>
      <c r="G36" s="2" t="str">
        <f>IFERROR(__xludf.DUMMYFUNCTION("SPLIT(F36,""("",0,0)"),"35. Léon: The Professional")</f>
        <v>35. Léon: The Professional</v>
      </c>
      <c r="H36" s="2" t="str">
        <f>IFERROR(__xludf.DUMMYFUNCTION("""COMPUTED_VALUE"""),"1994)")</f>
        <v>1994)</v>
      </c>
      <c r="I36" s="2">
        <f>IFERROR(__xludf.DUMMYFUNCTION("SPLIT(G36,""."")"),35.0)</f>
        <v>35</v>
      </c>
      <c r="J36" s="2" t="str">
        <f>IFERROR(__xludf.DUMMYFUNCTION("""COMPUTED_VALUE""")," Léon: The Professional")</f>
        <v> Léon: The Professional</v>
      </c>
      <c r="M36" s="1" t="str">
        <f t="shared" si="1"/>
        <v> Léon: The Professional  </v>
      </c>
    </row>
    <row r="37">
      <c r="F37" s="2" t="s">
        <v>45</v>
      </c>
      <c r="G37" s="2" t="str">
        <f>IFERROR(__xludf.DUMMYFUNCTION("SPLIT(F37,""("",0,0)"),"36. The Lion King")</f>
        <v>36. The Lion King</v>
      </c>
      <c r="H37" s="2" t="str">
        <f>IFERROR(__xludf.DUMMYFUNCTION("""COMPUTED_VALUE"""),"1994)")</f>
        <v>1994)</v>
      </c>
      <c r="I37" s="2">
        <f>IFERROR(__xludf.DUMMYFUNCTION("SPLIT(G37,""."")"),36.0)</f>
        <v>36</v>
      </c>
      <c r="J37" s="2" t="str">
        <f>IFERROR(__xludf.DUMMYFUNCTION("""COMPUTED_VALUE""")," The Lion King")</f>
        <v> The Lion King</v>
      </c>
      <c r="M37" s="1" t="str">
        <f t="shared" si="1"/>
        <v> The Lion King  </v>
      </c>
    </row>
    <row r="38">
      <c r="F38" s="2" t="s">
        <v>46</v>
      </c>
      <c r="G38" s="2" t="str">
        <f>IFERROR(__xludf.DUMMYFUNCTION("SPLIT(F38,""("",0,0)"),"37. Gladiator")</f>
        <v>37. Gladiator</v>
      </c>
      <c r="H38" s="2" t="str">
        <f>IFERROR(__xludf.DUMMYFUNCTION("""COMPUTED_VALUE"""),"2000)")</f>
        <v>2000)</v>
      </c>
      <c r="I38" s="2">
        <f>IFERROR(__xludf.DUMMYFUNCTION("SPLIT(G38,""."")"),37.0)</f>
        <v>37</v>
      </c>
      <c r="J38" s="2" t="str">
        <f>IFERROR(__xludf.DUMMYFUNCTION("""COMPUTED_VALUE""")," Gladiator")</f>
        <v> Gladiator</v>
      </c>
      <c r="M38" s="1" t="str">
        <f t="shared" si="1"/>
        <v> Gladiator  </v>
      </c>
    </row>
    <row r="39">
      <c r="F39" s="2" t="s">
        <v>47</v>
      </c>
      <c r="G39" s="2" t="str">
        <f>IFERROR(__xludf.DUMMYFUNCTION("SPLIT(F39,""("",0,0)"),"38. American History X")</f>
        <v>38. American History X</v>
      </c>
      <c r="H39" s="2" t="str">
        <f>IFERROR(__xludf.DUMMYFUNCTION("""COMPUTED_VALUE"""),"1998)")</f>
        <v>1998)</v>
      </c>
      <c r="I39" s="2">
        <f>IFERROR(__xludf.DUMMYFUNCTION("SPLIT(G39,""."")"),38.0)</f>
        <v>38</v>
      </c>
      <c r="J39" s="2" t="str">
        <f>IFERROR(__xludf.DUMMYFUNCTION("""COMPUTED_VALUE""")," American History X")</f>
        <v> American History X</v>
      </c>
      <c r="M39" s="1" t="str">
        <f t="shared" si="1"/>
        <v> American History X  </v>
      </c>
    </row>
    <row r="40">
      <c r="F40" s="2" t="s">
        <v>48</v>
      </c>
      <c r="G40" s="2" t="str">
        <f>IFERROR(__xludf.DUMMYFUNCTION("SPLIT(F40,""("",0,0)"),"39. The Departed")</f>
        <v>39. The Departed</v>
      </c>
      <c r="H40" s="2" t="str">
        <f>IFERROR(__xludf.DUMMYFUNCTION("""COMPUTED_VALUE"""),"2006)")</f>
        <v>2006)</v>
      </c>
      <c r="I40" s="2">
        <f>IFERROR(__xludf.DUMMYFUNCTION("SPLIT(G40,""."")"),39.0)</f>
        <v>39</v>
      </c>
      <c r="J40" s="2" t="str">
        <f>IFERROR(__xludf.DUMMYFUNCTION("""COMPUTED_VALUE""")," The Departed")</f>
        <v> The Departed</v>
      </c>
      <c r="M40" s="1" t="str">
        <f t="shared" si="1"/>
        <v> The Departed  </v>
      </c>
    </row>
    <row r="41">
      <c r="F41" s="2" t="s">
        <v>49</v>
      </c>
      <c r="G41" s="2" t="str">
        <f>IFERROR(__xludf.DUMMYFUNCTION("SPLIT(F41,""("",0,0)"),"40. The Usual Suspects")</f>
        <v>40. The Usual Suspects</v>
      </c>
      <c r="H41" s="2" t="str">
        <f>IFERROR(__xludf.DUMMYFUNCTION("""COMPUTED_VALUE"""),"1995)")</f>
        <v>1995)</v>
      </c>
      <c r="I41" s="2">
        <f>IFERROR(__xludf.DUMMYFUNCTION("SPLIT(G41,""."")"),40.0)</f>
        <v>40</v>
      </c>
      <c r="J41" s="2" t="str">
        <f>IFERROR(__xludf.DUMMYFUNCTION("""COMPUTED_VALUE""")," The Usual Suspects")</f>
        <v> The Usual Suspects</v>
      </c>
      <c r="M41" s="1" t="str">
        <f t="shared" si="1"/>
        <v> The Usual Suspects  </v>
      </c>
    </row>
    <row r="42">
      <c r="F42" s="2" t="s">
        <v>50</v>
      </c>
      <c r="G42" s="2" t="str">
        <f>IFERROR(__xludf.DUMMYFUNCTION("SPLIT(F42,""("",0,0)"),"41. The Prestige")</f>
        <v>41. The Prestige</v>
      </c>
      <c r="H42" s="2" t="str">
        <f>IFERROR(__xludf.DUMMYFUNCTION("""COMPUTED_VALUE"""),"2006)")</f>
        <v>2006)</v>
      </c>
      <c r="I42" s="2">
        <f>IFERROR(__xludf.DUMMYFUNCTION("SPLIT(G42,""."")"),41.0)</f>
        <v>41</v>
      </c>
      <c r="J42" s="2" t="str">
        <f>IFERROR(__xludf.DUMMYFUNCTION("""COMPUTED_VALUE""")," The Prestige")</f>
        <v> The Prestige</v>
      </c>
      <c r="M42" s="1" t="str">
        <f t="shared" si="1"/>
        <v> The Prestige  </v>
      </c>
    </row>
    <row r="43">
      <c r="F43" s="2" t="s">
        <v>51</v>
      </c>
      <c r="G43" s="2" t="str">
        <f>IFERROR(__xludf.DUMMYFUNCTION("SPLIT(F43,""("",0,0)"),"42. Whiplash")</f>
        <v>42. Whiplash</v>
      </c>
      <c r="H43" s="2" t="str">
        <f>IFERROR(__xludf.DUMMYFUNCTION("""COMPUTED_VALUE"""),"2014)")</f>
        <v>2014)</v>
      </c>
      <c r="I43" s="2">
        <f>IFERROR(__xludf.DUMMYFUNCTION("SPLIT(G43,""."")"),42.0)</f>
        <v>42</v>
      </c>
      <c r="J43" s="2" t="str">
        <f>IFERROR(__xludf.DUMMYFUNCTION("""COMPUTED_VALUE""")," Whiplash")</f>
        <v> Whiplash</v>
      </c>
      <c r="M43" s="1" t="str">
        <f t="shared" si="1"/>
        <v> Whiplash  </v>
      </c>
    </row>
    <row r="44">
      <c r="F44" s="2" t="s">
        <v>52</v>
      </c>
      <c r="G44" s="2" t="str">
        <f>IFERROR(__xludf.DUMMYFUNCTION("SPLIT(F44,""("",0,0)"),"43. Casablanca")</f>
        <v>43. Casablanca</v>
      </c>
      <c r="H44" s="2" t="str">
        <f>IFERROR(__xludf.DUMMYFUNCTION("""COMPUTED_VALUE"""),"1942)")</f>
        <v>1942)</v>
      </c>
      <c r="I44" s="2">
        <f>IFERROR(__xludf.DUMMYFUNCTION("SPLIT(G44,""."")"),43.0)</f>
        <v>43</v>
      </c>
      <c r="J44" s="2" t="str">
        <f>IFERROR(__xludf.DUMMYFUNCTION("""COMPUTED_VALUE""")," Casablanca")</f>
        <v> Casablanca</v>
      </c>
      <c r="M44" s="1" t="str">
        <f t="shared" si="1"/>
        <v> Casablanca  </v>
      </c>
    </row>
    <row r="45">
      <c r="F45" s="2" t="s">
        <v>53</v>
      </c>
      <c r="G45" s="2" t="str">
        <f>IFERROR(__xludf.DUMMYFUNCTION("SPLIT(F45,""("",0,0)"),"44. Grave of the Fireflies")</f>
        <v>44. Grave of the Fireflies</v>
      </c>
      <c r="H45" s="2" t="str">
        <f>IFERROR(__xludf.DUMMYFUNCTION("""COMPUTED_VALUE"""),"1988)")</f>
        <v>1988)</v>
      </c>
      <c r="I45" s="2">
        <f>IFERROR(__xludf.DUMMYFUNCTION("SPLIT(G45,""."")"),44.0)</f>
        <v>44</v>
      </c>
      <c r="J45" s="2" t="str">
        <f>IFERROR(__xludf.DUMMYFUNCTION("""COMPUTED_VALUE""")," Grave of the Fireflies")</f>
        <v> Grave of the Fireflies</v>
      </c>
      <c r="M45" s="1" t="str">
        <f t="shared" si="1"/>
        <v> Grave of the Fireflies  </v>
      </c>
    </row>
    <row r="46">
      <c r="F46" s="2" t="s">
        <v>54</v>
      </c>
      <c r="G46" s="2" t="str">
        <f>IFERROR(__xludf.DUMMYFUNCTION("SPLIT(F46,""("",0,0)"),"45. Harakiri")</f>
        <v>45. Harakiri</v>
      </c>
      <c r="H46" s="2" t="str">
        <f>IFERROR(__xludf.DUMMYFUNCTION("""COMPUTED_VALUE"""),"1962)")</f>
        <v>1962)</v>
      </c>
      <c r="I46" s="2">
        <f>IFERROR(__xludf.DUMMYFUNCTION("SPLIT(G46,""."")"),45.0)</f>
        <v>45</v>
      </c>
      <c r="J46" s="2" t="str">
        <f>IFERROR(__xludf.DUMMYFUNCTION("""COMPUTED_VALUE""")," Harakiri")</f>
        <v> Harakiri</v>
      </c>
      <c r="M46" s="1" t="str">
        <f t="shared" si="1"/>
        <v> Harakiri  </v>
      </c>
    </row>
    <row r="47">
      <c r="F47" s="2" t="s">
        <v>55</v>
      </c>
      <c r="G47" s="2" t="str">
        <f>IFERROR(__xludf.DUMMYFUNCTION("SPLIT(F47,""("",0,0)"),"46. The Intouchables")</f>
        <v>46. The Intouchables</v>
      </c>
      <c r="H47" s="2" t="str">
        <f>IFERROR(__xludf.DUMMYFUNCTION("""COMPUTED_VALUE"""),"2011)")</f>
        <v>2011)</v>
      </c>
      <c r="I47" s="2">
        <f>IFERROR(__xludf.DUMMYFUNCTION("SPLIT(G47,""."")"),46.0)</f>
        <v>46</v>
      </c>
      <c r="J47" s="2" t="str">
        <f>IFERROR(__xludf.DUMMYFUNCTION("""COMPUTED_VALUE""")," The Intouchables")</f>
        <v> The Intouchables</v>
      </c>
      <c r="M47" s="1" t="str">
        <f t="shared" si="1"/>
        <v> The Intouchables  </v>
      </c>
    </row>
    <row r="48">
      <c r="F48" s="2" t="s">
        <v>56</v>
      </c>
      <c r="G48" s="2" t="str">
        <f>IFERROR(__xludf.DUMMYFUNCTION("SPLIT(F48,""("",0,0)"),"47. Modern Times")</f>
        <v>47. Modern Times</v>
      </c>
      <c r="H48" s="2" t="str">
        <f>IFERROR(__xludf.DUMMYFUNCTION("""COMPUTED_VALUE"""),"1936)")</f>
        <v>1936)</v>
      </c>
      <c r="I48" s="2">
        <f>IFERROR(__xludf.DUMMYFUNCTION("SPLIT(G48,""."")"),47.0)</f>
        <v>47</v>
      </c>
      <c r="J48" s="2" t="str">
        <f>IFERROR(__xludf.DUMMYFUNCTION("""COMPUTED_VALUE""")," Modern Times")</f>
        <v> Modern Times</v>
      </c>
      <c r="M48" s="1" t="str">
        <f t="shared" si="1"/>
        <v> Modern Times  </v>
      </c>
    </row>
    <row r="49">
      <c r="F49" s="2" t="s">
        <v>57</v>
      </c>
      <c r="G49" s="2" t="str">
        <f>IFERROR(__xludf.DUMMYFUNCTION("SPLIT(F49,""("",0,0)"),"48. Once Upon a Time in the West")</f>
        <v>48. Once Upon a Time in the West</v>
      </c>
      <c r="H49" s="2" t="str">
        <f>IFERROR(__xludf.DUMMYFUNCTION("""COMPUTED_VALUE"""),"1968)")</f>
        <v>1968)</v>
      </c>
      <c r="I49" s="2">
        <f>IFERROR(__xludf.DUMMYFUNCTION("SPLIT(G49,""."")"),48.0)</f>
        <v>48</v>
      </c>
      <c r="J49" s="2" t="str">
        <f>IFERROR(__xludf.DUMMYFUNCTION("""COMPUTED_VALUE""")," Once Upon a Time in the West")</f>
        <v> Once Upon a Time in the West</v>
      </c>
      <c r="M49" s="1" t="str">
        <f t="shared" si="1"/>
        <v> Once Upon a Time in the West  </v>
      </c>
    </row>
    <row r="50">
      <c r="F50" s="2" t="s">
        <v>58</v>
      </c>
      <c r="G50" s="2" t="str">
        <f>IFERROR(__xludf.DUMMYFUNCTION("SPLIT(F50,""("",0,0)"),"49. Rear Window")</f>
        <v>49. Rear Window</v>
      </c>
      <c r="H50" s="2" t="str">
        <f>IFERROR(__xludf.DUMMYFUNCTION("""COMPUTED_VALUE"""),"1954)")</f>
        <v>1954)</v>
      </c>
      <c r="I50" s="2">
        <f>IFERROR(__xludf.DUMMYFUNCTION("SPLIT(G50,""."")"),49.0)</f>
        <v>49</v>
      </c>
      <c r="J50" s="2" t="str">
        <f>IFERROR(__xludf.DUMMYFUNCTION("""COMPUTED_VALUE""")," Rear Window")</f>
        <v> Rear Window</v>
      </c>
      <c r="M50" s="1" t="str">
        <f t="shared" si="1"/>
        <v> Rear Window  </v>
      </c>
    </row>
    <row r="51">
      <c r="F51" s="2" t="s">
        <v>59</v>
      </c>
      <c r="G51" s="2" t="str">
        <f>IFERROR(__xludf.DUMMYFUNCTION("SPLIT(F51,""("",0,0)"),"50. Cinema Paradiso")</f>
        <v>50. Cinema Paradiso</v>
      </c>
      <c r="H51" s="2" t="str">
        <f>IFERROR(__xludf.DUMMYFUNCTION("""COMPUTED_VALUE"""),"1988)")</f>
        <v>1988)</v>
      </c>
      <c r="I51" s="2">
        <f>IFERROR(__xludf.DUMMYFUNCTION("SPLIT(G51,""."")"),50.0)</f>
        <v>50</v>
      </c>
      <c r="J51" s="2" t="str">
        <f>IFERROR(__xludf.DUMMYFUNCTION("""COMPUTED_VALUE""")," Cinema Paradiso")</f>
        <v> Cinema Paradiso</v>
      </c>
      <c r="M51" s="1" t="str">
        <f t="shared" si="1"/>
        <v> Cinema Paradiso  </v>
      </c>
    </row>
    <row r="52">
      <c r="F52" s="2" t="s">
        <v>60</v>
      </c>
      <c r="G52" s="2" t="str">
        <f>IFERROR(__xludf.DUMMYFUNCTION("SPLIT(F52,""("",0,0)"),"51. Alien")</f>
        <v>51. Alien</v>
      </c>
      <c r="H52" s="2" t="str">
        <f>IFERROR(__xludf.DUMMYFUNCTION("""COMPUTED_VALUE"""),"1979)")</f>
        <v>1979)</v>
      </c>
      <c r="I52" s="2">
        <f>IFERROR(__xludf.DUMMYFUNCTION("SPLIT(G52,""."")"),51.0)</f>
        <v>51</v>
      </c>
      <c r="J52" s="2" t="str">
        <f>IFERROR(__xludf.DUMMYFUNCTION("""COMPUTED_VALUE""")," Alien")</f>
        <v> Alien</v>
      </c>
      <c r="M52" s="1" t="str">
        <f t="shared" si="1"/>
        <v> Alien  </v>
      </c>
    </row>
    <row r="53">
      <c r="F53" s="2" t="s">
        <v>61</v>
      </c>
      <c r="G53" s="2" t="str">
        <f>IFERROR(__xludf.DUMMYFUNCTION("SPLIT(F53,""("",0,0)"),"52. City Lights")</f>
        <v>52. City Lights</v>
      </c>
      <c r="H53" s="2" t="str">
        <f>IFERROR(__xludf.DUMMYFUNCTION("""COMPUTED_VALUE"""),"1931)")</f>
        <v>1931)</v>
      </c>
      <c r="I53" s="2">
        <f>IFERROR(__xludf.DUMMYFUNCTION("SPLIT(G53,""."")"),52.0)</f>
        <v>52</v>
      </c>
      <c r="J53" s="2" t="str">
        <f>IFERROR(__xludf.DUMMYFUNCTION("""COMPUTED_VALUE""")," City Lights")</f>
        <v> City Lights</v>
      </c>
      <c r="M53" s="1" t="str">
        <f t="shared" si="1"/>
        <v> City Lights  </v>
      </c>
    </row>
    <row r="54">
      <c r="F54" s="2" t="s">
        <v>62</v>
      </c>
      <c r="G54" s="2" t="str">
        <f>IFERROR(__xludf.DUMMYFUNCTION("SPLIT(F54,""("",0,0)"),"53. Apocalypse Now")</f>
        <v>53. Apocalypse Now</v>
      </c>
      <c r="H54" s="2" t="str">
        <f>IFERROR(__xludf.DUMMYFUNCTION("""COMPUTED_VALUE"""),"1979)")</f>
        <v>1979)</v>
      </c>
      <c r="I54" s="2">
        <f>IFERROR(__xludf.DUMMYFUNCTION("SPLIT(G54,""."")"),53.0)</f>
        <v>53</v>
      </c>
      <c r="J54" s="2" t="str">
        <f>IFERROR(__xludf.DUMMYFUNCTION("""COMPUTED_VALUE""")," Apocalypse Now")</f>
        <v> Apocalypse Now</v>
      </c>
      <c r="M54" s="1" t="str">
        <f t="shared" si="1"/>
        <v> Apocalypse Now  </v>
      </c>
    </row>
    <row r="55">
      <c r="F55" s="2" t="s">
        <v>63</v>
      </c>
      <c r="G55" s="2" t="str">
        <f>IFERROR(__xludf.DUMMYFUNCTION("SPLIT(F55,""("",0,0)"),"54. Memento")</f>
        <v>54. Memento</v>
      </c>
      <c r="H55" s="2" t="str">
        <f>IFERROR(__xludf.DUMMYFUNCTION("""COMPUTED_VALUE"""),"2000)")</f>
        <v>2000)</v>
      </c>
      <c r="I55" s="2">
        <f>IFERROR(__xludf.DUMMYFUNCTION("SPLIT(G55,""."")"),54.0)</f>
        <v>54</v>
      </c>
      <c r="J55" s="2" t="str">
        <f>IFERROR(__xludf.DUMMYFUNCTION("""COMPUTED_VALUE""")," Memento")</f>
        <v> Memento</v>
      </c>
      <c r="M55" s="1" t="str">
        <f t="shared" si="1"/>
        <v> Memento  </v>
      </c>
    </row>
    <row r="56">
      <c r="F56" s="2" t="s">
        <v>64</v>
      </c>
      <c r="G56" s="2" t="str">
        <f>IFERROR(__xludf.DUMMYFUNCTION("SPLIT(F56,""("",0,0)"),"55. Django Unchained")</f>
        <v>55. Django Unchained</v>
      </c>
      <c r="H56" s="2" t="str">
        <f>IFERROR(__xludf.DUMMYFUNCTION("""COMPUTED_VALUE"""),"2012)")</f>
        <v>2012)</v>
      </c>
      <c r="I56" s="2">
        <f>IFERROR(__xludf.DUMMYFUNCTION("SPLIT(G56,""."")"),55.0)</f>
        <v>55</v>
      </c>
      <c r="J56" s="2" t="str">
        <f>IFERROR(__xludf.DUMMYFUNCTION("""COMPUTED_VALUE""")," Django Unchained")</f>
        <v> Django Unchained</v>
      </c>
      <c r="M56" s="1" t="str">
        <f t="shared" si="1"/>
        <v> Django Unchained  </v>
      </c>
    </row>
    <row r="57">
      <c r="F57" s="2" t="s">
        <v>65</v>
      </c>
      <c r="G57" s="2" t="str">
        <f>IFERROR(__xludf.DUMMYFUNCTION("SPLIT(F57,""("",0,0)"),"56. Raiders of the Lost Ark")</f>
        <v>56. Raiders of the Lost Ark</v>
      </c>
      <c r="H57" s="2" t="str">
        <f>IFERROR(__xludf.DUMMYFUNCTION("""COMPUTED_VALUE"""),"1981)")</f>
        <v>1981)</v>
      </c>
      <c r="I57" s="2">
        <f>IFERROR(__xludf.DUMMYFUNCTION("SPLIT(G57,""."")"),56.0)</f>
        <v>56</v>
      </c>
      <c r="J57" s="2" t="str">
        <f>IFERROR(__xludf.DUMMYFUNCTION("""COMPUTED_VALUE""")," Raiders of the Lost Ark")</f>
        <v> Raiders of the Lost Ark</v>
      </c>
      <c r="M57" s="1" t="str">
        <f t="shared" si="1"/>
        <v> Raiders of the Lost Ark  </v>
      </c>
    </row>
    <row r="58">
      <c r="F58" s="2" t="s">
        <v>66</v>
      </c>
      <c r="G58" s="2" t="str">
        <f>IFERROR(__xludf.DUMMYFUNCTION("SPLIT(F58,""("",0,0)"),"57. WALL·E")</f>
        <v>57. WALL·E</v>
      </c>
      <c r="H58" s="2" t="str">
        <f>IFERROR(__xludf.DUMMYFUNCTION("""COMPUTED_VALUE"""),"2008)")</f>
        <v>2008)</v>
      </c>
      <c r="I58" s="2">
        <f>IFERROR(__xludf.DUMMYFUNCTION("SPLIT(G58,""."")"),57.0)</f>
        <v>57</v>
      </c>
      <c r="J58" s="2" t="str">
        <f>IFERROR(__xludf.DUMMYFUNCTION("""COMPUTED_VALUE""")," WALL·E")</f>
        <v> WALL·E</v>
      </c>
      <c r="M58" s="1" t="str">
        <f t="shared" si="1"/>
        <v> WALL·E  </v>
      </c>
    </row>
    <row r="59">
      <c r="F59" s="2" t="s">
        <v>67</v>
      </c>
      <c r="G59" s="2" t="str">
        <f>IFERROR(__xludf.DUMMYFUNCTION("SPLIT(F59,""("",0,0)"),"58. The Lives of Others")</f>
        <v>58. The Lives of Others</v>
      </c>
      <c r="H59" s="2" t="str">
        <f>IFERROR(__xludf.DUMMYFUNCTION("""COMPUTED_VALUE"""),"2006)")</f>
        <v>2006)</v>
      </c>
      <c r="I59" s="2">
        <f>IFERROR(__xludf.DUMMYFUNCTION("SPLIT(G59,""."")"),58.0)</f>
        <v>58</v>
      </c>
      <c r="J59" s="2" t="str">
        <f>IFERROR(__xludf.DUMMYFUNCTION("""COMPUTED_VALUE""")," The Lives of Others")</f>
        <v> The Lives of Others</v>
      </c>
      <c r="M59" s="1" t="str">
        <f t="shared" si="1"/>
        <v> The Lives of Others  </v>
      </c>
    </row>
    <row r="60">
      <c r="F60" s="2" t="s">
        <v>68</v>
      </c>
      <c r="G60" s="2" t="str">
        <f>IFERROR(__xludf.DUMMYFUNCTION("SPLIT(F60,""("",0,0)"),"59. Sunset Blvd.")</f>
        <v>59. Sunset Blvd.</v>
      </c>
      <c r="H60" s="2" t="str">
        <f>IFERROR(__xludf.DUMMYFUNCTION("""COMPUTED_VALUE"""),"1950)")</f>
        <v>1950)</v>
      </c>
      <c r="I60" s="2">
        <f>IFERROR(__xludf.DUMMYFUNCTION("SPLIT(G60,""."")"),59.0)</f>
        <v>59</v>
      </c>
      <c r="J60" s="2" t="str">
        <f>IFERROR(__xludf.DUMMYFUNCTION("""COMPUTED_VALUE""")," Sunset Blvd")</f>
        <v> Sunset Blvd</v>
      </c>
      <c r="M60" s="1" t="str">
        <f t="shared" si="1"/>
        <v> Sunset Blvd  </v>
      </c>
    </row>
    <row r="61">
      <c r="F61" s="2" t="s">
        <v>69</v>
      </c>
      <c r="G61" s="2" t="str">
        <f>IFERROR(__xludf.DUMMYFUNCTION("SPLIT(F61,""("",0,0)"),"60. Paths of Glory")</f>
        <v>60. Paths of Glory</v>
      </c>
      <c r="H61" s="2" t="str">
        <f>IFERROR(__xludf.DUMMYFUNCTION("""COMPUTED_VALUE"""),"1957)")</f>
        <v>1957)</v>
      </c>
      <c r="I61" s="2">
        <f>IFERROR(__xludf.DUMMYFUNCTION("SPLIT(G61,""."")"),60.0)</f>
        <v>60</v>
      </c>
      <c r="J61" s="2" t="str">
        <f>IFERROR(__xludf.DUMMYFUNCTION("""COMPUTED_VALUE""")," Paths of Glory")</f>
        <v> Paths of Glory</v>
      </c>
      <c r="M61" s="1" t="str">
        <f t="shared" si="1"/>
        <v> Paths of Glory  </v>
      </c>
    </row>
    <row r="62">
      <c r="F62" s="2" t="s">
        <v>70</v>
      </c>
      <c r="G62" s="2" t="str">
        <f>IFERROR(__xludf.DUMMYFUNCTION("SPLIT(F62,""("",0,0)"),"61. The Shining")</f>
        <v>61. The Shining</v>
      </c>
      <c r="H62" s="2" t="str">
        <f>IFERROR(__xludf.DUMMYFUNCTION("""COMPUTED_VALUE"""),"1980)")</f>
        <v>1980)</v>
      </c>
      <c r="I62" s="2">
        <f>IFERROR(__xludf.DUMMYFUNCTION("SPLIT(G62,""."")"),61.0)</f>
        <v>61</v>
      </c>
      <c r="J62" s="2" t="str">
        <f>IFERROR(__xludf.DUMMYFUNCTION("""COMPUTED_VALUE""")," The Shining")</f>
        <v> The Shining</v>
      </c>
      <c r="M62" s="1" t="str">
        <f t="shared" si="1"/>
        <v> The Shining  </v>
      </c>
    </row>
    <row r="63">
      <c r="F63" s="2" t="s">
        <v>71</v>
      </c>
      <c r="G63" s="2" t="str">
        <f>IFERROR(__xludf.DUMMYFUNCTION("SPLIT(F63,""("",0,0)"),"62. The Great Dictator")</f>
        <v>62. The Great Dictator</v>
      </c>
      <c r="H63" s="2" t="str">
        <f>IFERROR(__xludf.DUMMYFUNCTION("""COMPUTED_VALUE"""),"1940)")</f>
        <v>1940)</v>
      </c>
      <c r="I63" s="2">
        <f>IFERROR(__xludf.DUMMYFUNCTION("SPLIT(G63,""."")"),62.0)</f>
        <v>62</v>
      </c>
      <c r="J63" s="2" t="str">
        <f>IFERROR(__xludf.DUMMYFUNCTION("""COMPUTED_VALUE""")," The Great Dictator")</f>
        <v> The Great Dictator</v>
      </c>
      <c r="M63" s="1" t="str">
        <f t="shared" si="1"/>
        <v> The Great Dictator  </v>
      </c>
    </row>
    <row r="64">
      <c r="F64" s="2" t="s">
        <v>72</v>
      </c>
      <c r="G64" s="2" t="str">
        <f>IFERROR(__xludf.DUMMYFUNCTION("SPLIT(F64,""("",0,0)"),"63. Avengers: Infinity War")</f>
        <v>63. Avengers: Infinity War</v>
      </c>
      <c r="H64" s="2" t="str">
        <f>IFERROR(__xludf.DUMMYFUNCTION("""COMPUTED_VALUE"""),"2018)")</f>
        <v>2018)</v>
      </c>
      <c r="I64" s="2">
        <f>IFERROR(__xludf.DUMMYFUNCTION("SPLIT(G64,""."")"),63.0)</f>
        <v>63</v>
      </c>
      <c r="J64" s="2" t="str">
        <f>IFERROR(__xludf.DUMMYFUNCTION("""COMPUTED_VALUE""")," Avengers: Infinity War")</f>
        <v> Avengers: Infinity War</v>
      </c>
      <c r="M64" s="1" t="str">
        <f t="shared" si="1"/>
        <v> Avengers: Infinity War  </v>
      </c>
    </row>
    <row r="65">
      <c r="F65" s="2" t="s">
        <v>73</v>
      </c>
      <c r="G65" s="2" t="str">
        <f>IFERROR(__xludf.DUMMYFUNCTION("SPLIT(F65,""("",0,0)"),"64. Witness for the Prosecution")</f>
        <v>64. Witness for the Prosecution</v>
      </c>
      <c r="H65" s="2" t="str">
        <f>IFERROR(__xludf.DUMMYFUNCTION("""COMPUTED_VALUE"""),"1957)")</f>
        <v>1957)</v>
      </c>
      <c r="I65" s="2">
        <f>IFERROR(__xludf.DUMMYFUNCTION("SPLIT(G65,""."")"),64.0)</f>
        <v>64</v>
      </c>
      <c r="J65" s="2" t="str">
        <f>IFERROR(__xludf.DUMMYFUNCTION("""COMPUTED_VALUE""")," Witness for the Prosecution")</f>
        <v> Witness for the Prosecution</v>
      </c>
      <c r="M65" s="1" t="str">
        <f t="shared" si="1"/>
        <v> Witness for the Prosecution  </v>
      </c>
    </row>
    <row r="66">
      <c r="F66" s="2" t="s">
        <v>74</v>
      </c>
      <c r="G66" s="2" t="str">
        <f>IFERROR(__xludf.DUMMYFUNCTION("SPLIT(F66,""("",0,0)"),"65. Aliens")</f>
        <v>65. Aliens</v>
      </c>
      <c r="H66" s="2" t="str">
        <f>IFERROR(__xludf.DUMMYFUNCTION("""COMPUTED_VALUE"""),"1986)")</f>
        <v>1986)</v>
      </c>
      <c r="I66" s="2">
        <f>IFERROR(__xludf.DUMMYFUNCTION("SPLIT(G66,""."")"),65.0)</f>
        <v>65</v>
      </c>
      <c r="J66" s="2" t="str">
        <f>IFERROR(__xludf.DUMMYFUNCTION("""COMPUTED_VALUE""")," Aliens")</f>
        <v> Aliens</v>
      </c>
      <c r="M66" s="1" t="str">
        <f t="shared" si="1"/>
        <v> Aliens  </v>
      </c>
    </row>
    <row r="67">
      <c r="F67" s="2" t="s">
        <v>75</v>
      </c>
      <c r="G67" s="2" t="str">
        <f>IFERROR(__xludf.DUMMYFUNCTION("SPLIT(F67,""("",0,0)"),"66. Spider-Man: Into the Spider-Verse")</f>
        <v>66. Spider-Man: Into the Spider-Verse</v>
      </c>
      <c r="H67" s="2" t="str">
        <f>IFERROR(__xludf.DUMMYFUNCTION("""COMPUTED_VALUE"""),"2018)")</f>
        <v>2018)</v>
      </c>
      <c r="I67" s="2">
        <f>IFERROR(__xludf.DUMMYFUNCTION("SPLIT(G67,""."")"),66.0)</f>
        <v>66</v>
      </c>
      <c r="J67" s="2" t="str">
        <f>IFERROR(__xludf.DUMMYFUNCTION("""COMPUTED_VALUE""")," Spider-Man: Into the Spider-Verse")</f>
        <v> Spider-Man: Into the Spider-Verse</v>
      </c>
      <c r="M67" s="1" t="str">
        <f t="shared" si="1"/>
        <v> Spider-Man: Into the Spider-Verse  </v>
      </c>
    </row>
    <row r="68">
      <c r="F68" s="2" t="s">
        <v>76</v>
      </c>
      <c r="G68" s="2" t="str">
        <f>IFERROR(__xludf.DUMMYFUNCTION("SPLIT(F68,""("",0,0)"),"67. American Beauty")</f>
        <v>67. American Beauty</v>
      </c>
      <c r="H68" s="2" t="str">
        <f>IFERROR(__xludf.DUMMYFUNCTION("""COMPUTED_VALUE"""),"1999)")</f>
        <v>1999)</v>
      </c>
      <c r="I68" s="2">
        <f>IFERROR(__xludf.DUMMYFUNCTION("SPLIT(G68,""."")"),67.0)</f>
        <v>67</v>
      </c>
      <c r="J68" s="2" t="str">
        <f>IFERROR(__xludf.DUMMYFUNCTION("""COMPUTED_VALUE""")," American Beauty")</f>
        <v> American Beauty</v>
      </c>
      <c r="M68" s="1" t="str">
        <f t="shared" si="1"/>
        <v> American Beauty  </v>
      </c>
    </row>
    <row r="69">
      <c r="F69" s="2" t="s">
        <v>77</v>
      </c>
      <c r="G69" s="2" t="str">
        <f>IFERROR(__xludf.DUMMYFUNCTION("SPLIT(F69,""("",0,0)"),"68. Dr. Strangelove or: How I Learned to Stop Worrying and Love the Bomb
")</f>
        <v>68. Dr. Strangelove or: How I Learned to Stop Worrying and Love the Bomb
</v>
      </c>
      <c r="H69" s="2" t="str">
        <f>IFERROR(__xludf.DUMMYFUNCTION("""COMPUTED_VALUE"""),"1964)")</f>
        <v>1964)</v>
      </c>
      <c r="I69" s="2">
        <f>IFERROR(__xludf.DUMMYFUNCTION("SPLIT(G69,""."")"),68.0)</f>
        <v>68</v>
      </c>
      <c r="J69" s="2" t="str">
        <f>IFERROR(__xludf.DUMMYFUNCTION("""COMPUTED_VALUE""")," Dr")</f>
        <v> Dr</v>
      </c>
      <c r="K69" s="2" t="str">
        <f>IFERROR(__xludf.DUMMYFUNCTION("""COMPUTED_VALUE""")," Strangelove or: How I Learned to Stop Worrying and Love the Bomb
")</f>
        <v> Strangelove or: How I Learned to Stop Worrying and Love the Bomb
</v>
      </c>
      <c r="M69" s="1" t="str">
        <f t="shared" si="1"/>
        <v> Dr  Strangelove or: How I Learned to Stop Worrying and Love the Bomb
 </v>
      </c>
    </row>
    <row r="70">
      <c r="F70" s="2" t="s">
        <v>78</v>
      </c>
      <c r="G70" s="2" t="str">
        <f>IFERROR(__xludf.DUMMYFUNCTION("SPLIT(F70,""("",0,0)"),"69. The Dark Knight Rises")</f>
        <v>69. The Dark Knight Rises</v>
      </c>
      <c r="H70" s="2" t="str">
        <f>IFERROR(__xludf.DUMMYFUNCTION("""COMPUTED_VALUE"""),"2012)")</f>
        <v>2012)</v>
      </c>
      <c r="I70" s="2">
        <f>IFERROR(__xludf.DUMMYFUNCTION("SPLIT(G70,""."")"),69.0)</f>
        <v>69</v>
      </c>
      <c r="J70" s="2" t="str">
        <f>IFERROR(__xludf.DUMMYFUNCTION("""COMPUTED_VALUE""")," The Dark Knight Rises")</f>
        <v> The Dark Knight Rises</v>
      </c>
      <c r="M70" s="1" t="str">
        <f t="shared" si="1"/>
        <v> The Dark Knight Rises  </v>
      </c>
    </row>
    <row r="71">
      <c r="F71" s="2" t="s">
        <v>79</v>
      </c>
      <c r="G71" s="2" t="str">
        <f>IFERROR(__xludf.DUMMYFUNCTION("SPLIT(F71,""("",0,0)"),"70. Oldboy")</f>
        <v>70. Oldboy</v>
      </c>
      <c r="H71" s="2" t="str">
        <f>IFERROR(__xludf.DUMMYFUNCTION("""COMPUTED_VALUE"""),"2003)")</f>
        <v>2003)</v>
      </c>
      <c r="I71" s="2">
        <f>IFERROR(__xludf.DUMMYFUNCTION("SPLIT(G71,""."")"),70.0)</f>
        <v>70</v>
      </c>
      <c r="J71" s="2" t="str">
        <f>IFERROR(__xludf.DUMMYFUNCTION("""COMPUTED_VALUE""")," Oldboy")</f>
        <v> Oldboy</v>
      </c>
      <c r="M71" s="1" t="str">
        <f t="shared" si="1"/>
        <v> Oldboy  </v>
      </c>
    </row>
    <row r="72">
      <c r="F72" s="2" t="s">
        <v>80</v>
      </c>
      <c r="G72" s="2" t="str">
        <f>IFERROR(__xludf.DUMMYFUNCTION("SPLIT(F72,""("",0,0)"),"71. Inglourious Basterds")</f>
        <v>71. Inglourious Basterds</v>
      </c>
      <c r="H72" s="2" t="str">
        <f>IFERROR(__xludf.DUMMYFUNCTION("""COMPUTED_VALUE"""),"2009)")</f>
        <v>2009)</v>
      </c>
      <c r="I72" s="2">
        <f>IFERROR(__xludf.DUMMYFUNCTION("SPLIT(G72,""."")"),71.0)</f>
        <v>71</v>
      </c>
      <c r="J72" s="2" t="str">
        <f>IFERROR(__xludf.DUMMYFUNCTION("""COMPUTED_VALUE""")," Inglourious Basterds")</f>
        <v> Inglourious Basterds</v>
      </c>
      <c r="M72" s="1" t="str">
        <f t="shared" si="1"/>
        <v> Inglourious Basterds  </v>
      </c>
    </row>
    <row r="73">
      <c r="F73" s="2" t="s">
        <v>81</v>
      </c>
      <c r="G73" s="2" t="str">
        <f>IFERROR(__xludf.DUMMYFUNCTION("SPLIT(F73,""("",0,0)"),"72. Amadeus")</f>
        <v>72. Amadeus</v>
      </c>
      <c r="H73" s="2" t="str">
        <f>IFERROR(__xludf.DUMMYFUNCTION("""COMPUTED_VALUE"""),"1984)")</f>
        <v>1984)</v>
      </c>
      <c r="I73" s="2">
        <f>IFERROR(__xludf.DUMMYFUNCTION("SPLIT(G73,""."")"),72.0)</f>
        <v>72</v>
      </c>
      <c r="J73" s="2" t="str">
        <f>IFERROR(__xludf.DUMMYFUNCTION("""COMPUTED_VALUE""")," Amadeus")</f>
        <v> Amadeus</v>
      </c>
      <c r="M73" s="1" t="str">
        <f t="shared" si="1"/>
        <v> Amadeus  </v>
      </c>
    </row>
    <row r="74">
      <c r="F74" s="2" t="s">
        <v>82</v>
      </c>
      <c r="G74" s="2" t="str">
        <f>IFERROR(__xludf.DUMMYFUNCTION("SPLIT(F74,""("",0,0)"),"73. Coco")</f>
        <v>73. Coco</v>
      </c>
      <c r="H74" s="2" t="str">
        <f>IFERROR(__xludf.DUMMYFUNCTION("""COMPUTED_VALUE"""),"2017)")</f>
        <v>2017)</v>
      </c>
      <c r="I74" s="2">
        <f>IFERROR(__xludf.DUMMYFUNCTION("SPLIT(G74,""."")"),73.0)</f>
        <v>73</v>
      </c>
      <c r="J74" s="2" t="str">
        <f>IFERROR(__xludf.DUMMYFUNCTION("""COMPUTED_VALUE""")," Coco")</f>
        <v> Coco</v>
      </c>
      <c r="M74" s="1" t="str">
        <f t="shared" si="1"/>
        <v> Coco  </v>
      </c>
    </row>
    <row r="75">
      <c r="F75" s="2" t="s">
        <v>83</v>
      </c>
      <c r="G75" s="2" t="str">
        <f>IFERROR(__xludf.DUMMYFUNCTION("SPLIT(F75,""("",0,0)"),"74. Toy Story")</f>
        <v>74. Toy Story</v>
      </c>
      <c r="H75" s="2" t="str">
        <f>IFERROR(__xludf.DUMMYFUNCTION("""COMPUTED_VALUE"""),"1995)")</f>
        <v>1995)</v>
      </c>
      <c r="I75" s="2">
        <f>IFERROR(__xludf.DUMMYFUNCTION("SPLIT(G75,""."")"),74.0)</f>
        <v>74</v>
      </c>
      <c r="J75" s="2" t="str">
        <f>IFERROR(__xludf.DUMMYFUNCTION("""COMPUTED_VALUE""")," Toy Story")</f>
        <v> Toy Story</v>
      </c>
      <c r="M75" s="1" t="str">
        <f t="shared" si="1"/>
        <v> Toy Story  </v>
      </c>
    </row>
    <row r="76">
      <c r="F76" s="2" t="s">
        <v>84</v>
      </c>
      <c r="G76" s="2" t="str">
        <f>IFERROR(__xludf.DUMMYFUNCTION("SPLIT(F76,""("",0,0)"),"75. Joker")</f>
        <v>75. Joker</v>
      </c>
      <c r="H76" s="2" t="str">
        <f>IFERROR(__xludf.DUMMYFUNCTION("""COMPUTED_VALUE"""),"2019)")</f>
        <v>2019)</v>
      </c>
      <c r="I76" s="2">
        <f>IFERROR(__xludf.DUMMYFUNCTION("SPLIT(G76,""."")"),75.0)</f>
        <v>75</v>
      </c>
      <c r="J76" s="2" t="str">
        <f>IFERROR(__xludf.DUMMYFUNCTION("""COMPUTED_VALUE""")," Joker")</f>
        <v> Joker</v>
      </c>
      <c r="M76" s="1" t="str">
        <f t="shared" si="1"/>
        <v> Joker  </v>
      </c>
    </row>
    <row r="77">
      <c r="F77" s="2" t="s">
        <v>85</v>
      </c>
      <c r="G77" s="2" t="str">
        <f>IFERROR(__xludf.DUMMYFUNCTION("SPLIT(F77,""("",0,0)"),"76. Braveheart")</f>
        <v>76. Braveheart</v>
      </c>
      <c r="H77" s="2" t="str">
        <f>IFERROR(__xludf.DUMMYFUNCTION("""COMPUTED_VALUE"""),"1995)")</f>
        <v>1995)</v>
      </c>
      <c r="I77" s="2">
        <f>IFERROR(__xludf.DUMMYFUNCTION("SPLIT(G77,""."")"),76.0)</f>
        <v>76</v>
      </c>
      <c r="J77" s="2" t="str">
        <f>IFERROR(__xludf.DUMMYFUNCTION("""COMPUTED_VALUE""")," Braveheart")</f>
        <v> Braveheart</v>
      </c>
      <c r="M77" s="1" t="str">
        <f t="shared" si="1"/>
        <v> Braveheart  </v>
      </c>
    </row>
    <row r="78">
      <c r="F78" s="2" t="s">
        <v>86</v>
      </c>
      <c r="G78" s="2" t="str">
        <f>IFERROR(__xludf.DUMMYFUNCTION("SPLIT(F78,""("",0,0)"),"77. The Boat")</f>
        <v>77. The Boat</v>
      </c>
      <c r="H78" s="2" t="str">
        <f>IFERROR(__xludf.DUMMYFUNCTION("""COMPUTED_VALUE"""),"1981)")</f>
        <v>1981)</v>
      </c>
      <c r="I78" s="2">
        <f>IFERROR(__xludf.DUMMYFUNCTION("SPLIT(G78,""."")"),77.0)</f>
        <v>77</v>
      </c>
      <c r="J78" s="2" t="str">
        <f>IFERROR(__xludf.DUMMYFUNCTION("""COMPUTED_VALUE""")," The Boat")</f>
        <v> The Boat</v>
      </c>
      <c r="M78" s="1" t="str">
        <f t="shared" si="1"/>
        <v> The Boat  </v>
      </c>
    </row>
    <row r="79">
      <c r="F79" s="2" t="s">
        <v>87</v>
      </c>
      <c r="G79" s="2" t="str">
        <f>IFERROR(__xludf.DUMMYFUNCTION("SPLIT(F79,""("",0,0)"),"78. Avengers: Endgame")</f>
        <v>78. Avengers: Endgame</v>
      </c>
      <c r="H79" s="2" t="str">
        <f>IFERROR(__xludf.DUMMYFUNCTION("""COMPUTED_VALUE"""),"2019)")</f>
        <v>2019)</v>
      </c>
      <c r="I79" s="2">
        <f>IFERROR(__xludf.DUMMYFUNCTION("SPLIT(G79,""."")"),78.0)</f>
        <v>78</v>
      </c>
      <c r="J79" s="2" t="str">
        <f>IFERROR(__xludf.DUMMYFUNCTION("""COMPUTED_VALUE""")," Avengers: Endgame")</f>
        <v> Avengers: Endgame</v>
      </c>
      <c r="M79" s="1" t="str">
        <f t="shared" si="1"/>
        <v> Avengers: Endgame  </v>
      </c>
    </row>
    <row r="80">
      <c r="F80" s="2" t="s">
        <v>88</v>
      </c>
      <c r="G80" s="2" t="str">
        <f>IFERROR(__xludf.DUMMYFUNCTION("SPLIT(F80,""("",0,0)"),"79. Princess Mononoke")</f>
        <v>79. Princess Mononoke</v>
      </c>
      <c r="H80" s="2" t="str">
        <f>IFERROR(__xludf.DUMMYFUNCTION("""COMPUTED_VALUE"""),"1997)")</f>
        <v>1997)</v>
      </c>
      <c r="I80" s="2">
        <f>IFERROR(__xludf.DUMMYFUNCTION("SPLIT(G80,""."")"),79.0)</f>
        <v>79</v>
      </c>
      <c r="J80" s="2" t="str">
        <f>IFERROR(__xludf.DUMMYFUNCTION("""COMPUTED_VALUE""")," Princess Mononoke")</f>
        <v> Princess Mononoke</v>
      </c>
      <c r="M80" s="1" t="str">
        <f t="shared" si="1"/>
        <v> Princess Mononoke  </v>
      </c>
    </row>
    <row r="81">
      <c r="F81" s="2" t="s">
        <v>89</v>
      </c>
      <c r="G81" s="2" t="str">
        <f>IFERROR(__xludf.DUMMYFUNCTION("SPLIT(F81,""("",0,0)"),"80. Once Upon a Time in America")</f>
        <v>80. Once Upon a Time in America</v>
      </c>
      <c r="H81" s="2" t="str">
        <f>IFERROR(__xludf.DUMMYFUNCTION("""COMPUTED_VALUE"""),"1984)")</f>
        <v>1984)</v>
      </c>
      <c r="I81" s="2">
        <f>IFERROR(__xludf.DUMMYFUNCTION("SPLIT(G81,""."")"),80.0)</f>
        <v>80</v>
      </c>
      <c r="J81" s="2" t="str">
        <f>IFERROR(__xludf.DUMMYFUNCTION("""COMPUTED_VALUE""")," Once Upon a Time in America")</f>
        <v> Once Upon a Time in America</v>
      </c>
      <c r="M81" s="1" t="str">
        <f t="shared" si="1"/>
        <v> Once Upon a Time in America  </v>
      </c>
    </row>
    <row r="82">
      <c r="F82" s="2" t="s">
        <v>90</v>
      </c>
      <c r="G82" s="2" t="str">
        <f>IFERROR(__xludf.DUMMYFUNCTION("SPLIT(F82,""("",0,0)"),"81. Good Will Hunting")</f>
        <v>81. Good Will Hunting</v>
      </c>
      <c r="H82" s="2" t="str">
        <f>IFERROR(__xludf.DUMMYFUNCTION("""COMPUTED_VALUE"""),"1997)")</f>
        <v>1997)</v>
      </c>
      <c r="I82" s="2">
        <f>IFERROR(__xludf.DUMMYFUNCTION("SPLIT(G82,""."")"),81.0)</f>
        <v>81</v>
      </c>
      <c r="J82" s="2" t="str">
        <f>IFERROR(__xludf.DUMMYFUNCTION("""COMPUTED_VALUE""")," Good Will Hunting")</f>
        <v> Good Will Hunting</v>
      </c>
      <c r="M82" s="1" t="str">
        <f t="shared" si="1"/>
        <v> Good Will Hunting  </v>
      </c>
    </row>
    <row r="83">
      <c r="F83" s="2" t="s">
        <v>91</v>
      </c>
      <c r="G83" s="2" t="str">
        <f>IFERROR(__xludf.DUMMYFUNCTION("SPLIT(F83,""("",0,0)"),"82. Your Name.")</f>
        <v>82. Your Name.</v>
      </c>
      <c r="H83" s="2" t="str">
        <f>IFERROR(__xludf.DUMMYFUNCTION("""COMPUTED_VALUE"""),"2016)")</f>
        <v>2016)</v>
      </c>
      <c r="I83" s="2">
        <f>IFERROR(__xludf.DUMMYFUNCTION("SPLIT(G83,""."")"),82.0)</f>
        <v>82</v>
      </c>
      <c r="J83" s="2" t="str">
        <f>IFERROR(__xludf.DUMMYFUNCTION("""COMPUTED_VALUE""")," Your Name")</f>
        <v> Your Name</v>
      </c>
      <c r="M83" s="1" t="str">
        <f t="shared" si="1"/>
        <v> Your Name  </v>
      </c>
    </row>
    <row r="84">
      <c r="F84" s="2" t="s">
        <v>92</v>
      </c>
      <c r="G84" s="2" t="str">
        <f>IFERROR(__xludf.DUMMYFUNCTION("SPLIT(F84,""("",0,0)"),"83. 3 Idiots")</f>
        <v>83. 3 Idiots</v>
      </c>
      <c r="H84" s="2" t="str">
        <f>IFERROR(__xludf.DUMMYFUNCTION("""COMPUTED_VALUE"""),"2009)")</f>
        <v>2009)</v>
      </c>
      <c r="I84" s="2">
        <f>IFERROR(__xludf.DUMMYFUNCTION("SPLIT(G84,""."")"),83.0)</f>
        <v>83</v>
      </c>
      <c r="J84" s="2" t="str">
        <f>IFERROR(__xludf.DUMMYFUNCTION("""COMPUTED_VALUE""")," 3 Idiots")</f>
        <v> 3 Idiots</v>
      </c>
      <c r="M84" s="1" t="str">
        <f t="shared" si="1"/>
        <v> 3 Idiots  </v>
      </c>
    </row>
    <row r="85">
      <c r="F85" s="2" t="s">
        <v>93</v>
      </c>
      <c r="G85" s="2" t="str">
        <f>IFERROR(__xludf.DUMMYFUNCTION("SPLIT(F85,""("",0,0)"),"84. Singin' in the Rain")</f>
        <v>84. Singin' in the Rain</v>
      </c>
      <c r="H85" s="2" t="str">
        <f>IFERROR(__xludf.DUMMYFUNCTION("""COMPUTED_VALUE"""),"1952)")</f>
        <v>1952)</v>
      </c>
      <c r="I85" s="2">
        <f>IFERROR(__xludf.DUMMYFUNCTION("SPLIT(G85,""."")"),84.0)</f>
        <v>84</v>
      </c>
      <c r="J85" s="2" t="str">
        <f>IFERROR(__xludf.DUMMYFUNCTION("""COMPUTED_VALUE""")," Singin' in the Rain")</f>
        <v> Singin' in the Rain</v>
      </c>
      <c r="M85" s="1" t="str">
        <f t="shared" si="1"/>
        <v> Singin' in the Rain  </v>
      </c>
    </row>
    <row r="86">
      <c r="F86" s="2" t="s">
        <v>94</v>
      </c>
      <c r="G86" s="2" t="str">
        <f>IFERROR(__xludf.DUMMYFUNCTION("SPLIT(F86,""("",0,0)"),"85. Requiem for a Dream")</f>
        <v>85. Requiem for a Dream</v>
      </c>
      <c r="H86" s="2" t="str">
        <f>IFERROR(__xludf.DUMMYFUNCTION("""COMPUTED_VALUE"""),"2000)")</f>
        <v>2000)</v>
      </c>
      <c r="I86" s="2">
        <f>IFERROR(__xludf.DUMMYFUNCTION("SPLIT(G86,""."")"),85.0)</f>
        <v>85</v>
      </c>
      <c r="J86" s="2" t="str">
        <f>IFERROR(__xludf.DUMMYFUNCTION("""COMPUTED_VALUE""")," Requiem for a Dream")</f>
        <v> Requiem for a Dream</v>
      </c>
      <c r="M86" s="1" t="str">
        <f t="shared" si="1"/>
        <v> Requiem for a Dream  </v>
      </c>
    </row>
    <row r="87">
      <c r="F87" s="2" t="s">
        <v>95</v>
      </c>
      <c r="G87" s="2" t="str">
        <f>IFERROR(__xludf.DUMMYFUNCTION("SPLIT(F87,""("",0,0)"),"86. Toy Story 3")</f>
        <v>86. Toy Story 3</v>
      </c>
      <c r="H87" s="2" t="str">
        <f>IFERROR(__xludf.DUMMYFUNCTION("""COMPUTED_VALUE"""),"2010)")</f>
        <v>2010)</v>
      </c>
      <c r="I87" s="2">
        <f>IFERROR(__xludf.DUMMYFUNCTION("SPLIT(G87,""."")"),86.0)</f>
        <v>86</v>
      </c>
      <c r="J87" s="2" t="str">
        <f>IFERROR(__xludf.DUMMYFUNCTION("""COMPUTED_VALUE""")," Toy Story 3")</f>
        <v> Toy Story 3</v>
      </c>
      <c r="M87" s="1" t="str">
        <f t="shared" si="1"/>
        <v> Toy Story 3  </v>
      </c>
    </row>
    <row r="88">
      <c r="F88" s="2" t="s">
        <v>96</v>
      </c>
      <c r="G88" s="2" t="str">
        <f>IFERROR(__xludf.DUMMYFUNCTION("SPLIT(F88,""("",0,0)"),"87. High and Low")</f>
        <v>87. High and Low</v>
      </c>
      <c r="H88" s="2" t="str">
        <f>IFERROR(__xludf.DUMMYFUNCTION("""COMPUTED_VALUE"""),"1963)")</f>
        <v>1963)</v>
      </c>
      <c r="I88" s="2">
        <f>IFERROR(__xludf.DUMMYFUNCTION("SPLIT(G88,""."")"),87.0)</f>
        <v>87</v>
      </c>
      <c r="J88" s="2" t="str">
        <f>IFERROR(__xludf.DUMMYFUNCTION("""COMPUTED_VALUE""")," High and Low")</f>
        <v> High and Low</v>
      </c>
      <c r="M88" s="1" t="str">
        <f t="shared" si="1"/>
        <v> High and Low  </v>
      </c>
    </row>
    <row r="89">
      <c r="F89" s="2" t="s">
        <v>97</v>
      </c>
      <c r="G89" s="2" t="str">
        <f>IFERROR(__xludf.DUMMYFUNCTION("SPLIT(F89,""("",0,0)"),"88. Capernaum")</f>
        <v>88. Capernaum</v>
      </c>
      <c r="H89" s="2" t="str">
        <f>IFERROR(__xludf.DUMMYFUNCTION("""COMPUTED_VALUE"""),"2018)")</f>
        <v>2018)</v>
      </c>
      <c r="I89" s="2">
        <f>IFERROR(__xludf.DUMMYFUNCTION("SPLIT(G89,""."")"),88.0)</f>
        <v>88</v>
      </c>
      <c r="J89" s="2" t="str">
        <f>IFERROR(__xludf.DUMMYFUNCTION("""COMPUTED_VALUE""")," Capernaum")</f>
        <v> Capernaum</v>
      </c>
      <c r="M89" s="1" t="str">
        <f t="shared" si="1"/>
        <v> Capernaum  </v>
      </c>
    </row>
    <row r="90">
      <c r="F90" s="2" t="s">
        <v>98</v>
      </c>
      <c r="G90" s="2" t="str">
        <f>IFERROR(__xludf.DUMMYFUNCTION("SPLIT(F90,""("",0,0)"),"89. Star Wars: Episode VI - Return of the Jedi")</f>
        <v>89. Star Wars: Episode VI - Return of the Jedi</v>
      </c>
      <c r="H90" s="2" t="str">
        <f>IFERROR(__xludf.DUMMYFUNCTION("""COMPUTED_VALUE"""),"1983)")</f>
        <v>1983)</v>
      </c>
      <c r="I90" s="2">
        <f>IFERROR(__xludf.DUMMYFUNCTION("SPLIT(G90,""."")"),89.0)</f>
        <v>89</v>
      </c>
      <c r="J90" s="2" t="str">
        <f>IFERROR(__xludf.DUMMYFUNCTION("""COMPUTED_VALUE""")," Star Wars: Episode VI - Return of the Jedi")</f>
        <v> Star Wars: Episode VI - Return of the Jedi</v>
      </c>
      <c r="M90" s="1" t="str">
        <f t="shared" si="1"/>
        <v> Star Wars: Episode VI - Return of the Jedi  </v>
      </c>
    </row>
    <row r="91">
      <c r="F91" s="2" t="s">
        <v>99</v>
      </c>
      <c r="G91" s="2" t="str">
        <f>IFERROR(__xludf.DUMMYFUNCTION("SPLIT(F91,""("",0,0)"),"90. Eternal Sunshine of the Spotless Mind")</f>
        <v>90. Eternal Sunshine of the Spotless Mind</v>
      </c>
      <c r="H91" s="2" t="str">
        <f>IFERROR(__xludf.DUMMYFUNCTION("""COMPUTED_VALUE"""),"2004)")</f>
        <v>2004)</v>
      </c>
      <c r="I91" s="2">
        <f>IFERROR(__xludf.DUMMYFUNCTION("SPLIT(G91,""."")"),90.0)</f>
        <v>90</v>
      </c>
      <c r="J91" s="2" t="str">
        <f>IFERROR(__xludf.DUMMYFUNCTION("""COMPUTED_VALUE""")," Eternal Sunshine of the Spotless Mind")</f>
        <v> Eternal Sunshine of the Spotless Mind</v>
      </c>
      <c r="M91" s="1" t="str">
        <f t="shared" si="1"/>
        <v> Eternal Sunshine of the Spotless Mind  </v>
      </c>
    </row>
    <row r="92">
      <c r="F92" s="2" t="s">
        <v>100</v>
      </c>
      <c r="G92" s="2" t="str">
        <f>IFERROR(__xludf.DUMMYFUNCTION("SPLIT(F92,""("",0,0)"),"91. 2001: A Space Odyssey")</f>
        <v>91. 2001: A Space Odyssey</v>
      </c>
      <c r="H92" s="2" t="str">
        <f>IFERROR(__xludf.DUMMYFUNCTION("""COMPUTED_VALUE"""),"1968)")</f>
        <v>1968)</v>
      </c>
      <c r="I92" s="2">
        <f>IFERROR(__xludf.DUMMYFUNCTION("SPLIT(G92,""."")"),91.0)</f>
        <v>91</v>
      </c>
      <c r="J92" s="2" t="str">
        <f>IFERROR(__xludf.DUMMYFUNCTION("""COMPUTED_VALUE""")," 2001: A Space Odyssey")</f>
        <v> 2001: A Space Odyssey</v>
      </c>
      <c r="M92" s="1" t="str">
        <f t="shared" si="1"/>
        <v> 2001: A Space Odyssey  </v>
      </c>
    </row>
    <row r="93">
      <c r="F93" s="2" t="s">
        <v>101</v>
      </c>
      <c r="G93" s="2" t="str">
        <f>IFERROR(__xludf.DUMMYFUNCTION("SPLIT(F93,""("",0,0)"),"92. Reservoir Dogs")</f>
        <v>92. Reservoir Dogs</v>
      </c>
      <c r="H93" s="2" t="str">
        <f>IFERROR(__xludf.DUMMYFUNCTION("""COMPUTED_VALUE"""),"1992)")</f>
        <v>1992)</v>
      </c>
      <c r="I93" s="2">
        <f>IFERROR(__xludf.DUMMYFUNCTION("SPLIT(G93,""."")"),92.0)</f>
        <v>92</v>
      </c>
      <c r="J93" s="2" t="str">
        <f>IFERROR(__xludf.DUMMYFUNCTION("""COMPUTED_VALUE""")," Reservoir Dogs")</f>
        <v> Reservoir Dogs</v>
      </c>
      <c r="M93" s="1" t="str">
        <f t="shared" si="1"/>
        <v> Reservoir Dogs  </v>
      </c>
    </row>
    <row r="94">
      <c r="F94" s="2" t="s">
        <v>102</v>
      </c>
      <c r="G94" s="2" t="str">
        <f>IFERROR(__xludf.DUMMYFUNCTION("SPLIT(F94,""("",0,0)"),"93. Come and See")</f>
        <v>93. Come and See</v>
      </c>
      <c r="H94" s="2" t="str">
        <f>IFERROR(__xludf.DUMMYFUNCTION("""COMPUTED_VALUE"""),"1985)")</f>
        <v>1985)</v>
      </c>
      <c r="I94" s="2">
        <f>IFERROR(__xludf.DUMMYFUNCTION("SPLIT(G94,""."")"),93.0)</f>
        <v>93</v>
      </c>
      <c r="J94" s="2" t="str">
        <f>IFERROR(__xludf.DUMMYFUNCTION("""COMPUTED_VALUE""")," Come and See")</f>
        <v> Come and See</v>
      </c>
      <c r="M94" s="1" t="str">
        <f t="shared" si="1"/>
        <v> Come and See  </v>
      </c>
    </row>
    <row r="95">
      <c r="F95" s="2" t="s">
        <v>103</v>
      </c>
      <c r="G95" s="2" t="str">
        <f>IFERROR(__xludf.DUMMYFUNCTION("SPLIT(F95,""("",0,0)"),"94. The Hunt")</f>
        <v>94. The Hunt</v>
      </c>
      <c r="H95" s="2" t="str">
        <f>IFERROR(__xludf.DUMMYFUNCTION("""COMPUTED_VALUE"""),"2012)")</f>
        <v>2012)</v>
      </c>
      <c r="I95" s="2">
        <f>IFERROR(__xludf.DUMMYFUNCTION("SPLIT(G95,""."")"),94.0)</f>
        <v>94</v>
      </c>
      <c r="J95" s="2" t="str">
        <f>IFERROR(__xludf.DUMMYFUNCTION("""COMPUTED_VALUE""")," The Hunt")</f>
        <v> The Hunt</v>
      </c>
      <c r="M95" s="1" t="str">
        <f t="shared" si="1"/>
        <v> The Hunt  </v>
      </c>
    </row>
    <row r="96">
      <c r="F96" s="2" t="s">
        <v>104</v>
      </c>
      <c r="G96" s="2" t="str">
        <f>IFERROR(__xludf.DUMMYFUNCTION("SPLIT(F96,""("",0,0)"),"95. Citizen Kane")</f>
        <v>95. Citizen Kane</v>
      </c>
      <c r="H96" s="2" t="str">
        <f>IFERROR(__xludf.DUMMYFUNCTION("""COMPUTED_VALUE"""),"1941)")</f>
        <v>1941)</v>
      </c>
      <c r="I96" s="2">
        <f>IFERROR(__xludf.DUMMYFUNCTION("SPLIT(G96,""."")"),95.0)</f>
        <v>95</v>
      </c>
      <c r="J96" s="2" t="str">
        <f>IFERROR(__xludf.DUMMYFUNCTION("""COMPUTED_VALUE""")," Citizen Kane")</f>
        <v> Citizen Kane</v>
      </c>
      <c r="M96" s="1" t="str">
        <f t="shared" si="1"/>
        <v> Citizen Kane  </v>
      </c>
    </row>
    <row r="97">
      <c r="F97" s="2" t="s">
        <v>105</v>
      </c>
      <c r="G97" s="2" t="str">
        <f>IFERROR(__xludf.DUMMYFUNCTION("SPLIT(F97,""("",0,0)"),"96. M")</f>
        <v>96. M</v>
      </c>
      <c r="H97" s="2" t="str">
        <f>IFERROR(__xludf.DUMMYFUNCTION("""COMPUTED_VALUE"""),"1931)")</f>
        <v>1931)</v>
      </c>
      <c r="I97" s="2">
        <f>IFERROR(__xludf.DUMMYFUNCTION("SPLIT(G97,""."")"),96.0)</f>
        <v>96</v>
      </c>
      <c r="J97" s="2" t="str">
        <f>IFERROR(__xludf.DUMMYFUNCTION("""COMPUTED_VALUE""")," M")</f>
        <v> M</v>
      </c>
      <c r="M97" s="1" t="str">
        <f t="shared" si="1"/>
        <v> M  </v>
      </c>
    </row>
    <row r="98">
      <c r="F98" s="2" t="s">
        <v>106</v>
      </c>
      <c r="G98" s="2" t="str">
        <f>IFERROR(__xludf.DUMMYFUNCTION("SPLIT(F98,""("",0,0)"),"97. Lawrence of Arabia")</f>
        <v>97. Lawrence of Arabia</v>
      </c>
      <c r="H98" s="2" t="str">
        <f>IFERROR(__xludf.DUMMYFUNCTION("""COMPUTED_VALUE"""),"1962)")</f>
        <v>1962)</v>
      </c>
      <c r="I98" s="2">
        <f>IFERROR(__xludf.DUMMYFUNCTION("SPLIT(G98,""."")"),97.0)</f>
        <v>97</v>
      </c>
      <c r="J98" s="2" t="str">
        <f>IFERROR(__xludf.DUMMYFUNCTION("""COMPUTED_VALUE""")," Lawrence of Arabia")</f>
        <v> Lawrence of Arabia</v>
      </c>
      <c r="M98" s="1" t="str">
        <f t="shared" si="1"/>
        <v> Lawrence of Arabia  </v>
      </c>
    </row>
    <row r="99">
      <c r="F99" s="2" t="s">
        <v>107</v>
      </c>
      <c r="G99" s="2" t="str">
        <f>IFERROR(__xludf.DUMMYFUNCTION("SPLIT(F99,""("",0,0)"),"98. North by Northwest")</f>
        <v>98. North by Northwest</v>
      </c>
      <c r="H99" s="2" t="str">
        <f>IFERROR(__xludf.DUMMYFUNCTION("""COMPUTED_VALUE"""),"1959)")</f>
        <v>1959)</v>
      </c>
      <c r="I99" s="2">
        <f>IFERROR(__xludf.DUMMYFUNCTION("SPLIT(G99,""."")"),98.0)</f>
        <v>98</v>
      </c>
      <c r="J99" s="2" t="str">
        <f>IFERROR(__xludf.DUMMYFUNCTION("""COMPUTED_VALUE""")," North by Northwest")</f>
        <v> North by Northwest</v>
      </c>
      <c r="M99" s="1" t="str">
        <f t="shared" si="1"/>
        <v> North by Northwest  </v>
      </c>
    </row>
    <row r="100">
      <c r="F100" s="2" t="s">
        <v>108</v>
      </c>
      <c r="G100" s="2" t="str">
        <f>IFERROR(__xludf.DUMMYFUNCTION("SPLIT(F100,""("",0,0)"),"99. Vertigo")</f>
        <v>99. Vertigo</v>
      </c>
      <c r="H100" s="2" t="str">
        <f>IFERROR(__xludf.DUMMYFUNCTION("""COMPUTED_VALUE"""),"1958)")</f>
        <v>1958)</v>
      </c>
      <c r="I100" s="2">
        <f>IFERROR(__xludf.DUMMYFUNCTION("SPLIT(G100,""."")"),99.0)</f>
        <v>99</v>
      </c>
      <c r="J100" s="2" t="str">
        <f>IFERROR(__xludf.DUMMYFUNCTION("""COMPUTED_VALUE""")," Vertigo")</f>
        <v> Vertigo</v>
      </c>
      <c r="M100" s="1" t="str">
        <f t="shared" si="1"/>
        <v> Vertigo  </v>
      </c>
    </row>
    <row r="101">
      <c r="F101" s="2" t="s">
        <v>109</v>
      </c>
      <c r="G101" s="2" t="str">
        <f>IFERROR(__xludf.DUMMYFUNCTION("SPLIT(F101,""("",0,0)"),"100. Ikiru")</f>
        <v>100. Ikiru</v>
      </c>
      <c r="H101" s="2" t="str">
        <f>IFERROR(__xludf.DUMMYFUNCTION("""COMPUTED_VALUE"""),"1952)")</f>
        <v>1952)</v>
      </c>
      <c r="I101" s="2">
        <f>IFERROR(__xludf.DUMMYFUNCTION("SPLIT(G101,""."")"),100.0)</f>
        <v>100</v>
      </c>
      <c r="J101" s="2" t="str">
        <f>IFERROR(__xludf.DUMMYFUNCTION("""COMPUTED_VALUE""")," Ikiru")</f>
        <v> Ikiru</v>
      </c>
      <c r="M101" s="1" t="str">
        <f t="shared" si="1"/>
        <v> Ikiru  </v>
      </c>
    </row>
    <row r="102">
      <c r="F102" s="2" t="s">
        <v>110</v>
      </c>
      <c r="G102" s="2" t="str">
        <f>IFERROR(__xludf.DUMMYFUNCTION("SPLIT(F102,""("",0,0)"),"101. Amélie")</f>
        <v>101. Amélie</v>
      </c>
      <c r="H102" s="2" t="str">
        <f>IFERROR(__xludf.DUMMYFUNCTION("""COMPUTED_VALUE"""),"2001)")</f>
        <v>2001)</v>
      </c>
      <c r="I102" s="2">
        <f>IFERROR(__xludf.DUMMYFUNCTION("SPLIT(G102,""."")"),101.0)</f>
        <v>101</v>
      </c>
      <c r="J102" s="2" t="str">
        <f>IFERROR(__xludf.DUMMYFUNCTION("""COMPUTED_VALUE""")," Amélie")</f>
        <v> Amélie</v>
      </c>
      <c r="M102" s="1" t="str">
        <f t="shared" si="1"/>
        <v> Amélie  </v>
      </c>
    </row>
    <row r="103">
      <c r="F103" s="2" t="s">
        <v>111</v>
      </c>
      <c r="G103" s="2" t="str">
        <f>IFERROR(__xludf.DUMMYFUNCTION("SPLIT(F103,""("",0,0)"),"102. The Apartment")</f>
        <v>102. The Apartment</v>
      </c>
      <c r="H103" s="2" t="str">
        <f>IFERROR(__xludf.DUMMYFUNCTION("""COMPUTED_VALUE"""),"1960)")</f>
        <v>1960)</v>
      </c>
      <c r="I103" s="2">
        <f>IFERROR(__xludf.DUMMYFUNCTION("SPLIT(G103,""."")"),102.0)</f>
        <v>102</v>
      </c>
      <c r="J103" s="2" t="str">
        <f>IFERROR(__xludf.DUMMYFUNCTION("""COMPUTED_VALUE""")," The Apartment")</f>
        <v> The Apartment</v>
      </c>
      <c r="M103" s="1" t="str">
        <f t="shared" si="1"/>
        <v> The Apartment  </v>
      </c>
    </row>
    <row r="104">
      <c r="F104" s="2" t="s">
        <v>112</v>
      </c>
      <c r="G104" s="2" t="str">
        <f>IFERROR(__xludf.DUMMYFUNCTION("SPLIT(F104,""("",0,0)"),"103. A Clockwork Orange")</f>
        <v>103. A Clockwork Orange</v>
      </c>
      <c r="H104" s="2" t="str">
        <f>IFERROR(__xludf.DUMMYFUNCTION("""COMPUTED_VALUE"""),"1971)")</f>
        <v>1971)</v>
      </c>
      <c r="I104" s="2">
        <f>IFERROR(__xludf.DUMMYFUNCTION("SPLIT(G104,""."")"),103.0)</f>
        <v>103</v>
      </c>
      <c r="J104" s="2" t="str">
        <f>IFERROR(__xludf.DUMMYFUNCTION("""COMPUTED_VALUE""")," A Clockwork Orange")</f>
        <v> A Clockwork Orange</v>
      </c>
      <c r="M104" s="1" t="str">
        <f t="shared" si="1"/>
        <v> A Clockwork Orange  </v>
      </c>
    </row>
    <row r="105">
      <c r="F105" s="2" t="s">
        <v>113</v>
      </c>
      <c r="G105" s="2" t="str">
        <f>IFERROR(__xludf.DUMMYFUNCTION("SPLIT(F105,""("",0,0)"),"104. Double Indemnity")</f>
        <v>104. Double Indemnity</v>
      </c>
      <c r="H105" s="2" t="str">
        <f>IFERROR(__xludf.DUMMYFUNCTION("""COMPUTED_VALUE"""),"1944)")</f>
        <v>1944)</v>
      </c>
      <c r="I105" s="2">
        <f>IFERROR(__xludf.DUMMYFUNCTION("SPLIT(G105,""."")"),104.0)</f>
        <v>104</v>
      </c>
      <c r="J105" s="2" t="str">
        <f>IFERROR(__xludf.DUMMYFUNCTION("""COMPUTED_VALUE""")," Double Indemnity")</f>
        <v> Double Indemnity</v>
      </c>
      <c r="M105" s="1" t="str">
        <f t="shared" si="1"/>
        <v> Double Indemnity  </v>
      </c>
    </row>
    <row r="106">
      <c r="F106" s="2" t="s">
        <v>114</v>
      </c>
      <c r="G106" s="2" t="str">
        <f>IFERROR(__xludf.DUMMYFUNCTION("SPLIT(F106,""("",0,0)"),"105. Top Gun: Maverick")</f>
        <v>105. Top Gun: Maverick</v>
      </c>
      <c r="H106" s="2" t="str">
        <f>IFERROR(__xludf.DUMMYFUNCTION("""COMPUTED_VALUE"""),"2022)")</f>
        <v>2022)</v>
      </c>
      <c r="I106" s="2">
        <f>IFERROR(__xludf.DUMMYFUNCTION("SPLIT(G106,""."")"),105.0)</f>
        <v>105</v>
      </c>
      <c r="J106" s="2" t="str">
        <f>IFERROR(__xludf.DUMMYFUNCTION("""COMPUTED_VALUE""")," Top Gun: Maverick")</f>
        <v> Top Gun: Maverick</v>
      </c>
      <c r="M106" s="1" t="str">
        <f t="shared" si="1"/>
        <v> Top Gun: Maverick  </v>
      </c>
    </row>
    <row r="107">
      <c r="F107" s="2" t="s">
        <v>115</v>
      </c>
      <c r="G107" s="2" t="str">
        <f>IFERROR(__xludf.DUMMYFUNCTION("SPLIT(F107,""("",0,0)"),"106. Full Metal Jacket")</f>
        <v>106. Full Metal Jacket</v>
      </c>
      <c r="H107" s="2" t="str">
        <f>IFERROR(__xludf.DUMMYFUNCTION("""COMPUTED_VALUE"""),"1987)")</f>
        <v>1987)</v>
      </c>
      <c r="I107" s="2">
        <f>IFERROR(__xludf.DUMMYFUNCTION("SPLIT(G107,""."")"),106.0)</f>
        <v>106</v>
      </c>
      <c r="J107" s="2" t="str">
        <f>IFERROR(__xludf.DUMMYFUNCTION("""COMPUTED_VALUE""")," Full Metal Jacket")</f>
        <v> Full Metal Jacket</v>
      </c>
      <c r="M107" s="1" t="str">
        <f t="shared" si="1"/>
        <v> Full Metal Jacket  </v>
      </c>
    </row>
    <row r="108">
      <c r="F108" s="2" t="s">
        <v>116</v>
      </c>
      <c r="G108" s="2" t="str">
        <f>IFERROR(__xludf.DUMMYFUNCTION("SPLIT(F108,""("",0,0)"),"107. Scarface")</f>
        <v>107. Scarface</v>
      </c>
      <c r="H108" s="2" t="str">
        <f>IFERROR(__xludf.DUMMYFUNCTION("""COMPUTED_VALUE"""),"1983)")</f>
        <v>1983)</v>
      </c>
      <c r="I108" s="2">
        <f>IFERROR(__xludf.DUMMYFUNCTION("SPLIT(G108,""."")"),107.0)</f>
        <v>107</v>
      </c>
      <c r="J108" s="2" t="str">
        <f>IFERROR(__xludf.DUMMYFUNCTION("""COMPUTED_VALUE""")," Scarface")</f>
        <v> Scarface</v>
      </c>
      <c r="M108" s="1" t="str">
        <f t="shared" si="1"/>
        <v> Scarface  </v>
      </c>
    </row>
    <row r="109">
      <c r="F109" s="2" t="s">
        <v>117</v>
      </c>
      <c r="G109" s="2" t="str">
        <f>IFERROR(__xludf.DUMMYFUNCTION("SPLIT(F109,""("",0,0)"),"108. Hamilton")</f>
        <v>108. Hamilton</v>
      </c>
      <c r="H109" s="2" t="str">
        <f>IFERROR(__xludf.DUMMYFUNCTION("""COMPUTED_VALUE"""),"2020)")</f>
        <v>2020)</v>
      </c>
      <c r="I109" s="2">
        <f>IFERROR(__xludf.DUMMYFUNCTION("SPLIT(G109,""."")"),108.0)</f>
        <v>108</v>
      </c>
      <c r="J109" s="2" t="str">
        <f>IFERROR(__xludf.DUMMYFUNCTION("""COMPUTED_VALUE""")," Hamilton")</f>
        <v> Hamilton</v>
      </c>
      <c r="M109" s="1" t="str">
        <f t="shared" si="1"/>
        <v> Hamilton  </v>
      </c>
    </row>
    <row r="110">
      <c r="F110" s="2" t="s">
        <v>118</v>
      </c>
      <c r="G110" s="2" t="str">
        <f>IFERROR(__xludf.DUMMYFUNCTION("SPLIT(F110,""("",0,0)"),"109. Incendies")</f>
        <v>109. Incendies</v>
      </c>
      <c r="H110" s="2" t="str">
        <f>IFERROR(__xludf.DUMMYFUNCTION("""COMPUTED_VALUE"""),"2010)")</f>
        <v>2010)</v>
      </c>
      <c r="I110" s="2">
        <f>IFERROR(__xludf.DUMMYFUNCTION("SPLIT(G110,""."")"),109.0)</f>
        <v>109</v>
      </c>
      <c r="J110" s="2" t="str">
        <f>IFERROR(__xludf.DUMMYFUNCTION("""COMPUTED_VALUE""")," Incendies")</f>
        <v> Incendies</v>
      </c>
      <c r="M110" s="1" t="str">
        <f t="shared" si="1"/>
        <v> Incendies  </v>
      </c>
    </row>
    <row r="111">
      <c r="F111" s="2" t="s">
        <v>119</v>
      </c>
      <c r="G111" s="2" t="str">
        <f>IFERROR(__xludf.DUMMYFUNCTION("SPLIT(F111,""("",0,0)"),"110. To Kill a Mockingbird")</f>
        <v>110. To Kill a Mockingbird</v>
      </c>
      <c r="H111" s="2" t="str">
        <f>IFERROR(__xludf.DUMMYFUNCTION("""COMPUTED_VALUE"""),"1962)")</f>
        <v>1962)</v>
      </c>
      <c r="I111" s="2">
        <f>IFERROR(__xludf.DUMMYFUNCTION("SPLIT(G111,""."")"),110.0)</f>
        <v>110</v>
      </c>
      <c r="J111" s="2" t="str">
        <f>IFERROR(__xludf.DUMMYFUNCTION("""COMPUTED_VALUE""")," To Kill a Mockingbird")</f>
        <v> To Kill a Mockingbird</v>
      </c>
      <c r="M111" s="1" t="str">
        <f t="shared" si="1"/>
        <v> To Kill a Mockingbird  </v>
      </c>
    </row>
    <row r="112">
      <c r="F112" s="2" t="s">
        <v>120</v>
      </c>
      <c r="G112" s="2" t="str">
        <f>IFERROR(__xludf.DUMMYFUNCTION("SPLIT(F112,""("",0,0)"),"111. Heat")</f>
        <v>111. Heat</v>
      </c>
      <c r="H112" s="2" t="str">
        <f>IFERROR(__xludf.DUMMYFUNCTION("""COMPUTED_VALUE"""),"1995)")</f>
        <v>1995)</v>
      </c>
      <c r="I112" s="2">
        <f>IFERROR(__xludf.DUMMYFUNCTION("SPLIT(G112,""."")"),111.0)</f>
        <v>111</v>
      </c>
      <c r="J112" s="2" t="str">
        <f>IFERROR(__xludf.DUMMYFUNCTION("""COMPUTED_VALUE""")," Heat")</f>
        <v> Heat</v>
      </c>
      <c r="M112" s="1" t="str">
        <f t="shared" si="1"/>
        <v> Heat  </v>
      </c>
    </row>
    <row r="113">
      <c r="F113" s="2" t="s">
        <v>121</v>
      </c>
      <c r="G113" s="2" t="str">
        <f>IFERROR(__xludf.DUMMYFUNCTION("SPLIT(F113,""("",0,0)"),"112. The Sting")</f>
        <v>112. The Sting</v>
      </c>
      <c r="H113" s="2" t="str">
        <f>IFERROR(__xludf.DUMMYFUNCTION("""COMPUTED_VALUE"""),"1973)")</f>
        <v>1973)</v>
      </c>
      <c r="I113" s="2">
        <f>IFERROR(__xludf.DUMMYFUNCTION("SPLIT(G113,""."")"),112.0)</f>
        <v>112</v>
      </c>
      <c r="J113" s="2" t="str">
        <f>IFERROR(__xludf.DUMMYFUNCTION("""COMPUTED_VALUE""")," The Sting")</f>
        <v> The Sting</v>
      </c>
      <c r="M113" s="1" t="str">
        <f t="shared" si="1"/>
        <v> The Sting  </v>
      </c>
    </row>
    <row r="114">
      <c r="F114" s="2" t="s">
        <v>122</v>
      </c>
      <c r="G114" s="2" t="str">
        <f>IFERROR(__xludf.DUMMYFUNCTION("SPLIT(F114,""("",0,0)"),"113. Up")</f>
        <v>113. Up</v>
      </c>
      <c r="H114" s="2" t="str">
        <f>IFERROR(__xludf.DUMMYFUNCTION("""COMPUTED_VALUE"""),"2009)")</f>
        <v>2009)</v>
      </c>
      <c r="I114" s="2">
        <f>IFERROR(__xludf.DUMMYFUNCTION("SPLIT(G114,""."")"),113.0)</f>
        <v>113</v>
      </c>
      <c r="J114" s="2" t="str">
        <f>IFERROR(__xludf.DUMMYFUNCTION("""COMPUTED_VALUE""")," Up")</f>
        <v> Up</v>
      </c>
      <c r="M114" s="1" t="str">
        <f t="shared" si="1"/>
        <v> Up  </v>
      </c>
    </row>
    <row r="115">
      <c r="F115" s="2" t="s">
        <v>123</v>
      </c>
      <c r="G115" s="2" t="str">
        <f>IFERROR(__xludf.DUMMYFUNCTION("SPLIT(F115,""("",0,0)"),"114. A Separation")</f>
        <v>114. A Separation</v>
      </c>
      <c r="H115" s="2" t="str">
        <f>IFERROR(__xludf.DUMMYFUNCTION("""COMPUTED_VALUE"""),"2011)")</f>
        <v>2011)</v>
      </c>
      <c r="I115" s="2">
        <f>IFERROR(__xludf.DUMMYFUNCTION("SPLIT(G115,""."")"),114.0)</f>
        <v>114</v>
      </c>
      <c r="J115" s="2" t="str">
        <f>IFERROR(__xludf.DUMMYFUNCTION("""COMPUTED_VALUE""")," A Separation")</f>
        <v> A Separation</v>
      </c>
      <c r="M115" s="1" t="str">
        <f t="shared" si="1"/>
        <v> A Separation  </v>
      </c>
    </row>
    <row r="116">
      <c r="F116" s="2" t="s">
        <v>124</v>
      </c>
      <c r="G116" s="2" t="str">
        <f>IFERROR(__xludf.DUMMYFUNCTION("SPLIT(F116,""("",0,0)"),"115. Metropolis")</f>
        <v>115. Metropolis</v>
      </c>
      <c r="H116" s="2" t="str">
        <f>IFERROR(__xludf.DUMMYFUNCTION("""COMPUTED_VALUE"""),"1927)")</f>
        <v>1927)</v>
      </c>
      <c r="I116" s="2">
        <f>IFERROR(__xludf.DUMMYFUNCTION("SPLIT(G116,""."")"),115.0)</f>
        <v>115</v>
      </c>
      <c r="J116" s="2" t="str">
        <f>IFERROR(__xludf.DUMMYFUNCTION("""COMPUTED_VALUE""")," Metropolis")</f>
        <v> Metropolis</v>
      </c>
      <c r="M116" s="1" t="str">
        <f t="shared" si="1"/>
        <v> Metropolis  </v>
      </c>
    </row>
    <row r="117">
      <c r="F117" s="2" t="s">
        <v>125</v>
      </c>
      <c r="G117" s="2" t="str">
        <f>IFERROR(__xludf.DUMMYFUNCTION("SPLIT(F117,""("",0,0)"),"116. Taxi Driver")</f>
        <v>116. Taxi Driver</v>
      </c>
      <c r="H117" s="2" t="str">
        <f>IFERROR(__xludf.DUMMYFUNCTION("""COMPUTED_VALUE"""),"1976)")</f>
        <v>1976)</v>
      </c>
      <c r="I117" s="2">
        <f>IFERROR(__xludf.DUMMYFUNCTION("SPLIT(G117,""."")"),116.0)</f>
        <v>116</v>
      </c>
      <c r="J117" s="2" t="str">
        <f>IFERROR(__xludf.DUMMYFUNCTION("""COMPUTED_VALUE""")," Taxi Driver")</f>
        <v> Taxi Driver</v>
      </c>
      <c r="M117" s="1" t="str">
        <f t="shared" si="1"/>
        <v> Taxi Driver  </v>
      </c>
    </row>
    <row r="118">
      <c r="F118" s="2" t="s">
        <v>126</v>
      </c>
      <c r="G118" s="2" t="str">
        <f>IFERROR(__xludf.DUMMYFUNCTION("SPLIT(F118,""("",0,0)"),"117. L.A. Confidential")</f>
        <v>117. L.A. Confidential</v>
      </c>
      <c r="H118" s="2" t="str">
        <f>IFERROR(__xludf.DUMMYFUNCTION("""COMPUTED_VALUE"""),"1997)")</f>
        <v>1997)</v>
      </c>
      <c r="I118" s="2">
        <f>IFERROR(__xludf.DUMMYFUNCTION("SPLIT(G118,""."")"),117.0)</f>
        <v>117</v>
      </c>
      <c r="J118" s="2" t="str">
        <f>IFERROR(__xludf.DUMMYFUNCTION("""COMPUTED_VALUE""")," L")</f>
        <v> L</v>
      </c>
      <c r="K118" s="2" t="str">
        <f>IFERROR(__xludf.DUMMYFUNCTION("""COMPUTED_VALUE"""),"A")</f>
        <v>A</v>
      </c>
      <c r="L118" s="2" t="str">
        <f>IFERROR(__xludf.DUMMYFUNCTION("""COMPUTED_VALUE""")," Confidential")</f>
        <v> Confidential</v>
      </c>
      <c r="M118" s="1" t="str">
        <f t="shared" si="1"/>
        <v> L A  Confidential</v>
      </c>
    </row>
    <row r="119">
      <c r="F119" s="2" t="s">
        <v>127</v>
      </c>
      <c r="G119" s="2" t="str">
        <f>IFERROR(__xludf.DUMMYFUNCTION("SPLIT(F119,""("",0,0)"),"118. Die Hard")</f>
        <v>118. Die Hard</v>
      </c>
      <c r="H119" s="2" t="str">
        <f>IFERROR(__xludf.DUMMYFUNCTION("""COMPUTED_VALUE"""),"1988)")</f>
        <v>1988)</v>
      </c>
      <c r="I119" s="2">
        <f>IFERROR(__xludf.DUMMYFUNCTION("SPLIT(G119,""."")"),118.0)</f>
        <v>118</v>
      </c>
      <c r="J119" s="2" t="str">
        <f>IFERROR(__xludf.DUMMYFUNCTION("""COMPUTED_VALUE""")," Die Hard")</f>
        <v> Die Hard</v>
      </c>
      <c r="M119" s="1" t="str">
        <f t="shared" si="1"/>
        <v> Die Hard  </v>
      </c>
    </row>
    <row r="120">
      <c r="F120" s="2" t="s">
        <v>128</v>
      </c>
      <c r="G120" s="2" t="str">
        <f>IFERROR(__xludf.DUMMYFUNCTION("SPLIT(F120,""("",0,0)"),"119. Snatch")</f>
        <v>119. Snatch</v>
      </c>
      <c r="H120" s="2" t="str">
        <f>IFERROR(__xludf.DUMMYFUNCTION("""COMPUTED_VALUE"""),"2000)")</f>
        <v>2000)</v>
      </c>
      <c r="I120" s="2">
        <f>IFERROR(__xludf.DUMMYFUNCTION("SPLIT(G120,""."")"),119.0)</f>
        <v>119</v>
      </c>
      <c r="J120" s="2" t="str">
        <f>IFERROR(__xludf.DUMMYFUNCTION("""COMPUTED_VALUE""")," Snatch")</f>
        <v> Snatch</v>
      </c>
      <c r="M120" s="1" t="str">
        <f t="shared" si="1"/>
        <v> Snatch  </v>
      </c>
    </row>
    <row r="121">
      <c r="F121" s="2" t="s">
        <v>129</v>
      </c>
      <c r="G121" s="2" t="str">
        <f>IFERROR(__xludf.DUMMYFUNCTION("SPLIT(F121,""("",0,0)"),"120. Indiana Jones and the Last Crusade")</f>
        <v>120. Indiana Jones and the Last Crusade</v>
      </c>
      <c r="H121" s="2" t="str">
        <f>IFERROR(__xludf.DUMMYFUNCTION("""COMPUTED_VALUE"""),"1989)")</f>
        <v>1989)</v>
      </c>
      <c r="I121" s="2">
        <f>IFERROR(__xludf.DUMMYFUNCTION("SPLIT(G121,""."")"),120.0)</f>
        <v>120</v>
      </c>
      <c r="J121" s="2" t="str">
        <f>IFERROR(__xludf.DUMMYFUNCTION("""COMPUTED_VALUE""")," Indiana Jones and the Last Crusade")</f>
        <v> Indiana Jones and the Last Crusade</v>
      </c>
      <c r="M121" s="1" t="str">
        <f t="shared" si="1"/>
        <v> Indiana Jones and the Last Crusade  </v>
      </c>
    </row>
    <row r="122">
      <c r="F122" s="2" t="s">
        <v>130</v>
      </c>
      <c r="G122" s="2" t="str">
        <f>IFERROR(__xludf.DUMMYFUNCTION("SPLIT(F122,""("",0,0)"),"121. Bicycle Thieves")</f>
        <v>121. Bicycle Thieves</v>
      </c>
      <c r="H122" s="2" t="str">
        <f>IFERROR(__xludf.DUMMYFUNCTION("""COMPUTED_VALUE"""),"1948)")</f>
        <v>1948)</v>
      </c>
      <c r="I122" s="2">
        <f>IFERROR(__xludf.DUMMYFUNCTION("SPLIT(G122,""."")"),121.0)</f>
        <v>121</v>
      </c>
      <c r="J122" s="2" t="str">
        <f>IFERROR(__xludf.DUMMYFUNCTION("""COMPUTED_VALUE""")," Bicycle Thieves")</f>
        <v> Bicycle Thieves</v>
      </c>
      <c r="M122" s="1" t="str">
        <f t="shared" si="1"/>
        <v> Bicycle Thieves  </v>
      </c>
    </row>
    <row r="123">
      <c r="F123" s="2" t="s">
        <v>131</v>
      </c>
      <c r="G123" s="2" t="str">
        <f>IFERROR(__xludf.DUMMYFUNCTION("SPLIT(F123,""("",0,0)"),"122. Like Stars on Earth")</f>
        <v>122. Like Stars on Earth</v>
      </c>
      <c r="H123" s="2" t="str">
        <f>IFERROR(__xludf.DUMMYFUNCTION("""COMPUTED_VALUE"""),"2007)")</f>
        <v>2007)</v>
      </c>
      <c r="I123" s="2">
        <f>IFERROR(__xludf.DUMMYFUNCTION("SPLIT(G123,""."")"),122.0)</f>
        <v>122</v>
      </c>
      <c r="J123" s="2" t="str">
        <f>IFERROR(__xludf.DUMMYFUNCTION("""COMPUTED_VALUE""")," Like Stars on Earth")</f>
        <v> Like Stars on Earth</v>
      </c>
      <c r="M123" s="1" t="str">
        <f t="shared" si="1"/>
        <v> Like Stars on Earth  </v>
      </c>
    </row>
    <row r="124">
      <c r="F124" s="2" t="s">
        <v>132</v>
      </c>
      <c r="G124" s="2" t="str">
        <f>IFERROR(__xludf.DUMMYFUNCTION("SPLIT(F124,""("",0,0)"),"123. 1917")</f>
        <v>123. 1917</v>
      </c>
      <c r="H124" s="2" t="str">
        <f>IFERROR(__xludf.DUMMYFUNCTION("""COMPUTED_VALUE"""),"2019)")</f>
        <v>2019)</v>
      </c>
      <c r="I124" s="2">
        <f>IFERROR(__xludf.DUMMYFUNCTION("SPLIT(G124,""."")"),123.0)</f>
        <v>123</v>
      </c>
      <c r="J124" s="2">
        <f>IFERROR(__xludf.DUMMYFUNCTION("""COMPUTED_VALUE"""),1917.0)</f>
        <v>1917</v>
      </c>
      <c r="M124" s="1" t="str">
        <f t="shared" si="1"/>
        <v>1917  </v>
      </c>
    </row>
    <row r="125">
      <c r="F125" s="2" t="s">
        <v>133</v>
      </c>
      <c r="G125" s="2" t="str">
        <f>IFERROR(__xludf.DUMMYFUNCTION("SPLIT(F125,""("",0,0)"),"124. Downfall")</f>
        <v>124. Downfall</v>
      </c>
      <c r="H125" s="2" t="str">
        <f>IFERROR(__xludf.DUMMYFUNCTION("""COMPUTED_VALUE"""),"2004)")</f>
        <v>2004)</v>
      </c>
      <c r="I125" s="2">
        <f>IFERROR(__xludf.DUMMYFUNCTION("SPLIT(G125,""."")"),124.0)</f>
        <v>124</v>
      </c>
      <c r="J125" s="2" t="str">
        <f>IFERROR(__xludf.DUMMYFUNCTION("""COMPUTED_VALUE""")," Downfall")</f>
        <v> Downfall</v>
      </c>
      <c r="M125" s="1" t="str">
        <f t="shared" si="1"/>
        <v> Downfall  </v>
      </c>
    </row>
    <row r="126">
      <c r="F126" s="2" t="s">
        <v>134</v>
      </c>
      <c r="G126" s="2" t="str">
        <f>IFERROR(__xludf.DUMMYFUNCTION("SPLIT(F126,""("",0,0)"),"125. Dangal")</f>
        <v>125. Dangal</v>
      </c>
      <c r="H126" s="2" t="str">
        <f>IFERROR(__xludf.DUMMYFUNCTION("""COMPUTED_VALUE"""),"2016)")</f>
        <v>2016)</v>
      </c>
      <c r="I126" s="2">
        <f>IFERROR(__xludf.DUMMYFUNCTION("SPLIT(G126,""."")"),125.0)</f>
        <v>125</v>
      </c>
      <c r="J126" s="2" t="str">
        <f>IFERROR(__xludf.DUMMYFUNCTION("""COMPUTED_VALUE""")," Dangal")</f>
        <v> Dangal</v>
      </c>
      <c r="M126" s="1" t="str">
        <f t="shared" si="1"/>
        <v> Dangal  </v>
      </c>
    </row>
    <row r="127">
      <c r="F127" s="2" t="s">
        <v>135</v>
      </c>
      <c r="G127" s="2" t="str">
        <f>IFERROR(__xludf.DUMMYFUNCTION("SPLIT(F127,""("",0,0)"),"126. For a Few Dollars More")</f>
        <v>126. For a Few Dollars More</v>
      </c>
      <c r="H127" s="2" t="str">
        <f>IFERROR(__xludf.DUMMYFUNCTION("""COMPUTED_VALUE"""),"1965)")</f>
        <v>1965)</v>
      </c>
      <c r="I127" s="2">
        <f>IFERROR(__xludf.DUMMYFUNCTION("SPLIT(G127,""."")"),126.0)</f>
        <v>126</v>
      </c>
      <c r="J127" s="2" t="str">
        <f>IFERROR(__xludf.DUMMYFUNCTION("""COMPUTED_VALUE""")," For a Few Dollars More")</f>
        <v> For a Few Dollars More</v>
      </c>
      <c r="M127" s="1" t="str">
        <f t="shared" si="1"/>
        <v> For a Few Dollars More  </v>
      </c>
    </row>
    <row r="128">
      <c r="F128" s="2" t="s">
        <v>136</v>
      </c>
      <c r="G128" s="2" t="str">
        <f>IFERROR(__xludf.DUMMYFUNCTION("SPLIT(F128,""("",0,0)"),"127. Batman Begins")</f>
        <v>127. Batman Begins</v>
      </c>
      <c r="H128" s="2" t="str">
        <f>IFERROR(__xludf.DUMMYFUNCTION("""COMPUTED_VALUE"""),"2005)")</f>
        <v>2005)</v>
      </c>
      <c r="I128" s="2">
        <f>IFERROR(__xludf.DUMMYFUNCTION("SPLIT(G128,""."")"),127.0)</f>
        <v>127</v>
      </c>
      <c r="J128" s="2" t="str">
        <f>IFERROR(__xludf.DUMMYFUNCTION("""COMPUTED_VALUE""")," Batman Begins")</f>
        <v> Batman Begins</v>
      </c>
      <c r="M128" s="1" t="str">
        <f t="shared" si="1"/>
        <v> Batman Begins  </v>
      </c>
    </row>
    <row r="129">
      <c r="F129" s="2" t="s">
        <v>137</v>
      </c>
      <c r="G129" s="2" t="str">
        <f>IFERROR(__xludf.DUMMYFUNCTION("SPLIT(F129,""("",0,0)"),"128. The Kid")</f>
        <v>128. The Kid</v>
      </c>
      <c r="H129" s="2" t="str">
        <f>IFERROR(__xludf.DUMMYFUNCTION("""COMPUTED_VALUE"""),"1921)")</f>
        <v>1921)</v>
      </c>
      <c r="I129" s="2">
        <f>IFERROR(__xludf.DUMMYFUNCTION("SPLIT(G129,""."")"),128.0)</f>
        <v>128</v>
      </c>
      <c r="J129" s="2" t="str">
        <f>IFERROR(__xludf.DUMMYFUNCTION("""COMPUTED_VALUE""")," The Kid")</f>
        <v> The Kid</v>
      </c>
      <c r="M129" s="1" t="str">
        <f t="shared" si="1"/>
        <v> The Kid  </v>
      </c>
    </row>
    <row r="130">
      <c r="F130" s="2" t="s">
        <v>138</v>
      </c>
      <c r="G130" s="2" t="str">
        <f>IFERROR(__xludf.DUMMYFUNCTION("SPLIT(F130,""("",0,0)"),"129. Some Like It Hot")</f>
        <v>129. Some Like It Hot</v>
      </c>
      <c r="H130" s="2" t="str">
        <f>IFERROR(__xludf.DUMMYFUNCTION("""COMPUTED_VALUE"""),"1959)")</f>
        <v>1959)</v>
      </c>
      <c r="I130" s="2">
        <f>IFERROR(__xludf.DUMMYFUNCTION("SPLIT(G130,""."")"),129.0)</f>
        <v>129</v>
      </c>
      <c r="J130" s="2" t="str">
        <f>IFERROR(__xludf.DUMMYFUNCTION("""COMPUTED_VALUE""")," Some Like It Hot")</f>
        <v> Some Like It Hot</v>
      </c>
      <c r="M130" s="1" t="str">
        <f t="shared" si="1"/>
        <v> Some Like It Hot  </v>
      </c>
    </row>
    <row r="131">
      <c r="F131" s="2" t="s">
        <v>139</v>
      </c>
      <c r="G131" s="2" t="str">
        <f>IFERROR(__xludf.DUMMYFUNCTION("SPLIT(F131,""("",0,0)"),"130. The Father")</f>
        <v>130. The Father</v>
      </c>
      <c r="H131" s="2" t="str">
        <f>IFERROR(__xludf.DUMMYFUNCTION("""COMPUTED_VALUE"""),"2020)")</f>
        <v>2020)</v>
      </c>
      <c r="I131" s="2">
        <f>IFERROR(__xludf.DUMMYFUNCTION("SPLIT(G131,""."")"),130.0)</f>
        <v>130</v>
      </c>
      <c r="J131" s="2" t="str">
        <f>IFERROR(__xludf.DUMMYFUNCTION("""COMPUTED_VALUE""")," The Father")</f>
        <v> The Father</v>
      </c>
      <c r="M131" s="1" t="str">
        <f t="shared" si="1"/>
        <v> The Father  </v>
      </c>
    </row>
    <row r="132">
      <c r="F132" s="2" t="s">
        <v>140</v>
      </c>
      <c r="G132" s="2" t="str">
        <f>IFERROR(__xludf.DUMMYFUNCTION("SPLIT(F132,""("",0,0)"),"131. All About Eve")</f>
        <v>131. All About Eve</v>
      </c>
      <c r="H132" s="2" t="str">
        <f>IFERROR(__xludf.DUMMYFUNCTION("""COMPUTED_VALUE"""),"1950)")</f>
        <v>1950)</v>
      </c>
      <c r="I132" s="2">
        <f>IFERROR(__xludf.DUMMYFUNCTION("SPLIT(G132,""."")"),131.0)</f>
        <v>131</v>
      </c>
      <c r="J132" s="2" t="str">
        <f>IFERROR(__xludf.DUMMYFUNCTION("""COMPUTED_VALUE""")," All About Eve")</f>
        <v> All About Eve</v>
      </c>
      <c r="M132" s="1" t="str">
        <f t="shared" si="1"/>
        <v> All About Eve  </v>
      </c>
    </row>
    <row r="133">
      <c r="F133" s="2" t="s">
        <v>141</v>
      </c>
      <c r="G133" s="2" t="str">
        <f>IFERROR(__xludf.DUMMYFUNCTION("SPLIT(F133,""("",0,0)"),"132. Green Book")</f>
        <v>132. Green Book</v>
      </c>
      <c r="H133" s="2" t="str">
        <f>IFERROR(__xludf.DUMMYFUNCTION("""COMPUTED_VALUE"""),"2018)")</f>
        <v>2018)</v>
      </c>
      <c r="I133" s="2">
        <f>IFERROR(__xludf.DUMMYFUNCTION("SPLIT(G133,""."")"),132.0)</f>
        <v>132</v>
      </c>
      <c r="J133" s="2" t="str">
        <f>IFERROR(__xludf.DUMMYFUNCTION("""COMPUTED_VALUE""")," Green Book")</f>
        <v> Green Book</v>
      </c>
      <c r="M133" s="1" t="str">
        <f t="shared" si="1"/>
        <v> Green Book  </v>
      </c>
    </row>
    <row r="134">
      <c r="F134" s="2" t="s">
        <v>142</v>
      </c>
      <c r="G134" s="2" t="str">
        <f>IFERROR(__xludf.DUMMYFUNCTION("SPLIT(F134,""("",0,0)"),"133. The Wolf of Wall Street")</f>
        <v>133. The Wolf of Wall Street</v>
      </c>
      <c r="H134" s="2" t="str">
        <f>IFERROR(__xludf.DUMMYFUNCTION("""COMPUTED_VALUE"""),"2013)")</f>
        <v>2013)</v>
      </c>
      <c r="I134" s="2">
        <f>IFERROR(__xludf.DUMMYFUNCTION("SPLIT(G134,""."")"),133.0)</f>
        <v>133</v>
      </c>
      <c r="J134" s="2" t="str">
        <f>IFERROR(__xludf.DUMMYFUNCTION("""COMPUTED_VALUE""")," The Wolf of Wall Street")</f>
        <v> The Wolf of Wall Street</v>
      </c>
      <c r="M134" s="1" t="str">
        <f t="shared" si="1"/>
        <v> The Wolf of Wall Street  </v>
      </c>
    </row>
    <row r="135">
      <c r="F135" s="2" t="s">
        <v>143</v>
      </c>
      <c r="G135" s="2" t="str">
        <f>IFERROR(__xludf.DUMMYFUNCTION("SPLIT(F135,""("",0,0)"),"134. Judgment at Nuremberg")</f>
        <v>134. Judgment at Nuremberg</v>
      </c>
      <c r="H135" s="2" t="str">
        <f>IFERROR(__xludf.DUMMYFUNCTION("""COMPUTED_VALUE"""),"1961)")</f>
        <v>1961)</v>
      </c>
      <c r="I135" s="2">
        <f>IFERROR(__xludf.DUMMYFUNCTION("SPLIT(G135,""."")"),134.0)</f>
        <v>134</v>
      </c>
      <c r="J135" s="2" t="str">
        <f>IFERROR(__xludf.DUMMYFUNCTION("""COMPUTED_VALUE""")," Judgment at Nuremberg")</f>
        <v> Judgment at Nuremberg</v>
      </c>
      <c r="M135" s="1" t="str">
        <f t="shared" si="1"/>
        <v> Judgment at Nuremberg  </v>
      </c>
    </row>
    <row r="136">
      <c r="F136" s="2" t="s">
        <v>144</v>
      </c>
      <c r="G136" s="2" t="str">
        <f>IFERROR(__xludf.DUMMYFUNCTION("SPLIT(F136,""("",0,0)"),"135. Ran")</f>
        <v>135. Ran</v>
      </c>
      <c r="H136" s="2" t="str">
        <f>IFERROR(__xludf.DUMMYFUNCTION("""COMPUTED_VALUE"""),"1985)")</f>
        <v>1985)</v>
      </c>
      <c r="I136" s="2">
        <f>IFERROR(__xludf.DUMMYFUNCTION("SPLIT(G136,""."")"),135.0)</f>
        <v>135</v>
      </c>
      <c r="J136" s="2" t="str">
        <f>IFERROR(__xludf.DUMMYFUNCTION("""COMPUTED_VALUE""")," Ran")</f>
        <v> Ran</v>
      </c>
      <c r="M136" s="1" t="str">
        <f t="shared" si="1"/>
        <v> Ran  </v>
      </c>
    </row>
    <row r="137">
      <c r="F137" s="2" t="s">
        <v>145</v>
      </c>
      <c r="G137" s="2" t="str">
        <f>IFERROR(__xludf.DUMMYFUNCTION("SPLIT(F137,""("",0,0)"),"136. Casino")</f>
        <v>136. Casino</v>
      </c>
      <c r="H137" s="2" t="str">
        <f>IFERROR(__xludf.DUMMYFUNCTION("""COMPUTED_VALUE"""),"1995)")</f>
        <v>1995)</v>
      </c>
      <c r="I137" s="2">
        <f>IFERROR(__xludf.DUMMYFUNCTION("SPLIT(G137,""."")"),136.0)</f>
        <v>136</v>
      </c>
      <c r="J137" s="2" t="str">
        <f>IFERROR(__xludf.DUMMYFUNCTION("""COMPUTED_VALUE""")," Casino")</f>
        <v> Casino</v>
      </c>
      <c r="M137" s="1" t="str">
        <f t="shared" si="1"/>
        <v> Casino  </v>
      </c>
    </row>
    <row r="138">
      <c r="F138" s="2" t="s">
        <v>146</v>
      </c>
      <c r="G138" s="2" t="str">
        <f>IFERROR(__xludf.DUMMYFUNCTION("SPLIT(F138,""("",0,0)"),"137. Pan's Labyrinth")</f>
        <v>137. Pan's Labyrinth</v>
      </c>
      <c r="H138" s="2" t="str">
        <f>IFERROR(__xludf.DUMMYFUNCTION("""COMPUTED_VALUE"""),"2006)")</f>
        <v>2006)</v>
      </c>
      <c r="I138" s="2">
        <f>IFERROR(__xludf.DUMMYFUNCTION("SPLIT(G138,""."")"),137.0)</f>
        <v>137</v>
      </c>
      <c r="J138" s="2" t="str">
        <f>IFERROR(__xludf.DUMMYFUNCTION("""COMPUTED_VALUE""")," Pan's Labyrinth")</f>
        <v> Pan's Labyrinth</v>
      </c>
      <c r="M138" s="1" t="str">
        <f t="shared" si="1"/>
        <v> Pan's Labyrinth  </v>
      </c>
    </row>
    <row r="139">
      <c r="F139" s="2" t="s">
        <v>147</v>
      </c>
      <c r="G139" s="2" t="str">
        <f>IFERROR(__xludf.DUMMYFUNCTION("SPLIT(F139,""("",0,0)"),"138. The Truman Show")</f>
        <v>138. The Truman Show</v>
      </c>
      <c r="H139" s="2" t="str">
        <f>IFERROR(__xludf.DUMMYFUNCTION("""COMPUTED_VALUE"""),"1998)")</f>
        <v>1998)</v>
      </c>
      <c r="I139" s="2">
        <f>IFERROR(__xludf.DUMMYFUNCTION("SPLIT(G139,""."")"),138.0)</f>
        <v>138</v>
      </c>
      <c r="J139" s="2" t="str">
        <f>IFERROR(__xludf.DUMMYFUNCTION("""COMPUTED_VALUE""")," The Truman Show")</f>
        <v> The Truman Show</v>
      </c>
      <c r="M139" s="1" t="str">
        <f t="shared" si="1"/>
        <v> The Truman Show  </v>
      </c>
    </row>
    <row r="140">
      <c r="F140" s="2" t="s">
        <v>148</v>
      </c>
      <c r="G140" s="2" t="str">
        <f>IFERROR(__xludf.DUMMYFUNCTION("SPLIT(F140,""("",0,0)"),"139. There Will Be Blood")</f>
        <v>139. There Will Be Blood</v>
      </c>
      <c r="H140" s="2" t="str">
        <f>IFERROR(__xludf.DUMMYFUNCTION("""COMPUTED_VALUE"""),"2007)")</f>
        <v>2007)</v>
      </c>
      <c r="I140" s="2">
        <f>IFERROR(__xludf.DUMMYFUNCTION("SPLIT(G140,""."")"),139.0)</f>
        <v>139</v>
      </c>
      <c r="J140" s="2" t="str">
        <f>IFERROR(__xludf.DUMMYFUNCTION("""COMPUTED_VALUE""")," There Will Be Blood")</f>
        <v> There Will Be Blood</v>
      </c>
      <c r="M140" s="1" t="str">
        <f t="shared" si="1"/>
        <v> There Will Be Blood  </v>
      </c>
    </row>
    <row r="141">
      <c r="F141" s="2" t="s">
        <v>149</v>
      </c>
      <c r="G141" s="2" t="str">
        <f>IFERROR(__xludf.DUMMYFUNCTION("SPLIT(F141,""("",0,0)"),"140. Unforgiven")</f>
        <v>140. Unforgiven</v>
      </c>
      <c r="H141" s="2" t="str">
        <f>IFERROR(__xludf.DUMMYFUNCTION("""COMPUTED_VALUE"""),"1992)")</f>
        <v>1992)</v>
      </c>
      <c r="I141" s="2">
        <f>IFERROR(__xludf.DUMMYFUNCTION("SPLIT(G141,""."")"),140.0)</f>
        <v>140</v>
      </c>
      <c r="J141" s="2" t="str">
        <f>IFERROR(__xludf.DUMMYFUNCTION("""COMPUTED_VALUE""")," Unforgiven")</f>
        <v> Unforgiven</v>
      </c>
      <c r="M141" s="1" t="str">
        <f t="shared" si="1"/>
        <v> Unforgiven  </v>
      </c>
    </row>
    <row r="142">
      <c r="F142" s="2" t="s">
        <v>150</v>
      </c>
      <c r="G142" s="2" t="str">
        <f>IFERROR(__xludf.DUMMYFUNCTION("SPLIT(F142,""("",0,0)"),"141. The Sixth Sense")</f>
        <v>141. The Sixth Sense</v>
      </c>
      <c r="H142" s="2" t="str">
        <f>IFERROR(__xludf.DUMMYFUNCTION("""COMPUTED_VALUE"""),"1999)")</f>
        <v>1999)</v>
      </c>
      <c r="I142" s="2">
        <f>IFERROR(__xludf.DUMMYFUNCTION("SPLIT(G142,""."")"),141.0)</f>
        <v>141</v>
      </c>
      <c r="J142" s="2" t="str">
        <f>IFERROR(__xludf.DUMMYFUNCTION("""COMPUTED_VALUE""")," The Sixth Sense")</f>
        <v> The Sixth Sense</v>
      </c>
      <c r="M142" s="1" t="str">
        <f t="shared" si="1"/>
        <v> The Sixth Sense  </v>
      </c>
    </row>
    <row r="143">
      <c r="F143" s="2" t="s">
        <v>151</v>
      </c>
      <c r="G143" s="2" t="str">
        <f>IFERROR(__xludf.DUMMYFUNCTION("SPLIT(F143,""("",0,0)"),"142. Shutter Island")</f>
        <v>142. Shutter Island</v>
      </c>
      <c r="H143" s="2" t="str">
        <f>IFERROR(__xludf.DUMMYFUNCTION("""COMPUTED_VALUE"""),"2010)")</f>
        <v>2010)</v>
      </c>
      <c r="I143" s="2">
        <f>IFERROR(__xludf.DUMMYFUNCTION("SPLIT(G143,""."")"),142.0)</f>
        <v>142</v>
      </c>
      <c r="J143" s="2" t="str">
        <f>IFERROR(__xludf.DUMMYFUNCTION("""COMPUTED_VALUE""")," Shutter Island")</f>
        <v> Shutter Island</v>
      </c>
      <c r="M143" s="1" t="str">
        <f t="shared" si="1"/>
        <v> Shutter Island  </v>
      </c>
    </row>
    <row r="144">
      <c r="F144" s="2" t="s">
        <v>152</v>
      </c>
      <c r="G144" s="2" t="str">
        <f>IFERROR(__xludf.DUMMYFUNCTION("SPLIT(F144,""("",0,0)"),"143. A Beautiful Mind")</f>
        <v>143. A Beautiful Mind</v>
      </c>
      <c r="H144" s="2" t="str">
        <f>IFERROR(__xludf.DUMMYFUNCTION("""COMPUTED_VALUE"""),"2001)")</f>
        <v>2001)</v>
      </c>
      <c r="I144" s="2">
        <f>IFERROR(__xludf.DUMMYFUNCTION("SPLIT(G144,""."")"),143.0)</f>
        <v>143</v>
      </c>
      <c r="J144" s="2" t="str">
        <f>IFERROR(__xludf.DUMMYFUNCTION("""COMPUTED_VALUE""")," A Beautiful Mind")</f>
        <v> A Beautiful Mind</v>
      </c>
      <c r="M144" s="1" t="str">
        <f t="shared" si="1"/>
        <v> A Beautiful Mind  </v>
      </c>
    </row>
    <row r="145">
      <c r="F145" s="2" t="s">
        <v>153</v>
      </c>
      <c r="G145" s="2" t="str">
        <f>IFERROR(__xludf.DUMMYFUNCTION("SPLIT(F145,""("",0,0)"),"144. Jurassic Park")</f>
        <v>144. Jurassic Park</v>
      </c>
      <c r="H145" s="2" t="str">
        <f>IFERROR(__xludf.DUMMYFUNCTION("""COMPUTED_VALUE"""),"1993)")</f>
        <v>1993)</v>
      </c>
      <c r="I145" s="2">
        <f>IFERROR(__xludf.DUMMYFUNCTION("SPLIT(G145,""."")"),144.0)</f>
        <v>144</v>
      </c>
      <c r="J145" s="2" t="str">
        <f>IFERROR(__xludf.DUMMYFUNCTION("""COMPUTED_VALUE""")," Jurassic Park")</f>
        <v> Jurassic Park</v>
      </c>
      <c r="M145" s="1" t="str">
        <f t="shared" si="1"/>
        <v> Jurassic Park  </v>
      </c>
    </row>
    <row r="146">
      <c r="F146" s="2" t="s">
        <v>154</v>
      </c>
      <c r="G146" s="2" t="str">
        <f>IFERROR(__xludf.DUMMYFUNCTION("SPLIT(F146,""("",0,0)"),"145. Yojimbo")</f>
        <v>145. Yojimbo</v>
      </c>
      <c r="H146" s="2" t="str">
        <f>IFERROR(__xludf.DUMMYFUNCTION("""COMPUTED_VALUE"""),"1961)")</f>
        <v>1961)</v>
      </c>
      <c r="I146" s="2">
        <f>IFERROR(__xludf.DUMMYFUNCTION("SPLIT(G146,""."")"),145.0)</f>
        <v>145</v>
      </c>
      <c r="J146" s="2" t="str">
        <f>IFERROR(__xludf.DUMMYFUNCTION("""COMPUTED_VALUE""")," Yojimbo")</f>
        <v> Yojimbo</v>
      </c>
      <c r="M146" s="1" t="str">
        <f t="shared" si="1"/>
        <v> Yojimbo  </v>
      </c>
    </row>
    <row r="147">
      <c r="F147" s="2" t="s">
        <v>155</v>
      </c>
      <c r="G147" s="2" t="str">
        <f>IFERROR(__xludf.DUMMYFUNCTION("SPLIT(F147,""("",0,0)"),"146. The Treasure of the Sierra Madre")</f>
        <v>146. The Treasure of the Sierra Madre</v>
      </c>
      <c r="H147" s="2" t="str">
        <f>IFERROR(__xludf.DUMMYFUNCTION("""COMPUTED_VALUE"""),"1948)")</f>
        <v>1948)</v>
      </c>
      <c r="I147" s="2">
        <f>IFERROR(__xludf.DUMMYFUNCTION("SPLIT(G147,""."")"),146.0)</f>
        <v>146</v>
      </c>
      <c r="J147" s="2" t="str">
        <f>IFERROR(__xludf.DUMMYFUNCTION("""COMPUTED_VALUE""")," The Treasure of the Sierra Madre")</f>
        <v> The Treasure of the Sierra Madre</v>
      </c>
      <c r="M147" s="1" t="str">
        <f t="shared" si="1"/>
        <v> The Treasure of the Sierra Madre  </v>
      </c>
    </row>
    <row r="148">
      <c r="F148" s="2" t="s">
        <v>156</v>
      </c>
      <c r="G148" s="2" t="str">
        <f>IFERROR(__xludf.DUMMYFUNCTION("SPLIT(F148,""("",0,0)"),"147. Monty Python and the Holy Grail")</f>
        <v>147. Monty Python and the Holy Grail</v>
      </c>
      <c r="H148" s="2" t="str">
        <f>IFERROR(__xludf.DUMMYFUNCTION("""COMPUTED_VALUE"""),"1975)")</f>
        <v>1975)</v>
      </c>
      <c r="I148" s="2">
        <f>IFERROR(__xludf.DUMMYFUNCTION("SPLIT(G148,""."")"),147.0)</f>
        <v>147</v>
      </c>
      <c r="J148" s="2" t="str">
        <f>IFERROR(__xludf.DUMMYFUNCTION("""COMPUTED_VALUE""")," Monty Python and the Holy Grail")</f>
        <v> Monty Python and the Holy Grail</v>
      </c>
      <c r="M148" s="1" t="str">
        <f t="shared" si="1"/>
        <v> Monty Python and the Holy Grail  </v>
      </c>
    </row>
    <row r="149">
      <c r="F149" s="2" t="s">
        <v>157</v>
      </c>
      <c r="G149" s="2" t="str">
        <f>IFERROR(__xludf.DUMMYFUNCTION("SPLIT(F149,""("",0,0)"),"148. The Great Escape")</f>
        <v>148. The Great Escape</v>
      </c>
      <c r="H149" s="2" t="str">
        <f>IFERROR(__xludf.DUMMYFUNCTION("""COMPUTED_VALUE"""),"1963)")</f>
        <v>1963)</v>
      </c>
      <c r="I149" s="2">
        <f>IFERROR(__xludf.DUMMYFUNCTION("SPLIT(G149,""."")"),148.0)</f>
        <v>148</v>
      </c>
      <c r="J149" s="2" t="str">
        <f>IFERROR(__xludf.DUMMYFUNCTION("""COMPUTED_VALUE""")," The Great Escape")</f>
        <v> The Great Escape</v>
      </c>
      <c r="M149" s="1" t="str">
        <f t="shared" si="1"/>
        <v> The Great Escape  </v>
      </c>
    </row>
    <row r="150">
      <c r="F150" s="2" t="s">
        <v>158</v>
      </c>
      <c r="G150" s="2" t="str">
        <f>IFERROR(__xludf.DUMMYFUNCTION("SPLIT(F150,""("",0,0)"),"149. No Country for Old Men")</f>
        <v>149. No Country for Old Men</v>
      </c>
      <c r="H150" s="2" t="str">
        <f>IFERROR(__xludf.DUMMYFUNCTION("""COMPUTED_VALUE"""),"2007)")</f>
        <v>2007)</v>
      </c>
      <c r="I150" s="2">
        <f>IFERROR(__xludf.DUMMYFUNCTION("SPLIT(G150,""."")"),149.0)</f>
        <v>149</v>
      </c>
      <c r="J150" s="2" t="str">
        <f>IFERROR(__xludf.DUMMYFUNCTION("""COMPUTED_VALUE""")," No Country for Old Men")</f>
        <v> No Country for Old Men</v>
      </c>
      <c r="M150" s="1" t="str">
        <f t="shared" si="1"/>
        <v> No Country for Old Men  </v>
      </c>
    </row>
    <row r="151">
      <c r="F151" s="2" t="s">
        <v>159</v>
      </c>
      <c r="G151" s="2" t="str">
        <f>IFERROR(__xludf.DUMMYFUNCTION("SPLIT(F151,""("",0,0)"),"150. Spider-Man: No Way Home")</f>
        <v>150. Spider-Man: No Way Home</v>
      </c>
      <c r="H151" s="2" t="str">
        <f>IFERROR(__xludf.DUMMYFUNCTION("""COMPUTED_VALUE"""),"2021)")</f>
        <v>2021)</v>
      </c>
      <c r="I151" s="2">
        <f>IFERROR(__xludf.DUMMYFUNCTION("SPLIT(G151,""."")"),150.0)</f>
        <v>150</v>
      </c>
      <c r="J151" s="2" t="str">
        <f>IFERROR(__xludf.DUMMYFUNCTION("""COMPUTED_VALUE""")," Spider-Man: No Way Home")</f>
        <v> Spider-Man: No Way Home</v>
      </c>
      <c r="M151" s="1" t="str">
        <f t="shared" si="1"/>
        <v> Spider-Man: No Way Home  </v>
      </c>
    </row>
    <row r="152">
      <c r="F152" s="2" t="s">
        <v>160</v>
      </c>
      <c r="G152" s="2" t="str">
        <f>IFERROR(__xludf.DUMMYFUNCTION("SPLIT(F152,""("",0,0)"),"151. Kill Bill: Vol. 1")</f>
        <v>151. Kill Bill: Vol. 1</v>
      </c>
      <c r="H152" s="2" t="str">
        <f>IFERROR(__xludf.DUMMYFUNCTION("""COMPUTED_VALUE"""),"2003)")</f>
        <v>2003)</v>
      </c>
      <c r="I152" s="2">
        <f>IFERROR(__xludf.DUMMYFUNCTION("SPLIT(G152,""."")"),151.0)</f>
        <v>151</v>
      </c>
      <c r="J152" s="2" t="str">
        <f>IFERROR(__xludf.DUMMYFUNCTION("""COMPUTED_VALUE""")," Kill Bill: Vol")</f>
        <v> Kill Bill: Vol</v>
      </c>
      <c r="K152" s="2">
        <f>IFERROR(__xludf.DUMMYFUNCTION("""COMPUTED_VALUE"""),1.0)</f>
        <v>1</v>
      </c>
      <c r="M152" s="1" t="str">
        <f t="shared" si="1"/>
        <v> Kill Bill: Vol 1 </v>
      </c>
    </row>
    <row r="153">
      <c r="F153" s="2" t="s">
        <v>161</v>
      </c>
      <c r="G153" s="2" t="str">
        <f>IFERROR(__xludf.DUMMYFUNCTION("SPLIT(F153,""("",0,0)"),"152. Rashomon")</f>
        <v>152. Rashomon</v>
      </c>
      <c r="H153" s="2" t="str">
        <f>IFERROR(__xludf.DUMMYFUNCTION("""COMPUTED_VALUE"""),"1950)")</f>
        <v>1950)</v>
      </c>
      <c r="I153" s="2">
        <f>IFERROR(__xludf.DUMMYFUNCTION("SPLIT(G153,""."")"),152.0)</f>
        <v>152</v>
      </c>
      <c r="J153" s="2" t="str">
        <f>IFERROR(__xludf.DUMMYFUNCTION("""COMPUTED_VALUE""")," Rashomon")</f>
        <v> Rashomon</v>
      </c>
      <c r="M153" s="1" t="str">
        <f t="shared" si="1"/>
        <v> Rashomon  </v>
      </c>
    </row>
    <row r="154">
      <c r="F154" s="2" t="s">
        <v>162</v>
      </c>
      <c r="G154" s="2" t="str">
        <f>IFERROR(__xludf.DUMMYFUNCTION("SPLIT(F154,""("",0,0)"),"153. The Thing")</f>
        <v>153. The Thing</v>
      </c>
      <c r="H154" s="2" t="str">
        <f>IFERROR(__xludf.DUMMYFUNCTION("""COMPUTED_VALUE"""),"1982)")</f>
        <v>1982)</v>
      </c>
      <c r="I154" s="2">
        <f>IFERROR(__xludf.DUMMYFUNCTION("SPLIT(G154,""."")"),153.0)</f>
        <v>153</v>
      </c>
      <c r="J154" s="2" t="str">
        <f>IFERROR(__xludf.DUMMYFUNCTION("""COMPUTED_VALUE""")," The Thing")</f>
        <v> The Thing</v>
      </c>
      <c r="M154" s="1" t="str">
        <f t="shared" si="1"/>
        <v> The Thing  </v>
      </c>
    </row>
    <row r="155">
      <c r="F155" s="2" t="s">
        <v>163</v>
      </c>
      <c r="G155" s="2" t="str">
        <f>IFERROR(__xludf.DUMMYFUNCTION("SPLIT(F155,""("",0,0)"),"154. Finding Nemo")</f>
        <v>154. Finding Nemo</v>
      </c>
      <c r="H155" s="2" t="str">
        <f>IFERROR(__xludf.DUMMYFUNCTION("""COMPUTED_VALUE"""),"2003)")</f>
        <v>2003)</v>
      </c>
      <c r="I155" s="2">
        <f>IFERROR(__xludf.DUMMYFUNCTION("SPLIT(G155,""."")"),154.0)</f>
        <v>154</v>
      </c>
      <c r="J155" s="2" t="str">
        <f>IFERROR(__xludf.DUMMYFUNCTION("""COMPUTED_VALUE""")," Finding Nemo")</f>
        <v> Finding Nemo</v>
      </c>
      <c r="M155" s="1" t="str">
        <f t="shared" si="1"/>
        <v> Finding Nemo  </v>
      </c>
    </row>
    <row r="156">
      <c r="F156" s="2" t="s">
        <v>164</v>
      </c>
      <c r="G156" s="2" t="str">
        <f>IFERROR(__xludf.DUMMYFUNCTION("SPLIT(F156,""("",0,0)"),"155. The Elephant Man")</f>
        <v>155. The Elephant Man</v>
      </c>
      <c r="H156" s="2" t="str">
        <f>IFERROR(__xludf.DUMMYFUNCTION("""COMPUTED_VALUE"""),"1980)")</f>
        <v>1980)</v>
      </c>
      <c r="I156" s="2">
        <f>IFERROR(__xludf.DUMMYFUNCTION("SPLIT(G156,""."")"),155.0)</f>
        <v>155</v>
      </c>
      <c r="J156" s="2" t="str">
        <f>IFERROR(__xludf.DUMMYFUNCTION("""COMPUTED_VALUE""")," The Elephant Man")</f>
        <v> The Elephant Man</v>
      </c>
      <c r="M156" s="1" t="str">
        <f t="shared" si="1"/>
        <v> The Elephant Man  </v>
      </c>
    </row>
    <row r="157">
      <c r="F157" s="2" t="s">
        <v>165</v>
      </c>
      <c r="G157" s="2" t="str">
        <f>IFERROR(__xludf.DUMMYFUNCTION("SPLIT(F157,""("",0,0)"),"156. Chinatown")</f>
        <v>156. Chinatown</v>
      </c>
      <c r="H157" s="2" t="str">
        <f>IFERROR(__xludf.DUMMYFUNCTION("""COMPUTED_VALUE"""),"1974)")</f>
        <v>1974)</v>
      </c>
      <c r="I157" s="2">
        <f>IFERROR(__xludf.DUMMYFUNCTION("SPLIT(G157,""."")"),156.0)</f>
        <v>156</v>
      </c>
      <c r="J157" s="2" t="str">
        <f>IFERROR(__xludf.DUMMYFUNCTION("""COMPUTED_VALUE""")," Chinatown")</f>
        <v> Chinatown</v>
      </c>
      <c r="M157" s="1" t="str">
        <f t="shared" si="1"/>
        <v> Chinatown  </v>
      </c>
    </row>
    <row r="158">
      <c r="F158" s="2" t="s">
        <v>166</v>
      </c>
      <c r="G158" s="2" t="str">
        <f>IFERROR(__xludf.DUMMYFUNCTION("SPLIT(F158,""("",0,0)"),"157. Raging Bull")</f>
        <v>157. Raging Bull</v>
      </c>
      <c r="H158" s="2" t="str">
        <f>IFERROR(__xludf.DUMMYFUNCTION("""COMPUTED_VALUE"""),"1980)")</f>
        <v>1980)</v>
      </c>
      <c r="I158" s="2">
        <f>IFERROR(__xludf.DUMMYFUNCTION("SPLIT(G158,""."")"),157.0)</f>
        <v>157</v>
      </c>
      <c r="J158" s="2" t="str">
        <f>IFERROR(__xludf.DUMMYFUNCTION("""COMPUTED_VALUE""")," Raging Bull")</f>
        <v> Raging Bull</v>
      </c>
      <c r="M158" s="1" t="str">
        <f t="shared" si="1"/>
        <v> Raging Bull  </v>
      </c>
    </row>
    <row r="159">
      <c r="F159" s="2" t="s">
        <v>167</v>
      </c>
      <c r="G159" s="2" t="str">
        <f>IFERROR(__xludf.DUMMYFUNCTION("SPLIT(F159,""("",0,0)"),"158. V for Vendetta")</f>
        <v>158. V for Vendetta</v>
      </c>
      <c r="H159" s="2" t="str">
        <f>IFERROR(__xludf.DUMMYFUNCTION("""COMPUTED_VALUE"""),"2005)")</f>
        <v>2005)</v>
      </c>
      <c r="I159" s="2">
        <f>IFERROR(__xludf.DUMMYFUNCTION("SPLIT(G159,""."")"),158.0)</f>
        <v>158</v>
      </c>
      <c r="J159" s="2" t="str">
        <f>IFERROR(__xludf.DUMMYFUNCTION("""COMPUTED_VALUE""")," V for Vendetta")</f>
        <v> V for Vendetta</v>
      </c>
      <c r="M159" s="1" t="str">
        <f t="shared" si="1"/>
        <v> V for Vendetta  </v>
      </c>
    </row>
    <row r="160">
      <c r="F160" s="2" t="s">
        <v>168</v>
      </c>
      <c r="G160" s="2" t="str">
        <f>IFERROR(__xludf.DUMMYFUNCTION("SPLIT(F160,""("",0,0)"),"159. Gone with the Wind")</f>
        <v>159. Gone with the Wind</v>
      </c>
      <c r="H160" s="2" t="str">
        <f>IFERROR(__xludf.DUMMYFUNCTION("""COMPUTED_VALUE"""),"1939)")</f>
        <v>1939)</v>
      </c>
      <c r="I160" s="2">
        <f>IFERROR(__xludf.DUMMYFUNCTION("SPLIT(G160,""."")"),159.0)</f>
        <v>159</v>
      </c>
      <c r="J160" s="2" t="str">
        <f>IFERROR(__xludf.DUMMYFUNCTION("""COMPUTED_VALUE""")," Gone with the Wind")</f>
        <v> Gone with the Wind</v>
      </c>
      <c r="M160" s="1" t="str">
        <f t="shared" si="1"/>
        <v> Gone with the Wind  </v>
      </c>
    </row>
    <row r="161">
      <c r="F161" s="2" t="s">
        <v>169</v>
      </c>
      <c r="G161" s="2" t="str">
        <f>IFERROR(__xludf.DUMMYFUNCTION("SPLIT(F161,""("",0,0)"),"160. Lock, Stock and Two Smoking Barrels")</f>
        <v>160. Lock, Stock and Two Smoking Barrels</v>
      </c>
      <c r="H161" s="2" t="str">
        <f>IFERROR(__xludf.DUMMYFUNCTION("""COMPUTED_VALUE"""),"1998)")</f>
        <v>1998)</v>
      </c>
      <c r="I161" s="2">
        <f>IFERROR(__xludf.DUMMYFUNCTION("SPLIT(G161,""."")"),160.0)</f>
        <v>160</v>
      </c>
      <c r="J161" s="2" t="str">
        <f>IFERROR(__xludf.DUMMYFUNCTION("""COMPUTED_VALUE""")," Lock, Stock and Two Smoking Barrels")</f>
        <v> Lock, Stock and Two Smoking Barrels</v>
      </c>
      <c r="M161" s="1" t="str">
        <f t="shared" si="1"/>
        <v> Lock, Stock and Two Smoking Barrels  </v>
      </c>
    </row>
    <row r="162">
      <c r="F162" s="2" t="s">
        <v>170</v>
      </c>
      <c r="G162" s="2" t="str">
        <f>IFERROR(__xludf.DUMMYFUNCTION("SPLIT(F162,""("",0,0)"),"161. Inside Out")</f>
        <v>161. Inside Out</v>
      </c>
      <c r="H162" s="2" t="str">
        <f>IFERROR(__xludf.DUMMYFUNCTION("""COMPUTED_VALUE"""),"2015)")</f>
        <v>2015)</v>
      </c>
      <c r="I162" s="2">
        <f>IFERROR(__xludf.DUMMYFUNCTION("SPLIT(G162,""."")"),161.0)</f>
        <v>161</v>
      </c>
      <c r="J162" s="2" t="str">
        <f>IFERROR(__xludf.DUMMYFUNCTION("""COMPUTED_VALUE""")," Inside Out")</f>
        <v> Inside Out</v>
      </c>
      <c r="M162" s="1" t="str">
        <f t="shared" si="1"/>
        <v> Inside Out  </v>
      </c>
    </row>
    <row r="163">
      <c r="F163" s="2" t="s">
        <v>171</v>
      </c>
      <c r="G163" s="2" t="str">
        <f>IFERROR(__xludf.DUMMYFUNCTION("SPLIT(F163,""("",0,0)"),"162. Dial M for Murder")</f>
        <v>162. Dial M for Murder</v>
      </c>
      <c r="H163" s="2" t="str">
        <f>IFERROR(__xludf.DUMMYFUNCTION("""COMPUTED_VALUE"""),"1954)")</f>
        <v>1954)</v>
      </c>
      <c r="I163" s="2">
        <f>IFERROR(__xludf.DUMMYFUNCTION("SPLIT(G163,""."")"),162.0)</f>
        <v>162</v>
      </c>
      <c r="J163" s="2" t="str">
        <f>IFERROR(__xludf.DUMMYFUNCTION("""COMPUTED_VALUE""")," Dial M for Murder")</f>
        <v> Dial M for Murder</v>
      </c>
      <c r="M163" s="1" t="str">
        <f t="shared" si="1"/>
        <v> Dial M for Murder  </v>
      </c>
    </row>
    <row r="164">
      <c r="F164" s="2" t="s">
        <v>172</v>
      </c>
      <c r="G164" s="2" t="str">
        <f>IFERROR(__xludf.DUMMYFUNCTION("SPLIT(F164,""("",0,0)"),"163. The Secret in Their Eyes")</f>
        <v>163. The Secret in Their Eyes</v>
      </c>
      <c r="H164" s="2" t="str">
        <f>IFERROR(__xludf.DUMMYFUNCTION("""COMPUTED_VALUE"""),"2009)")</f>
        <v>2009)</v>
      </c>
      <c r="I164" s="2">
        <f>IFERROR(__xludf.DUMMYFUNCTION("SPLIT(G164,""."")"),163.0)</f>
        <v>163</v>
      </c>
      <c r="J164" s="2" t="str">
        <f>IFERROR(__xludf.DUMMYFUNCTION("""COMPUTED_VALUE""")," The Secret in Their Eyes")</f>
        <v> The Secret in Their Eyes</v>
      </c>
      <c r="M164" s="1" t="str">
        <f t="shared" si="1"/>
        <v> The Secret in Their Eyes  </v>
      </c>
    </row>
    <row r="165">
      <c r="F165" s="2" t="s">
        <v>173</v>
      </c>
      <c r="G165" s="2" t="str">
        <f>IFERROR(__xludf.DUMMYFUNCTION("SPLIT(F165,""("",0,0)"),"164. Howl's Moving Castle")</f>
        <v>164. Howl's Moving Castle</v>
      </c>
      <c r="H165" s="2" t="str">
        <f>IFERROR(__xludf.DUMMYFUNCTION("""COMPUTED_VALUE"""),"2004)")</f>
        <v>2004)</v>
      </c>
      <c r="I165" s="2">
        <f>IFERROR(__xludf.DUMMYFUNCTION("SPLIT(G165,""."")"),164.0)</f>
        <v>164</v>
      </c>
      <c r="J165" s="2" t="str">
        <f>IFERROR(__xludf.DUMMYFUNCTION("""COMPUTED_VALUE""")," Howl's Moving Castle")</f>
        <v> Howl's Moving Castle</v>
      </c>
      <c r="M165" s="1" t="str">
        <f t="shared" si="1"/>
        <v> Howl's Moving Castle  </v>
      </c>
    </row>
    <row r="166">
      <c r="F166" s="2" t="s">
        <v>174</v>
      </c>
      <c r="G166" s="2" t="str">
        <f>IFERROR(__xludf.DUMMYFUNCTION("SPLIT(F166,""("",0,0)"),"165. Three Billboards Outside Ebbing, Missouri")</f>
        <v>165. Three Billboards Outside Ebbing, Missouri</v>
      </c>
      <c r="H166" s="2" t="str">
        <f>IFERROR(__xludf.DUMMYFUNCTION("""COMPUTED_VALUE"""),"2017)")</f>
        <v>2017)</v>
      </c>
      <c r="I166" s="2">
        <f>IFERROR(__xludf.DUMMYFUNCTION("SPLIT(G166,""."")"),165.0)</f>
        <v>165</v>
      </c>
      <c r="J166" s="2" t="str">
        <f>IFERROR(__xludf.DUMMYFUNCTION("""COMPUTED_VALUE""")," Three Billboards Outside Ebbing, Missouri")</f>
        <v> Three Billboards Outside Ebbing, Missouri</v>
      </c>
      <c r="M166" s="1" t="str">
        <f t="shared" si="1"/>
        <v> Three Billboards Outside Ebbing, Missouri  </v>
      </c>
    </row>
    <row r="167">
      <c r="F167" s="2" t="s">
        <v>175</v>
      </c>
      <c r="G167" s="2" t="str">
        <f>IFERROR(__xludf.DUMMYFUNCTION("SPLIT(F167,""("",0,0)"),"166. The Bridge on the River Kwai")</f>
        <v>166. The Bridge on the River Kwai</v>
      </c>
      <c r="H167" s="2" t="str">
        <f>IFERROR(__xludf.DUMMYFUNCTION("""COMPUTED_VALUE"""),"1957)")</f>
        <v>1957)</v>
      </c>
      <c r="I167" s="2">
        <f>IFERROR(__xludf.DUMMYFUNCTION("SPLIT(G167,""."")"),166.0)</f>
        <v>166</v>
      </c>
      <c r="J167" s="2" t="str">
        <f>IFERROR(__xludf.DUMMYFUNCTION("""COMPUTED_VALUE""")," The Bridge on the River Kwai")</f>
        <v> The Bridge on the River Kwai</v>
      </c>
      <c r="M167" s="1" t="str">
        <f t="shared" si="1"/>
        <v> The Bridge on the River Kwai  </v>
      </c>
    </row>
    <row r="168">
      <c r="F168" s="2" t="s">
        <v>176</v>
      </c>
      <c r="G168" s="2" t="str">
        <f>IFERROR(__xludf.DUMMYFUNCTION("SPLIT(F168,""("",0,0)"),"167. Trainspotting")</f>
        <v>167. Trainspotting</v>
      </c>
      <c r="H168" s="2" t="str">
        <f>IFERROR(__xludf.DUMMYFUNCTION("""COMPUTED_VALUE"""),"1996)")</f>
        <v>1996)</v>
      </c>
      <c r="I168" s="2">
        <f>IFERROR(__xludf.DUMMYFUNCTION("SPLIT(G168,""."")"),167.0)</f>
        <v>167</v>
      </c>
      <c r="J168" s="2" t="str">
        <f>IFERROR(__xludf.DUMMYFUNCTION("""COMPUTED_VALUE""")," Trainspotting")</f>
        <v> Trainspotting</v>
      </c>
      <c r="M168" s="1" t="str">
        <f t="shared" si="1"/>
        <v> Trainspotting  </v>
      </c>
    </row>
    <row r="169">
      <c r="F169" s="2" t="s">
        <v>177</v>
      </c>
      <c r="G169" s="2" t="str">
        <f>IFERROR(__xludf.DUMMYFUNCTION("SPLIT(F169,""("",0,0)"),"168. Prisoners")</f>
        <v>168. Prisoners</v>
      </c>
      <c r="H169" s="2" t="str">
        <f>IFERROR(__xludf.DUMMYFUNCTION("""COMPUTED_VALUE"""),"2013)")</f>
        <v>2013)</v>
      </c>
      <c r="I169" s="2">
        <f>IFERROR(__xludf.DUMMYFUNCTION("SPLIT(G169,""."")"),168.0)</f>
        <v>168</v>
      </c>
      <c r="J169" s="2" t="str">
        <f>IFERROR(__xludf.DUMMYFUNCTION("""COMPUTED_VALUE""")," Prisoners")</f>
        <v> Prisoners</v>
      </c>
      <c r="M169" s="1" t="str">
        <f t="shared" si="1"/>
        <v> Prisoners  </v>
      </c>
    </row>
    <row r="170">
      <c r="F170" s="2" t="s">
        <v>178</v>
      </c>
      <c r="G170" s="2" t="str">
        <f>IFERROR(__xludf.DUMMYFUNCTION("SPLIT(F170,""("",0,0)"),"169. Warrior")</f>
        <v>169. Warrior</v>
      </c>
      <c r="H170" s="2" t="str">
        <f>IFERROR(__xludf.DUMMYFUNCTION("""COMPUTED_VALUE"""),"2011)")</f>
        <v>2011)</v>
      </c>
      <c r="I170" s="2">
        <f>IFERROR(__xludf.DUMMYFUNCTION("SPLIT(G170,""."")"),169.0)</f>
        <v>169</v>
      </c>
      <c r="J170" s="2" t="str">
        <f>IFERROR(__xludf.DUMMYFUNCTION("""COMPUTED_VALUE""")," Warrior")</f>
        <v> Warrior</v>
      </c>
      <c r="M170" s="1" t="str">
        <f t="shared" si="1"/>
        <v> Warrior  </v>
      </c>
    </row>
    <row r="171">
      <c r="F171" s="2" t="s">
        <v>179</v>
      </c>
      <c r="G171" s="2" t="str">
        <f>IFERROR(__xludf.DUMMYFUNCTION("SPLIT(F171,""("",0,0)"),"170. Fargo")</f>
        <v>170. Fargo</v>
      </c>
      <c r="H171" s="2" t="str">
        <f>IFERROR(__xludf.DUMMYFUNCTION("""COMPUTED_VALUE"""),"1996)")</f>
        <v>1996)</v>
      </c>
      <c r="I171" s="2">
        <f>IFERROR(__xludf.DUMMYFUNCTION("SPLIT(G171,""."")"),170.0)</f>
        <v>170</v>
      </c>
      <c r="J171" s="2" t="str">
        <f>IFERROR(__xludf.DUMMYFUNCTION("""COMPUTED_VALUE""")," Fargo")</f>
        <v> Fargo</v>
      </c>
      <c r="M171" s="1" t="str">
        <f t="shared" si="1"/>
        <v> Fargo  </v>
      </c>
    </row>
    <row r="172">
      <c r="F172" s="2" t="s">
        <v>180</v>
      </c>
      <c r="G172" s="2" t="str">
        <f>IFERROR(__xludf.DUMMYFUNCTION("SPLIT(F172,""("",0,0)"),"171. Gran Torino")</f>
        <v>171. Gran Torino</v>
      </c>
      <c r="H172" s="2" t="str">
        <f>IFERROR(__xludf.DUMMYFUNCTION("""COMPUTED_VALUE"""),"2008)")</f>
        <v>2008)</v>
      </c>
      <c r="I172" s="2">
        <f>IFERROR(__xludf.DUMMYFUNCTION("SPLIT(G172,""."")"),171.0)</f>
        <v>171</v>
      </c>
      <c r="J172" s="2" t="str">
        <f>IFERROR(__xludf.DUMMYFUNCTION("""COMPUTED_VALUE""")," Gran Torino")</f>
        <v> Gran Torino</v>
      </c>
      <c r="M172" s="1" t="str">
        <f t="shared" si="1"/>
        <v> Gran Torino  </v>
      </c>
    </row>
    <row r="173">
      <c r="F173" s="2" t="s">
        <v>181</v>
      </c>
      <c r="G173" s="2" t="str">
        <f>IFERROR(__xludf.DUMMYFUNCTION("SPLIT(F173,""("",0,0)"),"172. My Neighbor Totoro")</f>
        <v>172. My Neighbor Totoro</v>
      </c>
      <c r="H173" s="2" t="str">
        <f>IFERROR(__xludf.DUMMYFUNCTION("""COMPUTED_VALUE"""),"1988)")</f>
        <v>1988)</v>
      </c>
      <c r="I173" s="2">
        <f>IFERROR(__xludf.DUMMYFUNCTION("SPLIT(G173,""."")"),172.0)</f>
        <v>172</v>
      </c>
      <c r="J173" s="2" t="str">
        <f>IFERROR(__xludf.DUMMYFUNCTION("""COMPUTED_VALUE""")," My Neighbor Totoro")</f>
        <v> My Neighbor Totoro</v>
      </c>
      <c r="M173" s="1" t="str">
        <f t="shared" si="1"/>
        <v> My Neighbor Totoro  </v>
      </c>
    </row>
    <row r="174">
      <c r="F174" s="2" t="s">
        <v>182</v>
      </c>
      <c r="G174" s="2" t="str">
        <f>IFERROR(__xludf.DUMMYFUNCTION("SPLIT(F174,""("",0,0)"),"173. Catch Me If You Can")</f>
        <v>173. Catch Me If You Can</v>
      </c>
      <c r="H174" s="2" t="str">
        <f>IFERROR(__xludf.DUMMYFUNCTION("""COMPUTED_VALUE"""),"2002)")</f>
        <v>2002)</v>
      </c>
      <c r="I174" s="2">
        <f>IFERROR(__xludf.DUMMYFUNCTION("SPLIT(G174,""."")"),173.0)</f>
        <v>173</v>
      </c>
      <c r="J174" s="2" t="str">
        <f>IFERROR(__xludf.DUMMYFUNCTION("""COMPUTED_VALUE""")," Catch Me If You Can")</f>
        <v> Catch Me If You Can</v>
      </c>
      <c r="M174" s="1" t="str">
        <f t="shared" si="1"/>
        <v> Catch Me If You Can  </v>
      </c>
    </row>
    <row r="175">
      <c r="F175" s="2" t="s">
        <v>183</v>
      </c>
      <c r="G175" s="2" t="str">
        <f>IFERROR(__xludf.DUMMYFUNCTION("SPLIT(F175,""("",0,0)"),"174. Million Dollar Baby")</f>
        <v>174. Million Dollar Baby</v>
      </c>
      <c r="H175" s="2" t="str">
        <f>IFERROR(__xludf.DUMMYFUNCTION("""COMPUTED_VALUE"""),"2004)")</f>
        <v>2004)</v>
      </c>
      <c r="I175" s="2">
        <f>IFERROR(__xludf.DUMMYFUNCTION("SPLIT(G175,""."")"),174.0)</f>
        <v>174</v>
      </c>
      <c r="J175" s="2" t="str">
        <f>IFERROR(__xludf.DUMMYFUNCTION("""COMPUTED_VALUE""")," Million Dollar Baby")</f>
        <v> Million Dollar Baby</v>
      </c>
      <c r="M175" s="1" t="str">
        <f t="shared" si="1"/>
        <v> Million Dollar Baby  </v>
      </c>
    </row>
    <row r="176">
      <c r="F176" s="2" t="s">
        <v>184</v>
      </c>
      <c r="G176" s="2" t="str">
        <f>IFERROR(__xludf.DUMMYFUNCTION("SPLIT(F176,""("",0,0)"),"175. Children of Heaven")</f>
        <v>175. Children of Heaven</v>
      </c>
      <c r="H176" s="2" t="str">
        <f>IFERROR(__xludf.DUMMYFUNCTION("""COMPUTED_VALUE"""),"1997)")</f>
        <v>1997)</v>
      </c>
      <c r="I176" s="2">
        <f>IFERROR(__xludf.DUMMYFUNCTION("SPLIT(G176,""."")"),175.0)</f>
        <v>175</v>
      </c>
      <c r="J176" s="2" t="str">
        <f>IFERROR(__xludf.DUMMYFUNCTION("""COMPUTED_VALUE""")," Children of Heaven")</f>
        <v> Children of Heaven</v>
      </c>
      <c r="M176" s="1" t="str">
        <f t="shared" si="1"/>
        <v> Children of Heaven  </v>
      </c>
    </row>
    <row r="177">
      <c r="F177" s="2" t="s">
        <v>185</v>
      </c>
      <c r="G177" s="2" t="str">
        <f>IFERROR(__xludf.DUMMYFUNCTION("SPLIT(F177,""("",0,0)"),"176. Blade Runner")</f>
        <v>176. Blade Runner</v>
      </c>
      <c r="H177" s="2" t="str">
        <f>IFERROR(__xludf.DUMMYFUNCTION("""COMPUTED_VALUE"""),"1982)")</f>
        <v>1982)</v>
      </c>
      <c r="I177" s="2">
        <f>IFERROR(__xludf.DUMMYFUNCTION("SPLIT(G177,""."")"),176.0)</f>
        <v>176</v>
      </c>
      <c r="J177" s="2" t="str">
        <f>IFERROR(__xludf.DUMMYFUNCTION("""COMPUTED_VALUE""")," Blade Runner")</f>
        <v> Blade Runner</v>
      </c>
      <c r="M177" s="1" t="str">
        <f t="shared" si="1"/>
        <v> Blade Runner  </v>
      </c>
    </row>
    <row r="178">
      <c r="F178" s="2" t="s">
        <v>186</v>
      </c>
      <c r="G178" s="2" t="str">
        <f>IFERROR(__xludf.DUMMYFUNCTION("SPLIT(F178,""("",0,0)"),"177. The Gold Rush")</f>
        <v>177. The Gold Rush</v>
      </c>
      <c r="H178" s="2" t="str">
        <f>IFERROR(__xludf.DUMMYFUNCTION("""COMPUTED_VALUE"""),"1925)")</f>
        <v>1925)</v>
      </c>
      <c r="I178" s="2">
        <f>IFERROR(__xludf.DUMMYFUNCTION("SPLIT(G178,""."")"),177.0)</f>
        <v>177</v>
      </c>
      <c r="J178" s="2" t="str">
        <f>IFERROR(__xludf.DUMMYFUNCTION("""COMPUTED_VALUE""")," The Gold Rush")</f>
        <v> The Gold Rush</v>
      </c>
      <c r="M178" s="1" t="str">
        <f t="shared" si="1"/>
        <v> The Gold Rush  </v>
      </c>
    </row>
    <row r="179">
      <c r="F179" s="2" t="s">
        <v>187</v>
      </c>
      <c r="G179" s="2" t="str">
        <f>IFERROR(__xludf.DUMMYFUNCTION("SPLIT(F179,""("",0,0)"),"178. Before Sunrise")</f>
        <v>178. Before Sunrise</v>
      </c>
      <c r="H179" s="2" t="str">
        <f>IFERROR(__xludf.DUMMYFUNCTION("""COMPUTED_VALUE"""),"1995)")</f>
        <v>1995)</v>
      </c>
      <c r="I179" s="2">
        <f>IFERROR(__xludf.DUMMYFUNCTION("SPLIT(G179,""."")"),178.0)</f>
        <v>178</v>
      </c>
      <c r="J179" s="2" t="str">
        <f>IFERROR(__xludf.DUMMYFUNCTION("""COMPUTED_VALUE""")," Before Sunrise")</f>
        <v> Before Sunrise</v>
      </c>
      <c r="M179" s="1" t="str">
        <f t="shared" si="1"/>
        <v> Before Sunrise  </v>
      </c>
    </row>
    <row r="180">
      <c r="F180" s="2" t="s">
        <v>188</v>
      </c>
      <c r="G180" s="2" t="str">
        <f>IFERROR(__xludf.DUMMYFUNCTION("SPLIT(F180,""("",0,0)"),"179. 12 Years a Slave")</f>
        <v>179. 12 Years a Slave</v>
      </c>
      <c r="H180" s="2" t="str">
        <f>IFERROR(__xludf.DUMMYFUNCTION("""COMPUTED_VALUE"""),"2013)")</f>
        <v>2013)</v>
      </c>
      <c r="I180" s="2">
        <f>IFERROR(__xludf.DUMMYFUNCTION("SPLIT(G180,""."")"),179.0)</f>
        <v>179</v>
      </c>
      <c r="J180" s="2" t="str">
        <f>IFERROR(__xludf.DUMMYFUNCTION("""COMPUTED_VALUE""")," 12 Years a Slave")</f>
        <v> 12 Years a Slave</v>
      </c>
      <c r="M180" s="1" t="str">
        <f t="shared" si="1"/>
        <v> 12 Years a Slave  </v>
      </c>
    </row>
    <row r="181">
      <c r="F181" s="2" t="s">
        <v>189</v>
      </c>
      <c r="G181" s="2" t="str">
        <f>IFERROR(__xludf.DUMMYFUNCTION("SPLIT(F181,""("",0,0)"),"180. Klaus")</f>
        <v>180. Klaus</v>
      </c>
      <c r="H181" s="2" t="str">
        <f>IFERROR(__xludf.DUMMYFUNCTION("""COMPUTED_VALUE"""),"2019)")</f>
        <v>2019)</v>
      </c>
      <c r="I181" s="2">
        <f>IFERROR(__xludf.DUMMYFUNCTION("SPLIT(G181,""."")"),180.0)</f>
        <v>180</v>
      </c>
      <c r="J181" s="2" t="str">
        <f>IFERROR(__xludf.DUMMYFUNCTION("""COMPUTED_VALUE""")," Klaus")</f>
        <v> Klaus</v>
      </c>
      <c r="M181" s="1" t="str">
        <f t="shared" si="1"/>
        <v> Klaus  </v>
      </c>
    </row>
    <row r="182">
      <c r="F182" s="2" t="s">
        <v>190</v>
      </c>
      <c r="G182" s="2" t="str">
        <f>IFERROR(__xludf.DUMMYFUNCTION("SPLIT(F182,""("",0,0)"),"181. Harry Potter and the Deathly Hallows: Part 2")</f>
        <v>181. Harry Potter and the Deathly Hallows: Part 2</v>
      </c>
      <c r="H182" s="2" t="str">
        <f>IFERROR(__xludf.DUMMYFUNCTION("""COMPUTED_VALUE"""),"2011)")</f>
        <v>2011)</v>
      </c>
      <c r="I182" s="2">
        <f>IFERROR(__xludf.DUMMYFUNCTION("SPLIT(G182,""."")"),181.0)</f>
        <v>181</v>
      </c>
      <c r="J182" s="2" t="str">
        <f>IFERROR(__xludf.DUMMYFUNCTION("""COMPUTED_VALUE""")," Harry Potter and the Deathly Hallows: Part 2")</f>
        <v> Harry Potter and the Deathly Hallows: Part 2</v>
      </c>
      <c r="M182" s="1" t="str">
        <f t="shared" si="1"/>
        <v> Harry Potter and the Deathly Hallows: Part 2  </v>
      </c>
    </row>
    <row r="183">
      <c r="F183" s="2" t="s">
        <v>191</v>
      </c>
      <c r="G183" s="2" t="str">
        <f>IFERROR(__xludf.DUMMYFUNCTION("SPLIT(F183,""("",0,0)"),"182. On the Waterfront")</f>
        <v>182. On the Waterfront</v>
      </c>
      <c r="H183" s="2" t="str">
        <f>IFERROR(__xludf.DUMMYFUNCTION("""COMPUTED_VALUE"""),"1954)")</f>
        <v>1954)</v>
      </c>
      <c r="I183" s="2">
        <f>IFERROR(__xludf.DUMMYFUNCTION("SPLIT(G183,""."")"),182.0)</f>
        <v>182</v>
      </c>
      <c r="J183" s="2" t="str">
        <f>IFERROR(__xludf.DUMMYFUNCTION("""COMPUTED_VALUE""")," On the Waterfront")</f>
        <v> On the Waterfront</v>
      </c>
      <c r="M183" s="1" t="str">
        <f t="shared" si="1"/>
        <v> On the Waterfront  </v>
      </c>
    </row>
    <row r="184">
      <c r="F184" s="2" t="s">
        <v>192</v>
      </c>
      <c r="G184" s="2" t="str">
        <f>IFERROR(__xludf.DUMMYFUNCTION("SPLIT(F184,""("",0,0)"),"183. Ben-Hur")</f>
        <v>183. Ben-Hur</v>
      </c>
      <c r="H184" s="2" t="str">
        <f>IFERROR(__xludf.DUMMYFUNCTION("""COMPUTED_VALUE"""),"1959)")</f>
        <v>1959)</v>
      </c>
      <c r="I184" s="2">
        <f>IFERROR(__xludf.DUMMYFUNCTION("SPLIT(G184,""."")"),183.0)</f>
        <v>183</v>
      </c>
      <c r="J184" s="2" t="str">
        <f>IFERROR(__xludf.DUMMYFUNCTION("""COMPUTED_VALUE""")," Ben-Hur")</f>
        <v> Ben-Hur</v>
      </c>
      <c r="M184" s="1" t="str">
        <f t="shared" si="1"/>
        <v> Ben-Hur  </v>
      </c>
    </row>
    <row r="185">
      <c r="F185" s="2" t="s">
        <v>193</v>
      </c>
      <c r="G185" s="2" t="str">
        <f>IFERROR(__xludf.DUMMYFUNCTION("SPLIT(F185,""("",0,0)"),"184. Gone Girl")</f>
        <v>184. Gone Girl</v>
      </c>
      <c r="H185" s="2" t="str">
        <f>IFERROR(__xludf.DUMMYFUNCTION("""COMPUTED_VALUE"""),"2014)")</f>
        <v>2014)</v>
      </c>
      <c r="I185" s="2">
        <f>IFERROR(__xludf.DUMMYFUNCTION("SPLIT(G185,""."")"),184.0)</f>
        <v>184</v>
      </c>
      <c r="J185" s="2" t="str">
        <f>IFERROR(__xludf.DUMMYFUNCTION("""COMPUTED_VALUE""")," Gone Girl")</f>
        <v> Gone Girl</v>
      </c>
      <c r="M185" s="1" t="str">
        <f t="shared" si="1"/>
        <v> Gone Girl  </v>
      </c>
    </row>
    <row r="186">
      <c r="F186" s="2" t="s">
        <v>194</v>
      </c>
      <c r="G186" s="2" t="str">
        <f>IFERROR(__xludf.DUMMYFUNCTION("SPLIT(F186,""("",0,0)"),"185. The Grand Budapest Hotel")</f>
        <v>185. The Grand Budapest Hotel</v>
      </c>
      <c r="H186" s="2" t="str">
        <f>IFERROR(__xludf.DUMMYFUNCTION("""COMPUTED_VALUE"""),"2014)")</f>
        <v>2014)</v>
      </c>
      <c r="I186" s="2">
        <f>IFERROR(__xludf.DUMMYFUNCTION("SPLIT(G186,""."")"),185.0)</f>
        <v>185</v>
      </c>
      <c r="J186" s="2" t="str">
        <f>IFERROR(__xludf.DUMMYFUNCTION("""COMPUTED_VALUE""")," The Grand Budapest Hotel")</f>
        <v> The Grand Budapest Hotel</v>
      </c>
      <c r="M186" s="1" t="str">
        <f t="shared" si="1"/>
        <v> The Grand Budapest Hotel  </v>
      </c>
    </row>
    <row r="187">
      <c r="F187" s="2" t="s">
        <v>195</v>
      </c>
      <c r="G187" s="2" t="str">
        <f>IFERROR(__xludf.DUMMYFUNCTION("SPLIT(F187,""("",0,0)"),"186. Wild Strawberries")</f>
        <v>186. Wild Strawberries</v>
      </c>
      <c r="H187" s="2" t="str">
        <f>IFERROR(__xludf.DUMMYFUNCTION("""COMPUTED_VALUE"""),"1957)")</f>
        <v>1957)</v>
      </c>
      <c r="I187" s="2">
        <f>IFERROR(__xludf.DUMMYFUNCTION("SPLIT(G187,""."")"),186.0)</f>
        <v>186</v>
      </c>
      <c r="J187" s="2" t="str">
        <f>IFERROR(__xludf.DUMMYFUNCTION("""COMPUTED_VALUE""")," Wild Strawberries")</f>
        <v> Wild Strawberries</v>
      </c>
      <c r="M187" s="1" t="str">
        <f t="shared" si="1"/>
        <v> Wild Strawberries  </v>
      </c>
    </row>
    <row r="188">
      <c r="F188" s="2" t="s">
        <v>196</v>
      </c>
      <c r="G188" s="2" t="str">
        <f>IFERROR(__xludf.DUMMYFUNCTION("SPLIT(F188,""("",0,0)"),"187. The General")</f>
        <v>187. The General</v>
      </c>
      <c r="H188" s="2" t="str">
        <f>IFERROR(__xludf.DUMMYFUNCTION("""COMPUTED_VALUE"""),"1926)")</f>
        <v>1926)</v>
      </c>
      <c r="I188" s="2">
        <f>IFERROR(__xludf.DUMMYFUNCTION("SPLIT(G188,""."")"),187.0)</f>
        <v>187</v>
      </c>
      <c r="J188" s="2" t="str">
        <f>IFERROR(__xludf.DUMMYFUNCTION("""COMPUTED_VALUE""")," The General")</f>
        <v> The General</v>
      </c>
      <c r="M188" s="1" t="str">
        <f t="shared" si="1"/>
        <v> The General  </v>
      </c>
    </row>
    <row r="189">
      <c r="F189" s="2" t="s">
        <v>197</v>
      </c>
      <c r="G189" s="2" t="str">
        <f>IFERROR(__xludf.DUMMYFUNCTION("SPLIT(F189,""("",0,0)"),"188. The Third Man")</f>
        <v>188. The Third Man</v>
      </c>
      <c r="H189" s="2" t="str">
        <f>IFERROR(__xludf.DUMMYFUNCTION("""COMPUTED_VALUE"""),"1949)")</f>
        <v>1949)</v>
      </c>
      <c r="I189" s="2">
        <f>IFERROR(__xludf.DUMMYFUNCTION("SPLIT(G189,""."")"),188.0)</f>
        <v>188</v>
      </c>
      <c r="J189" s="2" t="str">
        <f>IFERROR(__xludf.DUMMYFUNCTION("""COMPUTED_VALUE""")," The Third Man")</f>
        <v> The Third Man</v>
      </c>
      <c r="M189" s="1" t="str">
        <f t="shared" si="1"/>
        <v> The Third Man  </v>
      </c>
    </row>
    <row r="190">
      <c r="F190" s="2" t="s">
        <v>198</v>
      </c>
      <c r="G190" s="2" t="str">
        <f>IFERROR(__xludf.DUMMYFUNCTION("SPLIT(F190,""("",0,0)"),"189. In the Name of the Father")</f>
        <v>189. In the Name of the Father</v>
      </c>
      <c r="H190" s="2" t="str">
        <f>IFERROR(__xludf.DUMMYFUNCTION("""COMPUTED_VALUE"""),"1993)")</f>
        <v>1993)</v>
      </c>
      <c r="I190" s="2">
        <f>IFERROR(__xludf.DUMMYFUNCTION("SPLIT(G190,""."")"),189.0)</f>
        <v>189</v>
      </c>
      <c r="J190" s="2" t="str">
        <f>IFERROR(__xludf.DUMMYFUNCTION("""COMPUTED_VALUE""")," In the Name of the Father")</f>
        <v> In the Name of the Father</v>
      </c>
      <c r="M190" s="1" t="str">
        <f t="shared" si="1"/>
        <v> In the Name of the Father  </v>
      </c>
    </row>
    <row r="191">
      <c r="F191" s="2" t="s">
        <v>199</v>
      </c>
      <c r="G191" s="2" t="str">
        <f>IFERROR(__xludf.DUMMYFUNCTION("SPLIT(F191,""("",0,0)"),"190. The Deer Hunter")</f>
        <v>190. The Deer Hunter</v>
      </c>
      <c r="H191" s="2" t="str">
        <f>IFERROR(__xludf.DUMMYFUNCTION("""COMPUTED_VALUE"""),"1978)")</f>
        <v>1978)</v>
      </c>
      <c r="I191" s="2">
        <f>IFERROR(__xludf.DUMMYFUNCTION("SPLIT(G191,""."")"),190.0)</f>
        <v>190</v>
      </c>
      <c r="J191" s="2" t="str">
        <f>IFERROR(__xludf.DUMMYFUNCTION("""COMPUTED_VALUE""")," The Deer Hunter")</f>
        <v> The Deer Hunter</v>
      </c>
      <c r="M191" s="1" t="str">
        <f t="shared" si="1"/>
        <v> The Deer Hunter  </v>
      </c>
    </row>
    <row r="192">
      <c r="F192" s="2" t="s">
        <v>200</v>
      </c>
      <c r="G192" s="2" t="str">
        <f>IFERROR(__xludf.DUMMYFUNCTION("SPLIT(F192,""("",0,0)"),"191. Barry Lyndon")</f>
        <v>191. Barry Lyndon</v>
      </c>
      <c r="H192" s="2" t="str">
        <f>IFERROR(__xludf.DUMMYFUNCTION("""COMPUTED_VALUE"""),"1975)")</f>
        <v>1975)</v>
      </c>
      <c r="I192" s="2">
        <f>IFERROR(__xludf.DUMMYFUNCTION("SPLIT(G192,""."")"),191.0)</f>
        <v>191</v>
      </c>
      <c r="J192" s="2" t="str">
        <f>IFERROR(__xludf.DUMMYFUNCTION("""COMPUTED_VALUE""")," Barry Lyndon")</f>
        <v> Barry Lyndon</v>
      </c>
      <c r="M192" s="1" t="str">
        <f t="shared" si="1"/>
        <v> Barry Lyndon  </v>
      </c>
    </row>
    <row r="193">
      <c r="F193" s="2" t="s">
        <v>201</v>
      </c>
      <c r="G193" s="2" t="str">
        <f>IFERROR(__xludf.DUMMYFUNCTION("SPLIT(F193,""("",0,0)"),"192. Hacksaw Ridge")</f>
        <v>192. Hacksaw Ridge</v>
      </c>
      <c r="H193" s="2" t="str">
        <f>IFERROR(__xludf.DUMMYFUNCTION("""COMPUTED_VALUE"""),"2016)")</f>
        <v>2016)</v>
      </c>
      <c r="I193" s="2">
        <f>IFERROR(__xludf.DUMMYFUNCTION("SPLIT(G193,""."")"),192.0)</f>
        <v>192</v>
      </c>
      <c r="J193" s="2" t="str">
        <f>IFERROR(__xludf.DUMMYFUNCTION("""COMPUTED_VALUE""")," Hacksaw Ridge")</f>
        <v> Hacksaw Ridge</v>
      </c>
      <c r="M193" s="1" t="str">
        <f t="shared" si="1"/>
        <v> Hacksaw Ridge  </v>
      </c>
    </row>
    <row r="194">
      <c r="F194" s="2" t="s">
        <v>202</v>
      </c>
      <c r="G194" s="2" t="str">
        <f>IFERROR(__xludf.DUMMYFUNCTION("SPLIT(F194,""("",0,0)"),"193. The Wages of Fear")</f>
        <v>193. The Wages of Fear</v>
      </c>
      <c r="H194" s="2" t="str">
        <f>IFERROR(__xludf.DUMMYFUNCTION("""COMPUTED_VALUE"""),"1953)")</f>
        <v>1953)</v>
      </c>
      <c r="I194" s="2">
        <f>IFERROR(__xludf.DUMMYFUNCTION("SPLIT(G194,""."")"),193.0)</f>
        <v>193</v>
      </c>
      <c r="J194" s="2" t="str">
        <f>IFERROR(__xludf.DUMMYFUNCTION("""COMPUTED_VALUE""")," The Wages of Fear")</f>
        <v> The Wages of Fear</v>
      </c>
      <c r="M194" s="1" t="str">
        <f t="shared" si="1"/>
        <v> The Wages of Fear  </v>
      </c>
    </row>
    <row r="195">
      <c r="F195" s="2" t="s">
        <v>203</v>
      </c>
      <c r="G195" s="2" t="str">
        <f>IFERROR(__xludf.DUMMYFUNCTION("SPLIT(F195,""("",0,0)"),"194. Memories of Murder")</f>
        <v>194. Memories of Murder</v>
      </c>
      <c r="H195" s="2" t="str">
        <f>IFERROR(__xludf.DUMMYFUNCTION("""COMPUTED_VALUE"""),"2003)")</f>
        <v>2003)</v>
      </c>
      <c r="I195" s="2">
        <f>IFERROR(__xludf.DUMMYFUNCTION("SPLIT(G195,""."")"),194.0)</f>
        <v>194</v>
      </c>
      <c r="J195" s="2" t="str">
        <f>IFERROR(__xludf.DUMMYFUNCTION("""COMPUTED_VALUE""")," Memories of Murder")</f>
        <v> Memories of Murder</v>
      </c>
      <c r="M195" s="1" t="str">
        <f t="shared" si="1"/>
        <v> Memories of Murder  </v>
      </c>
    </row>
    <row r="196">
      <c r="F196" s="2" t="s">
        <v>204</v>
      </c>
      <c r="G196" s="2" t="str">
        <f>IFERROR(__xludf.DUMMYFUNCTION("SPLIT(F196,""("",0,0)"),"195. Sherlock Jr.")</f>
        <v>195. Sherlock Jr.</v>
      </c>
      <c r="H196" s="2" t="str">
        <f>IFERROR(__xludf.DUMMYFUNCTION("""COMPUTED_VALUE"""),"1924)")</f>
        <v>1924)</v>
      </c>
      <c r="I196" s="2">
        <f>IFERROR(__xludf.DUMMYFUNCTION("SPLIT(G196,""."")"),195.0)</f>
        <v>195</v>
      </c>
      <c r="J196" s="2" t="str">
        <f>IFERROR(__xludf.DUMMYFUNCTION("""COMPUTED_VALUE""")," Sherlock Jr")</f>
        <v> Sherlock Jr</v>
      </c>
      <c r="M196" s="1" t="str">
        <f t="shared" si="1"/>
        <v> Sherlock Jr  </v>
      </c>
    </row>
    <row r="197">
      <c r="F197" s="2" t="s">
        <v>205</v>
      </c>
      <c r="G197" s="2" t="str">
        <f>IFERROR(__xludf.DUMMYFUNCTION("SPLIT(F197,""("",0,0)"),"196. Wild Tales")</f>
        <v>196. Wild Tales</v>
      </c>
      <c r="H197" s="2" t="str">
        <f>IFERROR(__xludf.DUMMYFUNCTION("""COMPUTED_VALUE"""),"2014)")</f>
        <v>2014)</v>
      </c>
      <c r="I197" s="2">
        <f>IFERROR(__xludf.DUMMYFUNCTION("SPLIT(G197,""."")"),196.0)</f>
        <v>196</v>
      </c>
      <c r="J197" s="2" t="str">
        <f>IFERROR(__xludf.DUMMYFUNCTION("""COMPUTED_VALUE""")," Wild Tales")</f>
        <v> Wild Tales</v>
      </c>
      <c r="M197" s="1" t="str">
        <f t="shared" si="1"/>
        <v> Wild Tales  </v>
      </c>
    </row>
    <row r="198">
      <c r="F198" s="2" t="s">
        <v>206</v>
      </c>
      <c r="G198" s="2" t="str">
        <f>IFERROR(__xludf.DUMMYFUNCTION("SPLIT(F198,""("",0,0)"),"197. Mr. Smith Goes to Washington")</f>
        <v>197. Mr. Smith Goes to Washington</v>
      </c>
      <c r="H198" s="2" t="str">
        <f>IFERROR(__xludf.DUMMYFUNCTION("""COMPUTED_VALUE"""),"1939)")</f>
        <v>1939)</v>
      </c>
      <c r="I198" s="2">
        <f>IFERROR(__xludf.DUMMYFUNCTION("SPLIT(G198,""."")"),197.0)</f>
        <v>197</v>
      </c>
      <c r="J198" s="2" t="str">
        <f>IFERROR(__xludf.DUMMYFUNCTION("""COMPUTED_VALUE""")," Mr")</f>
        <v> Mr</v>
      </c>
      <c r="K198" s="2" t="str">
        <f>IFERROR(__xludf.DUMMYFUNCTION("""COMPUTED_VALUE""")," Smith Goes to Washington")</f>
        <v> Smith Goes to Washington</v>
      </c>
      <c r="M198" s="1" t="str">
        <f t="shared" si="1"/>
        <v> Mr  Smith Goes to Washington </v>
      </c>
    </row>
    <row r="199">
      <c r="F199" s="2" t="s">
        <v>207</v>
      </c>
      <c r="G199" s="2" t="str">
        <f>IFERROR(__xludf.DUMMYFUNCTION("SPLIT(F199,""("",0,0)"),"198. Mad Max: Fury Road")</f>
        <v>198. Mad Max: Fury Road</v>
      </c>
      <c r="H199" s="2" t="str">
        <f>IFERROR(__xludf.DUMMYFUNCTION("""COMPUTED_VALUE"""),"2015)")</f>
        <v>2015)</v>
      </c>
      <c r="I199" s="2">
        <f>IFERROR(__xludf.DUMMYFUNCTION("SPLIT(G199,""."")"),198.0)</f>
        <v>198</v>
      </c>
      <c r="J199" s="2" t="str">
        <f>IFERROR(__xludf.DUMMYFUNCTION("""COMPUTED_VALUE""")," Mad Max: Fury Road")</f>
        <v> Mad Max: Fury Road</v>
      </c>
      <c r="M199" s="1" t="str">
        <f t="shared" si="1"/>
        <v> Mad Max: Fury Road  </v>
      </c>
    </row>
    <row r="200">
      <c r="F200" s="2" t="s">
        <v>208</v>
      </c>
      <c r="G200" s="2" t="str">
        <f>IFERROR(__xludf.DUMMYFUNCTION("SPLIT(F200,""("",0,0)"),"199. The Seventh Seal")</f>
        <v>199. The Seventh Seal</v>
      </c>
      <c r="H200" s="2" t="str">
        <f>IFERROR(__xludf.DUMMYFUNCTION("""COMPUTED_VALUE"""),"1957)")</f>
        <v>1957)</v>
      </c>
      <c r="I200" s="2">
        <f>IFERROR(__xludf.DUMMYFUNCTION("SPLIT(G200,""."")"),199.0)</f>
        <v>199</v>
      </c>
      <c r="J200" s="2" t="str">
        <f>IFERROR(__xludf.DUMMYFUNCTION("""COMPUTED_VALUE""")," The Seventh Seal")</f>
        <v> The Seventh Seal</v>
      </c>
      <c r="M200" s="1" t="str">
        <f t="shared" si="1"/>
        <v> The Seventh Seal  </v>
      </c>
    </row>
    <row r="201">
      <c r="F201" s="2" t="s">
        <v>209</v>
      </c>
      <c r="G201" s="2" t="str">
        <f>IFERROR(__xludf.DUMMYFUNCTION("SPLIT(F201,""("",0,0)"),"200. Mary and Max")</f>
        <v>200. Mary and Max</v>
      </c>
      <c r="H201" s="2" t="str">
        <f>IFERROR(__xludf.DUMMYFUNCTION("""COMPUTED_VALUE"""),"2009)")</f>
        <v>2009)</v>
      </c>
      <c r="I201" s="2">
        <f>IFERROR(__xludf.DUMMYFUNCTION("SPLIT(G201,""."")"),200.0)</f>
        <v>200</v>
      </c>
      <c r="J201" s="2" t="str">
        <f>IFERROR(__xludf.DUMMYFUNCTION("""COMPUTED_VALUE""")," Mary and Max")</f>
        <v> Mary and Max</v>
      </c>
      <c r="M201" s="1" t="str">
        <f t="shared" si="1"/>
        <v> Mary and Max  </v>
      </c>
    </row>
    <row r="202">
      <c r="F202" s="2" t="s">
        <v>210</v>
      </c>
      <c r="G202" s="2" t="str">
        <f>IFERROR(__xludf.DUMMYFUNCTION("SPLIT(F202,""("",0,0)"),"201. How to Train Your Dragon")</f>
        <v>201. How to Train Your Dragon</v>
      </c>
      <c r="H202" s="2" t="str">
        <f>IFERROR(__xludf.DUMMYFUNCTION("""COMPUTED_VALUE"""),"2010)")</f>
        <v>2010)</v>
      </c>
      <c r="I202" s="2">
        <f>IFERROR(__xludf.DUMMYFUNCTION("SPLIT(G202,""."")"),201.0)</f>
        <v>201</v>
      </c>
      <c r="J202" s="2" t="str">
        <f>IFERROR(__xludf.DUMMYFUNCTION("""COMPUTED_VALUE""")," How to Train Your Dragon")</f>
        <v> How to Train Your Dragon</v>
      </c>
      <c r="M202" s="1" t="str">
        <f t="shared" si="1"/>
        <v> How to Train Your Dragon  </v>
      </c>
    </row>
    <row r="203">
      <c r="F203" s="2" t="s">
        <v>211</v>
      </c>
      <c r="G203" s="2" t="str">
        <f>IFERROR(__xludf.DUMMYFUNCTION("SPLIT(F203,""("",0,0)"),"202. Room")</f>
        <v>202. Room</v>
      </c>
      <c r="H203" s="2" t="str">
        <f>IFERROR(__xludf.DUMMYFUNCTION("""COMPUTED_VALUE"""),"2015)")</f>
        <v>2015)</v>
      </c>
      <c r="I203" s="2">
        <f>IFERROR(__xludf.DUMMYFUNCTION("SPLIT(G203,""."")"),202.0)</f>
        <v>202</v>
      </c>
      <c r="J203" s="2" t="str">
        <f>IFERROR(__xludf.DUMMYFUNCTION("""COMPUTED_VALUE""")," Room")</f>
        <v> Room</v>
      </c>
      <c r="M203" s="1" t="str">
        <f t="shared" si="1"/>
        <v> Room  </v>
      </c>
    </row>
    <row r="204">
      <c r="F204" s="2" t="s">
        <v>212</v>
      </c>
      <c r="G204" s="2" t="str">
        <f>IFERROR(__xludf.DUMMYFUNCTION("SPLIT(F204,""("",0,0)"),"203. Monsters, Inc.")</f>
        <v>203. Monsters, Inc.</v>
      </c>
      <c r="H204" s="2" t="str">
        <f>IFERROR(__xludf.DUMMYFUNCTION("""COMPUTED_VALUE"""),"2001)")</f>
        <v>2001)</v>
      </c>
      <c r="I204" s="2">
        <f>IFERROR(__xludf.DUMMYFUNCTION("SPLIT(G204,""."")"),203.0)</f>
        <v>203</v>
      </c>
      <c r="J204" s="2" t="str">
        <f>IFERROR(__xludf.DUMMYFUNCTION("""COMPUTED_VALUE""")," Monsters, Inc")</f>
        <v> Monsters, Inc</v>
      </c>
      <c r="M204" s="1" t="str">
        <f t="shared" si="1"/>
        <v> Monsters, Inc  </v>
      </c>
    </row>
    <row r="205">
      <c r="F205" s="2" t="s">
        <v>213</v>
      </c>
      <c r="G205" s="2" t="str">
        <f>IFERROR(__xludf.DUMMYFUNCTION("SPLIT(F205,""("",0,0)"),"204. Jaws")</f>
        <v>204. Jaws</v>
      </c>
      <c r="H205" s="2" t="str">
        <f>IFERROR(__xludf.DUMMYFUNCTION("""COMPUTED_VALUE"""),"1975)")</f>
        <v>1975)</v>
      </c>
      <c r="I205" s="2">
        <f>IFERROR(__xludf.DUMMYFUNCTION("SPLIT(G205,""."")"),204.0)</f>
        <v>204</v>
      </c>
      <c r="J205" s="2" t="str">
        <f>IFERROR(__xludf.DUMMYFUNCTION("""COMPUTED_VALUE""")," Jaws")</f>
        <v> Jaws</v>
      </c>
      <c r="M205" s="1" t="str">
        <f t="shared" si="1"/>
        <v> Jaws  </v>
      </c>
    </row>
    <row r="206">
      <c r="F206" s="2" t="s">
        <v>214</v>
      </c>
      <c r="G206" s="2" t="str">
        <f>IFERROR(__xludf.DUMMYFUNCTION("SPLIT(F206,""("",0,0)"),"205. The Big Lebowski")</f>
        <v>205. The Big Lebowski</v>
      </c>
      <c r="H206" s="2" t="str">
        <f>IFERROR(__xludf.DUMMYFUNCTION("""COMPUTED_VALUE"""),"1998)")</f>
        <v>1998)</v>
      </c>
      <c r="I206" s="2">
        <f>IFERROR(__xludf.DUMMYFUNCTION("SPLIT(G206,""."")"),205.0)</f>
        <v>205</v>
      </c>
      <c r="J206" s="2" t="str">
        <f>IFERROR(__xludf.DUMMYFUNCTION("""COMPUTED_VALUE""")," The Big Lebowski")</f>
        <v> The Big Lebowski</v>
      </c>
      <c r="M206" s="1" t="str">
        <f t="shared" si="1"/>
        <v> The Big Lebowski  </v>
      </c>
    </row>
    <row r="207">
      <c r="F207" s="2" t="s">
        <v>215</v>
      </c>
      <c r="G207" s="2" t="str">
        <f>IFERROR(__xludf.DUMMYFUNCTION("SPLIT(F207,""("",0,0)"),"206. Dead Poets Society")</f>
        <v>206. Dead Poets Society</v>
      </c>
      <c r="H207" s="2" t="str">
        <f>IFERROR(__xludf.DUMMYFUNCTION("""COMPUTED_VALUE"""),"1989)")</f>
        <v>1989)</v>
      </c>
      <c r="I207" s="2">
        <f>IFERROR(__xludf.DUMMYFUNCTION("SPLIT(G207,""."")"),206.0)</f>
        <v>206</v>
      </c>
      <c r="J207" s="2" t="str">
        <f>IFERROR(__xludf.DUMMYFUNCTION("""COMPUTED_VALUE""")," Dead Poets Society")</f>
        <v> Dead Poets Society</v>
      </c>
      <c r="M207" s="1" t="str">
        <f t="shared" si="1"/>
        <v> Dead Poets Society  </v>
      </c>
    </row>
    <row r="208">
      <c r="F208" s="2" t="s">
        <v>216</v>
      </c>
      <c r="G208" s="2" t="str">
        <f>IFERROR(__xludf.DUMMYFUNCTION("SPLIT(F208,""("",0,0)"),"207. Tokyo Story")</f>
        <v>207. Tokyo Story</v>
      </c>
      <c r="H208" s="2" t="str">
        <f>IFERROR(__xludf.DUMMYFUNCTION("""COMPUTED_VALUE"""),"1953)")</f>
        <v>1953)</v>
      </c>
      <c r="I208" s="2">
        <f>IFERROR(__xludf.DUMMYFUNCTION("SPLIT(G208,""."")"),207.0)</f>
        <v>207</v>
      </c>
      <c r="J208" s="2" t="str">
        <f>IFERROR(__xludf.DUMMYFUNCTION("""COMPUTED_VALUE""")," Tokyo Story")</f>
        <v> Tokyo Story</v>
      </c>
      <c r="M208" s="1" t="str">
        <f t="shared" si="1"/>
        <v> Tokyo Story  </v>
      </c>
    </row>
    <row r="209">
      <c r="F209" s="2" t="s">
        <v>217</v>
      </c>
      <c r="G209" s="2" t="str">
        <f>IFERROR(__xludf.DUMMYFUNCTION("SPLIT(F209,""("",0,0)"),"208. The Passion of Joan of Arc")</f>
        <v>208. The Passion of Joan of Arc</v>
      </c>
      <c r="H209" s="2" t="str">
        <f>IFERROR(__xludf.DUMMYFUNCTION("""COMPUTED_VALUE"""),"1928)")</f>
        <v>1928)</v>
      </c>
      <c r="I209" s="2">
        <f>IFERROR(__xludf.DUMMYFUNCTION("SPLIT(G209,""."")"),208.0)</f>
        <v>208</v>
      </c>
      <c r="J209" s="2" t="str">
        <f>IFERROR(__xludf.DUMMYFUNCTION("""COMPUTED_VALUE""")," The Passion of Joan of Arc")</f>
        <v> The Passion of Joan of Arc</v>
      </c>
      <c r="M209" s="1" t="str">
        <f t="shared" si="1"/>
        <v> The Passion of Joan of Arc  </v>
      </c>
    </row>
    <row r="210">
      <c r="F210" s="2" t="s">
        <v>218</v>
      </c>
      <c r="G210" s="2" t="str">
        <f>IFERROR(__xludf.DUMMYFUNCTION("SPLIT(F210,""("",0,0)"),"209. Hotel Rwanda")</f>
        <v>209. Hotel Rwanda</v>
      </c>
      <c r="H210" s="2" t="str">
        <f>IFERROR(__xludf.DUMMYFUNCTION("""COMPUTED_VALUE"""),"2004)")</f>
        <v>2004)</v>
      </c>
      <c r="I210" s="2">
        <f>IFERROR(__xludf.DUMMYFUNCTION("SPLIT(G210,""."")"),209.0)</f>
        <v>209</v>
      </c>
      <c r="J210" s="2" t="str">
        <f>IFERROR(__xludf.DUMMYFUNCTION("""COMPUTED_VALUE""")," Hotel Rwanda")</f>
        <v> Hotel Rwanda</v>
      </c>
      <c r="M210" s="1" t="str">
        <f t="shared" si="1"/>
        <v> Hotel Rwanda  </v>
      </c>
    </row>
    <row r="211">
      <c r="F211" s="2" t="s">
        <v>219</v>
      </c>
      <c r="G211" s="2" t="str">
        <f>IFERROR(__xludf.DUMMYFUNCTION("SPLIT(F211,""("",0,0)"),"210. Ford v Ferrari")</f>
        <v>210. Ford v Ferrari</v>
      </c>
      <c r="H211" s="2" t="str">
        <f>IFERROR(__xludf.DUMMYFUNCTION("""COMPUTED_VALUE"""),"2019)")</f>
        <v>2019)</v>
      </c>
      <c r="I211" s="2">
        <f>IFERROR(__xludf.DUMMYFUNCTION("SPLIT(G211,""."")"),210.0)</f>
        <v>210</v>
      </c>
      <c r="J211" s="2" t="str">
        <f>IFERROR(__xludf.DUMMYFUNCTION("""COMPUTED_VALUE""")," Ford v Ferrari")</f>
        <v> Ford v Ferrari</v>
      </c>
      <c r="M211" s="1" t="str">
        <f t="shared" si="1"/>
        <v> Ford v Ferrari  </v>
      </c>
    </row>
    <row r="212">
      <c r="F212" s="2" t="s">
        <v>220</v>
      </c>
      <c r="G212" s="2" t="str">
        <f>IFERROR(__xludf.DUMMYFUNCTION("SPLIT(F212,""("",0,0)"),"211. Rocky")</f>
        <v>211. Rocky</v>
      </c>
      <c r="H212" s="2" t="str">
        <f>IFERROR(__xludf.DUMMYFUNCTION("""COMPUTED_VALUE"""),"1976)")</f>
        <v>1976)</v>
      </c>
      <c r="I212" s="2">
        <f>IFERROR(__xludf.DUMMYFUNCTION("SPLIT(G212,""."")"),211.0)</f>
        <v>211</v>
      </c>
      <c r="J212" s="2" t="str">
        <f>IFERROR(__xludf.DUMMYFUNCTION("""COMPUTED_VALUE""")," Rocky")</f>
        <v> Rocky</v>
      </c>
      <c r="M212" s="1" t="str">
        <f t="shared" si="1"/>
        <v> Rocky  </v>
      </c>
    </row>
    <row r="213">
      <c r="F213" s="2" t="s">
        <v>221</v>
      </c>
      <c r="G213" s="2" t="str">
        <f>IFERROR(__xludf.DUMMYFUNCTION("SPLIT(F213,""("",0,0)"),"212. Platoon")</f>
        <v>212. Platoon</v>
      </c>
      <c r="H213" s="2" t="str">
        <f>IFERROR(__xludf.DUMMYFUNCTION("""COMPUTED_VALUE"""),"1986)")</f>
        <v>1986)</v>
      </c>
      <c r="I213" s="2">
        <f>IFERROR(__xludf.DUMMYFUNCTION("SPLIT(G213,""."")"),212.0)</f>
        <v>212</v>
      </c>
      <c r="J213" s="2" t="str">
        <f>IFERROR(__xludf.DUMMYFUNCTION("""COMPUTED_VALUE""")," Platoon")</f>
        <v> Platoon</v>
      </c>
      <c r="M213" s="1" t="str">
        <f t="shared" si="1"/>
        <v> Platoon  </v>
      </c>
    </row>
    <row r="214">
      <c r="F214" s="2" t="s">
        <v>222</v>
      </c>
      <c r="G214" s="2" t="str">
        <f>IFERROR(__xludf.DUMMYFUNCTION("SPLIT(F214,""("",0,0)"),"213. Ratatouille")</f>
        <v>213. Ratatouille</v>
      </c>
      <c r="H214" s="2" t="str">
        <f>IFERROR(__xludf.DUMMYFUNCTION("""COMPUTED_VALUE"""),"2007)")</f>
        <v>2007)</v>
      </c>
      <c r="I214" s="2">
        <f>IFERROR(__xludf.DUMMYFUNCTION("SPLIT(G214,""."")"),213.0)</f>
        <v>213</v>
      </c>
      <c r="J214" s="2" t="str">
        <f>IFERROR(__xludf.DUMMYFUNCTION("""COMPUTED_VALUE""")," Ratatouille")</f>
        <v> Ratatouille</v>
      </c>
      <c r="M214" s="1" t="str">
        <f t="shared" si="1"/>
        <v> Ratatouille  </v>
      </c>
    </row>
    <row r="215">
      <c r="F215" s="2" t="s">
        <v>223</v>
      </c>
      <c r="G215" s="2" t="str">
        <f>IFERROR(__xludf.DUMMYFUNCTION("SPLIT(F215,""("",0,0)"),"214. Spotlight")</f>
        <v>214. Spotlight</v>
      </c>
      <c r="H215" s="2" t="str">
        <f>IFERROR(__xludf.DUMMYFUNCTION("""COMPUTED_VALUE"""),"2015)")</f>
        <v>2015)</v>
      </c>
      <c r="I215" s="2">
        <f>IFERROR(__xludf.DUMMYFUNCTION("SPLIT(G215,""."")"),214.0)</f>
        <v>214</v>
      </c>
      <c r="J215" s="2" t="str">
        <f>IFERROR(__xludf.DUMMYFUNCTION("""COMPUTED_VALUE""")," Spotlight")</f>
        <v> Spotlight</v>
      </c>
      <c r="M215" s="1" t="str">
        <f t="shared" si="1"/>
        <v> Spotlight  </v>
      </c>
    </row>
    <row r="216">
      <c r="F216" s="2" t="s">
        <v>224</v>
      </c>
      <c r="G216" s="2" t="str">
        <f>IFERROR(__xludf.DUMMYFUNCTION("SPLIT(F216,""("",0,0)"),"215. The Terminator")</f>
        <v>215. The Terminator</v>
      </c>
      <c r="H216" s="2" t="str">
        <f>IFERROR(__xludf.DUMMYFUNCTION("""COMPUTED_VALUE"""),"1984)")</f>
        <v>1984)</v>
      </c>
      <c r="I216" s="2">
        <f>IFERROR(__xludf.DUMMYFUNCTION("SPLIT(G216,""."")"),215.0)</f>
        <v>215</v>
      </c>
      <c r="J216" s="2" t="str">
        <f>IFERROR(__xludf.DUMMYFUNCTION("""COMPUTED_VALUE""")," The Terminator")</f>
        <v> The Terminator</v>
      </c>
      <c r="M216" s="1" t="str">
        <f t="shared" si="1"/>
        <v> The Terminator  </v>
      </c>
    </row>
    <row r="217">
      <c r="F217" s="2" t="s">
        <v>225</v>
      </c>
      <c r="G217" s="2" t="str">
        <f>IFERROR(__xludf.DUMMYFUNCTION("SPLIT(F217,""("",0,0)"),"216. Logan")</f>
        <v>216. Logan</v>
      </c>
      <c r="H217" s="2" t="str">
        <f>IFERROR(__xludf.DUMMYFUNCTION("""COMPUTED_VALUE"""),"2017)")</f>
        <v>2017)</v>
      </c>
      <c r="I217" s="2">
        <f>IFERROR(__xludf.DUMMYFUNCTION("SPLIT(G217,""."")"),216.0)</f>
        <v>216</v>
      </c>
      <c r="J217" s="2" t="str">
        <f>IFERROR(__xludf.DUMMYFUNCTION("""COMPUTED_VALUE""")," Logan")</f>
        <v> Logan</v>
      </c>
      <c r="M217" s="1" t="str">
        <f t="shared" si="1"/>
        <v> Logan  </v>
      </c>
    </row>
    <row r="218">
      <c r="F218" s="2" t="s">
        <v>226</v>
      </c>
      <c r="G218" s="2" t="str">
        <f>IFERROR(__xludf.DUMMYFUNCTION("SPLIT(F218,""("",0,0)"),"217. Stand by Me")</f>
        <v>217. Stand by Me</v>
      </c>
      <c r="H218" s="2" t="str">
        <f>IFERROR(__xludf.DUMMYFUNCTION("""COMPUTED_VALUE"""),"1986)")</f>
        <v>1986)</v>
      </c>
      <c r="I218" s="2">
        <f>IFERROR(__xludf.DUMMYFUNCTION("SPLIT(G218,""."")"),217.0)</f>
        <v>217</v>
      </c>
      <c r="J218" s="2" t="str">
        <f>IFERROR(__xludf.DUMMYFUNCTION("""COMPUTED_VALUE""")," Stand by Me")</f>
        <v> Stand by Me</v>
      </c>
      <c r="M218" s="1" t="str">
        <f t="shared" si="1"/>
        <v> Stand by Me  </v>
      </c>
    </row>
    <row r="219">
      <c r="F219" s="2" t="s">
        <v>227</v>
      </c>
      <c r="G219" s="2" t="str">
        <f>IFERROR(__xludf.DUMMYFUNCTION("SPLIT(F219,""("",0,0)"),"218. Rush")</f>
        <v>218. Rush</v>
      </c>
      <c r="H219" s="2" t="str">
        <f>IFERROR(__xludf.DUMMYFUNCTION("""COMPUTED_VALUE"""),"2013)")</f>
        <v>2013)</v>
      </c>
      <c r="I219" s="2">
        <f>IFERROR(__xludf.DUMMYFUNCTION("SPLIT(G219,""."")"),218.0)</f>
        <v>218</v>
      </c>
      <c r="J219" s="2" t="str">
        <f>IFERROR(__xludf.DUMMYFUNCTION("""COMPUTED_VALUE""")," Rush")</f>
        <v> Rush</v>
      </c>
      <c r="M219" s="1" t="str">
        <f t="shared" si="1"/>
        <v> Rush  </v>
      </c>
    </row>
    <row r="220">
      <c r="F220" s="2" t="s">
        <v>228</v>
      </c>
      <c r="G220" s="2" t="str">
        <f>IFERROR(__xludf.DUMMYFUNCTION("SPLIT(F220,""("",0,0)"),"219. Network")</f>
        <v>219. Network</v>
      </c>
      <c r="H220" s="2" t="str">
        <f>IFERROR(__xludf.DUMMYFUNCTION("""COMPUTED_VALUE"""),"1976)")</f>
        <v>1976)</v>
      </c>
      <c r="I220" s="2">
        <f>IFERROR(__xludf.DUMMYFUNCTION("SPLIT(G220,""."")"),219.0)</f>
        <v>219</v>
      </c>
      <c r="J220" s="2" t="str">
        <f>IFERROR(__xludf.DUMMYFUNCTION("""COMPUTED_VALUE""")," Network")</f>
        <v> Network</v>
      </c>
      <c r="M220" s="1" t="str">
        <f t="shared" si="1"/>
        <v> Network  </v>
      </c>
    </row>
    <row r="221">
      <c r="F221" s="2" t="s">
        <v>229</v>
      </c>
      <c r="G221" s="2" t="str">
        <f>IFERROR(__xludf.DUMMYFUNCTION("SPLIT(F221,""("",0,0)"),"220. Into the Wild")</f>
        <v>220. Into the Wild</v>
      </c>
      <c r="H221" s="2" t="str">
        <f>IFERROR(__xludf.DUMMYFUNCTION("""COMPUTED_VALUE"""),"2007)")</f>
        <v>2007)</v>
      </c>
      <c r="I221" s="2">
        <f>IFERROR(__xludf.DUMMYFUNCTION("SPLIT(G221,""."")"),220.0)</f>
        <v>220</v>
      </c>
      <c r="J221" s="2" t="str">
        <f>IFERROR(__xludf.DUMMYFUNCTION("""COMPUTED_VALUE""")," Into the Wild")</f>
        <v> Into the Wild</v>
      </c>
      <c r="M221" s="1" t="str">
        <f t="shared" si="1"/>
        <v> Into the Wild  </v>
      </c>
    </row>
    <row r="222">
      <c r="F222" s="2" t="s">
        <v>230</v>
      </c>
      <c r="G222" s="2" t="str">
        <f>IFERROR(__xludf.DUMMYFUNCTION("SPLIT(F222,""("",0,0)"),"221. Before Sunset")</f>
        <v>221. Before Sunset</v>
      </c>
      <c r="H222" s="2" t="str">
        <f>IFERROR(__xludf.DUMMYFUNCTION("""COMPUTED_VALUE"""),"2004)")</f>
        <v>2004)</v>
      </c>
      <c r="I222" s="2">
        <f>IFERROR(__xludf.DUMMYFUNCTION("SPLIT(G222,""."")"),221.0)</f>
        <v>221</v>
      </c>
      <c r="J222" s="2" t="str">
        <f>IFERROR(__xludf.DUMMYFUNCTION("""COMPUTED_VALUE""")," Before Sunset")</f>
        <v> Before Sunset</v>
      </c>
      <c r="M222" s="1" t="str">
        <f t="shared" si="1"/>
        <v> Before Sunset  </v>
      </c>
    </row>
    <row r="223">
      <c r="F223" s="2" t="s">
        <v>231</v>
      </c>
      <c r="G223" s="2" t="str">
        <f>IFERROR(__xludf.DUMMYFUNCTION("SPLIT(F223,""("",0,0)"),"222. The Wizard of Oz")</f>
        <v>222. The Wizard of Oz</v>
      </c>
      <c r="H223" s="2" t="str">
        <f>IFERROR(__xludf.DUMMYFUNCTION("""COMPUTED_VALUE"""),"1939)")</f>
        <v>1939)</v>
      </c>
      <c r="I223" s="2">
        <f>IFERROR(__xludf.DUMMYFUNCTION("SPLIT(G223,""."")"),222.0)</f>
        <v>222</v>
      </c>
      <c r="J223" s="2" t="str">
        <f>IFERROR(__xludf.DUMMYFUNCTION("""COMPUTED_VALUE""")," The Wizard of Oz")</f>
        <v> The Wizard of Oz</v>
      </c>
      <c r="M223" s="1" t="str">
        <f t="shared" si="1"/>
        <v> The Wizard of Oz  </v>
      </c>
    </row>
    <row r="224">
      <c r="F224" s="2" t="s">
        <v>232</v>
      </c>
      <c r="G224" s="2" t="str">
        <f>IFERROR(__xludf.DUMMYFUNCTION("SPLIT(F224,""("",0,0)"),"223. Pather Panchali")</f>
        <v>223. Pather Panchali</v>
      </c>
      <c r="H224" s="2" t="str">
        <f>IFERROR(__xludf.DUMMYFUNCTION("""COMPUTED_VALUE"""),"1955)")</f>
        <v>1955)</v>
      </c>
      <c r="I224" s="2">
        <f>IFERROR(__xludf.DUMMYFUNCTION("SPLIT(G224,""."")"),223.0)</f>
        <v>223</v>
      </c>
      <c r="J224" s="2" t="str">
        <f>IFERROR(__xludf.DUMMYFUNCTION("""COMPUTED_VALUE""")," Pather Panchali")</f>
        <v> Pather Panchali</v>
      </c>
      <c r="M224" s="1" t="str">
        <f t="shared" si="1"/>
        <v> Pather Panchali  </v>
      </c>
    </row>
    <row r="225">
      <c r="F225" s="2" t="s">
        <v>233</v>
      </c>
      <c r="G225" s="2" t="str">
        <f>IFERROR(__xludf.DUMMYFUNCTION("SPLIT(F225,""("",0,0)"),"224. Groundhog Day")</f>
        <v>224. Groundhog Day</v>
      </c>
      <c r="H225" s="2" t="str">
        <f>IFERROR(__xludf.DUMMYFUNCTION("""COMPUTED_VALUE"""),"1993)")</f>
        <v>1993)</v>
      </c>
      <c r="I225" s="2">
        <f>IFERROR(__xludf.DUMMYFUNCTION("SPLIT(G225,""."")"),224.0)</f>
        <v>224</v>
      </c>
      <c r="J225" s="2" t="str">
        <f>IFERROR(__xludf.DUMMYFUNCTION("""COMPUTED_VALUE""")," Groundhog Day")</f>
        <v> Groundhog Day</v>
      </c>
      <c r="M225" s="1" t="str">
        <f t="shared" si="1"/>
        <v> Groundhog Day  </v>
      </c>
    </row>
    <row r="226">
      <c r="F226" s="2" t="s">
        <v>234</v>
      </c>
      <c r="G226" s="2" t="str">
        <f>IFERROR(__xludf.DUMMYFUNCTION("SPLIT(F226,""("",0,0)"),"225. The Best Years of Our Lives")</f>
        <v>225. The Best Years of Our Lives</v>
      </c>
      <c r="H226" s="2" t="str">
        <f>IFERROR(__xludf.DUMMYFUNCTION("""COMPUTED_VALUE"""),"1946)")</f>
        <v>1946)</v>
      </c>
      <c r="I226" s="2">
        <f>IFERROR(__xludf.DUMMYFUNCTION("SPLIT(G226,""."")"),225.0)</f>
        <v>225</v>
      </c>
      <c r="J226" s="2" t="str">
        <f>IFERROR(__xludf.DUMMYFUNCTION("""COMPUTED_VALUE""")," The Best Years of Our Lives")</f>
        <v> The Best Years of Our Lives</v>
      </c>
      <c r="M226" s="1" t="str">
        <f t="shared" si="1"/>
        <v> The Best Years of Our Lives  </v>
      </c>
    </row>
    <row r="227">
      <c r="F227" s="2" t="s">
        <v>235</v>
      </c>
      <c r="G227" s="2" t="str">
        <f>IFERROR(__xludf.DUMMYFUNCTION("SPLIT(F227,""("",0,0)"),"226. The Exorcist")</f>
        <v>226. The Exorcist</v>
      </c>
      <c r="H227" s="2" t="str">
        <f>IFERROR(__xludf.DUMMYFUNCTION("""COMPUTED_VALUE"""),"1973)")</f>
        <v>1973)</v>
      </c>
      <c r="I227" s="2">
        <f>IFERROR(__xludf.DUMMYFUNCTION("SPLIT(G227,""."")"),226.0)</f>
        <v>226</v>
      </c>
      <c r="J227" s="2" t="str">
        <f>IFERROR(__xludf.DUMMYFUNCTION("""COMPUTED_VALUE""")," The Exorcist")</f>
        <v> The Exorcist</v>
      </c>
      <c r="M227" s="1" t="str">
        <f t="shared" si="1"/>
        <v> The Exorcist  </v>
      </c>
    </row>
    <row r="228">
      <c r="F228" s="2" t="s">
        <v>236</v>
      </c>
      <c r="G228" s="2" t="str">
        <f>IFERROR(__xludf.DUMMYFUNCTION("SPLIT(F228,""("",0,0)"),"227. The Incredibles")</f>
        <v>227. The Incredibles</v>
      </c>
      <c r="H228" s="2" t="str">
        <f>IFERROR(__xludf.DUMMYFUNCTION("""COMPUTED_VALUE"""),"2004)")</f>
        <v>2004)</v>
      </c>
      <c r="I228" s="2">
        <f>IFERROR(__xludf.DUMMYFUNCTION("SPLIT(G228,""."")"),227.0)</f>
        <v>227</v>
      </c>
      <c r="J228" s="2" t="str">
        <f>IFERROR(__xludf.DUMMYFUNCTION("""COMPUTED_VALUE""")," The Incredibles")</f>
        <v> The Incredibles</v>
      </c>
      <c r="M228" s="1" t="str">
        <f t="shared" si="1"/>
        <v> The Incredibles  </v>
      </c>
    </row>
    <row r="229">
      <c r="F229" s="2" t="s">
        <v>237</v>
      </c>
      <c r="G229" s="2" t="str">
        <f>IFERROR(__xludf.DUMMYFUNCTION("SPLIT(F229,""("",0,0)"),"228. To Be or Not to Be")</f>
        <v>228. To Be or Not to Be</v>
      </c>
      <c r="H229" s="2" t="str">
        <f>IFERROR(__xludf.DUMMYFUNCTION("""COMPUTED_VALUE"""),"1942)")</f>
        <v>1942)</v>
      </c>
      <c r="I229" s="2">
        <f>IFERROR(__xludf.DUMMYFUNCTION("SPLIT(G229,""."")"),228.0)</f>
        <v>228</v>
      </c>
      <c r="J229" s="2" t="str">
        <f>IFERROR(__xludf.DUMMYFUNCTION("""COMPUTED_VALUE""")," To Be or Not to Be")</f>
        <v> To Be or Not to Be</v>
      </c>
      <c r="M229" s="1" t="str">
        <f t="shared" si="1"/>
        <v> To Be or Not to Be  </v>
      </c>
    </row>
    <row r="230">
      <c r="F230" s="2" t="s">
        <v>238</v>
      </c>
      <c r="G230" s="2" t="str">
        <f>IFERROR(__xludf.DUMMYFUNCTION("SPLIT(F230,""("",0,0)"),"229. La haine")</f>
        <v>229. La haine</v>
      </c>
      <c r="H230" s="2" t="str">
        <f>IFERROR(__xludf.DUMMYFUNCTION("""COMPUTED_VALUE"""),"1995)")</f>
        <v>1995)</v>
      </c>
      <c r="I230" s="2">
        <f>IFERROR(__xludf.DUMMYFUNCTION("SPLIT(G230,""."")"),229.0)</f>
        <v>229</v>
      </c>
      <c r="J230" s="2" t="str">
        <f>IFERROR(__xludf.DUMMYFUNCTION("""COMPUTED_VALUE""")," La haine")</f>
        <v> La haine</v>
      </c>
      <c r="M230" s="1" t="str">
        <f t="shared" si="1"/>
        <v> La haine  </v>
      </c>
    </row>
    <row r="231">
      <c r="F231" s="2" t="s">
        <v>239</v>
      </c>
      <c r="G231" s="2" t="str">
        <f>IFERROR(__xludf.DUMMYFUNCTION("SPLIT(F231,""("",0,0)"),"230. The Battle of Algiers")</f>
        <v>230. The Battle of Algiers</v>
      </c>
      <c r="H231" s="2" t="str">
        <f>IFERROR(__xludf.DUMMYFUNCTION("""COMPUTED_VALUE"""),"1966)")</f>
        <v>1966)</v>
      </c>
      <c r="I231" s="2">
        <f>IFERROR(__xludf.DUMMYFUNCTION("SPLIT(G231,""."")"),230.0)</f>
        <v>230</v>
      </c>
      <c r="J231" s="2" t="str">
        <f>IFERROR(__xludf.DUMMYFUNCTION("""COMPUTED_VALUE""")," The Battle of Algiers")</f>
        <v> The Battle of Algiers</v>
      </c>
      <c r="M231" s="1" t="str">
        <f t="shared" si="1"/>
        <v> The Battle of Algiers  </v>
      </c>
    </row>
    <row r="232">
      <c r="F232" s="2" t="s">
        <v>240</v>
      </c>
      <c r="G232" s="2" t="str">
        <f>IFERROR(__xludf.DUMMYFUNCTION("SPLIT(F232,""("",0,0)"),"231. Pirates of the Caribbean: The Curse of the Black Pearl")</f>
        <v>231. Pirates of the Caribbean: The Curse of the Black Pearl</v>
      </c>
      <c r="H232" s="2" t="str">
        <f>IFERROR(__xludf.DUMMYFUNCTION("""COMPUTED_VALUE"""),"2003)")</f>
        <v>2003)</v>
      </c>
      <c r="I232" s="2">
        <f>IFERROR(__xludf.DUMMYFUNCTION("SPLIT(G232,""."")"),231.0)</f>
        <v>231</v>
      </c>
      <c r="J232" s="2" t="str">
        <f>IFERROR(__xludf.DUMMYFUNCTION("""COMPUTED_VALUE""")," Pirates of the Caribbean: The Curse of the Black Pearl")</f>
        <v> Pirates of the Caribbean: The Curse of the Black Pearl</v>
      </c>
      <c r="M232" s="1" t="str">
        <f t="shared" si="1"/>
        <v> Pirates of the Caribbean: The Curse of the Black Pearl  </v>
      </c>
    </row>
    <row r="233">
      <c r="F233" s="2" t="s">
        <v>241</v>
      </c>
      <c r="G233" s="2" t="str">
        <f>IFERROR(__xludf.DUMMYFUNCTION("SPLIT(F233,""("",0,0)"),"232. Hachi: A Dog's Tale")</f>
        <v>232. Hachi: A Dog's Tale</v>
      </c>
      <c r="H233" s="2" t="str">
        <f>IFERROR(__xludf.DUMMYFUNCTION("""COMPUTED_VALUE"""),"2009)")</f>
        <v>2009)</v>
      </c>
      <c r="I233" s="2">
        <f>IFERROR(__xludf.DUMMYFUNCTION("SPLIT(G233,""."")"),232.0)</f>
        <v>232</v>
      </c>
      <c r="J233" s="2" t="str">
        <f>IFERROR(__xludf.DUMMYFUNCTION("""COMPUTED_VALUE""")," Hachi: A Dog's Tale")</f>
        <v> Hachi: A Dog's Tale</v>
      </c>
      <c r="M233" s="1" t="str">
        <f t="shared" si="1"/>
        <v> Hachi: A Dog's Tale  </v>
      </c>
    </row>
    <row r="234">
      <c r="F234" s="2" t="s">
        <v>242</v>
      </c>
      <c r="G234" s="2" t="str">
        <f>IFERROR(__xludf.DUMMYFUNCTION("SPLIT(F234,""("",0,0)"),"233. The Grapes of Wrath")</f>
        <v>233. The Grapes of Wrath</v>
      </c>
      <c r="H234" s="2" t="str">
        <f>IFERROR(__xludf.DUMMYFUNCTION("""COMPUTED_VALUE"""),"1940)")</f>
        <v>1940)</v>
      </c>
      <c r="I234" s="2">
        <f>IFERROR(__xludf.DUMMYFUNCTION("SPLIT(G234,""."")"),233.0)</f>
        <v>233</v>
      </c>
      <c r="J234" s="2" t="str">
        <f>IFERROR(__xludf.DUMMYFUNCTION("""COMPUTED_VALUE""")," The Grapes of Wrath")</f>
        <v> The Grapes of Wrath</v>
      </c>
      <c r="M234" s="1" t="str">
        <f t="shared" si="1"/>
        <v> The Grapes of Wrath  </v>
      </c>
    </row>
    <row r="235">
      <c r="F235" s="2" t="s">
        <v>243</v>
      </c>
      <c r="G235" s="2" t="str">
        <f>IFERROR(__xludf.DUMMYFUNCTION("SPLIT(F235,""("",0,0)"),"234. Jai Bhim")</f>
        <v>234. Jai Bhim</v>
      </c>
      <c r="H235" s="2" t="str">
        <f>IFERROR(__xludf.DUMMYFUNCTION("""COMPUTED_VALUE"""),"2021)")</f>
        <v>2021)</v>
      </c>
      <c r="I235" s="2">
        <f>IFERROR(__xludf.DUMMYFUNCTION("SPLIT(G235,""."")"),234.0)</f>
        <v>234</v>
      </c>
      <c r="J235" s="2" t="str">
        <f>IFERROR(__xludf.DUMMYFUNCTION("""COMPUTED_VALUE""")," Jai Bhim")</f>
        <v> Jai Bhim</v>
      </c>
      <c r="M235" s="1" t="str">
        <f t="shared" si="1"/>
        <v> Jai Bhim  </v>
      </c>
    </row>
    <row r="236">
      <c r="F236" s="2" t="s">
        <v>244</v>
      </c>
      <c r="G236" s="2" t="str">
        <f>IFERROR(__xludf.DUMMYFUNCTION("SPLIT(F236,""("",0,0)"),"235. My Father and My Son")</f>
        <v>235. My Father and My Son</v>
      </c>
      <c r="H236" s="2" t="str">
        <f>IFERROR(__xludf.DUMMYFUNCTION("""COMPUTED_VALUE"""),"2005)")</f>
        <v>2005)</v>
      </c>
      <c r="I236" s="2">
        <f>IFERROR(__xludf.DUMMYFUNCTION("SPLIT(G236,""."")"),235.0)</f>
        <v>235</v>
      </c>
      <c r="J236" s="2" t="str">
        <f>IFERROR(__xludf.DUMMYFUNCTION("""COMPUTED_VALUE""")," My Father and My Son")</f>
        <v> My Father and My Son</v>
      </c>
      <c r="M236" s="1" t="str">
        <f t="shared" si="1"/>
        <v> My Father and My Son  </v>
      </c>
    </row>
    <row r="237">
      <c r="F237" s="2" t="s">
        <v>245</v>
      </c>
      <c r="G237" s="2" t="str">
        <f>IFERROR(__xludf.DUMMYFUNCTION("SPLIT(F237,""("",0,0)"),"236. Amores Perros")</f>
        <v>236. Amores Perros</v>
      </c>
      <c r="H237" s="2" t="str">
        <f>IFERROR(__xludf.DUMMYFUNCTION("""COMPUTED_VALUE"""),"2000)")</f>
        <v>2000)</v>
      </c>
      <c r="I237" s="2">
        <f>IFERROR(__xludf.DUMMYFUNCTION("SPLIT(G237,""."")"),236.0)</f>
        <v>236</v>
      </c>
      <c r="J237" s="2" t="str">
        <f>IFERROR(__xludf.DUMMYFUNCTION("""COMPUTED_VALUE""")," Amores Perros")</f>
        <v> Amores Perros</v>
      </c>
      <c r="M237" s="1" t="str">
        <f t="shared" si="1"/>
        <v> Amores Perros  </v>
      </c>
    </row>
    <row r="238">
      <c r="F238" s="2" t="s">
        <v>246</v>
      </c>
      <c r="G238" s="2" t="str">
        <f>IFERROR(__xludf.DUMMYFUNCTION("SPLIT(F238,""("",0,0)"),"237. Rebecca")</f>
        <v>237. Rebecca</v>
      </c>
      <c r="H238" s="2" t="str">
        <f>IFERROR(__xludf.DUMMYFUNCTION("""COMPUTED_VALUE"""),"1940)")</f>
        <v>1940)</v>
      </c>
      <c r="I238" s="2">
        <f>IFERROR(__xludf.DUMMYFUNCTION("SPLIT(G238,""."")"),237.0)</f>
        <v>237</v>
      </c>
      <c r="J238" s="2" t="str">
        <f>IFERROR(__xludf.DUMMYFUNCTION("""COMPUTED_VALUE""")," Rebecca")</f>
        <v> Rebecca</v>
      </c>
      <c r="M238" s="1" t="str">
        <f t="shared" si="1"/>
        <v> Rebecca  </v>
      </c>
    </row>
    <row r="239">
      <c r="F239" s="2" t="s">
        <v>247</v>
      </c>
      <c r="G239" s="2" t="str">
        <f>IFERROR(__xludf.DUMMYFUNCTION("SPLIT(F239,""("",0,0)"),"238. Cool Hand Luke")</f>
        <v>238. Cool Hand Luke</v>
      </c>
      <c r="H239" s="2" t="str">
        <f>IFERROR(__xludf.DUMMYFUNCTION("""COMPUTED_VALUE"""),"1967)")</f>
        <v>1967)</v>
      </c>
      <c r="I239" s="2">
        <f>IFERROR(__xludf.DUMMYFUNCTION("SPLIT(G239,""."")"),238.0)</f>
        <v>238</v>
      </c>
      <c r="J239" s="2" t="str">
        <f>IFERROR(__xludf.DUMMYFUNCTION("""COMPUTED_VALUE""")," Cool Hand Luke")</f>
        <v> Cool Hand Luke</v>
      </c>
      <c r="M239" s="1" t="str">
        <f t="shared" si="1"/>
        <v> Cool Hand Luke  </v>
      </c>
    </row>
    <row r="240">
      <c r="F240" s="2" t="s">
        <v>248</v>
      </c>
      <c r="G240" s="2" t="str">
        <f>IFERROR(__xludf.DUMMYFUNCTION("SPLIT(F240,""("",0,0)"),"239. The Handmaiden")</f>
        <v>239. The Handmaiden</v>
      </c>
      <c r="H240" s="2" t="str">
        <f>IFERROR(__xludf.DUMMYFUNCTION("""COMPUTED_VALUE"""),"2016)")</f>
        <v>2016)</v>
      </c>
      <c r="I240" s="2">
        <f>IFERROR(__xludf.DUMMYFUNCTION("SPLIT(G240,""."")"),239.0)</f>
        <v>239</v>
      </c>
      <c r="J240" s="2" t="str">
        <f>IFERROR(__xludf.DUMMYFUNCTION("""COMPUTED_VALUE""")," The Handmaiden")</f>
        <v> The Handmaiden</v>
      </c>
      <c r="M240" s="1" t="str">
        <f t="shared" si="1"/>
        <v> The Handmaiden  </v>
      </c>
    </row>
    <row r="241">
      <c r="F241" s="2" t="s">
        <v>249</v>
      </c>
      <c r="G241" s="2" t="str">
        <f>IFERROR(__xludf.DUMMYFUNCTION("SPLIT(F241,""("",0,0)"),"240. The 400 Blows")</f>
        <v>240. The 400 Blows</v>
      </c>
      <c r="H241" s="2" t="str">
        <f>IFERROR(__xludf.DUMMYFUNCTION("""COMPUTED_VALUE"""),"1959)")</f>
        <v>1959)</v>
      </c>
      <c r="I241" s="2">
        <f>IFERROR(__xludf.DUMMYFUNCTION("SPLIT(G241,""."")"),240.0)</f>
        <v>240</v>
      </c>
      <c r="J241" s="2" t="str">
        <f>IFERROR(__xludf.DUMMYFUNCTION("""COMPUTED_VALUE""")," The 400 Blows")</f>
        <v> The 400 Blows</v>
      </c>
      <c r="M241" s="1" t="str">
        <f t="shared" si="1"/>
        <v> The 400 Blows  </v>
      </c>
    </row>
    <row r="242">
      <c r="F242" s="2" t="s">
        <v>250</v>
      </c>
      <c r="G242" s="2" t="str">
        <f>IFERROR(__xludf.DUMMYFUNCTION("SPLIT(F242,""("",0,0)"),"241. The Sound of Music")</f>
        <v>241. The Sound of Music</v>
      </c>
      <c r="H242" s="2" t="str">
        <f>IFERROR(__xludf.DUMMYFUNCTION("""COMPUTED_VALUE"""),"1965)")</f>
        <v>1965)</v>
      </c>
      <c r="I242" s="2">
        <f>IFERROR(__xludf.DUMMYFUNCTION("SPLIT(G242,""."")"),241.0)</f>
        <v>241</v>
      </c>
      <c r="J242" s="2" t="str">
        <f>IFERROR(__xludf.DUMMYFUNCTION("""COMPUTED_VALUE""")," The Sound of Music")</f>
        <v> The Sound of Music</v>
      </c>
      <c r="M242" s="1" t="str">
        <f t="shared" si="1"/>
        <v> The Sound of Music  </v>
      </c>
    </row>
    <row r="243">
      <c r="F243" s="2" t="s">
        <v>251</v>
      </c>
      <c r="G243" s="2" t="str">
        <f>IFERROR(__xludf.DUMMYFUNCTION("SPLIT(F243,""("",0,0)"),"242. It Happened One Night")</f>
        <v>242. It Happened One Night</v>
      </c>
      <c r="H243" s="2" t="str">
        <f>IFERROR(__xludf.DUMMYFUNCTION("""COMPUTED_VALUE"""),"1934)")</f>
        <v>1934)</v>
      </c>
      <c r="I243" s="2">
        <f>IFERROR(__xludf.DUMMYFUNCTION("SPLIT(G243,""."")"),242.0)</f>
        <v>242</v>
      </c>
      <c r="J243" s="2" t="str">
        <f>IFERROR(__xludf.DUMMYFUNCTION("""COMPUTED_VALUE""")," It Happened One Night")</f>
        <v> It Happened One Night</v>
      </c>
      <c r="M243" s="1" t="str">
        <f t="shared" si="1"/>
        <v> It Happened One Night  </v>
      </c>
    </row>
    <row r="244">
      <c r="F244" s="2" t="s">
        <v>252</v>
      </c>
      <c r="G244" s="2" t="str">
        <f>IFERROR(__xludf.DUMMYFUNCTION("SPLIT(F244,""("",0,0)"),"243. Persona")</f>
        <v>243. Persona</v>
      </c>
      <c r="H244" s="2" t="str">
        <f>IFERROR(__xludf.DUMMYFUNCTION("""COMPUTED_VALUE"""),"1966)")</f>
        <v>1966)</v>
      </c>
      <c r="I244" s="2">
        <f>IFERROR(__xludf.DUMMYFUNCTION("SPLIT(G244,""."")"),243.0)</f>
        <v>243</v>
      </c>
      <c r="J244" s="2" t="str">
        <f>IFERROR(__xludf.DUMMYFUNCTION("""COMPUTED_VALUE""")," Persona")</f>
        <v> Persona</v>
      </c>
      <c r="M244" s="1" t="str">
        <f t="shared" si="1"/>
        <v> Persona  </v>
      </c>
    </row>
    <row r="245">
      <c r="F245" s="2" t="s">
        <v>253</v>
      </c>
      <c r="G245" s="2" t="str">
        <f>IFERROR(__xludf.DUMMYFUNCTION("SPLIT(F245,""("",0,0)"),"244. Life of Brian")</f>
        <v>244. Life of Brian</v>
      </c>
      <c r="H245" s="2" t="str">
        <f>IFERROR(__xludf.DUMMYFUNCTION("""COMPUTED_VALUE"""),"1979)")</f>
        <v>1979)</v>
      </c>
      <c r="I245" s="2">
        <f>IFERROR(__xludf.DUMMYFUNCTION("SPLIT(G245,""."")"),244.0)</f>
        <v>244</v>
      </c>
      <c r="J245" s="2" t="str">
        <f>IFERROR(__xludf.DUMMYFUNCTION("""COMPUTED_VALUE""")," Life of Brian")</f>
        <v> Life of Brian</v>
      </c>
      <c r="M245" s="1" t="str">
        <f t="shared" si="1"/>
        <v> Life of Brian  </v>
      </c>
    </row>
    <row r="246">
      <c r="F246" s="2" t="s">
        <v>254</v>
      </c>
      <c r="G246" s="2" t="str">
        <f>IFERROR(__xludf.DUMMYFUNCTION("SPLIT(F246,""("",0,0)"),"245. The Iron Giant")</f>
        <v>245. The Iron Giant</v>
      </c>
      <c r="H246" s="2" t="str">
        <f>IFERROR(__xludf.DUMMYFUNCTION("""COMPUTED_VALUE"""),"1999)")</f>
        <v>1999)</v>
      </c>
      <c r="I246" s="2">
        <f>IFERROR(__xludf.DUMMYFUNCTION("SPLIT(G246,""."")"),245.0)</f>
        <v>245</v>
      </c>
      <c r="J246" s="2" t="str">
        <f>IFERROR(__xludf.DUMMYFUNCTION("""COMPUTED_VALUE""")," The Iron Giant")</f>
        <v> The Iron Giant</v>
      </c>
      <c r="M246" s="1" t="str">
        <f t="shared" si="1"/>
        <v> The Iron Giant  </v>
      </c>
    </row>
    <row r="247">
      <c r="F247" s="2" t="s">
        <v>255</v>
      </c>
      <c r="G247" s="2" t="str">
        <f>IFERROR(__xludf.DUMMYFUNCTION("SPLIT(F247,""("",0,0)"),"246. The Help")</f>
        <v>246. The Help</v>
      </c>
      <c r="H247" s="2" t="str">
        <f>IFERROR(__xludf.DUMMYFUNCTION("""COMPUTED_VALUE"""),"2011)")</f>
        <v>2011)</v>
      </c>
      <c r="I247" s="2">
        <f>IFERROR(__xludf.DUMMYFUNCTION("SPLIT(G247,""."")"),246.0)</f>
        <v>246</v>
      </c>
      <c r="J247" s="2" t="str">
        <f>IFERROR(__xludf.DUMMYFUNCTION("""COMPUTED_VALUE""")," The Help")</f>
        <v> The Help</v>
      </c>
      <c r="M247" s="1" t="str">
        <f t="shared" si="1"/>
        <v> The Help  </v>
      </c>
    </row>
    <row r="248">
      <c r="F248" s="2" t="s">
        <v>256</v>
      </c>
      <c r="G248" s="2" t="str">
        <f>IFERROR(__xludf.DUMMYFUNCTION("SPLIT(F248,""("",0,0)"),"247. Dersu Uzala")</f>
        <v>247. Dersu Uzala</v>
      </c>
      <c r="H248" s="2" t="str">
        <f>IFERROR(__xludf.DUMMYFUNCTION("""COMPUTED_VALUE"""),"1975)")</f>
        <v>1975)</v>
      </c>
      <c r="I248" s="2">
        <f>IFERROR(__xludf.DUMMYFUNCTION("SPLIT(G248,""."")"),247.0)</f>
        <v>247</v>
      </c>
      <c r="J248" s="2" t="str">
        <f>IFERROR(__xludf.DUMMYFUNCTION("""COMPUTED_VALUE""")," Dersu Uzala")</f>
        <v> Dersu Uzala</v>
      </c>
      <c r="M248" s="1" t="str">
        <f t="shared" si="1"/>
        <v> Dersu Uzala  </v>
      </c>
    </row>
    <row r="249">
      <c r="F249" s="2" t="s">
        <v>257</v>
      </c>
      <c r="G249" s="2" t="str">
        <f>IFERROR(__xludf.DUMMYFUNCTION("SPLIT(F249,""("",0,0)"),"248. Aladdin")</f>
        <v>248. Aladdin</v>
      </c>
      <c r="H249" s="2" t="str">
        <f>IFERROR(__xludf.DUMMYFUNCTION("""COMPUTED_VALUE"""),"1992)")</f>
        <v>1992)</v>
      </c>
      <c r="I249" s="2">
        <f>IFERROR(__xludf.DUMMYFUNCTION("SPLIT(G249,""."")"),248.0)</f>
        <v>248</v>
      </c>
      <c r="J249" s="2" t="str">
        <f>IFERROR(__xludf.DUMMYFUNCTION("""COMPUTED_VALUE""")," Aladdin")</f>
        <v> Aladdin</v>
      </c>
      <c r="M249" s="1" t="str">
        <f t="shared" si="1"/>
        <v> Aladdin  </v>
      </c>
    </row>
    <row r="250">
      <c r="F250" s="2" t="s">
        <v>258</v>
      </c>
      <c r="G250" s="2" t="str">
        <f>IFERROR(__xludf.DUMMYFUNCTION("SPLIT(F250,""("",0,0)"),"249. Gandhi")</f>
        <v>249. Gandhi</v>
      </c>
      <c r="H250" s="2" t="str">
        <f>IFERROR(__xludf.DUMMYFUNCTION("""COMPUTED_VALUE"""),"1982)")</f>
        <v>1982)</v>
      </c>
      <c r="I250" s="2">
        <f>IFERROR(__xludf.DUMMYFUNCTION("SPLIT(G250,""."")"),249.0)</f>
        <v>249</v>
      </c>
      <c r="J250" s="2" t="str">
        <f>IFERROR(__xludf.DUMMYFUNCTION("""COMPUTED_VALUE""")," Gandhi")</f>
        <v> Gandhi</v>
      </c>
      <c r="M250" s="1" t="str">
        <f t="shared" si="1"/>
        <v> Gandhi  </v>
      </c>
    </row>
    <row r="251">
      <c r="F251" s="2" t="s">
        <v>259</v>
      </c>
      <c r="G251" s="2" t="str">
        <f>IFERROR(__xludf.DUMMYFUNCTION("SPLIT(F251,""("",0,0)"),"250. Dances with Wolves")</f>
        <v>250. Dances with Wolves</v>
      </c>
      <c r="H251" s="2" t="str">
        <f>IFERROR(__xludf.DUMMYFUNCTION("""COMPUTED_VALUE"""),"1990)")</f>
        <v>1990)</v>
      </c>
      <c r="I251" s="2">
        <f>IFERROR(__xludf.DUMMYFUNCTION("SPLIT(G251,""."")"),250.0)</f>
        <v>250</v>
      </c>
      <c r="J251" s="2" t="str">
        <f>IFERROR(__xludf.DUMMYFUNCTION("""COMPUTED_VALUE""")," Dances with Wolves")</f>
        <v> Dances with Wolves</v>
      </c>
      <c r="M251" s="1" t="str">
        <f t="shared" si="1"/>
        <v> Dances with Wolves  </v>
      </c>
    </row>
    <row r="252">
      <c r="M252" s="1" t="str">
        <f t="shared" si="1"/>
        <v>  </v>
      </c>
    </row>
    <row r="253">
      <c r="M253" s="1" t="str">
        <f t="shared" si="1"/>
        <v>  </v>
      </c>
    </row>
    <row r="254">
      <c r="A254" s="4" t="s">
        <v>260</v>
      </c>
      <c r="M254" s="1" t="str">
        <f t="shared" si="1"/>
        <v>  </v>
      </c>
    </row>
    <row r="255">
      <c r="A255" s="4" t="s">
        <v>261</v>
      </c>
      <c r="M255" s="1" t="str">
        <f t="shared" si="1"/>
        <v>  </v>
      </c>
    </row>
    <row r="256">
      <c r="A256" s="4" t="s">
        <v>262</v>
      </c>
      <c r="M256" s="1" t="str">
        <f t="shared" si="1"/>
        <v>  </v>
      </c>
    </row>
    <row r="257">
      <c r="M257" s="1" t="str">
        <f t="shared" si="1"/>
        <v>  </v>
      </c>
    </row>
    <row r="258">
      <c r="M258" s="1" t="str">
        <f t="shared" si="1"/>
        <v>  </v>
      </c>
    </row>
    <row r="259">
      <c r="M259" s="1" t="str">
        <f t="shared" si="1"/>
        <v>  </v>
      </c>
    </row>
    <row r="260">
      <c r="M260" s="1" t="str">
        <f t="shared" si="1"/>
        <v>  </v>
      </c>
    </row>
    <row r="261">
      <c r="M261" s="1" t="str">
        <f t="shared" si="1"/>
        <v>  </v>
      </c>
    </row>
    <row r="262">
      <c r="M262" s="1" t="str">
        <f t="shared" si="1"/>
        <v>  </v>
      </c>
    </row>
    <row r="263">
      <c r="M263" s="1" t="str">
        <f t="shared" si="1"/>
        <v>  </v>
      </c>
    </row>
    <row r="264">
      <c r="M264" s="1" t="str">
        <f t="shared" si="1"/>
        <v>  </v>
      </c>
    </row>
    <row r="265">
      <c r="M265" s="1" t="str">
        <f t="shared" si="1"/>
        <v>  </v>
      </c>
    </row>
    <row r="266">
      <c r="M266" s="1" t="str">
        <f t="shared" si="1"/>
        <v>  </v>
      </c>
    </row>
    <row r="267">
      <c r="M267" s="1" t="str">
        <f t="shared" si="1"/>
        <v>  </v>
      </c>
    </row>
    <row r="268">
      <c r="M268" s="1" t="str">
        <f t="shared" si="1"/>
        <v>  </v>
      </c>
    </row>
    <row r="269">
      <c r="M269" s="1" t="str">
        <f t="shared" si="1"/>
        <v>  </v>
      </c>
    </row>
    <row r="270">
      <c r="M270" s="1" t="str">
        <f t="shared" si="1"/>
        <v>  </v>
      </c>
    </row>
    <row r="271">
      <c r="M271" s="1" t="str">
        <f t="shared" si="1"/>
        <v>  </v>
      </c>
    </row>
    <row r="272">
      <c r="M272" s="1" t="str">
        <f t="shared" si="1"/>
        <v>  </v>
      </c>
    </row>
    <row r="273">
      <c r="M273" s="1" t="str">
        <f t="shared" si="1"/>
        <v>  </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4.5"/>
    <col customWidth="1" min="2" max="2" width="28.75"/>
    <col customWidth="1" min="4" max="4" width="34.75"/>
    <col customWidth="1" min="5" max="5" width="10.75"/>
  </cols>
  <sheetData>
    <row r="1">
      <c r="A1" s="5" t="s">
        <v>9</v>
      </c>
      <c r="B1" s="6" t="s">
        <v>263</v>
      </c>
      <c r="D1" s="7" t="s">
        <v>264</v>
      </c>
      <c r="E1" s="7" t="s">
        <v>265</v>
      </c>
    </row>
    <row r="2" hidden="1">
      <c r="A2" s="8" t="s">
        <v>266</v>
      </c>
      <c r="B2" s="2" t="str">
        <f>VLOOKUP(A2,'Лист4'!B:C,2,0)</f>
        <v>#N/A</v>
      </c>
    </row>
    <row r="3" hidden="1">
      <c r="A3" s="8" t="s">
        <v>267</v>
      </c>
      <c r="B3" s="2" t="str">
        <f>VLOOKUP(A3,'Лист4'!B:C,2,0)</f>
        <v>#N/A</v>
      </c>
    </row>
    <row r="4" hidden="1">
      <c r="A4" s="8" t="s">
        <v>268</v>
      </c>
      <c r="B4" s="2" t="str">
        <f>VLOOKUP(A4,'Лист4'!B:C,2,0)</f>
        <v>#N/A</v>
      </c>
    </row>
    <row r="5" hidden="1">
      <c r="A5" s="8" t="s">
        <v>269</v>
      </c>
      <c r="B5" s="2" t="str">
        <f>VLOOKUP(A5,'Лист4'!B:C,2,0)</f>
        <v>#N/A</v>
      </c>
    </row>
    <row r="6" hidden="1">
      <c r="A6" s="8" t="s">
        <v>270</v>
      </c>
      <c r="B6" s="2" t="str">
        <f>VLOOKUP(A6,'Лист4'!B:C,2,0)</f>
        <v>#N/A</v>
      </c>
    </row>
    <row r="7">
      <c r="A7" s="8" t="s">
        <v>271</v>
      </c>
      <c r="B7" s="2" t="str">
        <f>VLOOKUP(A7,'Лист4'!B:C,2,0)</f>
        <v>195 min</v>
      </c>
      <c r="C7" s="1">
        <v>1.0</v>
      </c>
      <c r="D7" s="2" t="s">
        <v>271</v>
      </c>
      <c r="E7" s="2">
        <v>195.0</v>
      </c>
    </row>
    <row r="8">
      <c r="A8" s="8" t="s">
        <v>272</v>
      </c>
      <c r="B8" s="2" t="str">
        <f>VLOOKUP(A8,'Лист4'!B:C,2,0)</f>
        <v>201 min</v>
      </c>
      <c r="C8" s="1">
        <v>2.0</v>
      </c>
      <c r="D8" s="2" t="s">
        <v>272</v>
      </c>
      <c r="E8" s="2">
        <v>201.0</v>
      </c>
    </row>
    <row r="9">
      <c r="A9" s="8" t="s">
        <v>273</v>
      </c>
      <c r="B9" s="2" t="str">
        <f>VLOOKUP(A9,'Лист4'!B:C,2,0)</f>
        <v>154 min</v>
      </c>
      <c r="C9" s="1">
        <v>3.0</v>
      </c>
      <c r="D9" s="2" t="s">
        <v>273</v>
      </c>
      <c r="E9" s="2">
        <v>154.0</v>
      </c>
    </row>
    <row r="10" hidden="1">
      <c r="A10" s="8" t="s">
        <v>274</v>
      </c>
      <c r="B10" s="2" t="str">
        <f>VLOOKUP(A10,'Лист4'!B:C,2,0)</f>
        <v>#N/A</v>
      </c>
    </row>
    <row r="11" hidden="1">
      <c r="A11" s="8" t="s">
        <v>275</v>
      </c>
      <c r="B11" s="2" t="str">
        <f>VLOOKUP(A11,'Лист4'!B:C,2,0)</f>
        <v>#N/A</v>
      </c>
    </row>
    <row r="12" hidden="1">
      <c r="A12" s="8" t="s">
        <v>276</v>
      </c>
      <c r="B12" s="2" t="str">
        <f>VLOOKUP(A12,'Лист4'!B:C,2,0)</f>
        <v>#N/A</v>
      </c>
    </row>
    <row r="13" hidden="1">
      <c r="A13" s="8" t="s">
        <v>277</v>
      </c>
      <c r="B13" s="2" t="str">
        <f>VLOOKUP(A13,'Лист4'!B:C,2,0)</f>
        <v>#N/A</v>
      </c>
    </row>
    <row r="14">
      <c r="A14" s="8" t="s">
        <v>278</v>
      </c>
      <c r="B14" s="2" t="str">
        <f>VLOOKUP(A14,'Лист4'!B:C,2,0)</f>
        <v>179 min</v>
      </c>
      <c r="C14" s="1">
        <v>4.0</v>
      </c>
      <c r="D14" s="2" t="s">
        <v>278</v>
      </c>
      <c r="E14" s="2">
        <v>179.0</v>
      </c>
    </row>
    <row r="15">
      <c r="A15" s="8" t="s">
        <v>279</v>
      </c>
      <c r="B15" s="2" t="str">
        <f>VLOOKUP(A15,'Лист4'!B:C,2,0)</f>
        <v>148 min</v>
      </c>
      <c r="C15" s="1">
        <v>5.0</v>
      </c>
      <c r="D15" s="2" t="s">
        <v>279</v>
      </c>
      <c r="E15" s="2">
        <v>148.0</v>
      </c>
    </row>
    <row r="16" hidden="1">
      <c r="A16" s="8" t="s">
        <v>280</v>
      </c>
      <c r="B16" s="2" t="str">
        <f>VLOOKUP(A16,'Лист4'!B:C,2,0)</f>
        <v>#N/A</v>
      </c>
    </row>
    <row r="17">
      <c r="A17" s="8" t="s">
        <v>281</v>
      </c>
      <c r="B17" s="2" t="str">
        <f>VLOOKUP(A17,'Лист4'!B:C,2,0)</f>
        <v>136 min</v>
      </c>
      <c r="C17" s="1">
        <v>6.0</v>
      </c>
      <c r="D17" s="2" t="s">
        <v>281</v>
      </c>
      <c r="E17" s="2">
        <v>136.0</v>
      </c>
    </row>
    <row r="18">
      <c r="A18" s="8" t="s">
        <v>282</v>
      </c>
      <c r="B18" s="2" t="str">
        <f>VLOOKUP(A18,'Лист4'!B:C,2,0)</f>
        <v>145 min</v>
      </c>
      <c r="C18" s="1">
        <v>7.0</v>
      </c>
      <c r="D18" s="2" t="s">
        <v>282</v>
      </c>
      <c r="E18" s="2">
        <v>145.0</v>
      </c>
    </row>
    <row r="19" hidden="1">
      <c r="A19" s="8" t="s">
        <v>283</v>
      </c>
      <c r="B19" s="2" t="str">
        <f>VLOOKUP(A19,'Лист4'!B:C,2,0)</f>
        <v>#N/A</v>
      </c>
    </row>
    <row r="20" hidden="1">
      <c r="A20" s="8" t="s">
        <v>284</v>
      </c>
      <c r="B20" s="2" t="str">
        <f>VLOOKUP(A20,'Лист4'!B:C,2,0)</f>
        <v>#N/A</v>
      </c>
    </row>
    <row r="21" hidden="1">
      <c r="A21" s="8" t="s">
        <v>285</v>
      </c>
      <c r="B21" s="2" t="str">
        <f>VLOOKUP(A21,'Лист4'!B:C,2,0)</f>
        <v>#N/A</v>
      </c>
    </row>
    <row r="22" hidden="1">
      <c r="A22" s="8" t="s">
        <v>286</v>
      </c>
      <c r="B22" s="2" t="str">
        <f>VLOOKUP(A22,'Лист4'!B:C,2,0)</f>
        <v>#N/A</v>
      </c>
    </row>
    <row r="23" hidden="1">
      <c r="A23" s="8" t="s">
        <v>287</v>
      </c>
      <c r="B23" s="2" t="str">
        <f>VLOOKUP(A23,'Лист4'!B:C,2,0)</f>
        <v>#N/A</v>
      </c>
    </row>
    <row r="24">
      <c r="A24" s="8" t="s">
        <v>288</v>
      </c>
      <c r="B24" s="2" t="str">
        <f>VLOOKUP(A24,'Лист4'!B:C,2,0)</f>
        <v>130 min</v>
      </c>
      <c r="C24" s="1">
        <v>8.0</v>
      </c>
      <c r="D24" s="2" t="s">
        <v>288</v>
      </c>
      <c r="E24" s="2">
        <v>130.0</v>
      </c>
    </row>
    <row r="25" hidden="1">
      <c r="A25" s="8" t="s">
        <v>289</v>
      </c>
      <c r="B25" s="2" t="str">
        <f>VLOOKUP(A25,'Лист4'!B:C,2,0)</f>
        <v>#N/A</v>
      </c>
    </row>
    <row r="26" hidden="1">
      <c r="A26" s="8" t="s">
        <v>290</v>
      </c>
      <c r="B26" s="2" t="str">
        <f>VLOOKUP(A26,'Лист4'!B:C,2,0)</f>
        <v>#N/A</v>
      </c>
    </row>
    <row r="27" hidden="1">
      <c r="A27" s="8" t="s">
        <v>291</v>
      </c>
      <c r="B27" s="2" t="str">
        <f>VLOOKUP(A27,'Лист4'!B:C,2,0)</f>
        <v>#N/A</v>
      </c>
    </row>
    <row r="28" hidden="1">
      <c r="A28" s="8" t="s">
        <v>292</v>
      </c>
      <c r="B28" s="2" t="str">
        <f>VLOOKUP(A28,'Лист4'!B:C,2,0)</f>
        <v>#N/A</v>
      </c>
    </row>
    <row r="29" hidden="1">
      <c r="A29" s="8" t="s">
        <v>293</v>
      </c>
      <c r="B29" s="2" t="str">
        <f>VLOOKUP(A29,'Лист4'!B:C,2,0)</f>
        <v>#N/A</v>
      </c>
    </row>
    <row r="30" hidden="1">
      <c r="A30" s="8" t="s">
        <v>294</v>
      </c>
      <c r="B30" s="2" t="str">
        <f>VLOOKUP(A30,'Лист4'!B:C,2,0)</f>
        <v>#N/A</v>
      </c>
    </row>
    <row r="31" hidden="1">
      <c r="A31" s="8" t="s">
        <v>295</v>
      </c>
      <c r="B31" s="2" t="str">
        <f>VLOOKUP(A31,'Лист4'!B:C,2,0)</f>
        <v>#N/A</v>
      </c>
    </row>
    <row r="32" hidden="1">
      <c r="A32" s="8" t="s">
        <v>296</v>
      </c>
      <c r="B32" s="2" t="str">
        <f>VLOOKUP(A32,'Лист4'!B:C,2,0)</f>
        <v>#N/A</v>
      </c>
    </row>
    <row r="33" hidden="1">
      <c r="A33" s="8" t="s">
        <v>297</v>
      </c>
      <c r="B33" s="2" t="str">
        <f>VLOOKUP(A33,'Лист4'!B:C,2,0)</f>
        <v>#N/A</v>
      </c>
    </row>
    <row r="34">
      <c r="A34" s="8" t="s">
        <v>298</v>
      </c>
      <c r="B34" s="2" t="str">
        <f>VLOOKUP(A34,'Лист4'!B:C,2,0)</f>
        <v>143 min</v>
      </c>
      <c r="C34" s="1">
        <v>9.0</v>
      </c>
      <c r="D34" s="2" t="s">
        <v>298</v>
      </c>
      <c r="E34" s="2">
        <v>143.0</v>
      </c>
    </row>
    <row r="35" hidden="1">
      <c r="A35" s="8" t="s">
        <v>299</v>
      </c>
      <c r="B35" s="2" t="str">
        <f>VLOOKUP(A35,'Лист4'!B:C,2,0)</f>
        <v>#N/A</v>
      </c>
    </row>
    <row r="36" hidden="1">
      <c r="A36" s="8" t="s">
        <v>300</v>
      </c>
      <c r="B36" s="2" t="str">
        <f>VLOOKUP(A36,'Лист4'!B:C,2,0)</f>
        <v>#N/A</v>
      </c>
    </row>
    <row r="37" hidden="1">
      <c r="A37" s="8" t="s">
        <v>301</v>
      </c>
      <c r="B37" s="2" t="str">
        <f>VLOOKUP(A37,'Лист4'!B:C,2,0)</f>
        <v>#N/A</v>
      </c>
    </row>
    <row r="38" hidden="1">
      <c r="A38" s="8" t="s">
        <v>302</v>
      </c>
      <c r="B38" s="2" t="str">
        <f>VLOOKUP(A38,'Лист4'!B:C,2,0)</f>
        <v>#N/A</v>
      </c>
    </row>
    <row r="39">
      <c r="A39" s="8" t="s">
        <v>303</v>
      </c>
      <c r="B39" s="2" t="str">
        <f>VLOOKUP(A39,'Лист4'!B:C,2,0)</f>
        <v>119 min</v>
      </c>
      <c r="C39" s="1">
        <v>10.0</v>
      </c>
      <c r="D39" s="2" t="s">
        <v>303</v>
      </c>
      <c r="E39" s="2">
        <v>119.0</v>
      </c>
    </row>
    <row r="40">
      <c r="A40" s="8" t="s">
        <v>304</v>
      </c>
      <c r="B40" s="2" t="str">
        <f>VLOOKUP(A40,'Лист4'!B:C,2,0)</f>
        <v>151 min</v>
      </c>
      <c r="C40" s="1">
        <v>11.0</v>
      </c>
      <c r="D40" s="2" t="s">
        <v>304</v>
      </c>
      <c r="E40" s="2">
        <v>151.0</v>
      </c>
    </row>
    <row r="41" hidden="1">
      <c r="A41" s="8" t="s">
        <v>305</v>
      </c>
      <c r="B41" s="2" t="str">
        <f>VLOOKUP(A41,'Лист4'!B:C,2,0)</f>
        <v>#N/A</v>
      </c>
    </row>
    <row r="42" hidden="1">
      <c r="A42" s="8" t="s">
        <v>306</v>
      </c>
      <c r="B42" s="2" t="str">
        <f>VLOOKUP(A42,'Лист4'!B:C,2,0)</f>
        <v>#N/A</v>
      </c>
    </row>
    <row r="43" hidden="1">
      <c r="A43" s="8" t="s">
        <v>307</v>
      </c>
      <c r="B43" s="2" t="str">
        <f>VLOOKUP(A43,'Лист4'!B:C,2,0)</f>
        <v>#N/A</v>
      </c>
    </row>
    <row r="44" hidden="1">
      <c r="A44" s="8" t="s">
        <v>308</v>
      </c>
      <c r="B44" s="2" t="str">
        <f>VLOOKUP(A44,'Лист4'!B:C,2,0)</f>
        <v>#N/A</v>
      </c>
    </row>
    <row r="45" hidden="1">
      <c r="A45" s="8" t="s">
        <v>309</v>
      </c>
      <c r="B45" s="2" t="str">
        <f>VLOOKUP(A45,'Лист4'!B:C,2,0)</f>
        <v>#N/A</v>
      </c>
    </row>
    <row r="46" hidden="1">
      <c r="A46" s="8" t="s">
        <v>310</v>
      </c>
      <c r="B46" s="2" t="str">
        <f>VLOOKUP(A46,'Лист4'!B:C,2,0)</f>
        <v>#N/A</v>
      </c>
    </row>
    <row r="47">
      <c r="A47" s="8" t="s">
        <v>311</v>
      </c>
      <c r="B47" s="2" t="str">
        <f>VLOOKUP(A47,'Лист4'!B:C,2,0)</f>
        <v>112 min</v>
      </c>
      <c r="C47" s="1">
        <v>12.0</v>
      </c>
      <c r="D47" s="2" t="s">
        <v>311</v>
      </c>
      <c r="E47" s="2">
        <v>112.0</v>
      </c>
    </row>
    <row r="48" hidden="1">
      <c r="A48" s="8" t="s">
        <v>312</v>
      </c>
      <c r="B48" s="2" t="str">
        <f>VLOOKUP(A48,'Лист4'!B:C,2,0)</f>
        <v>#N/A</v>
      </c>
    </row>
    <row r="49">
      <c r="A49" s="8" t="s">
        <v>313</v>
      </c>
      <c r="B49" s="2" t="str">
        <f>VLOOKUP(A49,'Лист4'!B:C,2,0)</f>
        <v>166 min</v>
      </c>
      <c r="C49" s="1">
        <v>13.0</v>
      </c>
      <c r="D49" s="2" t="s">
        <v>313</v>
      </c>
      <c r="E49" s="2">
        <v>166.0</v>
      </c>
    </row>
    <row r="50" hidden="1">
      <c r="A50" s="8" t="s">
        <v>314</v>
      </c>
      <c r="B50" s="2" t="str">
        <f>VLOOKUP(A50,'Лист4'!B:C,2,0)</f>
        <v>#N/A</v>
      </c>
    </row>
    <row r="51" hidden="1">
      <c r="A51" s="8" t="s">
        <v>315</v>
      </c>
      <c r="B51" s="2" t="str">
        <f>VLOOKUP(A51,'Лист4'!B:C,2,0)</f>
        <v>#N/A</v>
      </c>
    </row>
    <row r="52" hidden="1">
      <c r="A52" s="8" t="s">
        <v>316</v>
      </c>
      <c r="B52" s="2" t="str">
        <f>VLOOKUP(A52,'Лист4'!B:C,2,0)</f>
        <v>#N/A</v>
      </c>
    </row>
    <row r="53" hidden="1">
      <c r="A53" s="8" t="s">
        <v>317</v>
      </c>
      <c r="B53" s="2" t="str">
        <f>VLOOKUP(A53,'Лист4'!B:C,2,0)</f>
        <v>#N/A</v>
      </c>
    </row>
    <row r="54" hidden="1">
      <c r="A54" s="8" t="s">
        <v>318</v>
      </c>
      <c r="B54" s="2" t="str">
        <f>VLOOKUP(A54,'Лист4'!B:C,2,0)</f>
        <v>#N/A</v>
      </c>
    </row>
    <row r="55" hidden="1">
      <c r="A55" s="8" t="s">
        <v>319</v>
      </c>
      <c r="B55" s="2" t="str">
        <f>VLOOKUP(A55,'Лист4'!B:C,2,0)</f>
        <v>#N/A</v>
      </c>
    </row>
    <row r="56">
      <c r="A56" s="8" t="s">
        <v>320</v>
      </c>
      <c r="B56" s="2" t="str">
        <f>VLOOKUP(A56,'Лист4'!B:C,2,0)</f>
        <v>165 min</v>
      </c>
      <c r="C56" s="1">
        <v>14.0</v>
      </c>
      <c r="D56" s="2" t="s">
        <v>320</v>
      </c>
      <c r="E56" s="2">
        <v>165.0</v>
      </c>
    </row>
    <row r="57" hidden="1">
      <c r="A57" s="8" t="s">
        <v>321</v>
      </c>
      <c r="B57" s="2" t="str">
        <f>VLOOKUP(A57,'Лист4'!B:C,2,0)</f>
        <v>#N/A</v>
      </c>
    </row>
    <row r="58" hidden="1">
      <c r="A58" s="8" t="s">
        <v>322</v>
      </c>
      <c r="B58" s="2" t="str">
        <f>VLOOKUP(A58,'Лист4'!B:C,2,0)</f>
        <v>#N/A</v>
      </c>
    </row>
    <row r="59">
      <c r="A59" s="8" t="s">
        <v>323</v>
      </c>
      <c r="B59" s="2" t="str">
        <f>VLOOKUP(A59,'Лист4'!B:C,2,0)</f>
        <v>138 min</v>
      </c>
      <c r="C59" s="1">
        <v>15.0</v>
      </c>
      <c r="D59" s="2" t="s">
        <v>323</v>
      </c>
      <c r="E59" s="2">
        <v>138.0</v>
      </c>
    </row>
    <row r="60" hidden="1">
      <c r="A60" s="8" t="s">
        <v>324</v>
      </c>
      <c r="B60" s="2" t="str">
        <f>VLOOKUP(A60,'Лист4'!B:C,2,0)</f>
        <v>#N/A</v>
      </c>
    </row>
    <row r="61" hidden="1">
      <c r="A61" s="8" t="s">
        <v>325</v>
      </c>
      <c r="B61" s="2" t="str">
        <f>VLOOKUP(A61,'Лист4'!B:C,2,0)</f>
        <v>#N/A</v>
      </c>
    </row>
    <row r="62" hidden="1">
      <c r="A62" s="8" t="s">
        <v>326</v>
      </c>
      <c r="B62" s="2" t="str">
        <f>VLOOKUP(A62,'Лист4'!B:C,2,0)</f>
        <v>#N/A</v>
      </c>
    </row>
    <row r="63" hidden="1">
      <c r="A63" s="8" t="s">
        <v>327</v>
      </c>
      <c r="B63" s="2" t="str">
        <f>VLOOKUP(A63,'Лист4'!B:C,2,0)</f>
        <v>#N/A</v>
      </c>
    </row>
    <row r="64">
      <c r="A64" s="8" t="s">
        <v>328</v>
      </c>
      <c r="B64" s="2" t="str">
        <f>VLOOKUP(A64,'Лист4'!B:C,2,0)</f>
        <v>150 min</v>
      </c>
      <c r="C64" s="1">
        <v>16.0</v>
      </c>
      <c r="D64" s="2" t="s">
        <v>328</v>
      </c>
      <c r="E64" s="2">
        <v>150.0</v>
      </c>
    </row>
    <row r="65" hidden="1">
      <c r="A65" s="8" t="s">
        <v>329</v>
      </c>
      <c r="B65" s="2" t="str">
        <f>VLOOKUP(A65,'Лист4'!B:C,2,0)</f>
        <v>#N/A</v>
      </c>
    </row>
    <row r="66" hidden="1">
      <c r="A66" s="8" t="s">
        <v>330</v>
      </c>
      <c r="B66" s="2" t="str">
        <f>VLOOKUP(A66,'Лист4'!B:C,2,0)</f>
        <v>#N/A</v>
      </c>
    </row>
    <row r="67">
      <c r="A67" s="8" t="s">
        <v>331</v>
      </c>
      <c r="B67" s="2" t="str">
        <f>VLOOKUP(A67,'Лист4'!B:C,2,0)</f>
        <v>117 min</v>
      </c>
      <c r="C67" s="1">
        <v>17.0</v>
      </c>
      <c r="D67" s="2" t="s">
        <v>331</v>
      </c>
      <c r="E67" s="2">
        <v>117.0</v>
      </c>
    </row>
    <row r="68">
      <c r="A68" s="8" t="s">
        <v>332</v>
      </c>
      <c r="B68" s="2" t="str">
        <f>VLOOKUP(A68,'Лист4'!B:C,2,0)</f>
        <v>122 min</v>
      </c>
      <c r="C68" s="1">
        <v>18.0</v>
      </c>
      <c r="D68" s="2" t="s">
        <v>332</v>
      </c>
      <c r="E68" s="2">
        <v>122.0</v>
      </c>
    </row>
    <row r="69" hidden="1">
      <c r="A69" s="8" t="s">
        <v>333</v>
      </c>
      <c r="B69" s="2" t="str">
        <f>VLOOKUP(A69,'Лист4'!B:C,2,0)</f>
        <v>#N/A</v>
      </c>
    </row>
    <row r="70" hidden="1">
      <c r="A70" s="8" t="s">
        <v>334</v>
      </c>
      <c r="B70" s="2" t="str">
        <f>VLOOKUP(A70,'Лист4'!B:C,2,0)</f>
        <v>#N/A</v>
      </c>
    </row>
    <row r="71" hidden="1">
      <c r="A71" s="8" t="s">
        <v>335</v>
      </c>
      <c r="B71" s="2" t="str">
        <f>VLOOKUP(A71,'Лист4'!B:C,2,0)</f>
        <v>#N/A</v>
      </c>
    </row>
    <row r="72">
      <c r="A72" s="8" t="s">
        <v>336</v>
      </c>
      <c r="B72" s="2" t="str">
        <f>VLOOKUP(A72,'Лист4'!B:C,2,0)</f>
        <v>153 min</v>
      </c>
      <c r="C72" s="1">
        <v>19.0</v>
      </c>
      <c r="D72" s="2" t="s">
        <v>336</v>
      </c>
      <c r="E72" s="2">
        <v>153.0</v>
      </c>
    </row>
    <row r="73" hidden="1">
      <c r="A73" s="8" t="s">
        <v>337</v>
      </c>
      <c r="B73" s="2" t="str">
        <f>VLOOKUP(A73,'Лист4'!B:C,2,0)</f>
        <v>#N/A</v>
      </c>
    </row>
    <row r="74" hidden="1">
      <c r="A74" s="8" t="s">
        <v>338</v>
      </c>
      <c r="B74" s="2" t="str">
        <f>VLOOKUP(A74,'Лист4'!B:C,2,0)</f>
        <v>#N/A</v>
      </c>
    </row>
    <row r="75" hidden="1">
      <c r="A75" s="8" t="s">
        <v>339</v>
      </c>
      <c r="B75" s="2" t="str">
        <f>VLOOKUP(A75,'Лист4'!B:C,2,0)</f>
        <v>#N/A</v>
      </c>
    </row>
    <row r="76">
      <c r="A76" s="8" t="s">
        <v>340</v>
      </c>
      <c r="B76" s="2" t="str">
        <f>VLOOKUP(A76,'Лист4'!B:C,2,0)</f>
        <v>98 min</v>
      </c>
      <c r="C76" s="1">
        <v>20.0</v>
      </c>
      <c r="D76" s="2" t="s">
        <v>340</v>
      </c>
      <c r="E76" s="2">
        <v>98.0</v>
      </c>
    </row>
    <row r="77" hidden="1">
      <c r="A77" s="8" t="s">
        <v>341</v>
      </c>
      <c r="B77" s="2" t="str">
        <f>VLOOKUP(A77,'Лист4'!B:C,2,0)</f>
        <v>#N/A</v>
      </c>
    </row>
    <row r="78" hidden="1">
      <c r="A78" s="8" t="s">
        <v>342</v>
      </c>
      <c r="B78" s="2" t="str">
        <f>VLOOKUP(A78,'Лист4'!B:C,2,0)</f>
        <v>#N/A</v>
      </c>
    </row>
    <row r="79" hidden="1">
      <c r="A79" s="8" t="s">
        <v>343</v>
      </c>
      <c r="B79" s="2" t="str">
        <f>VLOOKUP(A79,'Лист4'!B:C,2,0)</f>
        <v>#N/A</v>
      </c>
    </row>
    <row r="80" hidden="1">
      <c r="A80" s="8" t="s">
        <v>344</v>
      </c>
      <c r="B80" s="2" t="str">
        <f>VLOOKUP(A80,'Лист4'!B:C,2,0)</f>
        <v>#N/A</v>
      </c>
    </row>
    <row r="81" hidden="1">
      <c r="A81" s="8" t="s">
        <v>345</v>
      </c>
      <c r="B81" s="2" t="str">
        <f>VLOOKUP(A81,'Лист4'!B:C,2,0)</f>
        <v>#N/A</v>
      </c>
    </row>
    <row r="82" hidden="1">
      <c r="A82" s="8" t="s">
        <v>346</v>
      </c>
      <c r="B82" s="2" t="str">
        <f>VLOOKUP(A82,'Лист4'!B:C,2,0)</f>
        <v>#N/A</v>
      </c>
    </row>
    <row r="83" hidden="1">
      <c r="A83" s="8" t="s">
        <v>347</v>
      </c>
      <c r="B83" s="2" t="str">
        <f>VLOOKUP(A83,'Лист4'!B:C,2,0)</f>
        <v>#N/A</v>
      </c>
    </row>
    <row r="84">
      <c r="A84" s="8" t="s">
        <v>348</v>
      </c>
      <c r="B84" s="2" t="str">
        <f>VLOOKUP(A84,'Лист4'!B:C,2,0)</f>
        <v>164 min</v>
      </c>
      <c r="C84" s="1">
        <v>21.0</v>
      </c>
      <c r="D84" s="2" t="s">
        <v>348</v>
      </c>
      <c r="E84" s="2">
        <v>164.0</v>
      </c>
    </row>
    <row r="85" hidden="1">
      <c r="A85" s="8" t="s">
        <v>349</v>
      </c>
      <c r="B85" s="2" t="str">
        <f>VLOOKUP(A85,'Лист4'!B:C,2,0)</f>
        <v>#N/A</v>
      </c>
    </row>
    <row r="86" hidden="1">
      <c r="A86" s="8" t="s">
        <v>350</v>
      </c>
      <c r="B86" s="2" t="str">
        <f>VLOOKUP(A86,'Лист4'!B:C,2,0)</f>
        <v>#N/A</v>
      </c>
    </row>
    <row r="87" hidden="1">
      <c r="A87" s="8" t="s">
        <v>351</v>
      </c>
      <c r="B87" s="2" t="str">
        <f>VLOOKUP(A87,'Лист4'!B:C,2,0)</f>
        <v>#N/A</v>
      </c>
    </row>
    <row r="88" hidden="1">
      <c r="A88" s="8" t="s">
        <v>352</v>
      </c>
      <c r="B88" s="2" t="str">
        <f>VLOOKUP(A88,'Лист4'!B:C,2,0)</f>
        <v>#N/A</v>
      </c>
    </row>
    <row r="89" hidden="1">
      <c r="A89" s="8" t="s">
        <v>353</v>
      </c>
      <c r="B89" s="2" t="str">
        <f>VLOOKUP(A89,'Лист4'!B:C,2,0)</f>
        <v>#N/A</v>
      </c>
    </row>
    <row r="90" hidden="1">
      <c r="A90" s="8" t="s">
        <v>354</v>
      </c>
      <c r="B90" s="2" t="str">
        <f>VLOOKUP(A90,'Лист4'!B:C,2,0)</f>
        <v>#N/A</v>
      </c>
    </row>
    <row r="91" hidden="1">
      <c r="A91" s="8" t="s">
        <v>355</v>
      </c>
      <c r="B91" s="2" t="str">
        <f>VLOOKUP(A91,'Лист4'!B:C,2,0)</f>
        <v>#N/A</v>
      </c>
    </row>
    <row r="92" hidden="1">
      <c r="A92" s="8" t="s">
        <v>356</v>
      </c>
      <c r="B92" s="2" t="str">
        <f>VLOOKUP(A92,'Лист4'!B:C,2,0)</f>
        <v>#N/A</v>
      </c>
    </row>
    <row r="93" hidden="1">
      <c r="A93" s="8" t="s">
        <v>357</v>
      </c>
      <c r="B93" s="2" t="str">
        <f>VLOOKUP(A93,'Лист4'!B:C,2,0)</f>
        <v>#N/A</v>
      </c>
    </row>
    <row r="94" hidden="1">
      <c r="A94" s="8" t="s">
        <v>358</v>
      </c>
      <c r="B94" s="2" t="str">
        <f>VLOOKUP(A94,'Лист4'!B:C,2,0)</f>
        <v>#N/A</v>
      </c>
    </row>
    <row r="95" hidden="1">
      <c r="A95" s="8" t="s">
        <v>359</v>
      </c>
      <c r="B95" s="2" t="str">
        <f>VLOOKUP(A95,'Лист4'!B:C,2,0)</f>
        <v>1 Season</v>
      </c>
    </row>
    <row r="96" hidden="1">
      <c r="A96" s="8" t="s">
        <v>360</v>
      </c>
      <c r="B96" s="2" t="str">
        <f>VLOOKUP(A96,'Лист4'!B:C,2,0)</f>
        <v>#N/A</v>
      </c>
    </row>
    <row r="97" hidden="1">
      <c r="A97" s="8" t="s">
        <v>361</v>
      </c>
      <c r="B97" s="2" t="str">
        <f>VLOOKUP(A97,'Лист4'!B:C,2,0)</f>
        <v>#N/A</v>
      </c>
    </row>
    <row r="98" hidden="1">
      <c r="A98" s="8" t="s">
        <v>362</v>
      </c>
      <c r="B98" s="2" t="str">
        <f>VLOOKUP(A98,'Лист4'!B:C,2,0)</f>
        <v>#N/A</v>
      </c>
    </row>
    <row r="99" hidden="1">
      <c r="A99" s="8" t="s">
        <v>363</v>
      </c>
      <c r="B99" s="2" t="str">
        <f>VLOOKUP(A99,'Лист4'!B:C,2,0)</f>
        <v>#N/A</v>
      </c>
    </row>
    <row r="100" hidden="1">
      <c r="A100" s="8" t="s">
        <v>364</v>
      </c>
      <c r="B100" s="2" t="str">
        <f>VLOOKUP(A100,'Лист4'!B:C,2,0)</f>
        <v>#N/A</v>
      </c>
    </row>
    <row r="101" hidden="1">
      <c r="A101" s="8" t="s">
        <v>365</v>
      </c>
      <c r="B101" s="2" t="str">
        <f>VLOOKUP(A101,'Лист4'!B:C,2,0)</f>
        <v>#N/A</v>
      </c>
    </row>
    <row r="102" hidden="1">
      <c r="A102" s="8" t="s">
        <v>366</v>
      </c>
      <c r="B102" s="2" t="str">
        <f>VLOOKUP(A102,'Лист4'!B:C,2,0)</f>
        <v>#N/A</v>
      </c>
    </row>
    <row r="103" hidden="1">
      <c r="A103" s="8" t="s">
        <v>367</v>
      </c>
      <c r="B103" s="2" t="str">
        <f>VLOOKUP(A103,'Лист4'!B:C,2,0)</f>
        <v>2 Seasons</v>
      </c>
    </row>
    <row r="104">
      <c r="A104" s="8" t="s">
        <v>368</v>
      </c>
      <c r="B104" s="2" t="str">
        <f>VLOOKUP(A104,'Лист4'!B:C,2,0)</f>
        <v>137 min</v>
      </c>
      <c r="C104" s="1">
        <v>22.0</v>
      </c>
      <c r="D104" s="2" t="s">
        <v>368</v>
      </c>
      <c r="E104" s="2">
        <v>137.0</v>
      </c>
    </row>
    <row r="105" hidden="1">
      <c r="A105" s="8" t="s">
        <v>369</v>
      </c>
      <c r="B105" s="2" t="str">
        <f>VLOOKUP(A105,'Лист4'!B:C,2,0)</f>
        <v>#N/A</v>
      </c>
    </row>
    <row r="106" hidden="1">
      <c r="A106" s="8" t="s">
        <v>370</v>
      </c>
      <c r="B106" s="2" t="str">
        <f>VLOOKUP(A106,'Лист4'!B:C,2,0)</f>
        <v>#N/A</v>
      </c>
    </row>
    <row r="107" hidden="1">
      <c r="A107" s="8" t="s">
        <v>371</v>
      </c>
      <c r="B107" s="2" t="str">
        <f>VLOOKUP(A107,'Лист4'!B:C,2,0)</f>
        <v>#N/A</v>
      </c>
    </row>
    <row r="108" hidden="1">
      <c r="A108" s="8" t="s">
        <v>372</v>
      </c>
      <c r="B108" s="2" t="str">
        <f>VLOOKUP(A108,'Лист4'!B:C,2,0)</f>
        <v>#N/A</v>
      </c>
    </row>
    <row r="109" hidden="1">
      <c r="A109" s="8" t="s">
        <v>373</v>
      </c>
      <c r="B109" s="2" t="str">
        <f>VLOOKUP(A109,'Лист4'!B:C,2,0)</f>
        <v>#N/A</v>
      </c>
    </row>
    <row r="110" hidden="1">
      <c r="A110" s="8" t="s">
        <v>374</v>
      </c>
      <c r="B110" s="2" t="str">
        <f>VLOOKUP(A110,'Лист4'!B:C,2,0)</f>
        <v>#N/A</v>
      </c>
    </row>
    <row r="111" hidden="1">
      <c r="A111" s="8" t="s">
        <v>375</v>
      </c>
      <c r="B111" s="2" t="str">
        <f>VLOOKUP(A111,'Лист4'!B:C,2,0)</f>
        <v>#N/A</v>
      </c>
    </row>
    <row r="112" hidden="1">
      <c r="A112" s="8" t="s">
        <v>376</v>
      </c>
      <c r="B112" s="2" t="str">
        <f>VLOOKUP(A112,'Лист4'!B:C,2,0)</f>
        <v>#N/A</v>
      </c>
    </row>
    <row r="113" hidden="1">
      <c r="A113" s="8" t="s">
        <v>377</v>
      </c>
      <c r="B113" s="2" t="str">
        <f>VLOOKUP(A113,'Лист4'!B:C,2,0)</f>
        <v>#N/A</v>
      </c>
    </row>
    <row r="114" hidden="1">
      <c r="A114" s="8" t="s">
        <v>378</v>
      </c>
      <c r="B114" s="2" t="str">
        <f>VLOOKUP(A114,'Лист4'!B:C,2,0)</f>
        <v>#N/A</v>
      </c>
    </row>
    <row r="115">
      <c r="A115" s="8" t="s">
        <v>379</v>
      </c>
      <c r="B115" s="2" t="str">
        <f>VLOOKUP(A115,'Лист4'!B:C,2,0)</f>
        <v>123 min</v>
      </c>
      <c r="C115" s="1">
        <v>23.0</v>
      </c>
      <c r="D115" s="2" t="s">
        <v>379</v>
      </c>
      <c r="E115" s="2">
        <v>123.0</v>
      </c>
    </row>
    <row r="116" hidden="1">
      <c r="A116" s="8" t="s">
        <v>380</v>
      </c>
      <c r="B116" s="2" t="str">
        <f>VLOOKUP(A116,'Лист4'!B:C,2,0)</f>
        <v>#N/A</v>
      </c>
    </row>
    <row r="117">
      <c r="A117" s="8" t="s">
        <v>381</v>
      </c>
      <c r="B117" s="2" t="str">
        <f>VLOOKUP(A117,'Лист4'!B:C,2,0)</f>
        <v>114 min</v>
      </c>
      <c r="C117" s="1">
        <v>24.0</v>
      </c>
      <c r="D117" s="2" t="s">
        <v>381</v>
      </c>
      <c r="E117" s="2">
        <v>114.0</v>
      </c>
    </row>
    <row r="118" hidden="1">
      <c r="A118" s="8" t="s">
        <v>382</v>
      </c>
      <c r="B118" s="2" t="str">
        <f>VLOOKUP(A118,'Лист4'!B:C,2,0)</f>
        <v>#N/A</v>
      </c>
    </row>
    <row r="119" hidden="1">
      <c r="A119" s="8" t="s">
        <v>383</v>
      </c>
      <c r="B119" s="2" t="str">
        <f>VLOOKUP(A119,'Лист4'!B:C,2,0)</f>
        <v>#N/A</v>
      </c>
    </row>
    <row r="120" hidden="1">
      <c r="A120" s="8" t="s">
        <v>384</v>
      </c>
      <c r="B120" s="2" t="str">
        <f>VLOOKUP(A120,'Лист4'!B:C,2,0)</f>
        <v>#N/A</v>
      </c>
    </row>
    <row r="121">
      <c r="A121" s="8" t="s">
        <v>385</v>
      </c>
      <c r="B121" s="2" t="str">
        <f>VLOOKUP(A121,'Лист4'!B:C,2,0)</f>
        <v>127 min</v>
      </c>
      <c r="C121" s="1">
        <v>25.0</v>
      </c>
      <c r="D121" s="2" t="s">
        <v>385</v>
      </c>
      <c r="E121" s="2">
        <v>127.0</v>
      </c>
    </row>
    <row r="122" hidden="1">
      <c r="A122" s="8" t="s">
        <v>386</v>
      </c>
      <c r="B122" s="2" t="str">
        <f>VLOOKUP(A122,'Лист4'!B:C,2,0)</f>
        <v>#N/A</v>
      </c>
    </row>
    <row r="123" hidden="1">
      <c r="A123" s="8" t="s">
        <v>387</v>
      </c>
      <c r="B123" s="2" t="str">
        <f>VLOOKUP(A123,'Лист4'!B:C,2,0)</f>
        <v>#N/A</v>
      </c>
    </row>
    <row r="124" hidden="1">
      <c r="A124" s="8" t="s">
        <v>388</v>
      </c>
      <c r="B124" s="2" t="str">
        <f>VLOOKUP(A124,'Лист4'!B:C,2,0)</f>
        <v>#N/A</v>
      </c>
    </row>
    <row r="125" hidden="1">
      <c r="A125" s="8" t="s">
        <v>389</v>
      </c>
      <c r="B125" s="2" t="str">
        <f>VLOOKUP(A125,'Лист4'!B:C,2,0)</f>
        <v>#N/A</v>
      </c>
    </row>
    <row r="126">
      <c r="A126" s="8" t="s">
        <v>390</v>
      </c>
      <c r="B126" s="2" t="str">
        <f>VLOOKUP(A126,'Лист4'!B:C,2,0)</f>
        <v>161 min</v>
      </c>
      <c r="C126" s="1">
        <v>26.0</v>
      </c>
      <c r="D126" s="2" t="s">
        <v>390</v>
      </c>
      <c r="E126" s="2">
        <v>161.0</v>
      </c>
    </row>
    <row r="127" hidden="1">
      <c r="A127" s="8" t="s">
        <v>391</v>
      </c>
      <c r="B127" s="2" t="str">
        <f>VLOOKUP(A127,'Лист4'!B:C,2,0)</f>
        <v>#N/A</v>
      </c>
    </row>
    <row r="128" hidden="1">
      <c r="A128" s="8" t="s">
        <v>392</v>
      </c>
      <c r="B128" s="2" t="str">
        <f>VLOOKUP(A128,'Лист4'!B:C,2,0)</f>
        <v>#N/A</v>
      </c>
    </row>
    <row r="129" hidden="1">
      <c r="A129" s="8" t="s">
        <v>393</v>
      </c>
      <c r="B129" s="2" t="str">
        <f>VLOOKUP(A129,'Лист4'!B:C,2,0)</f>
        <v>#N/A</v>
      </c>
    </row>
    <row r="130" hidden="1">
      <c r="A130" s="8" t="s">
        <v>394</v>
      </c>
      <c r="B130" s="2" t="str">
        <f>VLOOKUP(A130,'Лист4'!B:C,2,0)</f>
        <v>#N/A</v>
      </c>
    </row>
    <row r="131" hidden="1">
      <c r="A131" s="8" t="s">
        <v>395</v>
      </c>
      <c r="B131" s="2" t="str">
        <f>VLOOKUP(A131,'Лист4'!B:C,2,0)</f>
        <v>#N/A</v>
      </c>
    </row>
    <row r="132" hidden="1">
      <c r="A132" s="8" t="s">
        <v>396</v>
      </c>
      <c r="B132" s="2" t="str">
        <f>VLOOKUP(A132,'Лист4'!B:C,2,0)</f>
        <v>#N/A</v>
      </c>
    </row>
    <row r="133" hidden="1">
      <c r="A133" s="8" t="s">
        <v>397</v>
      </c>
      <c r="B133" s="2" t="str">
        <f>VLOOKUP(A133,'Лист4'!B:C,2,0)</f>
        <v>#N/A</v>
      </c>
    </row>
    <row r="134" hidden="1">
      <c r="A134" s="8" t="s">
        <v>398</v>
      </c>
      <c r="B134" s="2" t="str">
        <f>VLOOKUP(A134,'Лист4'!B:C,2,0)</f>
        <v>#N/A</v>
      </c>
    </row>
    <row r="135" hidden="1">
      <c r="A135" s="8" t="s">
        <v>399</v>
      </c>
      <c r="B135" s="2" t="str">
        <f>VLOOKUP(A135,'Лист4'!B:C,2,0)</f>
        <v>#N/A</v>
      </c>
    </row>
    <row r="136" hidden="1">
      <c r="A136" s="8" t="s">
        <v>400</v>
      </c>
      <c r="B136" s="2" t="str">
        <f>VLOOKUP(A136,'Лист4'!B:C,2,0)</f>
        <v>#N/A</v>
      </c>
    </row>
    <row r="137" hidden="1">
      <c r="A137" s="8" t="s">
        <v>401</v>
      </c>
      <c r="B137" s="2" t="str">
        <f>VLOOKUP(A137,'Лист4'!B:C,2,0)</f>
        <v>#N/A</v>
      </c>
    </row>
    <row r="138">
      <c r="A138" s="8" t="s">
        <v>402</v>
      </c>
      <c r="B138" s="2" t="str">
        <f>VLOOKUP(A138,'Лист4'!B:C,2,0)</f>
        <v>119 min</v>
      </c>
      <c r="C138" s="1">
        <v>27.0</v>
      </c>
      <c r="D138" s="2" t="s">
        <v>402</v>
      </c>
      <c r="E138" s="2">
        <v>119.0</v>
      </c>
    </row>
    <row r="139" hidden="1">
      <c r="A139" s="8" t="s">
        <v>403</v>
      </c>
      <c r="B139" s="2" t="str">
        <f>VLOOKUP(A139,'Лист4'!B:C,2,0)</f>
        <v>#N/A</v>
      </c>
    </row>
    <row r="140">
      <c r="A140" s="8" t="s">
        <v>404</v>
      </c>
      <c r="B140" s="2" t="str">
        <f>VLOOKUP(A140,'Лист4'!B:C,2,0)</f>
        <v>158 min</v>
      </c>
      <c r="C140" s="1">
        <v>28.0</v>
      </c>
      <c r="D140" s="2" t="s">
        <v>404</v>
      </c>
      <c r="E140" s="2">
        <v>158.0</v>
      </c>
    </row>
    <row r="141" hidden="1">
      <c r="A141" s="8" t="s">
        <v>405</v>
      </c>
      <c r="B141" s="2" t="str">
        <f>VLOOKUP(A141,'Лист4'!B:C,2,0)</f>
        <v>#N/A</v>
      </c>
    </row>
    <row r="142" hidden="1">
      <c r="A142" s="8" t="s">
        <v>406</v>
      </c>
      <c r="B142" s="2" t="str">
        <f>VLOOKUP(A142,'Лист4'!B:C,2,0)</f>
        <v>#N/A</v>
      </c>
    </row>
    <row r="143" hidden="1">
      <c r="A143" s="8" t="s">
        <v>407</v>
      </c>
      <c r="B143" s="2" t="str">
        <f>VLOOKUP(A143,'Лист4'!B:C,2,0)</f>
        <v>#N/A</v>
      </c>
    </row>
    <row r="144" hidden="1">
      <c r="A144" s="8" t="s">
        <v>408</v>
      </c>
      <c r="B144" s="2" t="str">
        <f>VLOOKUP(A144,'Лист4'!B:C,2,0)</f>
        <v>#N/A</v>
      </c>
    </row>
    <row r="145" hidden="1">
      <c r="A145" s="8" t="s">
        <v>409</v>
      </c>
      <c r="B145" s="2" t="str">
        <f>VLOOKUP(A145,'Лист4'!B:C,2,0)</f>
        <v>#N/A</v>
      </c>
    </row>
    <row r="146" hidden="1">
      <c r="A146" s="8" t="s">
        <v>410</v>
      </c>
      <c r="B146" s="2" t="str">
        <f>VLOOKUP(A146,'Лист4'!B:C,2,0)</f>
        <v>#N/A</v>
      </c>
    </row>
    <row r="147" hidden="1">
      <c r="A147" s="8" t="s">
        <v>411</v>
      </c>
      <c r="B147" s="2" t="str">
        <f>VLOOKUP(A147,'Лист4'!B:C,2,0)</f>
        <v>#N/A</v>
      </c>
    </row>
    <row r="148">
      <c r="A148" s="8" t="s">
        <v>412</v>
      </c>
      <c r="B148" s="2" t="str">
        <f>VLOOKUP(A148,'Лист4'!B:C,2,0)</f>
        <v>92 min</v>
      </c>
      <c r="C148" s="1">
        <v>29.0</v>
      </c>
      <c r="D148" s="2" t="s">
        <v>412</v>
      </c>
      <c r="E148" s="2">
        <v>92.0</v>
      </c>
    </row>
    <row r="149" hidden="1">
      <c r="A149" s="8" t="s">
        <v>413</v>
      </c>
      <c r="B149" s="2" t="str">
        <f>VLOOKUP(A149,'Лист4'!B:C,2,0)</f>
        <v>#N/A</v>
      </c>
    </row>
    <row r="150" hidden="1">
      <c r="A150" s="8" t="s">
        <v>414</v>
      </c>
      <c r="B150" s="2" t="str">
        <f>VLOOKUP(A150,'Лист4'!B:C,2,0)</f>
        <v>#N/A</v>
      </c>
    </row>
    <row r="151" hidden="1">
      <c r="A151" s="8" t="s">
        <v>415</v>
      </c>
      <c r="B151" s="2" t="str">
        <f>VLOOKUP(A151,'Лист4'!B:C,2,0)</f>
        <v>#N/A</v>
      </c>
    </row>
    <row r="152" hidden="1">
      <c r="A152" s="8" t="s">
        <v>416</v>
      </c>
      <c r="B152" s="2" t="str">
        <f>VLOOKUP(A152,'Лист4'!B:C,2,0)</f>
        <v>#N/A</v>
      </c>
    </row>
    <row r="153" hidden="1">
      <c r="A153" s="8" t="s">
        <v>417</v>
      </c>
      <c r="B153" s="2" t="str">
        <f>VLOOKUP(A153,'Лист4'!B:C,2,0)</f>
        <v>#N/A</v>
      </c>
    </row>
    <row r="154" hidden="1">
      <c r="A154" s="8" t="s">
        <v>418</v>
      </c>
      <c r="B154" s="2" t="str">
        <f>VLOOKUP(A154,'Лист4'!B:C,2,0)</f>
        <v>#N/A</v>
      </c>
    </row>
    <row r="155" hidden="1">
      <c r="A155" s="8" t="s">
        <v>419</v>
      </c>
      <c r="B155" s="2" t="str">
        <f>VLOOKUP(A155,'Лист4'!B:C,2,0)</f>
        <v>#N/A</v>
      </c>
    </row>
    <row r="156" hidden="1">
      <c r="A156" s="8" t="s">
        <v>420</v>
      </c>
      <c r="B156" s="2" t="str">
        <f>VLOOKUP(A156,'Лист4'!B:C,2,0)</f>
        <v>#N/A</v>
      </c>
    </row>
    <row r="157" hidden="1">
      <c r="A157" s="8" t="s">
        <v>421</v>
      </c>
      <c r="B157" s="2" t="str">
        <f>VLOOKUP(A157,'Лист4'!B:C,2,0)</f>
        <v>#N/A</v>
      </c>
    </row>
    <row r="158">
      <c r="A158" s="8" t="s">
        <v>422</v>
      </c>
      <c r="B158" s="2" t="str">
        <f>VLOOKUP(A158,'Лист4'!B:C,2,0)</f>
        <v>129 min</v>
      </c>
      <c r="C158" s="1">
        <v>30.0</v>
      </c>
      <c r="D158" s="2" t="s">
        <v>422</v>
      </c>
      <c r="E158" s="2">
        <v>129.0</v>
      </c>
    </row>
    <row r="159">
      <c r="A159" s="8" t="s">
        <v>423</v>
      </c>
      <c r="B159" s="2" t="str">
        <f>VLOOKUP(A159,'Лист4'!B:C,2,0)</f>
        <v>132 min</v>
      </c>
      <c r="C159" s="1">
        <v>31.0</v>
      </c>
      <c r="D159" s="2" t="s">
        <v>423</v>
      </c>
      <c r="E159" s="2">
        <v>132.0</v>
      </c>
    </row>
    <row r="160" hidden="1">
      <c r="A160" s="8" t="s">
        <v>424</v>
      </c>
      <c r="B160" s="2" t="str">
        <f>VLOOKUP(A160,'Лист4'!B:C,2,0)</f>
        <v>#N/A</v>
      </c>
    </row>
    <row r="161">
      <c r="A161" s="8" t="s">
        <v>425</v>
      </c>
      <c r="B161" s="2" t="str">
        <f>VLOOKUP(A161,'Лист4'!B:C,2,0)</f>
        <v>108 min</v>
      </c>
      <c r="C161" s="1">
        <v>32.0</v>
      </c>
      <c r="D161" s="2" t="s">
        <v>425</v>
      </c>
      <c r="E161" s="2">
        <v>108.0</v>
      </c>
    </row>
    <row r="162" hidden="1">
      <c r="A162" s="8" t="s">
        <v>426</v>
      </c>
      <c r="B162" s="2" t="str">
        <f>VLOOKUP(A162,'Лист4'!B:C,2,0)</f>
        <v>#N/A</v>
      </c>
    </row>
    <row r="163" hidden="1">
      <c r="A163" s="8" t="s">
        <v>427</v>
      </c>
      <c r="B163" s="2" t="str">
        <f>VLOOKUP(A163,'Лист4'!B:C,2,0)</f>
        <v>#N/A</v>
      </c>
    </row>
    <row r="164" hidden="1">
      <c r="A164" s="8" t="s">
        <v>428</v>
      </c>
      <c r="B164" s="2" t="str">
        <f>VLOOKUP(A164,'Лист4'!B:C,2,0)</f>
        <v>#N/A</v>
      </c>
    </row>
    <row r="165" hidden="1">
      <c r="A165" s="8" t="s">
        <v>429</v>
      </c>
      <c r="B165" s="2" t="str">
        <f>VLOOKUP(A165,'Лист4'!B:C,2,0)</f>
        <v>#N/A</v>
      </c>
    </row>
    <row r="166" hidden="1">
      <c r="A166" s="8" t="s">
        <v>430</v>
      </c>
      <c r="B166" s="2" t="str">
        <f>VLOOKUP(A166,'Лист4'!B:C,2,0)</f>
        <v>#N/A</v>
      </c>
    </row>
    <row r="167" hidden="1">
      <c r="A167" s="8" t="s">
        <v>431</v>
      </c>
      <c r="B167" s="2" t="str">
        <f>VLOOKUP(A167,'Лист4'!B:C,2,0)</f>
        <v>#N/A</v>
      </c>
    </row>
    <row r="168">
      <c r="A168" s="8" t="s">
        <v>432</v>
      </c>
      <c r="B168" s="2" t="str">
        <f>VLOOKUP(A168,'Лист4'!B:C,2,0)</f>
        <v>94 min</v>
      </c>
      <c r="C168" s="1">
        <v>33.0</v>
      </c>
      <c r="D168" s="2" t="s">
        <v>432</v>
      </c>
      <c r="E168" s="2">
        <v>94.0</v>
      </c>
    </row>
    <row r="169" hidden="1">
      <c r="A169" s="8" t="s">
        <v>433</v>
      </c>
      <c r="B169" s="2" t="str">
        <f>VLOOKUP(A169,'Лист4'!B:C,2,0)</f>
        <v>#N/A</v>
      </c>
    </row>
    <row r="170" hidden="1">
      <c r="A170" s="8" t="s">
        <v>434</v>
      </c>
      <c r="B170" s="2" t="str">
        <f>VLOOKUP(A170,'Лист4'!B:C,2,0)</f>
        <v>1 Season</v>
      </c>
    </row>
    <row r="171" hidden="1">
      <c r="A171" s="8" t="s">
        <v>435</v>
      </c>
      <c r="B171" s="2" t="str">
        <f>VLOOKUP(A171,'Лист4'!B:C,2,0)</f>
        <v>#N/A</v>
      </c>
    </row>
    <row r="172">
      <c r="A172" s="8" t="s">
        <v>436</v>
      </c>
      <c r="B172" s="2" t="str">
        <f>VLOOKUP(A172,'Лист4'!B:C,2,0)</f>
        <v>117 min</v>
      </c>
      <c r="C172" s="1">
        <v>34.0</v>
      </c>
      <c r="D172" s="2" t="s">
        <v>436</v>
      </c>
      <c r="E172" s="2">
        <v>117.0</v>
      </c>
    </row>
    <row r="173" hidden="1">
      <c r="A173" s="8" t="s">
        <v>437</v>
      </c>
      <c r="B173" s="2" t="str">
        <f>VLOOKUP(A173,'Лист4'!B:C,2,0)</f>
        <v>#N/A</v>
      </c>
    </row>
    <row r="174">
      <c r="A174" s="8" t="s">
        <v>438</v>
      </c>
      <c r="B174" s="2" t="str">
        <f>VLOOKUP(A174,'Лист4'!B:C,2,0)</f>
        <v>141 min</v>
      </c>
      <c r="C174" s="1">
        <v>35.0</v>
      </c>
      <c r="D174" s="2" t="s">
        <v>438</v>
      </c>
      <c r="E174" s="2">
        <v>141.0</v>
      </c>
    </row>
    <row r="175" hidden="1">
      <c r="A175" s="8" t="s">
        <v>439</v>
      </c>
      <c r="B175" s="2" t="str">
        <f>VLOOKUP(A175,'Лист4'!B:C,2,0)</f>
        <v>#N/A</v>
      </c>
    </row>
    <row r="176" hidden="1">
      <c r="A176" s="8" t="s">
        <v>440</v>
      </c>
      <c r="B176" s="2" t="str">
        <f>VLOOKUP(A176,'Лист4'!B:C,2,0)</f>
        <v>#N/A</v>
      </c>
    </row>
    <row r="177" hidden="1">
      <c r="A177" s="8" t="s">
        <v>441</v>
      </c>
      <c r="B177" s="2" t="str">
        <f>VLOOKUP(A177,'Лист4'!B:C,2,0)</f>
        <v>#N/A</v>
      </c>
    </row>
    <row r="178" hidden="1">
      <c r="A178" s="8" t="s">
        <v>442</v>
      </c>
      <c r="B178" s="2" t="str">
        <f>VLOOKUP(A178,'Лист4'!B:C,2,0)</f>
        <v>#N/A</v>
      </c>
    </row>
    <row r="179" hidden="1">
      <c r="A179" s="8" t="s">
        <v>443</v>
      </c>
      <c r="B179" s="2" t="str">
        <f>VLOOKUP(A179,'Лист4'!B:C,2,0)</f>
        <v>#N/A</v>
      </c>
    </row>
    <row r="180" hidden="1">
      <c r="A180" s="8" t="s">
        <v>444</v>
      </c>
      <c r="B180" s="2" t="str">
        <f>VLOOKUP(A180,'Лист4'!B:C,2,0)</f>
        <v>#N/A</v>
      </c>
    </row>
    <row r="181">
      <c r="A181" s="8" t="s">
        <v>445</v>
      </c>
      <c r="B181" s="2" t="str">
        <f>VLOOKUP(A181,'Лист4'!B:C,2,0)</f>
        <v>98 min</v>
      </c>
      <c r="C181" s="1">
        <v>36.0</v>
      </c>
      <c r="D181" s="2" t="s">
        <v>445</v>
      </c>
      <c r="E181" s="2">
        <v>98.0</v>
      </c>
    </row>
    <row r="182" hidden="1">
      <c r="A182" s="8" t="s">
        <v>446</v>
      </c>
      <c r="B182" s="2" t="str">
        <f>VLOOKUP(A182,'Лист4'!B:C,2,0)</f>
        <v>#N/A</v>
      </c>
    </row>
    <row r="183" hidden="1">
      <c r="A183" s="8" t="s">
        <v>447</v>
      </c>
      <c r="B183" s="2" t="str">
        <f>VLOOKUP(A183,'Лист4'!B:C,2,0)</f>
        <v>#N/A</v>
      </c>
    </row>
    <row r="184" hidden="1">
      <c r="A184" s="8" t="s">
        <v>448</v>
      </c>
      <c r="B184" s="2" t="str">
        <f>VLOOKUP(A184,'Лист4'!B:C,2,0)</f>
        <v>#N/A</v>
      </c>
    </row>
    <row r="185" hidden="1">
      <c r="A185" s="8" t="s">
        <v>449</v>
      </c>
      <c r="B185" s="2" t="str">
        <f>VLOOKUP(A185,'Лист4'!B:C,2,0)</f>
        <v>#N/A</v>
      </c>
    </row>
    <row r="186" hidden="1">
      <c r="A186" s="8" t="s">
        <v>450</v>
      </c>
      <c r="B186" s="2" t="str">
        <f>VLOOKUP(A186,'Лист4'!B:C,2,0)</f>
        <v>#N/A</v>
      </c>
    </row>
    <row r="187" hidden="1">
      <c r="A187" s="8" t="s">
        <v>451</v>
      </c>
      <c r="B187" s="2" t="str">
        <f>VLOOKUP(A187,'Лист4'!B:C,2,0)</f>
        <v>#N/A</v>
      </c>
    </row>
    <row r="188" hidden="1">
      <c r="A188" s="8" t="s">
        <v>452</v>
      </c>
      <c r="B188" s="2" t="str">
        <f>VLOOKUP(A188,'Лист4'!B:C,2,0)</f>
        <v>#N/A</v>
      </c>
    </row>
    <row r="189" hidden="1">
      <c r="A189" s="8" t="s">
        <v>453</v>
      </c>
      <c r="B189" s="2" t="str">
        <f>VLOOKUP(A189,'Лист4'!B:C,2,0)</f>
        <v>#N/A</v>
      </c>
    </row>
    <row r="190" hidden="1">
      <c r="A190" s="8" t="s">
        <v>454</v>
      </c>
      <c r="B190" s="2" t="str">
        <f>VLOOKUP(A190,'Лист4'!B:C,2,0)</f>
        <v>#N/A</v>
      </c>
    </row>
    <row r="191" hidden="1">
      <c r="A191" s="8" t="s">
        <v>455</v>
      </c>
      <c r="B191" s="2" t="str">
        <f>VLOOKUP(A191,'Лист4'!B:C,2,0)</f>
        <v>#N/A</v>
      </c>
    </row>
    <row r="192" hidden="1">
      <c r="A192" s="8" t="s">
        <v>456</v>
      </c>
      <c r="B192" s="2" t="str">
        <f>VLOOKUP(A192,'Лист4'!B:C,2,0)</f>
        <v>#N/A</v>
      </c>
    </row>
    <row r="193" hidden="1">
      <c r="A193" s="8" t="s">
        <v>457</v>
      </c>
      <c r="B193" s="2" t="str">
        <f>VLOOKUP(A193,'Лист4'!B:C,2,0)</f>
        <v>#N/A</v>
      </c>
    </row>
    <row r="194" hidden="1">
      <c r="A194" s="8" t="s">
        <v>458</v>
      </c>
      <c r="B194" s="2" t="str">
        <f>VLOOKUP(A194,'Лист4'!B:C,2,0)</f>
        <v>#N/A</v>
      </c>
    </row>
    <row r="195" hidden="1">
      <c r="A195" s="8" t="s">
        <v>459</v>
      </c>
      <c r="B195" s="2" t="str">
        <f>VLOOKUP(A195,'Лист4'!B:C,2,0)</f>
        <v>#N/A</v>
      </c>
    </row>
    <row r="196" hidden="1">
      <c r="A196" s="8" t="s">
        <v>460</v>
      </c>
      <c r="B196" s="2" t="str">
        <f>VLOOKUP(A196,'Лист4'!B:C,2,0)</f>
        <v>#N/A</v>
      </c>
    </row>
    <row r="197" hidden="1">
      <c r="A197" s="8" t="s">
        <v>461</v>
      </c>
      <c r="B197" s="2" t="str">
        <f>VLOOKUP(A197,'Лист4'!B:C,2,0)</f>
        <v>#N/A</v>
      </c>
    </row>
    <row r="198" hidden="1">
      <c r="A198" s="8" t="s">
        <v>462</v>
      </c>
      <c r="B198" s="2" t="str">
        <f>VLOOKUP(A198,'Лист4'!B:C,2,0)</f>
        <v>#N/A</v>
      </c>
    </row>
    <row r="199" hidden="1">
      <c r="A199" s="8" t="s">
        <v>463</v>
      </c>
      <c r="B199" s="2" t="str">
        <f>VLOOKUP(A199,'Лист4'!B:C,2,0)</f>
        <v>#N/A</v>
      </c>
    </row>
    <row r="200" hidden="1">
      <c r="A200" s="8" t="s">
        <v>464</v>
      </c>
      <c r="B200" s="2" t="str">
        <f>VLOOKUP(A200,'Лист4'!B:C,2,0)</f>
        <v>#N/A</v>
      </c>
    </row>
    <row r="201" hidden="1">
      <c r="A201" s="8" t="s">
        <v>465</v>
      </c>
      <c r="B201" s="2" t="str">
        <f>VLOOKUP(A201,'Лист4'!B:C,2,0)</f>
        <v>#N/A</v>
      </c>
    </row>
    <row r="202" hidden="1">
      <c r="A202" s="8" t="s">
        <v>466</v>
      </c>
      <c r="B202" s="2" t="str">
        <f>VLOOKUP(A202,'Лист4'!B:C,2,0)</f>
        <v>#N/A</v>
      </c>
    </row>
    <row r="203">
      <c r="A203" s="8" t="s">
        <v>467</v>
      </c>
      <c r="B203" s="2" t="str">
        <f>VLOOKUP(A203,'Лист4'!B:C,2,0)</f>
        <v>118 min</v>
      </c>
      <c r="C203" s="1">
        <v>37.0</v>
      </c>
      <c r="D203" s="2" t="s">
        <v>467</v>
      </c>
      <c r="E203" s="2">
        <v>118.0</v>
      </c>
    </row>
    <row r="204" hidden="1">
      <c r="A204" s="8" t="s">
        <v>468</v>
      </c>
      <c r="B204" s="2" t="str">
        <f>VLOOKUP(A204,'Лист4'!B:C,2,0)</f>
        <v>#N/A</v>
      </c>
    </row>
    <row r="205" hidden="1">
      <c r="A205" s="8" t="s">
        <v>469</v>
      </c>
      <c r="B205" s="2" t="str">
        <f>VLOOKUP(A205,'Лист4'!B:C,2,0)</f>
        <v>#N/A</v>
      </c>
    </row>
    <row r="206" hidden="1">
      <c r="A206" s="8" t="s">
        <v>470</v>
      </c>
      <c r="B206" s="2" t="str">
        <f>VLOOKUP(A206,'Лист4'!B:C,2,0)</f>
        <v>#N/A</v>
      </c>
    </row>
    <row r="207" hidden="1">
      <c r="A207" s="8" t="s">
        <v>471</v>
      </c>
      <c r="B207" s="2" t="str">
        <f>VLOOKUP(A207,'Лист4'!B:C,2,0)</f>
        <v>#N/A</v>
      </c>
    </row>
    <row r="208" hidden="1">
      <c r="A208" s="8" t="s">
        <v>472</v>
      </c>
      <c r="B208" s="2" t="str">
        <f>VLOOKUP(A208,'Лист4'!B:C,2,0)</f>
        <v>#N/A</v>
      </c>
    </row>
    <row r="209" hidden="1">
      <c r="A209" s="8" t="s">
        <v>473</v>
      </c>
      <c r="B209" s="2" t="str">
        <f>VLOOKUP(A209,'Лист4'!B:C,2,0)</f>
        <v>#N/A</v>
      </c>
    </row>
    <row r="210" hidden="1">
      <c r="A210" s="8" t="s">
        <v>474</v>
      </c>
      <c r="B210" s="2" t="str">
        <f>VLOOKUP(A210,'Лист4'!B:C,2,0)</f>
        <v>#N/A</v>
      </c>
    </row>
    <row r="211" hidden="1">
      <c r="A211" s="8" t="s">
        <v>475</v>
      </c>
      <c r="B211" s="2" t="str">
        <f>VLOOKUP(A211,'Лист4'!B:C,2,0)</f>
        <v>#N/A</v>
      </c>
    </row>
    <row r="212">
      <c r="A212" s="8" t="s">
        <v>476</v>
      </c>
      <c r="B212" s="2" t="str">
        <f>VLOOKUP(A212,'Лист4'!B:C,2,0)</f>
        <v>120 min</v>
      </c>
      <c r="C212" s="1">
        <v>38.0</v>
      </c>
      <c r="D212" s="2" t="s">
        <v>476</v>
      </c>
      <c r="E212" s="2">
        <v>120.0</v>
      </c>
    </row>
    <row r="213">
      <c r="A213" s="8" t="s">
        <v>477</v>
      </c>
      <c r="B213" s="2" t="str">
        <f>VLOOKUP(A213,'Лист4'!B:C,2,0)</f>
        <v>120 min</v>
      </c>
      <c r="C213" s="1">
        <v>39.0</v>
      </c>
      <c r="D213" s="2" t="s">
        <v>477</v>
      </c>
      <c r="E213" s="2">
        <v>120.0</v>
      </c>
    </row>
    <row r="214" hidden="1">
      <c r="A214" s="8" t="s">
        <v>478</v>
      </c>
      <c r="B214" s="2" t="str">
        <f>VLOOKUP(A214,'Лист4'!B:C,2,0)</f>
        <v>#N/A</v>
      </c>
    </row>
    <row r="215">
      <c r="A215" s="8" t="s">
        <v>479</v>
      </c>
      <c r="B215" s="2" t="str">
        <f>VLOOKUP(A215,'Лист4'!B:C,2,0)</f>
        <v>129 min</v>
      </c>
      <c r="C215" s="1">
        <v>40.0</v>
      </c>
      <c r="D215" s="2" t="s">
        <v>479</v>
      </c>
      <c r="E215" s="2">
        <v>129.0</v>
      </c>
    </row>
    <row r="216" hidden="1">
      <c r="A216" s="8" t="s">
        <v>480</v>
      </c>
      <c r="B216" s="2" t="str">
        <f>VLOOKUP(A216,'Лист4'!B:C,2,0)</f>
        <v>#N/A</v>
      </c>
    </row>
    <row r="217" hidden="1">
      <c r="A217" s="8" t="s">
        <v>481</v>
      </c>
      <c r="B217" s="2" t="str">
        <f>VLOOKUP(A217,'Лист4'!B:C,2,0)</f>
        <v>#N/A</v>
      </c>
    </row>
    <row r="218" hidden="1">
      <c r="A218" s="8" t="s">
        <v>482</v>
      </c>
      <c r="B218" s="2" t="str">
        <f>VLOOKUP(A218,'Лист4'!B:C,2,0)</f>
        <v>#N/A</v>
      </c>
    </row>
    <row r="219" hidden="1">
      <c r="A219" s="8" t="s">
        <v>483</v>
      </c>
      <c r="B219" s="2" t="str">
        <f>VLOOKUP(A219,'Лист4'!B:C,2,0)</f>
        <v>#N/A</v>
      </c>
    </row>
    <row r="220" hidden="1">
      <c r="A220" s="8" t="s">
        <v>484</v>
      </c>
      <c r="B220" s="2" t="str">
        <f>VLOOKUP(A220,'Лист4'!B:C,2,0)</f>
        <v>#N/A</v>
      </c>
    </row>
    <row r="221">
      <c r="A221" s="8" t="s">
        <v>485</v>
      </c>
      <c r="B221" s="2" t="str">
        <f>VLOOKUP(A221,'Лист4'!B:C,2,0)</f>
        <v>148 min</v>
      </c>
      <c r="C221" s="1">
        <v>41.0</v>
      </c>
      <c r="D221" s="2" t="s">
        <v>485</v>
      </c>
      <c r="E221" s="2">
        <v>148.0</v>
      </c>
    </row>
    <row r="222" hidden="1">
      <c r="A222" s="8" t="s">
        <v>486</v>
      </c>
      <c r="B222" s="2" t="str">
        <f>VLOOKUP(A222,'Лист4'!B:C,2,0)</f>
        <v>#N/A</v>
      </c>
    </row>
    <row r="223" hidden="1">
      <c r="A223" s="8" t="s">
        <v>487</v>
      </c>
      <c r="B223" s="2" t="str">
        <f>VLOOKUP(A223,'Лист4'!B:C,2,0)</f>
        <v>#N/A</v>
      </c>
    </row>
    <row r="224" hidden="1">
      <c r="A224" s="8" t="s">
        <v>488</v>
      </c>
      <c r="B224" s="2" t="str">
        <f>VLOOKUP(A224,'Лист4'!B:C,2,0)</f>
        <v>#N/A</v>
      </c>
    </row>
    <row r="225" hidden="1">
      <c r="A225" s="8" t="s">
        <v>489</v>
      </c>
      <c r="B225" s="2" t="str">
        <f>VLOOKUP(A225,'Лист4'!B:C,2,0)</f>
        <v>#N/A</v>
      </c>
    </row>
    <row r="226" hidden="1">
      <c r="A226" s="8" t="s">
        <v>490</v>
      </c>
      <c r="B226" s="2" t="str">
        <f>VLOOKUP(A226,'Лист4'!B:C,2,0)</f>
        <v>#N/A</v>
      </c>
    </row>
    <row r="227" hidden="1">
      <c r="A227" s="8" t="s">
        <v>491</v>
      </c>
      <c r="B227" s="2" t="str">
        <f>VLOOKUP(A227,'Лист4'!B:C,2,0)</f>
        <v>#N/A</v>
      </c>
    </row>
    <row r="228" hidden="1">
      <c r="A228" s="8" t="s">
        <v>492</v>
      </c>
      <c r="B228" s="2" t="str">
        <f>VLOOKUP(A228,'Лист4'!B:C,2,0)</f>
        <v>#N/A</v>
      </c>
    </row>
    <row r="229" hidden="1">
      <c r="A229" s="8" t="s">
        <v>493</v>
      </c>
      <c r="B229" s="2" t="str">
        <f>VLOOKUP(A229,'Лист4'!B:C,2,0)</f>
        <v>#N/A</v>
      </c>
    </row>
    <row r="230" hidden="1">
      <c r="A230" s="8" t="s">
        <v>494</v>
      </c>
      <c r="B230" s="2" t="str">
        <f>VLOOKUP(A230,'Лист4'!B:C,2,0)</f>
        <v>#N/A</v>
      </c>
    </row>
    <row r="231" hidden="1">
      <c r="A231" s="8" t="s">
        <v>495</v>
      </c>
      <c r="B231" s="2" t="str">
        <f>VLOOKUP(A231,'Лист4'!B:C,2,0)</f>
        <v>#N/A</v>
      </c>
    </row>
    <row r="232" hidden="1">
      <c r="A232" s="8" t="s">
        <v>496</v>
      </c>
      <c r="B232" s="2" t="str">
        <f>VLOOKUP(A232,'Лист4'!B:C,2,0)</f>
        <v>#N/A</v>
      </c>
    </row>
    <row r="233" hidden="1">
      <c r="A233" s="8" t="s">
        <v>497</v>
      </c>
      <c r="B233" s="2" t="str">
        <f>VLOOKUP(A233,'Лист4'!B:C,2,0)</f>
        <v>#N/A</v>
      </c>
    </row>
    <row r="234" hidden="1">
      <c r="A234" s="8" t="s">
        <v>498</v>
      </c>
      <c r="B234" s="2" t="str">
        <f>VLOOKUP(A234,'Лист4'!B:C,2,0)</f>
        <v>#N/A</v>
      </c>
    </row>
    <row r="235" hidden="1">
      <c r="A235" s="8" t="s">
        <v>499</v>
      </c>
      <c r="B235" s="2" t="str">
        <f>VLOOKUP(A235,'Лист4'!B:C,2,0)</f>
        <v>#N/A</v>
      </c>
    </row>
    <row r="236" hidden="1">
      <c r="A236" s="8" t="s">
        <v>500</v>
      </c>
      <c r="B236" s="2" t="str">
        <f>VLOOKUP(A236,'Лист4'!B:C,2,0)</f>
        <v>#N/A</v>
      </c>
    </row>
    <row r="237" hidden="1">
      <c r="A237" s="8" t="s">
        <v>501</v>
      </c>
      <c r="B237" s="2" t="str">
        <f>VLOOKUP(A237,'Лист4'!B:C,2,0)</f>
        <v>#N/A</v>
      </c>
    </row>
    <row r="238">
      <c r="A238" s="8" t="s">
        <v>502</v>
      </c>
      <c r="B238" s="2" t="str">
        <f>VLOOKUP(A238,'Лист4'!B:C,2,0)</f>
        <v>123 min</v>
      </c>
      <c r="C238" s="1">
        <v>42.0</v>
      </c>
      <c r="D238" s="2" t="s">
        <v>502</v>
      </c>
      <c r="E238" s="2">
        <v>123.0</v>
      </c>
    </row>
    <row r="239">
      <c r="A239" s="8" t="s">
        <v>503</v>
      </c>
      <c r="B239" s="2" t="str">
        <f>VLOOKUP(A239,'Лист4'!B:C,2,0)</f>
        <v>127 min</v>
      </c>
      <c r="C239" s="1">
        <v>43.0</v>
      </c>
      <c r="D239" s="2" t="s">
        <v>503</v>
      </c>
      <c r="E239" s="2">
        <v>127.0</v>
      </c>
    </row>
    <row r="240" hidden="1">
      <c r="A240" s="8" t="s">
        <v>504</v>
      </c>
      <c r="B240" s="2" t="str">
        <f>VLOOKUP(A240,'Лист4'!B:C,2,0)</f>
        <v>#N/A</v>
      </c>
    </row>
    <row r="241" hidden="1">
      <c r="A241" s="8" t="s">
        <v>505</v>
      </c>
      <c r="B241" s="2" t="str">
        <f>VLOOKUP(A241,'Лист4'!B:C,2,0)</f>
        <v>#N/A</v>
      </c>
    </row>
    <row r="242" hidden="1">
      <c r="A242" s="8" t="s">
        <v>506</v>
      </c>
      <c r="B242" s="2" t="str">
        <f>VLOOKUP(A242,'Лист4'!B:C,2,0)</f>
        <v>#N/A</v>
      </c>
    </row>
    <row r="243" hidden="1">
      <c r="A243" s="8" t="s">
        <v>507</v>
      </c>
      <c r="B243" s="2" t="str">
        <f>VLOOKUP(A243,'Лист4'!B:C,2,0)</f>
        <v>#N/A</v>
      </c>
    </row>
    <row r="244" hidden="1">
      <c r="A244" s="8" t="s">
        <v>508</v>
      </c>
      <c r="B244" s="2" t="str">
        <f>VLOOKUP(A244,'Лист4'!B:C,2,0)</f>
        <v>1 Season</v>
      </c>
    </row>
    <row r="245" hidden="1">
      <c r="A245" s="8" t="s">
        <v>509</v>
      </c>
      <c r="B245" s="2" t="str">
        <f>VLOOKUP(A245,'Лист4'!B:C,2,0)</f>
        <v>#N/A</v>
      </c>
    </row>
    <row r="246" hidden="1">
      <c r="A246" s="8" t="s">
        <v>510</v>
      </c>
      <c r="B246" s="2" t="str">
        <f>VLOOKUP(A246,'Лист4'!B:C,2,0)</f>
        <v>#N/A</v>
      </c>
    </row>
    <row r="247">
      <c r="A247" s="8" t="s">
        <v>511</v>
      </c>
      <c r="B247" s="2" t="str">
        <f>VLOOKUP(A247,'Лист4'!B:C,2,0)</f>
        <v>147 min</v>
      </c>
      <c r="C247" s="1">
        <v>44.0</v>
      </c>
      <c r="D247" s="2" t="s">
        <v>511</v>
      </c>
      <c r="E247" s="2">
        <v>147.0</v>
      </c>
    </row>
    <row r="248" hidden="1">
      <c r="A248" s="8" t="s">
        <v>512</v>
      </c>
      <c r="B248" s="2" t="str">
        <f>VLOOKUP(A248,'Лист4'!B:C,2,0)</f>
        <v>#N/A</v>
      </c>
    </row>
    <row r="249" hidden="1">
      <c r="A249" s="8" t="s">
        <v>513</v>
      </c>
      <c r="B249" s="2" t="str">
        <f>VLOOKUP(A249,'Лист4'!B:C,2,0)</f>
        <v>#N/A</v>
      </c>
    </row>
    <row r="250" hidden="1">
      <c r="A250" s="8" t="s">
        <v>514</v>
      </c>
      <c r="B250" s="2" t="str">
        <f>VLOOKUP(A250,'Лист4'!B:C,2,0)</f>
        <v>#N/A</v>
      </c>
    </row>
    <row r="251" hidden="1">
      <c r="A251" s="8" t="s">
        <v>515</v>
      </c>
      <c r="B251" s="2" t="str">
        <f>VLOOKUP(A251,'Лист4'!B:C,2,0)</f>
        <v>#N/A</v>
      </c>
    </row>
    <row r="252" hidden="1">
      <c r="A252" s="8" t="s">
        <v>516</v>
      </c>
      <c r="B252" s="2" t="str">
        <f>VLOOKUP(A252,'Лист4'!B:C,2,0)</f>
        <v>#N/A</v>
      </c>
    </row>
    <row r="253" hidden="1">
      <c r="A253" s="8" t="s">
        <v>516</v>
      </c>
      <c r="B253" s="2" t="str">
        <f>VLOOKUP(A253,'Лист4'!B:C,2,0)</f>
        <v>#N/A</v>
      </c>
    </row>
    <row r="254" hidden="1">
      <c r="A254" s="8" t="s">
        <v>516</v>
      </c>
      <c r="B254" s="2" t="str">
        <f>VLOOKUP(A254,'Лист4'!B:C,2,0)</f>
        <v>#N/A</v>
      </c>
    </row>
    <row r="255" hidden="1">
      <c r="A255" s="8" t="s">
        <v>516</v>
      </c>
      <c r="B255" s="2" t="str">
        <f>VLOOKUP(A255,'Лист4'!B:C,2,0)</f>
        <v>#N/A</v>
      </c>
    </row>
    <row r="256" hidden="1">
      <c r="A256" s="8" t="s">
        <v>516</v>
      </c>
      <c r="B256" s="2" t="str">
        <f>VLOOKUP(A256,'Лист4'!B:C,2,0)</f>
        <v>#N/A</v>
      </c>
    </row>
    <row r="257" hidden="1">
      <c r="A257" s="8" t="s">
        <v>516</v>
      </c>
      <c r="B257" s="2" t="str">
        <f>VLOOKUP(A257,'Лист4'!B:C,2,0)</f>
        <v>#N/A</v>
      </c>
    </row>
    <row r="258" hidden="1">
      <c r="A258" s="8" t="s">
        <v>516</v>
      </c>
      <c r="B258" s="2" t="str">
        <f>VLOOKUP(A258,'Лист4'!B:C,2,0)</f>
        <v>#N/A</v>
      </c>
    </row>
    <row r="259" hidden="1">
      <c r="A259" s="8" t="s">
        <v>516</v>
      </c>
      <c r="B259" s="2" t="str">
        <f>VLOOKUP(A259,'Лист4'!B:C,2,0)</f>
        <v>#N/A</v>
      </c>
    </row>
    <row r="260" hidden="1">
      <c r="A260" s="8" t="s">
        <v>516</v>
      </c>
      <c r="B260" s="2" t="str">
        <f>VLOOKUP(A260,'Лист4'!B:C,2,0)</f>
        <v>#N/A</v>
      </c>
    </row>
    <row r="261" hidden="1">
      <c r="A261" s="8" t="s">
        <v>516</v>
      </c>
      <c r="B261" s="2" t="str">
        <f>VLOOKUP(A261,'Лист4'!B:C,2,0)</f>
        <v>#N/A</v>
      </c>
    </row>
    <row r="262" hidden="1">
      <c r="A262" s="8" t="s">
        <v>516</v>
      </c>
      <c r="B262" s="2" t="str">
        <f>VLOOKUP(A262,'Лист4'!B:C,2,0)</f>
        <v>#N/A</v>
      </c>
    </row>
    <row r="263" hidden="1">
      <c r="A263" s="8" t="s">
        <v>516</v>
      </c>
      <c r="B263" s="2" t="str">
        <f>VLOOKUP(A263,'Лист4'!B:C,2,0)</f>
        <v>#N/A</v>
      </c>
    </row>
    <row r="264" hidden="1">
      <c r="A264" s="8" t="s">
        <v>516</v>
      </c>
      <c r="B264" s="2" t="str">
        <f>VLOOKUP(A264,'Лист4'!B:C,2,0)</f>
        <v>#N/A</v>
      </c>
    </row>
    <row r="265" hidden="1">
      <c r="A265" s="8" t="s">
        <v>516</v>
      </c>
      <c r="B265" s="2" t="str">
        <f>VLOOKUP(A265,'Лист4'!B:C,2,0)</f>
        <v>#N/A</v>
      </c>
    </row>
    <row r="266" hidden="1">
      <c r="A266" s="8" t="s">
        <v>516</v>
      </c>
      <c r="B266" s="2" t="str">
        <f>VLOOKUP(A266,'Лист4'!B:C,2,0)</f>
        <v>#N/A</v>
      </c>
    </row>
    <row r="267" hidden="1">
      <c r="A267" s="8" t="s">
        <v>516</v>
      </c>
      <c r="B267" s="2" t="str">
        <f>VLOOKUP(A267,'Лист4'!B:C,2,0)</f>
        <v>#N/A</v>
      </c>
    </row>
    <row r="268" hidden="1">
      <c r="A268" s="8" t="s">
        <v>516</v>
      </c>
      <c r="B268" s="2" t="str">
        <f>VLOOKUP(A268,'Лист4'!B:C,2,0)</f>
        <v>#N/A</v>
      </c>
    </row>
    <row r="269" hidden="1">
      <c r="A269" s="8" t="s">
        <v>516</v>
      </c>
      <c r="B269" s="2" t="str">
        <f>VLOOKUP(A269,'Лист4'!B:C,2,0)</f>
        <v>#N/A</v>
      </c>
    </row>
    <row r="270" hidden="1">
      <c r="A270" s="8" t="s">
        <v>516</v>
      </c>
      <c r="B270" s="2" t="str">
        <f>VLOOKUP(A270,'Лист4'!B:C,2,0)</f>
        <v>#N/A</v>
      </c>
    </row>
    <row r="271" hidden="1">
      <c r="A271" s="8" t="s">
        <v>516</v>
      </c>
      <c r="B271" s="2" t="str">
        <f>VLOOKUP(A271,'Лист4'!B:C,2,0)</f>
        <v>#N/A</v>
      </c>
    </row>
    <row r="272" hidden="1">
      <c r="A272" s="8" t="s">
        <v>516</v>
      </c>
      <c r="B272" s="2" t="str">
        <f>VLOOKUP(A272,'Лист4'!B:C,2,0)</f>
        <v>#N/A</v>
      </c>
    </row>
    <row r="273" hidden="1">
      <c r="A273" s="8" t="s">
        <v>516</v>
      </c>
      <c r="B273" s="2" t="str">
        <f>VLOOKUP(A273,'Лист4'!B:C,2,0)</f>
        <v>#N/A</v>
      </c>
    </row>
    <row r="274">
      <c r="A274" s="8"/>
      <c r="D274" s="6" t="s">
        <v>517</v>
      </c>
      <c r="E274" s="9">
        <f>SUM(E7:E247)</f>
        <v>5968</v>
      </c>
    </row>
    <row r="275">
      <c r="A275" s="8"/>
      <c r="D275" s="6" t="s">
        <v>518</v>
      </c>
      <c r="E275" s="10">
        <f>E274/60</f>
        <v>99.46666667</v>
      </c>
    </row>
    <row r="276">
      <c r="A276" s="8"/>
    </row>
    <row r="277">
      <c r="A277" s="8"/>
    </row>
    <row r="278">
      <c r="A278" s="11" t="s">
        <v>519</v>
      </c>
    </row>
    <row r="279">
      <c r="A279" s="11" t="s">
        <v>520</v>
      </c>
    </row>
    <row r="280">
      <c r="A280" s="11" t="s">
        <v>521</v>
      </c>
    </row>
    <row r="281">
      <c r="A281" s="8"/>
    </row>
    <row r="282">
      <c r="A282" s="8"/>
    </row>
    <row r="283">
      <c r="A283" s="8"/>
    </row>
    <row r="284">
      <c r="A284" s="8"/>
    </row>
    <row r="285">
      <c r="A285" s="8"/>
    </row>
    <row r="286">
      <c r="A286" s="8"/>
    </row>
    <row r="287">
      <c r="A287" s="8"/>
    </row>
    <row r="288">
      <c r="A288" s="8"/>
    </row>
    <row r="289">
      <c r="A289" s="8"/>
    </row>
    <row r="290">
      <c r="A290" s="8"/>
    </row>
    <row r="291">
      <c r="A291" s="8"/>
    </row>
    <row r="292">
      <c r="A292" s="8"/>
    </row>
    <row r="293">
      <c r="A293" s="8"/>
    </row>
    <row r="294">
      <c r="A294" s="8"/>
    </row>
    <row r="295">
      <c r="A295" s="8"/>
    </row>
    <row r="296">
      <c r="A296" s="8"/>
    </row>
    <row r="297">
      <c r="A297" s="8"/>
    </row>
    <row r="298">
      <c r="A298" s="8"/>
    </row>
    <row r="299">
      <c r="A299" s="8"/>
    </row>
    <row r="300">
      <c r="A300" s="8"/>
    </row>
    <row r="301">
      <c r="A301" s="8"/>
    </row>
    <row r="302">
      <c r="A302" s="8"/>
    </row>
    <row r="303">
      <c r="A303" s="8"/>
    </row>
    <row r="304">
      <c r="A304" s="8"/>
    </row>
    <row r="305">
      <c r="A305" s="8"/>
    </row>
    <row r="306">
      <c r="A306" s="8"/>
    </row>
    <row r="307">
      <c r="A307" s="8"/>
    </row>
    <row r="308">
      <c r="A308" s="8"/>
    </row>
    <row r="309">
      <c r="A309" s="8"/>
    </row>
    <row r="310">
      <c r="A310" s="8"/>
    </row>
    <row r="311">
      <c r="A311" s="8"/>
    </row>
    <row r="312">
      <c r="A312" s="8"/>
    </row>
    <row r="313">
      <c r="A313" s="8"/>
    </row>
    <row r="314">
      <c r="A314" s="8"/>
    </row>
    <row r="315">
      <c r="A315" s="8"/>
    </row>
    <row r="316">
      <c r="A316" s="8"/>
    </row>
    <row r="317">
      <c r="A317" s="8"/>
    </row>
    <row r="318">
      <c r="A318" s="8"/>
    </row>
    <row r="319">
      <c r="A319" s="8"/>
    </row>
    <row r="320">
      <c r="A320" s="8"/>
    </row>
    <row r="321">
      <c r="A321" s="8"/>
    </row>
    <row r="322">
      <c r="A322" s="8"/>
    </row>
    <row r="323">
      <c r="A323" s="8"/>
    </row>
    <row r="324">
      <c r="A324" s="8"/>
    </row>
    <row r="325">
      <c r="A325" s="8"/>
    </row>
    <row r="326">
      <c r="A326" s="8"/>
    </row>
    <row r="327">
      <c r="A327" s="8"/>
    </row>
    <row r="328">
      <c r="A328" s="8"/>
    </row>
    <row r="329">
      <c r="A329" s="8"/>
    </row>
    <row r="330">
      <c r="A330" s="8"/>
    </row>
    <row r="331">
      <c r="A331" s="8"/>
    </row>
    <row r="332">
      <c r="A332" s="8"/>
    </row>
    <row r="333">
      <c r="A333" s="8"/>
    </row>
    <row r="334">
      <c r="A334" s="8"/>
    </row>
    <row r="335">
      <c r="A335" s="8"/>
    </row>
    <row r="336">
      <c r="A336" s="8"/>
    </row>
    <row r="337">
      <c r="A337" s="8"/>
    </row>
    <row r="338">
      <c r="A338" s="8"/>
    </row>
    <row r="339">
      <c r="A339" s="8"/>
    </row>
    <row r="340">
      <c r="A340" s="8"/>
    </row>
    <row r="341">
      <c r="A341" s="8"/>
    </row>
    <row r="342">
      <c r="A342" s="8"/>
    </row>
    <row r="343">
      <c r="A343" s="8"/>
    </row>
    <row r="344">
      <c r="A344" s="8"/>
    </row>
    <row r="345">
      <c r="A345" s="8"/>
    </row>
    <row r="346">
      <c r="A346" s="8"/>
    </row>
    <row r="347">
      <c r="A347" s="8"/>
    </row>
    <row r="348">
      <c r="A348" s="8"/>
    </row>
    <row r="349">
      <c r="A349" s="8"/>
    </row>
    <row r="350">
      <c r="A350" s="8"/>
    </row>
    <row r="351">
      <c r="A351" s="8"/>
    </row>
    <row r="352">
      <c r="A352" s="8"/>
    </row>
    <row r="353">
      <c r="A353" s="8"/>
    </row>
    <row r="354">
      <c r="A354" s="8"/>
    </row>
    <row r="355">
      <c r="A355" s="8"/>
    </row>
    <row r="356">
      <c r="A356" s="8"/>
    </row>
    <row r="357">
      <c r="A357" s="8"/>
    </row>
    <row r="358">
      <c r="A358" s="8"/>
    </row>
    <row r="359">
      <c r="A359" s="8"/>
    </row>
    <row r="360">
      <c r="A360" s="8"/>
    </row>
    <row r="361">
      <c r="A361" s="8"/>
    </row>
    <row r="362">
      <c r="A362" s="8"/>
    </row>
    <row r="363">
      <c r="A363" s="8"/>
    </row>
    <row r="364">
      <c r="A364" s="8"/>
    </row>
    <row r="365">
      <c r="A365" s="8"/>
    </row>
    <row r="366">
      <c r="A366" s="8"/>
    </row>
    <row r="367">
      <c r="A367" s="8"/>
    </row>
    <row r="368">
      <c r="A368" s="8"/>
    </row>
    <row r="369">
      <c r="A369" s="8"/>
    </row>
    <row r="370">
      <c r="A370" s="8"/>
    </row>
    <row r="371">
      <c r="A371" s="8"/>
    </row>
    <row r="372">
      <c r="A372" s="8"/>
    </row>
    <row r="373">
      <c r="A373" s="8"/>
    </row>
    <row r="374">
      <c r="A374" s="8"/>
    </row>
    <row r="375">
      <c r="A375" s="8"/>
    </row>
    <row r="376">
      <c r="A376" s="8"/>
    </row>
    <row r="377">
      <c r="A377" s="8"/>
    </row>
    <row r="378">
      <c r="A378" s="8"/>
    </row>
    <row r="379">
      <c r="A379" s="8"/>
    </row>
    <row r="380">
      <c r="A380" s="8"/>
    </row>
    <row r="381">
      <c r="A381" s="8"/>
    </row>
    <row r="382">
      <c r="A382" s="8"/>
    </row>
    <row r="383">
      <c r="A383" s="8"/>
    </row>
    <row r="384">
      <c r="A384" s="8"/>
    </row>
    <row r="385">
      <c r="A385" s="8"/>
    </row>
    <row r="386">
      <c r="A386" s="8"/>
    </row>
    <row r="387">
      <c r="A387" s="8"/>
    </row>
    <row r="388">
      <c r="A388" s="8"/>
    </row>
    <row r="389">
      <c r="A389" s="8"/>
    </row>
    <row r="390">
      <c r="A390" s="8"/>
    </row>
    <row r="391">
      <c r="A391" s="8"/>
    </row>
    <row r="392">
      <c r="A392" s="8"/>
    </row>
    <row r="393">
      <c r="A393" s="8"/>
    </row>
    <row r="394">
      <c r="A394" s="8"/>
    </row>
    <row r="395">
      <c r="A395" s="8"/>
    </row>
    <row r="396">
      <c r="A396" s="8"/>
    </row>
    <row r="397">
      <c r="A397" s="8"/>
    </row>
    <row r="398">
      <c r="A398" s="8"/>
    </row>
    <row r="399">
      <c r="A399" s="8"/>
    </row>
    <row r="400">
      <c r="A400" s="8"/>
    </row>
    <row r="401">
      <c r="A401" s="8"/>
    </row>
    <row r="402">
      <c r="A402" s="8"/>
    </row>
    <row r="403">
      <c r="A403" s="8"/>
    </row>
    <row r="404">
      <c r="A404" s="8"/>
    </row>
    <row r="405">
      <c r="A405" s="8"/>
    </row>
    <row r="406">
      <c r="A406" s="8"/>
    </row>
    <row r="407">
      <c r="A407" s="8"/>
    </row>
    <row r="408">
      <c r="A408" s="8"/>
    </row>
    <row r="409">
      <c r="A409" s="8"/>
    </row>
    <row r="410">
      <c r="A410" s="8"/>
    </row>
    <row r="411">
      <c r="A411" s="8"/>
    </row>
    <row r="412">
      <c r="A412" s="8"/>
    </row>
    <row r="413">
      <c r="A413" s="8"/>
    </row>
    <row r="414">
      <c r="A414" s="8"/>
    </row>
    <row r="415">
      <c r="A415" s="8"/>
    </row>
    <row r="416">
      <c r="A416" s="8"/>
    </row>
    <row r="417">
      <c r="A417" s="8"/>
    </row>
    <row r="418">
      <c r="A418" s="8"/>
    </row>
    <row r="419">
      <c r="A419" s="8"/>
    </row>
    <row r="420">
      <c r="A420" s="8"/>
    </row>
    <row r="421">
      <c r="A421" s="8"/>
    </row>
    <row r="422">
      <c r="A422" s="8"/>
    </row>
    <row r="423">
      <c r="A423" s="8"/>
    </row>
    <row r="424">
      <c r="A424" s="8"/>
    </row>
    <row r="425">
      <c r="A425" s="8"/>
    </row>
    <row r="426">
      <c r="A426" s="8"/>
    </row>
    <row r="427">
      <c r="A427" s="8"/>
    </row>
    <row r="428">
      <c r="A428" s="8"/>
    </row>
    <row r="429">
      <c r="A429" s="8"/>
    </row>
    <row r="430">
      <c r="A430" s="8"/>
    </row>
    <row r="431">
      <c r="A431" s="8"/>
    </row>
    <row r="432">
      <c r="A432" s="8"/>
    </row>
    <row r="433">
      <c r="A433" s="8"/>
    </row>
    <row r="434">
      <c r="A434" s="8"/>
    </row>
    <row r="435">
      <c r="A435" s="8"/>
    </row>
    <row r="436">
      <c r="A436" s="8"/>
    </row>
    <row r="437">
      <c r="A437" s="8"/>
    </row>
    <row r="438">
      <c r="A438" s="8"/>
    </row>
    <row r="439">
      <c r="A439" s="8"/>
    </row>
    <row r="440">
      <c r="A440" s="8"/>
    </row>
    <row r="441">
      <c r="A441" s="8"/>
    </row>
    <row r="442">
      <c r="A442" s="8"/>
    </row>
    <row r="443">
      <c r="A443" s="8"/>
    </row>
    <row r="444">
      <c r="A444" s="8"/>
    </row>
    <row r="445">
      <c r="A445" s="8"/>
    </row>
    <row r="446">
      <c r="A446" s="8"/>
    </row>
    <row r="447">
      <c r="A447" s="8"/>
    </row>
    <row r="448">
      <c r="A448" s="8"/>
    </row>
    <row r="449">
      <c r="A449" s="8"/>
    </row>
    <row r="450">
      <c r="A450" s="8"/>
    </row>
    <row r="451">
      <c r="A451" s="8"/>
    </row>
    <row r="452">
      <c r="A452" s="8"/>
    </row>
    <row r="453">
      <c r="A453" s="8"/>
    </row>
    <row r="454">
      <c r="A454" s="8"/>
    </row>
    <row r="455">
      <c r="A455" s="8"/>
    </row>
    <row r="456">
      <c r="A456" s="8"/>
    </row>
    <row r="457">
      <c r="A457" s="8"/>
    </row>
    <row r="458">
      <c r="A458" s="8"/>
    </row>
    <row r="459">
      <c r="A459" s="8"/>
    </row>
    <row r="460">
      <c r="A460" s="8"/>
    </row>
    <row r="461">
      <c r="A461" s="8"/>
    </row>
    <row r="462">
      <c r="A462" s="8"/>
    </row>
    <row r="463">
      <c r="A463" s="8"/>
    </row>
    <row r="464">
      <c r="A464" s="8"/>
    </row>
    <row r="465">
      <c r="A465" s="8"/>
    </row>
    <row r="466">
      <c r="A466" s="8"/>
    </row>
    <row r="467">
      <c r="A467" s="8"/>
    </row>
    <row r="468">
      <c r="A468" s="8"/>
    </row>
    <row r="469">
      <c r="A469" s="8"/>
    </row>
    <row r="470">
      <c r="A470" s="8"/>
    </row>
    <row r="471">
      <c r="A471" s="8"/>
    </row>
    <row r="472">
      <c r="A472" s="8"/>
    </row>
    <row r="473">
      <c r="A473" s="8"/>
    </row>
    <row r="474">
      <c r="A474" s="8"/>
    </row>
    <row r="475">
      <c r="A475" s="8"/>
    </row>
    <row r="476">
      <c r="A476" s="8"/>
    </row>
    <row r="477">
      <c r="A477" s="8"/>
    </row>
    <row r="478">
      <c r="A478" s="8"/>
    </row>
    <row r="479">
      <c r="A479" s="8"/>
    </row>
    <row r="480">
      <c r="A480" s="8"/>
    </row>
    <row r="481">
      <c r="A481" s="8"/>
    </row>
    <row r="482">
      <c r="A482" s="8"/>
    </row>
    <row r="483">
      <c r="A483" s="8"/>
    </row>
    <row r="484">
      <c r="A484" s="8"/>
    </row>
    <row r="485">
      <c r="A485" s="8"/>
    </row>
    <row r="486">
      <c r="A486" s="8"/>
    </row>
    <row r="487">
      <c r="A487" s="8"/>
    </row>
    <row r="488">
      <c r="A488" s="8"/>
    </row>
    <row r="489">
      <c r="A489" s="8"/>
    </row>
    <row r="490">
      <c r="A490" s="8"/>
    </row>
    <row r="491">
      <c r="A491" s="8"/>
    </row>
    <row r="492">
      <c r="A492" s="8"/>
    </row>
    <row r="493">
      <c r="A493" s="8"/>
    </row>
    <row r="494">
      <c r="A494" s="8"/>
    </row>
    <row r="495">
      <c r="A495" s="8"/>
    </row>
    <row r="496">
      <c r="A496" s="8"/>
    </row>
    <row r="497">
      <c r="A497" s="8"/>
    </row>
    <row r="498">
      <c r="A498" s="8"/>
    </row>
    <row r="499">
      <c r="A499" s="8"/>
    </row>
    <row r="500">
      <c r="A500" s="8"/>
    </row>
    <row r="501">
      <c r="A501" s="8"/>
    </row>
    <row r="502">
      <c r="A502" s="8"/>
    </row>
    <row r="503">
      <c r="A503" s="8"/>
    </row>
    <row r="504">
      <c r="A504" s="8"/>
    </row>
    <row r="505">
      <c r="A505" s="8"/>
    </row>
    <row r="506">
      <c r="A506" s="8"/>
    </row>
    <row r="507">
      <c r="A507" s="8"/>
    </row>
    <row r="508">
      <c r="A508" s="8"/>
    </row>
    <row r="509">
      <c r="A509" s="8"/>
    </row>
    <row r="510">
      <c r="A510" s="8"/>
    </row>
    <row r="511">
      <c r="A511" s="8"/>
    </row>
    <row r="512">
      <c r="A512" s="8"/>
    </row>
    <row r="513">
      <c r="A513" s="8"/>
    </row>
    <row r="514">
      <c r="A514" s="8"/>
    </row>
    <row r="515">
      <c r="A515" s="8"/>
    </row>
    <row r="516">
      <c r="A516" s="8"/>
    </row>
    <row r="517">
      <c r="A517" s="8"/>
    </row>
    <row r="518">
      <c r="A518" s="8"/>
    </row>
    <row r="519">
      <c r="A519" s="8"/>
    </row>
    <row r="520">
      <c r="A520" s="8"/>
    </row>
    <row r="521">
      <c r="A521" s="8"/>
    </row>
    <row r="522">
      <c r="A522" s="8"/>
    </row>
    <row r="523">
      <c r="A523" s="8"/>
    </row>
    <row r="524">
      <c r="A524" s="8"/>
    </row>
    <row r="525">
      <c r="A525" s="8"/>
    </row>
    <row r="526">
      <c r="A526" s="8"/>
    </row>
    <row r="527">
      <c r="A527" s="8"/>
    </row>
    <row r="528">
      <c r="A528" s="8"/>
    </row>
    <row r="529">
      <c r="A529" s="8"/>
    </row>
    <row r="530">
      <c r="A530" s="8"/>
    </row>
    <row r="531">
      <c r="A531" s="8"/>
    </row>
    <row r="532">
      <c r="A532" s="8"/>
    </row>
    <row r="533">
      <c r="A533" s="8"/>
    </row>
    <row r="534">
      <c r="A534" s="8"/>
    </row>
    <row r="535">
      <c r="A535" s="8"/>
    </row>
    <row r="536">
      <c r="A536" s="8"/>
    </row>
    <row r="537">
      <c r="A537" s="8"/>
    </row>
    <row r="538">
      <c r="A538" s="8"/>
    </row>
    <row r="539">
      <c r="A539" s="8"/>
    </row>
    <row r="540">
      <c r="A540" s="8"/>
    </row>
    <row r="541">
      <c r="A541" s="8"/>
    </row>
    <row r="542">
      <c r="A542" s="8"/>
    </row>
    <row r="543">
      <c r="A543" s="8"/>
    </row>
    <row r="544">
      <c r="A544" s="8"/>
    </row>
    <row r="545">
      <c r="A545" s="8"/>
    </row>
    <row r="546">
      <c r="A546" s="8"/>
    </row>
    <row r="547">
      <c r="A547" s="8"/>
    </row>
    <row r="548">
      <c r="A548" s="8"/>
    </row>
    <row r="549">
      <c r="A549" s="8"/>
    </row>
    <row r="550">
      <c r="A550" s="8"/>
    </row>
    <row r="551">
      <c r="A551" s="8"/>
    </row>
    <row r="552">
      <c r="A552" s="8"/>
    </row>
    <row r="553">
      <c r="A553" s="8"/>
    </row>
    <row r="554">
      <c r="A554" s="8"/>
    </row>
    <row r="555">
      <c r="A555" s="8"/>
    </row>
    <row r="556">
      <c r="A556" s="8"/>
    </row>
    <row r="557">
      <c r="A557" s="8"/>
    </row>
    <row r="558">
      <c r="A558" s="8"/>
    </row>
    <row r="559">
      <c r="A559" s="8"/>
    </row>
    <row r="560">
      <c r="A560" s="8"/>
    </row>
    <row r="561">
      <c r="A561" s="8"/>
    </row>
    <row r="562">
      <c r="A562" s="8"/>
    </row>
    <row r="563">
      <c r="A563" s="8"/>
    </row>
    <row r="564">
      <c r="A564" s="8"/>
    </row>
    <row r="565">
      <c r="A565" s="8"/>
    </row>
    <row r="566">
      <c r="A566" s="8"/>
    </row>
    <row r="567">
      <c r="A567" s="8"/>
    </row>
    <row r="568">
      <c r="A568" s="8"/>
    </row>
    <row r="569">
      <c r="A569" s="8"/>
    </row>
    <row r="570">
      <c r="A570" s="8"/>
    </row>
    <row r="571">
      <c r="A571" s="8"/>
    </row>
    <row r="572">
      <c r="A572" s="8"/>
    </row>
    <row r="573">
      <c r="A573" s="8"/>
    </row>
    <row r="574">
      <c r="A574" s="8"/>
    </row>
    <row r="575">
      <c r="A575" s="8"/>
    </row>
    <row r="576">
      <c r="A576" s="8"/>
    </row>
    <row r="577">
      <c r="A577" s="8"/>
    </row>
    <row r="578">
      <c r="A578" s="8"/>
    </row>
    <row r="579">
      <c r="A579" s="8"/>
    </row>
    <row r="580">
      <c r="A580" s="8"/>
    </row>
    <row r="581">
      <c r="A581" s="8"/>
    </row>
    <row r="582">
      <c r="A582" s="8"/>
    </row>
    <row r="583">
      <c r="A583" s="8"/>
    </row>
    <row r="584">
      <c r="A584" s="8"/>
    </row>
    <row r="585">
      <c r="A585" s="8"/>
    </row>
    <row r="586">
      <c r="A586" s="8"/>
    </row>
    <row r="587">
      <c r="A587" s="8"/>
    </row>
    <row r="588">
      <c r="A588" s="8"/>
    </row>
    <row r="589">
      <c r="A589" s="8"/>
    </row>
    <row r="590">
      <c r="A590" s="8"/>
    </row>
    <row r="591">
      <c r="A591" s="8"/>
    </row>
    <row r="592">
      <c r="A592" s="8"/>
    </row>
    <row r="593">
      <c r="A593" s="8"/>
    </row>
    <row r="594">
      <c r="A594" s="8"/>
    </row>
    <row r="595">
      <c r="A595" s="8"/>
    </row>
    <row r="596">
      <c r="A596" s="8"/>
    </row>
    <row r="597">
      <c r="A597" s="8"/>
    </row>
    <row r="598">
      <c r="A598" s="8"/>
    </row>
    <row r="599">
      <c r="A599" s="8"/>
    </row>
    <row r="600">
      <c r="A600" s="8"/>
    </row>
    <row r="601">
      <c r="A601" s="8"/>
    </row>
    <row r="602">
      <c r="A602" s="8"/>
    </row>
    <row r="603">
      <c r="A603" s="8"/>
    </row>
    <row r="604">
      <c r="A604" s="8"/>
    </row>
    <row r="605">
      <c r="A605" s="8"/>
    </row>
    <row r="606">
      <c r="A606" s="8"/>
    </row>
    <row r="607">
      <c r="A607" s="8"/>
    </row>
    <row r="608">
      <c r="A608" s="8"/>
    </row>
    <row r="609">
      <c r="A609" s="8"/>
    </row>
    <row r="610">
      <c r="A610" s="8"/>
    </row>
    <row r="611">
      <c r="A611" s="8"/>
    </row>
    <row r="612">
      <c r="A612" s="8"/>
    </row>
    <row r="613">
      <c r="A613" s="8"/>
    </row>
    <row r="614">
      <c r="A614" s="8"/>
    </row>
    <row r="615">
      <c r="A615" s="8"/>
    </row>
    <row r="616">
      <c r="A616" s="8"/>
    </row>
    <row r="617">
      <c r="A617" s="8"/>
    </row>
    <row r="618">
      <c r="A618" s="8"/>
    </row>
    <row r="619">
      <c r="A619" s="8"/>
    </row>
    <row r="620">
      <c r="A620" s="8"/>
    </row>
    <row r="621">
      <c r="A621" s="8"/>
    </row>
    <row r="622">
      <c r="A622" s="8"/>
    </row>
    <row r="623">
      <c r="A623" s="8"/>
    </row>
    <row r="624">
      <c r="A624" s="8"/>
    </row>
    <row r="625">
      <c r="A625" s="8"/>
    </row>
    <row r="626">
      <c r="A626" s="8"/>
    </row>
    <row r="627">
      <c r="A627" s="8"/>
    </row>
    <row r="628">
      <c r="A628" s="8"/>
    </row>
    <row r="629">
      <c r="A629" s="8"/>
    </row>
    <row r="630">
      <c r="A630" s="8"/>
    </row>
    <row r="631">
      <c r="A631" s="8"/>
    </row>
    <row r="632">
      <c r="A632" s="8"/>
    </row>
    <row r="633">
      <c r="A633" s="8"/>
    </row>
    <row r="634">
      <c r="A634" s="8"/>
    </row>
    <row r="635">
      <c r="A635" s="8"/>
    </row>
    <row r="636">
      <c r="A636" s="8"/>
    </row>
    <row r="637">
      <c r="A637" s="8"/>
    </row>
    <row r="638">
      <c r="A638" s="8"/>
    </row>
    <row r="639">
      <c r="A639" s="8"/>
    </row>
    <row r="640">
      <c r="A640" s="8"/>
    </row>
    <row r="641">
      <c r="A641" s="8"/>
    </row>
    <row r="642">
      <c r="A642" s="8"/>
    </row>
    <row r="643">
      <c r="A643" s="8"/>
    </row>
    <row r="644">
      <c r="A644" s="8"/>
    </row>
    <row r="645">
      <c r="A645" s="8"/>
    </row>
    <row r="646">
      <c r="A646" s="8"/>
    </row>
    <row r="647">
      <c r="A647" s="8"/>
    </row>
    <row r="648">
      <c r="A648" s="8"/>
    </row>
    <row r="649">
      <c r="A649" s="8"/>
    </row>
    <row r="650">
      <c r="A650" s="8"/>
    </row>
    <row r="651">
      <c r="A651" s="8"/>
    </row>
    <row r="652">
      <c r="A652" s="8"/>
    </row>
    <row r="653">
      <c r="A653" s="8"/>
    </row>
    <row r="654">
      <c r="A654" s="8"/>
    </row>
    <row r="655">
      <c r="A655" s="8"/>
    </row>
    <row r="656">
      <c r="A656" s="8"/>
    </row>
    <row r="657">
      <c r="A657" s="8"/>
    </row>
    <row r="658">
      <c r="A658" s="8"/>
    </row>
    <row r="659">
      <c r="A659" s="8"/>
    </row>
    <row r="660">
      <c r="A660" s="8"/>
    </row>
    <row r="661">
      <c r="A661" s="8"/>
    </row>
    <row r="662">
      <c r="A662" s="8"/>
    </row>
    <row r="663">
      <c r="A663" s="8"/>
    </row>
    <row r="664">
      <c r="A664" s="8"/>
    </row>
    <row r="665">
      <c r="A665" s="8"/>
    </row>
    <row r="666">
      <c r="A666" s="8"/>
    </row>
    <row r="667">
      <c r="A667" s="8"/>
    </row>
    <row r="668">
      <c r="A668" s="8"/>
    </row>
    <row r="669">
      <c r="A669" s="8"/>
    </row>
    <row r="670">
      <c r="A670" s="8"/>
    </row>
    <row r="671">
      <c r="A671" s="8"/>
    </row>
    <row r="672">
      <c r="A672" s="8"/>
    </row>
    <row r="673">
      <c r="A673" s="8"/>
    </row>
    <row r="674">
      <c r="A674" s="8"/>
    </row>
    <row r="675">
      <c r="A675" s="8"/>
    </row>
    <row r="676">
      <c r="A676" s="8"/>
    </row>
    <row r="677">
      <c r="A677" s="8"/>
    </row>
    <row r="678">
      <c r="A678" s="8"/>
    </row>
    <row r="679">
      <c r="A679" s="8"/>
    </row>
    <row r="680">
      <c r="A680" s="8"/>
    </row>
    <row r="681">
      <c r="A681" s="8"/>
    </row>
    <row r="682">
      <c r="A682" s="8"/>
    </row>
    <row r="683">
      <c r="A683" s="8"/>
    </row>
    <row r="684">
      <c r="A684" s="8"/>
    </row>
    <row r="685">
      <c r="A685" s="8"/>
    </row>
    <row r="686">
      <c r="A686" s="8"/>
    </row>
    <row r="687">
      <c r="A687" s="8"/>
    </row>
    <row r="688">
      <c r="A688" s="8"/>
    </row>
    <row r="689">
      <c r="A689" s="8"/>
    </row>
    <row r="690">
      <c r="A690" s="8"/>
    </row>
    <row r="691">
      <c r="A691" s="8"/>
    </row>
    <row r="692">
      <c r="A692" s="8"/>
    </row>
    <row r="693">
      <c r="A693" s="8"/>
    </row>
    <row r="694">
      <c r="A694" s="8"/>
    </row>
    <row r="695">
      <c r="A695" s="8"/>
    </row>
    <row r="696">
      <c r="A696" s="8"/>
    </row>
    <row r="697">
      <c r="A697" s="8"/>
    </row>
    <row r="698">
      <c r="A698" s="8"/>
    </row>
    <row r="699">
      <c r="A699" s="8"/>
    </row>
    <row r="700">
      <c r="A700" s="8"/>
    </row>
    <row r="701">
      <c r="A701" s="8"/>
    </row>
    <row r="702">
      <c r="A702" s="8"/>
    </row>
    <row r="703">
      <c r="A703" s="8"/>
    </row>
    <row r="704">
      <c r="A704" s="8"/>
    </row>
    <row r="705">
      <c r="A705" s="8"/>
    </row>
    <row r="706">
      <c r="A706" s="8"/>
    </row>
    <row r="707">
      <c r="A707" s="8"/>
    </row>
    <row r="708">
      <c r="A708" s="8"/>
    </row>
    <row r="709">
      <c r="A709" s="8"/>
    </row>
    <row r="710">
      <c r="A710" s="8"/>
    </row>
    <row r="711">
      <c r="A711" s="8"/>
    </row>
    <row r="712">
      <c r="A712" s="8"/>
    </row>
    <row r="713">
      <c r="A713" s="8"/>
    </row>
    <row r="714">
      <c r="A714" s="8"/>
    </row>
    <row r="715">
      <c r="A715" s="8"/>
    </row>
    <row r="716">
      <c r="A716" s="8"/>
    </row>
    <row r="717">
      <c r="A717" s="8"/>
    </row>
    <row r="718">
      <c r="A718" s="8"/>
    </row>
    <row r="719">
      <c r="A719" s="8"/>
    </row>
    <row r="720">
      <c r="A720" s="8"/>
    </row>
    <row r="721">
      <c r="A721" s="8"/>
    </row>
    <row r="722">
      <c r="A722" s="8"/>
    </row>
    <row r="723">
      <c r="A723" s="8"/>
    </row>
    <row r="724">
      <c r="A724" s="8"/>
    </row>
    <row r="725">
      <c r="A725" s="8"/>
    </row>
    <row r="726">
      <c r="A726" s="8"/>
    </row>
    <row r="727">
      <c r="A727" s="8"/>
    </row>
    <row r="728">
      <c r="A728" s="8"/>
    </row>
    <row r="729">
      <c r="A729" s="8"/>
    </row>
    <row r="730">
      <c r="A730" s="8"/>
    </row>
    <row r="731">
      <c r="A731" s="8"/>
    </row>
    <row r="732">
      <c r="A732" s="8"/>
    </row>
    <row r="733">
      <c r="A733" s="8"/>
    </row>
    <row r="734">
      <c r="A734" s="8"/>
    </row>
    <row r="735">
      <c r="A735" s="8"/>
    </row>
    <row r="736">
      <c r="A736" s="8"/>
    </row>
    <row r="737">
      <c r="A737" s="8"/>
    </row>
    <row r="738">
      <c r="A738" s="8"/>
    </row>
    <row r="739">
      <c r="A739" s="8"/>
    </row>
    <row r="740">
      <c r="A740" s="8"/>
    </row>
    <row r="741">
      <c r="A741" s="8"/>
    </row>
    <row r="742">
      <c r="A742" s="8"/>
    </row>
    <row r="743">
      <c r="A743" s="8"/>
    </row>
    <row r="744">
      <c r="A744" s="8"/>
    </row>
    <row r="745">
      <c r="A745" s="8"/>
    </row>
    <row r="746">
      <c r="A746" s="8"/>
    </row>
    <row r="747">
      <c r="A747" s="8"/>
    </row>
    <row r="748">
      <c r="A748" s="8"/>
    </row>
    <row r="749">
      <c r="A749" s="8"/>
    </row>
    <row r="750">
      <c r="A750" s="8"/>
    </row>
    <row r="751">
      <c r="A751" s="8"/>
    </row>
    <row r="752">
      <c r="A752" s="8"/>
    </row>
    <row r="753">
      <c r="A753" s="8"/>
    </row>
    <row r="754">
      <c r="A754" s="8"/>
    </row>
    <row r="755">
      <c r="A755" s="8"/>
    </row>
    <row r="756">
      <c r="A756" s="8"/>
    </row>
    <row r="757">
      <c r="A757" s="8"/>
    </row>
    <row r="758">
      <c r="A758" s="8"/>
    </row>
    <row r="759">
      <c r="A759" s="8"/>
    </row>
    <row r="760">
      <c r="A760" s="8"/>
    </row>
    <row r="761">
      <c r="A761" s="8"/>
    </row>
    <row r="762">
      <c r="A762" s="8"/>
    </row>
    <row r="763">
      <c r="A763" s="8"/>
    </row>
    <row r="764">
      <c r="A764" s="8"/>
    </row>
    <row r="765">
      <c r="A765" s="8"/>
    </row>
    <row r="766">
      <c r="A766" s="8"/>
    </row>
    <row r="767">
      <c r="A767" s="8"/>
    </row>
    <row r="768">
      <c r="A768" s="8"/>
    </row>
    <row r="769">
      <c r="A769" s="8"/>
    </row>
    <row r="770">
      <c r="A770" s="8"/>
    </row>
    <row r="771">
      <c r="A771" s="8"/>
    </row>
    <row r="772">
      <c r="A772" s="8"/>
    </row>
    <row r="773">
      <c r="A773" s="8"/>
    </row>
    <row r="774">
      <c r="A774" s="8"/>
    </row>
    <row r="775">
      <c r="A775" s="8"/>
    </row>
    <row r="776">
      <c r="A776" s="8"/>
    </row>
    <row r="777">
      <c r="A777" s="8"/>
    </row>
    <row r="778">
      <c r="A778" s="8"/>
    </row>
    <row r="779">
      <c r="A779" s="8"/>
    </row>
    <row r="780">
      <c r="A780" s="8"/>
    </row>
    <row r="781">
      <c r="A781" s="8"/>
    </row>
    <row r="782">
      <c r="A782" s="8"/>
    </row>
    <row r="783">
      <c r="A783" s="8"/>
    </row>
    <row r="784">
      <c r="A784" s="8"/>
    </row>
    <row r="785">
      <c r="A785" s="8"/>
    </row>
    <row r="786">
      <c r="A786" s="8"/>
    </row>
    <row r="787">
      <c r="A787" s="8"/>
    </row>
    <row r="788">
      <c r="A788" s="8"/>
    </row>
    <row r="789">
      <c r="A789" s="8"/>
    </row>
    <row r="790">
      <c r="A790" s="8"/>
    </row>
    <row r="791">
      <c r="A791" s="8"/>
    </row>
    <row r="792">
      <c r="A792" s="8"/>
    </row>
    <row r="793">
      <c r="A793" s="8"/>
    </row>
    <row r="794">
      <c r="A794" s="8"/>
    </row>
    <row r="795">
      <c r="A795" s="8"/>
    </row>
    <row r="796">
      <c r="A796" s="8"/>
    </row>
    <row r="797">
      <c r="A797" s="8"/>
    </row>
    <row r="798">
      <c r="A798" s="8"/>
    </row>
    <row r="799">
      <c r="A799" s="8"/>
    </row>
    <row r="800">
      <c r="A800" s="8"/>
    </row>
    <row r="801">
      <c r="A801" s="8"/>
    </row>
    <row r="802">
      <c r="A802" s="8"/>
    </row>
    <row r="803">
      <c r="A803" s="8"/>
    </row>
    <row r="804">
      <c r="A804" s="8"/>
    </row>
    <row r="805">
      <c r="A805" s="8"/>
    </row>
    <row r="806">
      <c r="A806" s="8"/>
    </row>
    <row r="807">
      <c r="A807" s="8"/>
    </row>
    <row r="808">
      <c r="A808" s="8"/>
    </row>
    <row r="809">
      <c r="A809" s="8"/>
    </row>
    <row r="810">
      <c r="A810" s="8"/>
    </row>
    <row r="811">
      <c r="A811" s="8"/>
    </row>
    <row r="812">
      <c r="A812" s="8"/>
    </row>
    <row r="813">
      <c r="A813" s="8"/>
    </row>
    <row r="814">
      <c r="A814" s="8"/>
    </row>
    <row r="815">
      <c r="A815" s="8"/>
    </row>
    <row r="816">
      <c r="A816" s="8"/>
    </row>
    <row r="817">
      <c r="A817" s="8"/>
    </row>
    <row r="818">
      <c r="A818" s="8"/>
    </row>
    <row r="819">
      <c r="A819" s="8"/>
    </row>
    <row r="820">
      <c r="A820" s="8"/>
    </row>
    <row r="821">
      <c r="A821" s="8"/>
    </row>
    <row r="822">
      <c r="A822" s="8"/>
    </row>
    <row r="823">
      <c r="A823" s="8"/>
    </row>
    <row r="824">
      <c r="A824" s="8"/>
    </row>
    <row r="825">
      <c r="A825" s="8"/>
    </row>
    <row r="826">
      <c r="A826" s="8"/>
    </row>
    <row r="827">
      <c r="A827" s="8"/>
    </row>
    <row r="828">
      <c r="A828" s="8"/>
    </row>
    <row r="829">
      <c r="A829" s="8"/>
    </row>
    <row r="830">
      <c r="A830" s="8"/>
    </row>
    <row r="831">
      <c r="A831" s="8"/>
    </row>
    <row r="832">
      <c r="A832" s="8"/>
    </row>
    <row r="833">
      <c r="A833" s="8"/>
    </row>
    <row r="834">
      <c r="A834" s="8"/>
    </row>
    <row r="835">
      <c r="A835" s="8"/>
    </row>
    <row r="836">
      <c r="A836" s="8"/>
    </row>
    <row r="837">
      <c r="A837" s="8"/>
    </row>
    <row r="838">
      <c r="A838" s="8"/>
    </row>
    <row r="839">
      <c r="A839" s="8"/>
    </row>
    <row r="840">
      <c r="A840" s="8"/>
    </row>
    <row r="841">
      <c r="A841" s="8"/>
    </row>
    <row r="842">
      <c r="A842" s="8"/>
    </row>
    <row r="843">
      <c r="A843" s="8"/>
    </row>
    <row r="844">
      <c r="A844" s="8"/>
    </row>
    <row r="845">
      <c r="A845" s="8"/>
    </row>
    <row r="846">
      <c r="A846" s="8"/>
    </row>
    <row r="847">
      <c r="A847" s="8"/>
    </row>
    <row r="848">
      <c r="A848" s="8"/>
    </row>
    <row r="849">
      <c r="A849" s="8"/>
    </row>
    <row r="850">
      <c r="A850" s="8"/>
    </row>
    <row r="851">
      <c r="A851" s="8"/>
    </row>
    <row r="852">
      <c r="A852" s="8"/>
    </row>
    <row r="853">
      <c r="A853" s="8"/>
    </row>
    <row r="854">
      <c r="A854" s="8"/>
    </row>
    <row r="855">
      <c r="A855" s="8"/>
    </row>
    <row r="856">
      <c r="A856" s="8"/>
    </row>
    <row r="857">
      <c r="A857" s="8"/>
    </row>
    <row r="858">
      <c r="A858" s="8"/>
    </row>
    <row r="859">
      <c r="A859" s="8"/>
    </row>
    <row r="860">
      <c r="A860" s="8"/>
    </row>
    <row r="861">
      <c r="A861" s="8"/>
    </row>
    <row r="862">
      <c r="A862" s="8"/>
    </row>
    <row r="863">
      <c r="A863" s="8"/>
    </row>
    <row r="864">
      <c r="A864" s="8"/>
    </row>
    <row r="865">
      <c r="A865" s="8"/>
    </row>
    <row r="866">
      <c r="A866" s="8"/>
    </row>
    <row r="867">
      <c r="A867" s="8"/>
    </row>
    <row r="868">
      <c r="A868" s="8"/>
    </row>
    <row r="869">
      <c r="A869" s="8"/>
    </row>
    <row r="870">
      <c r="A870" s="8"/>
    </row>
    <row r="871">
      <c r="A871" s="8"/>
    </row>
    <row r="872">
      <c r="A872" s="8"/>
    </row>
    <row r="873">
      <c r="A873" s="8"/>
    </row>
    <row r="874">
      <c r="A874" s="8"/>
    </row>
    <row r="875">
      <c r="A875" s="8"/>
    </row>
    <row r="876">
      <c r="A876" s="8"/>
    </row>
    <row r="877">
      <c r="A877" s="8"/>
    </row>
    <row r="878">
      <c r="A878" s="8"/>
    </row>
    <row r="879">
      <c r="A879" s="8"/>
    </row>
    <row r="880">
      <c r="A880" s="8"/>
    </row>
    <row r="881">
      <c r="A881" s="8"/>
    </row>
    <row r="882">
      <c r="A882" s="8"/>
    </row>
    <row r="883">
      <c r="A883" s="8"/>
    </row>
    <row r="884">
      <c r="A884" s="8"/>
    </row>
    <row r="885">
      <c r="A885" s="8"/>
    </row>
    <row r="886">
      <c r="A886" s="8"/>
    </row>
    <row r="887">
      <c r="A887" s="8"/>
    </row>
    <row r="888">
      <c r="A888" s="8"/>
    </row>
    <row r="889">
      <c r="A889" s="8"/>
    </row>
    <row r="890">
      <c r="A890" s="8"/>
    </row>
    <row r="891">
      <c r="A891" s="8"/>
    </row>
    <row r="892">
      <c r="A892" s="8"/>
    </row>
    <row r="893">
      <c r="A893" s="8"/>
    </row>
    <row r="894">
      <c r="A894" s="8"/>
    </row>
    <row r="895">
      <c r="A895" s="8"/>
    </row>
    <row r="896">
      <c r="A896" s="8"/>
    </row>
    <row r="897">
      <c r="A897" s="8"/>
    </row>
    <row r="898">
      <c r="A898" s="8"/>
    </row>
    <row r="899">
      <c r="A899" s="8"/>
    </row>
    <row r="900">
      <c r="A900" s="8"/>
    </row>
    <row r="901">
      <c r="A901" s="8"/>
    </row>
    <row r="902">
      <c r="A902" s="8"/>
    </row>
    <row r="903">
      <c r="A903" s="8"/>
    </row>
    <row r="904">
      <c r="A904" s="8"/>
    </row>
    <row r="905">
      <c r="A905" s="8"/>
    </row>
    <row r="906">
      <c r="A906" s="8"/>
    </row>
    <row r="907">
      <c r="A907" s="8"/>
    </row>
    <row r="908">
      <c r="A908" s="8"/>
    </row>
    <row r="909">
      <c r="A909" s="8"/>
    </row>
    <row r="910">
      <c r="A910" s="8"/>
    </row>
    <row r="911">
      <c r="A911" s="8"/>
    </row>
    <row r="912">
      <c r="A912" s="8"/>
    </row>
    <row r="913">
      <c r="A913" s="8"/>
    </row>
    <row r="914">
      <c r="A914" s="8"/>
    </row>
    <row r="915">
      <c r="A915" s="8"/>
    </row>
    <row r="916">
      <c r="A916" s="8"/>
    </row>
    <row r="917">
      <c r="A917" s="8"/>
    </row>
    <row r="918">
      <c r="A918" s="8"/>
    </row>
    <row r="919">
      <c r="A919" s="8"/>
    </row>
    <row r="920">
      <c r="A920" s="8"/>
    </row>
    <row r="921">
      <c r="A921" s="8"/>
    </row>
    <row r="922">
      <c r="A922" s="8"/>
    </row>
    <row r="923">
      <c r="A923" s="8"/>
    </row>
    <row r="924">
      <c r="A924" s="8"/>
    </row>
    <row r="925">
      <c r="A925" s="8"/>
    </row>
    <row r="926">
      <c r="A926" s="8"/>
    </row>
    <row r="927">
      <c r="A927" s="8"/>
    </row>
    <row r="928">
      <c r="A928" s="8"/>
    </row>
    <row r="929">
      <c r="A929" s="8"/>
    </row>
    <row r="930">
      <c r="A930" s="8"/>
    </row>
    <row r="931">
      <c r="A931" s="8"/>
    </row>
    <row r="932">
      <c r="A932" s="8"/>
    </row>
    <row r="933">
      <c r="A933" s="8"/>
    </row>
    <row r="934">
      <c r="A934" s="8"/>
    </row>
    <row r="935">
      <c r="A935" s="8"/>
    </row>
    <row r="936">
      <c r="A936" s="8"/>
    </row>
    <row r="937">
      <c r="A937" s="8"/>
    </row>
    <row r="938">
      <c r="A938" s="8"/>
    </row>
    <row r="939">
      <c r="A939" s="8"/>
    </row>
    <row r="940">
      <c r="A940" s="8"/>
    </row>
    <row r="941">
      <c r="A941" s="8"/>
    </row>
    <row r="942">
      <c r="A942" s="8"/>
    </row>
    <row r="943">
      <c r="A943" s="8"/>
    </row>
    <row r="944">
      <c r="A944" s="8"/>
    </row>
    <row r="945">
      <c r="A945" s="8"/>
    </row>
    <row r="946">
      <c r="A946" s="8"/>
    </row>
    <row r="947">
      <c r="A947" s="8"/>
    </row>
    <row r="948">
      <c r="A948" s="8"/>
    </row>
    <row r="949">
      <c r="A949" s="8"/>
    </row>
    <row r="950">
      <c r="A950" s="8"/>
    </row>
    <row r="951">
      <c r="A951" s="8"/>
    </row>
    <row r="952">
      <c r="A952" s="8"/>
    </row>
    <row r="953">
      <c r="A953" s="8"/>
    </row>
    <row r="954">
      <c r="A954" s="8"/>
    </row>
    <row r="955">
      <c r="A955" s="8"/>
    </row>
    <row r="956">
      <c r="A956" s="8"/>
    </row>
    <row r="957">
      <c r="A957" s="8"/>
    </row>
    <row r="958">
      <c r="A958" s="8"/>
    </row>
    <row r="959">
      <c r="A959" s="8"/>
    </row>
    <row r="960">
      <c r="A960" s="8"/>
    </row>
    <row r="961">
      <c r="A961" s="8"/>
    </row>
    <row r="962">
      <c r="A962" s="8"/>
    </row>
    <row r="963">
      <c r="A963" s="8"/>
    </row>
    <row r="964">
      <c r="A964" s="8"/>
    </row>
    <row r="965">
      <c r="A965" s="8"/>
    </row>
    <row r="966">
      <c r="A966" s="8"/>
    </row>
    <row r="967">
      <c r="A967" s="8"/>
    </row>
    <row r="968">
      <c r="A968" s="8"/>
    </row>
    <row r="969">
      <c r="A969" s="8"/>
    </row>
    <row r="970">
      <c r="A970" s="8"/>
    </row>
    <row r="971">
      <c r="A971" s="8"/>
    </row>
    <row r="972">
      <c r="A972" s="8"/>
    </row>
    <row r="973">
      <c r="A973" s="8"/>
    </row>
    <row r="974">
      <c r="A974" s="8"/>
    </row>
    <row r="975">
      <c r="A975" s="8"/>
    </row>
    <row r="976">
      <c r="A976" s="8"/>
    </row>
    <row r="977">
      <c r="A977" s="8"/>
    </row>
    <row r="978">
      <c r="A978" s="8"/>
    </row>
    <row r="979">
      <c r="A979" s="8"/>
    </row>
    <row r="980">
      <c r="A980" s="8"/>
    </row>
    <row r="981">
      <c r="A981" s="8"/>
    </row>
    <row r="982">
      <c r="A982" s="8"/>
    </row>
    <row r="983">
      <c r="A983" s="8"/>
    </row>
    <row r="984">
      <c r="A984" s="8"/>
    </row>
    <row r="985">
      <c r="A985" s="8"/>
    </row>
    <row r="986">
      <c r="A986" s="8"/>
    </row>
    <row r="987">
      <c r="A987" s="8"/>
    </row>
    <row r="988">
      <c r="A988" s="8"/>
    </row>
    <row r="989">
      <c r="A989" s="8"/>
    </row>
    <row r="990">
      <c r="A990" s="8"/>
    </row>
    <row r="991">
      <c r="A991" s="8"/>
    </row>
    <row r="992">
      <c r="A992" s="8"/>
    </row>
    <row r="993">
      <c r="A993" s="8"/>
    </row>
    <row r="994">
      <c r="A994" s="8"/>
    </row>
    <row r="995">
      <c r="A995" s="8"/>
    </row>
    <row r="996">
      <c r="A996" s="8"/>
    </row>
    <row r="997">
      <c r="A997" s="8"/>
    </row>
    <row r="998">
      <c r="A998" s="8"/>
    </row>
    <row r="999">
      <c r="A999" s="8"/>
    </row>
    <row r="1000">
      <c r="A1000" s="8"/>
    </row>
  </sheetData>
  <autoFilter ref="$A$1:$B$273">
    <filterColumn colId="1">
      <filters>
        <filter val="147 min"/>
        <filter val="164 min"/>
        <filter val="201 min"/>
        <filter val="150 min"/>
        <filter val="130 min"/>
        <filter val="143 min"/>
        <filter val="117 min"/>
        <filter val="165 min"/>
        <filter val="127 min"/>
        <filter val="148 min"/>
        <filter val="122 min"/>
        <filter val="179 min"/>
        <filter val="114 min"/>
        <filter val="92 min"/>
        <filter val="118 min"/>
        <filter val="153 min"/>
        <filter val="158 min"/>
        <filter val="166 min"/>
        <filter val="123 min"/>
        <filter val="136 min"/>
        <filter val="161 min"/>
        <filter val="137 min"/>
        <filter val="119 min"/>
        <filter val="132 min"/>
        <filter val="#N/A"/>
        <filter val="145 min"/>
        <filter val="154 min"/>
        <filter val="195 min"/>
        <filter val="141 min"/>
        <filter val="108 min"/>
        <filter val="138 min"/>
        <filter val="98 min"/>
        <filter val="120 min"/>
        <filter val="151 min"/>
        <filter val="112 min"/>
        <filter val="94 min"/>
        <filter val="129 min"/>
      </filters>
    </filterColumn>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75"/>
    <col customWidth="1" min="2" max="3" width="14.63"/>
  </cols>
  <sheetData>
    <row r="1">
      <c r="A1" s="1" t="s">
        <v>264</v>
      </c>
      <c r="B1" s="1" t="s">
        <v>265</v>
      </c>
    </row>
    <row r="2">
      <c r="A2" s="2" t="s">
        <v>271</v>
      </c>
      <c r="B2" s="2">
        <v>195.0</v>
      </c>
    </row>
    <row r="3">
      <c r="A3" s="2" t="s">
        <v>272</v>
      </c>
      <c r="B3" s="2">
        <v>201.0</v>
      </c>
    </row>
    <row r="4">
      <c r="A4" s="2" t="s">
        <v>273</v>
      </c>
      <c r="B4" s="2">
        <v>154.0</v>
      </c>
    </row>
    <row r="5">
      <c r="A5" s="2" t="s">
        <v>278</v>
      </c>
      <c r="B5" s="2">
        <v>179.0</v>
      </c>
    </row>
    <row r="6">
      <c r="A6" s="2" t="s">
        <v>279</v>
      </c>
      <c r="B6" s="2">
        <v>148.0</v>
      </c>
    </row>
    <row r="7">
      <c r="A7" s="2" t="s">
        <v>281</v>
      </c>
      <c r="B7" s="2">
        <v>136.0</v>
      </c>
    </row>
    <row r="8">
      <c r="A8" s="2" t="s">
        <v>282</v>
      </c>
      <c r="B8" s="2">
        <v>145.0</v>
      </c>
    </row>
    <row r="9">
      <c r="A9" s="2" t="s">
        <v>288</v>
      </c>
      <c r="B9" s="2">
        <v>130.0</v>
      </c>
    </row>
    <row r="10">
      <c r="A10" s="2" t="s">
        <v>298</v>
      </c>
      <c r="B10" s="2">
        <v>143.0</v>
      </c>
    </row>
    <row r="11">
      <c r="A11" s="2" t="s">
        <v>303</v>
      </c>
      <c r="B11" s="2">
        <v>119.0</v>
      </c>
    </row>
    <row r="12">
      <c r="A12" s="2" t="s">
        <v>304</v>
      </c>
      <c r="B12" s="2">
        <v>151.0</v>
      </c>
    </row>
    <row r="13">
      <c r="A13" s="2" t="s">
        <v>311</v>
      </c>
      <c r="B13" s="2">
        <v>112.0</v>
      </c>
    </row>
    <row r="14">
      <c r="A14" s="2" t="s">
        <v>313</v>
      </c>
      <c r="B14" s="2">
        <v>166.0</v>
      </c>
    </row>
    <row r="15">
      <c r="A15" s="2" t="s">
        <v>320</v>
      </c>
      <c r="B15" s="2">
        <v>165.0</v>
      </c>
    </row>
    <row r="16">
      <c r="A16" s="2" t="s">
        <v>323</v>
      </c>
      <c r="B16" s="2">
        <v>138.0</v>
      </c>
    </row>
    <row r="17">
      <c r="A17" s="2" t="s">
        <v>328</v>
      </c>
      <c r="B17" s="2">
        <v>150.0</v>
      </c>
    </row>
    <row r="18">
      <c r="A18" s="2" t="s">
        <v>331</v>
      </c>
      <c r="B18" s="2">
        <v>117.0</v>
      </c>
    </row>
    <row r="19">
      <c r="A19" s="2" t="s">
        <v>332</v>
      </c>
      <c r="B19" s="2">
        <v>122.0</v>
      </c>
    </row>
    <row r="20">
      <c r="A20" s="2" t="s">
        <v>336</v>
      </c>
      <c r="B20" s="2">
        <v>153.0</v>
      </c>
    </row>
    <row r="21">
      <c r="A21" s="2" t="s">
        <v>340</v>
      </c>
      <c r="B21" s="2">
        <v>98.0</v>
      </c>
    </row>
    <row r="22">
      <c r="A22" s="2" t="s">
        <v>348</v>
      </c>
      <c r="B22" s="2">
        <v>164.0</v>
      </c>
    </row>
    <row r="23">
      <c r="A23" s="2" t="s">
        <v>368</v>
      </c>
      <c r="B23" s="2">
        <v>137.0</v>
      </c>
    </row>
    <row r="24">
      <c r="A24" s="2" t="s">
        <v>379</v>
      </c>
      <c r="B24" s="2">
        <v>123.0</v>
      </c>
    </row>
    <row r="25">
      <c r="A25" s="2" t="s">
        <v>381</v>
      </c>
      <c r="B25" s="2">
        <v>114.0</v>
      </c>
    </row>
    <row r="26">
      <c r="A26" s="2" t="s">
        <v>385</v>
      </c>
      <c r="B26" s="2">
        <v>127.0</v>
      </c>
    </row>
    <row r="27">
      <c r="A27" s="2" t="s">
        <v>390</v>
      </c>
      <c r="B27" s="2">
        <v>161.0</v>
      </c>
    </row>
    <row r="28">
      <c r="A28" s="2" t="s">
        <v>402</v>
      </c>
      <c r="B28" s="2">
        <v>119.0</v>
      </c>
    </row>
    <row r="29">
      <c r="A29" s="2" t="s">
        <v>404</v>
      </c>
      <c r="B29" s="2">
        <v>158.0</v>
      </c>
    </row>
    <row r="30">
      <c r="A30" s="2" t="s">
        <v>412</v>
      </c>
      <c r="B30" s="2">
        <v>92.0</v>
      </c>
    </row>
    <row r="31">
      <c r="A31" s="2" t="s">
        <v>422</v>
      </c>
      <c r="B31" s="2">
        <v>129.0</v>
      </c>
    </row>
    <row r="32">
      <c r="A32" s="2" t="s">
        <v>423</v>
      </c>
      <c r="B32" s="2">
        <v>132.0</v>
      </c>
    </row>
    <row r="33">
      <c r="A33" s="2" t="s">
        <v>425</v>
      </c>
      <c r="B33" s="2">
        <v>108.0</v>
      </c>
    </row>
    <row r="34">
      <c r="A34" s="2" t="s">
        <v>432</v>
      </c>
      <c r="B34" s="2">
        <v>94.0</v>
      </c>
    </row>
    <row r="35">
      <c r="A35" s="2" t="s">
        <v>436</v>
      </c>
      <c r="B35" s="2">
        <v>117.0</v>
      </c>
    </row>
    <row r="36">
      <c r="A36" s="2" t="s">
        <v>438</v>
      </c>
      <c r="B36" s="2">
        <v>141.0</v>
      </c>
    </row>
    <row r="37">
      <c r="A37" s="2" t="s">
        <v>445</v>
      </c>
      <c r="B37" s="2">
        <v>98.0</v>
      </c>
    </row>
    <row r="38">
      <c r="A38" s="2" t="s">
        <v>467</v>
      </c>
      <c r="B38" s="2">
        <v>118.0</v>
      </c>
    </row>
    <row r="39">
      <c r="A39" s="2" t="s">
        <v>476</v>
      </c>
      <c r="B39" s="2">
        <v>120.0</v>
      </c>
    </row>
    <row r="40">
      <c r="A40" s="2" t="s">
        <v>477</v>
      </c>
      <c r="B40" s="2">
        <v>120.0</v>
      </c>
    </row>
    <row r="41">
      <c r="A41" s="2" t="s">
        <v>479</v>
      </c>
      <c r="B41" s="2">
        <v>129.0</v>
      </c>
    </row>
    <row r="42">
      <c r="A42" s="2" t="s">
        <v>485</v>
      </c>
      <c r="B42" s="2">
        <v>148.0</v>
      </c>
    </row>
    <row r="43">
      <c r="A43" s="2" t="s">
        <v>502</v>
      </c>
      <c r="B43" s="2">
        <v>123.0</v>
      </c>
    </row>
    <row r="44">
      <c r="A44" s="2" t="s">
        <v>503</v>
      </c>
      <c r="B44" s="2">
        <v>127.0</v>
      </c>
    </row>
    <row r="45">
      <c r="A45" s="2" t="s">
        <v>511</v>
      </c>
      <c r="B45" s="2">
        <v>147.0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8.5"/>
  </cols>
  <sheetData>
    <row r="1">
      <c r="A1" s="1" t="s">
        <v>522</v>
      </c>
      <c r="B1" s="11" t="s">
        <v>523</v>
      </c>
      <c r="C1" s="1" t="s">
        <v>524</v>
      </c>
    </row>
    <row r="2" hidden="1">
      <c r="A2" s="1" t="s">
        <v>7</v>
      </c>
      <c r="B2" s="11" t="s">
        <v>525</v>
      </c>
      <c r="C2" s="1" t="s">
        <v>526</v>
      </c>
    </row>
    <row r="3">
      <c r="A3" s="1" t="s">
        <v>6</v>
      </c>
      <c r="B3" s="11" t="s">
        <v>527</v>
      </c>
      <c r="C3" s="1" t="s">
        <v>528</v>
      </c>
    </row>
    <row r="4">
      <c r="A4" s="1" t="s">
        <v>6</v>
      </c>
      <c r="B4" s="11" t="s">
        <v>529</v>
      </c>
      <c r="C4" s="1" t="s">
        <v>530</v>
      </c>
    </row>
    <row r="5">
      <c r="A5" s="1" t="s">
        <v>6</v>
      </c>
      <c r="B5" s="11" t="s">
        <v>531</v>
      </c>
      <c r="C5" s="1" t="s">
        <v>532</v>
      </c>
    </row>
    <row r="6">
      <c r="A6" s="1" t="s">
        <v>6</v>
      </c>
      <c r="B6" s="11" t="s">
        <v>533</v>
      </c>
      <c r="C6" s="1" t="s">
        <v>534</v>
      </c>
    </row>
    <row r="7" hidden="1">
      <c r="A7" s="1" t="s">
        <v>7</v>
      </c>
      <c r="B7" s="11" t="s">
        <v>535</v>
      </c>
      <c r="C7" s="1" t="s">
        <v>536</v>
      </c>
    </row>
    <row r="8">
      <c r="A8" s="1" t="s">
        <v>6</v>
      </c>
      <c r="B8" s="11" t="s">
        <v>537</v>
      </c>
      <c r="C8" s="1" t="s">
        <v>538</v>
      </c>
    </row>
    <row r="9">
      <c r="A9" s="1" t="s">
        <v>6</v>
      </c>
      <c r="B9" s="11" t="s">
        <v>539</v>
      </c>
      <c r="C9" s="1" t="s">
        <v>540</v>
      </c>
    </row>
    <row r="10">
      <c r="A10" s="1" t="s">
        <v>6</v>
      </c>
      <c r="B10" s="11" t="s">
        <v>541</v>
      </c>
      <c r="C10" s="1" t="s">
        <v>542</v>
      </c>
    </row>
    <row r="11">
      <c r="A11" s="1" t="s">
        <v>6</v>
      </c>
      <c r="B11" s="11" t="s">
        <v>543</v>
      </c>
      <c r="C11" s="1" t="s">
        <v>544</v>
      </c>
    </row>
    <row r="12">
      <c r="A12" s="1" t="s">
        <v>6</v>
      </c>
      <c r="B12" s="11" t="s">
        <v>545</v>
      </c>
      <c r="C12" s="1" t="s">
        <v>546</v>
      </c>
    </row>
    <row r="13" hidden="1">
      <c r="A13" s="1" t="s">
        <v>7</v>
      </c>
      <c r="B13" s="11" t="s">
        <v>547</v>
      </c>
      <c r="C13" s="1" t="s">
        <v>536</v>
      </c>
    </row>
    <row r="14" hidden="1">
      <c r="A14" s="1" t="s">
        <v>7</v>
      </c>
      <c r="B14" s="11" t="s">
        <v>548</v>
      </c>
      <c r="C14" s="1" t="s">
        <v>536</v>
      </c>
    </row>
    <row r="15">
      <c r="A15" s="1" t="s">
        <v>6</v>
      </c>
      <c r="B15" s="11" t="s">
        <v>549</v>
      </c>
      <c r="C15" s="1" t="s">
        <v>550</v>
      </c>
    </row>
    <row r="16">
      <c r="A16" s="1" t="s">
        <v>6</v>
      </c>
      <c r="B16" s="11" t="s">
        <v>551</v>
      </c>
      <c r="C16" s="1" t="s">
        <v>552</v>
      </c>
    </row>
    <row r="17">
      <c r="A17" s="1" t="s">
        <v>6</v>
      </c>
      <c r="B17" s="11" t="s">
        <v>553</v>
      </c>
      <c r="C17" s="1" t="s">
        <v>554</v>
      </c>
    </row>
    <row r="18" hidden="1">
      <c r="A18" s="1" t="s">
        <v>7</v>
      </c>
      <c r="B18" s="11" t="s">
        <v>555</v>
      </c>
      <c r="C18" s="1" t="s">
        <v>536</v>
      </c>
    </row>
    <row r="19">
      <c r="A19" s="1" t="s">
        <v>6</v>
      </c>
      <c r="B19" s="11" t="s">
        <v>556</v>
      </c>
      <c r="C19" s="1" t="s">
        <v>557</v>
      </c>
    </row>
    <row r="20">
      <c r="A20" s="1" t="s">
        <v>6</v>
      </c>
      <c r="B20" s="11" t="s">
        <v>558</v>
      </c>
      <c r="C20" s="1" t="s">
        <v>559</v>
      </c>
    </row>
    <row r="21">
      <c r="A21" s="1" t="s">
        <v>6</v>
      </c>
      <c r="B21" s="12" t="s">
        <v>560</v>
      </c>
      <c r="C21" s="1" t="s">
        <v>561</v>
      </c>
    </row>
    <row r="22">
      <c r="A22" s="1" t="s">
        <v>6</v>
      </c>
      <c r="B22" s="11" t="s">
        <v>562</v>
      </c>
      <c r="C22" s="1" t="s">
        <v>563</v>
      </c>
    </row>
    <row r="23">
      <c r="A23" s="1" t="s">
        <v>6</v>
      </c>
      <c r="B23" s="11" t="s">
        <v>564</v>
      </c>
      <c r="C23" s="1" t="s">
        <v>565</v>
      </c>
    </row>
    <row r="24">
      <c r="A24" s="1" t="s">
        <v>6</v>
      </c>
      <c r="B24" s="11" t="s">
        <v>566</v>
      </c>
      <c r="C24" s="1" t="s">
        <v>567</v>
      </c>
    </row>
    <row r="25">
      <c r="A25" s="1" t="s">
        <v>6</v>
      </c>
      <c r="B25" s="11" t="s">
        <v>568</v>
      </c>
      <c r="C25" s="1" t="s">
        <v>569</v>
      </c>
    </row>
    <row r="26" hidden="1">
      <c r="A26" s="1" t="s">
        <v>7</v>
      </c>
      <c r="B26" s="11" t="s">
        <v>570</v>
      </c>
      <c r="C26" s="1" t="s">
        <v>571</v>
      </c>
    </row>
    <row r="27">
      <c r="A27" s="1" t="s">
        <v>6</v>
      </c>
      <c r="B27" s="11" t="s">
        <v>572</v>
      </c>
      <c r="C27" s="1" t="s">
        <v>573</v>
      </c>
    </row>
    <row r="28" hidden="1">
      <c r="A28" s="1" t="s">
        <v>7</v>
      </c>
      <c r="B28" s="11" t="s">
        <v>574</v>
      </c>
      <c r="C28" s="1" t="s">
        <v>536</v>
      </c>
    </row>
    <row r="29">
      <c r="A29" s="1" t="s">
        <v>6</v>
      </c>
      <c r="B29" s="11" t="s">
        <v>575</v>
      </c>
      <c r="C29" s="1" t="s">
        <v>576</v>
      </c>
    </row>
    <row r="30">
      <c r="A30" s="1" t="s">
        <v>6</v>
      </c>
      <c r="B30" s="11" t="s">
        <v>577</v>
      </c>
      <c r="C30" s="1" t="s">
        <v>538</v>
      </c>
    </row>
    <row r="31" hidden="1">
      <c r="A31" s="1" t="s">
        <v>7</v>
      </c>
      <c r="B31" s="11" t="s">
        <v>578</v>
      </c>
      <c r="C31" s="1" t="s">
        <v>536</v>
      </c>
    </row>
    <row r="32">
      <c r="A32" s="1" t="s">
        <v>6</v>
      </c>
      <c r="B32" s="11" t="s">
        <v>579</v>
      </c>
      <c r="C32" s="1" t="s">
        <v>580</v>
      </c>
    </row>
    <row r="33">
      <c r="A33" s="1" t="s">
        <v>6</v>
      </c>
      <c r="B33" s="11" t="s">
        <v>581</v>
      </c>
      <c r="C33" s="1" t="s">
        <v>582</v>
      </c>
    </row>
    <row r="34">
      <c r="A34" s="1" t="s">
        <v>6</v>
      </c>
      <c r="B34" s="11" t="s">
        <v>583</v>
      </c>
      <c r="C34" s="1" t="s">
        <v>584</v>
      </c>
    </row>
    <row r="35">
      <c r="A35" s="1" t="s">
        <v>6</v>
      </c>
      <c r="B35" s="11" t="s">
        <v>585</v>
      </c>
      <c r="C35" s="1" t="s">
        <v>576</v>
      </c>
    </row>
    <row r="36">
      <c r="A36" s="1" t="s">
        <v>6</v>
      </c>
      <c r="B36" s="11" t="s">
        <v>586</v>
      </c>
      <c r="C36" s="1" t="s">
        <v>587</v>
      </c>
    </row>
    <row r="37">
      <c r="A37" s="1" t="s">
        <v>6</v>
      </c>
      <c r="B37" s="11" t="s">
        <v>588</v>
      </c>
      <c r="C37" s="1" t="s">
        <v>589</v>
      </c>
    </row>
    <row r="38">
      <c r="A38" s="1" t="s">
        <v>6</v>
      </c>
      <c r="B38" s="11" t="s">
        <v>590</v>
      </c>
      <c r="C38" s="1" t="s">
        <v>591</v>
      </c>
    </row>
    <row r="39">
      <c r="A39" s="1" t="s">
        <v>6</v>
      </c>
      <c r="B39" s="11" t="s">
        <v>592</v>
      </c>
      <c r="C39" s="1" t="s">
        <v>540</v>
      </c>
    </row>
    <row r="40" hidden="1">
      <c r="A40" s="1" t="s">
        <v>7</v>
      </c>
      <c r="B40" s="11" t="s">
        <v>593</v>
      </c>
      <c r="C40" s="1" t="s">
        <v>536</v>
      </c>
    </row>
    <row r="41">
      <c r="A41" s="1" t="s">
        <v>6</v>
      </c>
      <c r="B41" s="11" t="s">
        <v>594</v>
      </c>
      <c r="C41" s="1" t="s">
        <v>595</v>
      </c>
    </row>
    <row r="42">
      <c r="A42" s="1" t="s">
        <v>6</v>
      </c>
      <c r="B42" s="11" t="s">
        <v>596</v>
      </c>
      <c r="C42" s="1" t="s">
        <v>597</v>
      </c>
    </row>
    <row r="43">
      <c r="A43" s="1" t="s">
        <v>6</v>
      </c>
      <c r="B43" s="11" t="s">
        <v>598</v>
      </c>
      <c r="C43" s="1" t="s">
        <v>599</v>
      </c>
    </row>
    <row r="44">
      <c r="A44" s="1" t="s">
        <v>6</v>
      </c>
      <c r="B44" s="11" t="s">
        <v>600</v>
      </c>
      <c r="C44" s="1" t="s">
        <v>576</v>
      </c>
    </row>
    <row r="45">
      <c r="A45" s="1" t="s">
        <v>6</v>
      </c>
      <c r="B45" s="11" t="s">
        <v>601</v>
      </c>
      <c r="C45" s="1" t="s">
        <v>602</v>
      </c>
    </row>
    <row r="46">
      <c r="A46" s="1" t="s">
        <v>6</v>
      </c>
      <c r="B46" s="11" t="s">
        <v>603</v>
      </c>
      <c r="C46" s="1" t="s">
        <v>528</v>
      </c>
    </row>
    <row r="47" hidden="1">
      <c r="A47" s="1" t="s">
        <v>7</v>
      </c>
      <c r="B47" s="11" t="s">
        <v>604</v>
      </c>
      <c r="C47" s="1" t="s">
        <v>536</v>
      </c>
    </row>
    <row r="48">
      <c r="A48" s="1" t="s">
        <v>6</v>
      </c>
      <c r="B48" s="11" t="s">
        <v>605</v>
      </c>
      <c r="C48" s="1" t="s">
        <v>550</v>
      </c>
    </row>
    <row r="49">
      <c r="A49" s="1" t="s">
        <v>6</v>
      </c>
      <c r="B49" s="11" t="s">
        <v>606</v>
      </c>
      <c r="C49" s="1" t="s">
        <v>587</v>
      </c>
    </row>
    <row r="50">
      <c r="A50" s="1" t="s">
        <v>6</v>
      </c>
      <c r="B50" s="11" t="s">
        <v>607</v>
      </c>
      <c r="C50" s="1" t="s">
        <v>561</v>
      </c>
    </row>
    <row r="51">
      <c r="A51" s="1" t="s">
        <v>6</v>
      </c>
      <c r="B51" s="11" t="s">
        <v>608</v>
      </c>
      <c r="C51" s="1" t="s">
        <v>597</v>
      </c>
    </row>
    <row r="52">
      <c r="A52" s="1" t="s">
        <v>6</v>
      </c>
      <c r="B52" s="11" t="s">
        <v>609</v>
      </c>
      <c r="C52" s="1" t="s">
        <v>610</v>
      </c>
    </row>
    <row r="53" hidden="1">
      <c r="A53" s="1" t="s">
        <v>7</v>
      </c>
      <c r="B53" s="11" t="s">
        <v>611</v>
      </c>
      <c r="C53" s="1" t="s">
        <v>536</v>
      </c>
    </row>
    <row r="54">
      <c r="A54" s="1" t="s">
        <v>6</v>
      </c>
      <c r="B54" s="11" t="s">
        <v>612</v>
      </c>
      <c r="C54" s="1" t="s">
        <v>528</v>
      </c>
    </row>
    <row r="55" hidden="1">
      <c r="A55" s="1" t="s">
        <v>7</v>
      </c>
      <c r="B55" s="11" t="s">
        <v>613</v>
      </c>
      <c r="C55" s="1" t="s">
        <v>536</v>
      </c>
    </row>
    <row r="56">
      <c r="A56" s="1" t="s">
        <v>6</v>
      </c>
      <c r="B56" s="11" t="s">
        <v>614</v>
      </c>
      <c r="C56" s="1" t="s">
        <v>610</v>
      </c>
    </row>
    <row r="57">
      <c r="A57" s="1" t="s">
        <v>6</v>
      </c>
      <c r="B57" s="11" t="s">
        <v>615</v>
      </c>
      <c r="C57" s="1" t="s">
        <v>616</v>
      </c>
    </row>
    <row r="58">
      <c r="A58" s="1" t="s">
        <v>6</v>
      </c>
      <c r="B58" s="11" t="s">
        <v>617</v>
      </c>
      <c r="C58" s="1" t="s">
        <v>618</v>
      </c>
    </row>
    <row r="59">
      <c r="A59" s="1" t="s">
        <v>6</v>
      </c>
      <c r="B59" s="11" t="s">
        <v>619</v>
      </c>
      <c r="C59" s="1" t="s">
        <v>620</v>
      </c>
    </row>
    <row r="60" hidden="1">
      <c r="A60" s="1" t="s">
        <v>7</v>
      </c>
      <c r="B60" s="11" t="s">
        <v>621</v>
      </c>
      <c r="C60" s="1" t="s">
        <v>536</v>
      </c>
    </row>
    <row r="61">
      <c r="A61" s="1" t="s">
        <v>6</v>
      </c>
      <c r="B61" s="11" t="s">
        <v>622</v>
      </c>
      <c r="C61" s="1" t="s">
        <v>550</v>
      </c>
    </row>
    <row r="62">
      <c r="A62" s="1" t="s">
        <v>6</v>
      </c>
      <c r="B62" s="11" t="s">
        <v>623</v>
      </c>
      <c r="C62" s="1" t="s">
        <v>580</v>
      </c>
    </row>
    <row r="63" hidden="1">
      <c r="A63" s="1" t="s">
        <v>7</v>
      </c>
      <c r="B63" s="11" t="s">
        <v>624</v>
      </c>
      <c r="C63" s="1" t="s">
        <v>536</v>
      </c>
    </row>
    <row r="64">
      <c r="A64" s="1" t="s">
        <v>6</v>
      </c>
      <c r="B64" s="11" t="s">
        <v>625</v>
      </c>
      <c r="C64" s="1" t="s">
        <v>580</v>
      </c>
    </row>
    <row r="65" hidden="1">
      <c r="A65" s="1" t="s">
        <v>7</v>
      </c>
      <c r="B65" s="11" t="s">
        <v>626</v>
      </c>
      <c r="C65" s="1" t="s">
        <v>526</v>
      </c>
    </row>
    <row r="66" hidden="1">
      <c r="A66" s="1" t="s">
        <v>7</v>
      </c>
      <c r="B66" s="11" t="s">
        <v>627</v>
      </c>
      <c r="C66" s="1" t="s">
        <v>628</v>
      </c>
    </row>
    <row r="67">
      <c r="A67" s="1" t="s">
        <v>6</v>
      </c>
      <c r="B67" s="11" t="s">
        <v>629</v>
      </c>
      <c r="C67" s="1" t="s">
        <v>528</v>
      </c>
    </row>
    <row r="68">
      <c r="A68" s="1" t="s">
        <v>6</v>
      </c>
      <c r="B68" s="11" t="s">
        <v>630</v>
      </c>
      <c r="C68" s="1" t="s">
        <v>620</v>
      </c>
    </row>
    <row r="69">
      <c r="A69" s="1" t="s">
        <v>6</v>
      </c>
      <c r="B69" s="11" t="s">
        <v>631</v>
      </c>
      <c r="C69" s="1" t="s">
        <v>632</v>
      </c>
    </row>
    <row r="70">
      <c r="A70" s="1" t="s">
        <v>6</v>
      </c>
      <c r="B70" s="11" t="s">
        <v>633</v>
      </c>
      <c r="C70" s="1" t="s">
        <v>634</v>
      </c>
    </row>
    <row r="71">
      <c r="A71" s="1" t="s">
        <v>6</v>
      </c>
      <c r="B71" s="11" t="s">
        <v>635</v>
      </c>
      <c r="C71" s="1" t="s">
        <v>550</v>
      </c>
    </row>
    <row r="72">
      <c r="A72" s="1" t="s">
        <v>6</v>
      </c>
      <c r="B72" s="11" t="s">
        <v>636</v>
      </c>
      <c r="C72" s="1" t="s">
        <v>573</v>
      </c>
    </row>
    <row r="73">
      <c r="A73" s="1" t="s">
        <v>6</v>
      </c>
      <c r="B73" s="11" t="s">
        <v>637</v>
      </c>
      <c r="C73" s="1" t="s">
        <v>582</v>
      </c>
    </row>
    <row r="74">
      <c r="A74" s="1" t="s">
        <v>6</v>
      </c>
      <c r="B74" s="11" t="s">
        <v>638</v>
      </c>
      <c r="C74" s="1" t="s">
        <v>582</v>
      </c>
    </row>
    <row r="75">
      <c r="A75" s="1" t="s">
        <v>6</v>
      </c>
      <c r="B75" s="11" t="s">
        <v>639</v>
      </c>
      <c r="C75" s="1" t="s">
        <v>640</v>
      </c>
    </row>
    <row r="76">
      <c r="A76" s="1" t="s">
        <v>6</v>
      </c>
      <c r="B76" s="11" t="s">
        <v>641</v>
      </c>
      <c r="C76" s="1" t="s">
        <v>642</v>
      </c>
    </row>
    <row r="77">
      <c r="A77" s="1" t="s">
        <v>6</v>
      </c>
      <c r="B77" s="11" t="s">
        <v>643</v>
      </c>
      <c r="C77" s="1" t="s">
        <v>580</v>
      </c>
    </row>
    <row r="78">
      <c r="A78" s="1" t="s">
        <v>6</v>
      </c>
      <c r="B78" s="11" t="s">
        <v>644</v>
      </c>
      <c r="C78" s="1" t="s">
        <v>645</v>
      </c>
    </row>
    <row r="79">
      <c r="A79" s="1" t="s">
        <v>6</v>
      </c>
      <c r="B79" s="11" t="s">
        <v>646</v>
      </c>
      <c r="C79" s="1" t="s">
        <v>597</v>
      </c>
    </row>
    <row r="80">
      <c r="A80" s="1" t="s">
        <v>6</v>
      </c>
      <c r="B80" s="11" t="s">
        <v>647</v>
      </c>
      <c r="C80" s="1" t="s">
        <v>544</v>
      </c>
    </row>
    <row r="81">
      <c r="A81" s="1" t="s">
        <v>6</v>
      </c>
      <c r="B81" s="11" t="s">
        <v>648</v>
      </c>
      <c r="C81" s="1" t="s">
        <v>552</v>
      </c>
    </row>
    <row r="82" hidden="1">
      <c r="A82" s="1" t="s">
        <v>7</v>
      </c>
      <c r="B82" s="11" t="s">
        <v>649</v>
      </c>
      <c r="C82" s="1" t="s">
        <v>536</v>
      </c>
    </row>
    <row r="83">
      <c r="A83" s="1" t="s">
        <v>6</v>
      </c>
      <c r="B83" s="11" t="s">
        <v>650</v>
      </c>
      <c r="C83" s="1" t="s">
        <v>602</v>
      </c>
    </row>
    <row r="84">
      <c r="A84" s="1" t="s">
        <v>6</v>
      </c>
      <c r="B84" s="11" t="s">
        <v>651</v>
      </c>
      <c r="C84" s="1" t="s">
        <v>538</v>
      </c>
    </row>
    <row r="85">
      <c r="A85" s="1" t="s">
        <v>6</v>
      </c>
      <c r="B85" s="11" t="s">
        <v>652</v>
      </c>
      <c r="C85" s="1" t="s">
        <v>540</v>
      </c>
    </row>
    <row r="86">
      <c r="A86" s="1" t="s">
        <v>6</v>
      </c>
      <c r="B86" s="11" t="s">
        <v>653</v>
      </c>
      <c r="C86" s="1" t="s">
        <v>528</v>
      </c>
    </row>
    <row r="87" hidden="1">
      <c r="A87" s="1" t="s">
        <v>7</v>
      </c>
      <c r="B87" s="11" t="s">
        <v>654</v>
      </c>
      <c r="C87" s="1" t="s">
        <v>536</v>
      </c>
    </row>
    <row r="88" hidden="1">
      <c r="A88" s="1" t="s">
        <v>7</v>
      </c>
      <c r="B88" s="11" t="s">
        <v>655</v>
      </c>
      <c r="C88" s="1" t="s">
        <v>536</v>
      </c>
    </row>
    <row r="89" hidden="1">
      <c r="A89" s="1" t="s">
        <v>7</v>
      </c>
      <c r="B89" s="11" t="s">
        <v>656</v>
      </c>
      <c r="C89" s="1" t="s">
        <v>536</v>
      </c>
    </row>
    <row r="90">
      <c r="A90" s="1" t="s">
        <v>6</v>
      </c>
      <c r="B90" s="11" t="s">
        <v>657</v>
      </c>
      <c r="C90" s="1" t="s">
        <v>620</v>
      </c>
    </row>
    <row r="91">
      <c r="A91" s="1" t="s">
        <v>6</v>
      </c>
      <c r="B91" s="11" t="s">
        <v>658</v>
      </c>
      <c r="C91" s="1" t="s">
        <v>528</v>
      </c>
    </row>
    <row r="92">
      <c r="A92" s="1" t="s">
        <v>6</v>
      </c>
      <c r="B92" s="11" t="s">
        <v>659</v>
      </c>
      <c r="C92" s="1" t="s">
        <v>660</v>
      </c>
    </row>
    <row r="93">
      <c r="A93" s="1" t="s">
        <v>6</v>
      </c>
      <c r="B93" s="11" t="s">
        <v>661</v>
      </c>
      <c r="C93" s="1" t="s">
        <v>662</v>
      </c>
    </row>
    <row r="94">
      <c r="A94" s="1" t="s">
        <v>6</v>
      </c>
      <c r="B94" s="11" t="s">
        <v>663</v>
      </c>
      <c r="C94" s="1" t="s">
        <v>664</v>
      </c>
    </row>
    <row r="95">
      <c r="A95" s="1" t="s">
        <v>6</v>
      </c>
      <c r="B95" s="11" t="s">
        <v>665</v>
      </c>
      <c r="C95" s="1" t="s">
        <v>666</v>
      </c>
    </row>
    <row r="96">
      <c r="A96" s="1" t="s">
        <v>6</v>
      </c>
      <c r="B96" s="11" t="s">
        <v>667</v>
      </c>
      <c r="C96" s="1" t="s">
        <v>584</v>
      </c>
    </row>
    <row r="97" hidden="1">
      <c r="A97" s="1" t="s">
        <v>7</v>
      </c>
      <c r="B97" s="11" t="s">
        <v>668</v>
      </c>
      <c r="C97" s="1" t="s">
        <v>536</v>
      </c>
    </row>
    <row r="98">
      <c r="A98" s="1" t="s">
        <v>6</v>
      </c>
      <c r="B98" s="11" t="s">
        <v>669</v>
      </c>
      <c r="C98" s="1" t="s">
        <v>567</v>
      </c>
    </row>
    <row r="99">
      <c r="A99" s="1" t="s">
        <v>6</v>
      </c>
      <c r="B99" s="11" t="s">
        <v>670</v>
      </c>
      <c r="C99" s="1" t="s">
        <v>671</v>
      </c>
    </row>
    <row r="100">
      <c r="A100" s="1" t="s">
        <v>6</v>
      </c>
      <c r="B100" s="11" t="s">
        <v>672</v>
      </c>
      <c r="C100" s="1" t="s">
        <v>673</v>
      </c>
    </row>
    <row r="101">
      <c r="A101" s="1" t="s">
        <v>6</v>
      </c>
      <c r="B101" s="11" t="s">
        <v>674</v>
      </c>
      <c r="C101" s="1" t="s">
        <v>559</v>
      </c>
    </row>
    <row r="102">
      <c r="A102" s="1" t="s">
        <v>6</v>
      </c>
      <c r="B102" s="11" t="s">
        <v>348</v>
      </c>
      <c r="C102" s="1" t="s">
        <v>675</v>
      </c>
    </row>
    <row r="103">
      <c r="A103" s="1" t="s">
        <v>6</v>
      </c>
      <c r="B103" s="11" t="s">
        <v>676</v>
      </c>
      <c r="C103" s="1" t="s">
        <v>677</v>
      </c>
    </row>
    <row r="104">
      <c r="A104" s="1" t="s">
        <v>6</v>
      </c>
      <c r="B104" s="11" t="s">
        <v>678</v>
      </c>
      <c r="C104" s="1" t="s">
        <v>528</v>
      </c>
    </row>
    <row r="105">
      <c r="A105" s="1" t="s">
        <v>6</v>
      </c>
      <c r="B105" s="11" t="s">
        <v>679</v>
      </c>
      <c r="C105" s="1" t="s">
        <v>552</v>
      </c>
    </row>
    <row r="106">
      <c r="A106" s="1" t="s">
        <v>6</v>
      </c>
      <c r="B106" s="11" t="s">
        <v>680</v>
      </c>
      <c r="C106" s="1" t="s">
        <v>681</v>
      </c>
    </row>
    <row r="107">
      <c r="A107" s="1" t="s">
        <v>6</v>
      </c>
      <c r="B107" s="11" t="s">
        <v>682</v>
      </c>
      <c r="C107" s="1" t="s">
        <v>528</v>
      </c>
    </row>
    <row r="108">
      <c r="A108" s="1" t="s">
        <v>6</v>
      </c>
      <c r="B108" s="11" t="s">
        <v>683</v>
      </c>
      <c r="C108" s="1" t="s">
        <v>640</v>
      </c>
    </row>
    <row r="109">
      <c r="A109" s="1" t="s">
        <v>6</v>
      </c>
      <c r="B109" s="11" t="s">
        <v>684</v>
      </c>
      <c r="C109" s="1" t="s">
        <v>685</v>
      </c>
    </row>
    <row r="110" hidden="1">
      <c r="A110" s="1" t="s">
        <v>7</v>
      </c>
      <c r="B110" s="11" t="s">
        <v>686</v>
      </c>
      <c r="C110" s="1" t="s">
        <v>571</v>
      </c>
    </row>
    <row r="111">
      <c r="A111" s="1" t="s">
        <v>6</v>
      </c>
      <c r="B111" s="11" t="s">
        <v>687</v>
      </c>
      <c r="C111" s="1" t="s">
        <v>528</v>
      </c>
    </row>
    <row r="112">
      <c r="A112" s="1" t="s">
        <v>6</v>
      </c>
      <c r="B112" s="11" t="s">
        <v>688</v>
      </c>
      <c r="C112" s="1" t="s">
        <v>595</v>
      </c>
    </row>
    <row r="113" hidden="1">
      <c r="A113" s="1" t="s">
        <v>7</v>
      </c>
      <c r="B113" s="11" t="s">
        <v>689</v>
      </c>
      <c r="C113" s="1" t="s">
        <v>571</v>
      </c>
    </row>
    <row r="114" hidden="1">
      <c r="A114" s="1" t="s">
        <v>7</v>
      </c>
      <c r="B114" s="11" t="s">
        <v>690</v>
      </c>
      <c r="C114" s="1" t="s">
        <v>536</v>
      </c>
    </row>
    <row r="115">
      <c r="A115" s="1" t="s">
        <v>6</v>
      </c>
      <c r="B115" s="11" t="s">
        <v>691</v>
      </c>
      <c r="C115" s="1" t="s">
        <v>573</v>
      </c>
    </row>
    <row r="116">
      <c r="A116" s="1" t="s">
        <v>6</v>
      </c>
      <c r="B116" s="11" t="s">
        <v>692</v>
      </c>
      <c r="C116" s="1" t="s">
        <v>587</v>
      </c>
    </row>
    <row r="117">
      <c r="A117" s="1" t="s">
        <v>6</v>
      </c>
      <c r="B117" s="11" t="s">
        <v>693</v>
      </c>
      <c r="C117" s="1" t="s">
        <v>694</v>
      </c>
    </row>
    <row r="118">
      <c r="A118" s="1" t="s">
        <v>6</v>
      </c>
      <c r="B118" s="11" t="s">
        <v>695</v>
      </c>
      <c r="C118" s="1" t="s">
        <v>696</v>
      </c>
    </row>
    <row r="119">
      <c r="A119" s="1" t="s">
        <v>6</v>
      </c>
      <c r="B119" s="11" t="s">
        <v>697</v>
      </c>
      <c r="C119" s="1" t="s">
        <v>599</v>
      </c>
    </row>
    <row r="120">
      <c r="A120" s="1" t="s">
        <v>6</v>
      </c>
      <c r="B120" s="11" t="s">
        <v>698</v>
      </c>
      <c r="C120" s="1" t="s">
        <v>673</v>
      </c>
    </row>
    <row r="121">
      <c r="A121" s="1" t="s">
        <v>6</v>
      </c>
      <c r="B121" s="11" t="s">
        <v>699</v>
      </c>
      <c r="C121" s="1" t="s">
        <v>700</v>
      </c>
    </row>
    <row r="122">
      <c r="A122" s="1" t="s">
        <v>6</v>
      </c>
      <c r="B122" s="11" t="s">
        <v>701</v>
      </c>
      <c r="C122" s="1" t="s">
        <v>597</v>
      </c>
    </row>
    <row r="123">
      <c r="A123" s="1" t="s">
        <v>6</v>
      </c>
      <c r="B123" s="11" t="s">
        <v>702</v>
      </c>
      <c r="C123" s="1" t="s">
        <v>576</v>
      </c>
    </row>
    <row r="124">
      <c r="A124" s="1" t="s">
        <v>6</v>
      </c>
      <c r="B124" s="11" t="s">
        <v>703</v>
      </c>
      <c r="C124" s="1" t="s">
        <v>569</v>
      </c>
    </row>
    <row r="125">
      <c r="A125" s="1" t="s">
        <v>6</v>
      </c>
      <c r="B125" s="11" t="s">
        <v>704</v>
      </c>
      <c r="C125" s="1" t="s">
        <v>705</v>
      </c>
    </row>
    <row r="126">
      <c r="A126" s="1" t="s">
        <v>6</v>
      </c>
      <c r="B126" s="11" t="s">
        <v>706</v>
      </c>
      <c r="C126" s="1" t="s">
        <v>700</v>
      </c>
    </row>
    <row r="127">
      <c r="A127" s="1" t="s">
        <v>6</v>
      </c>
      <c r="B127" s="11" t="s">
        <v>707</v>
      </c>
      <c r="C127" s="1" t="s">
        <v>618</v>
      </c>
    </row>
    <row r="128">
      <c r="A128" s="1" t="s">
        <v>6</v>
      </c>
      <c r="B128" s="11" t="s">
        <v>708</v>
      </c>
      <c r="C128" s="1" t="s">
        <v>645</v>
      </c>
    </row>
    <row r="129">
      <c r="A129" s="1" t="s">
        <v>6</v>
      </c>
      <c r="B129" s="11" t="s">
        <v>709</v>
      </c>
      <c r="C129" s="1" t="s">
        <v>710</v>
      </c>
    </row>
    <row r="130">
      <c r="A130" s="1" t="s">
        <v>6</v>
      </c>
      <c r="B130" s="11" t="s">
        <v>711</v>
      </c>
      <c r="C130" s="1" t="s">
        <v>532</v>
      </c>
    </row>
    <row r="131">
      <c r="A131" s="1" t="s">
        <v>6</v>
      </c>
      <c r="B131" s="11" t="s">
        <v>712</v>
      </c>
      <c r="C131" s="1" t="s">
        <v>546</v>
      </c>
    </row>
    <row r="132" hidden="1">
      <c r="A132" s="1" t="s">
        <v>7</v>
      </c>
      <c r="B132" s="11" t="s">
        <v>713</v>
      </c>
      <c r="C132" s="1" t="s">
        <v>536</v>
      </c>
    </row>
    <row r="133">
      <c r="A133" s="1" t="s">
        <v>6</v>
      </c>
      <c r="B133" s="11" t="s">
        <v>714</v>
      </c>
      <c r="C133" s="1" t="s">
        <v>700</v>
      </c>
    </row>
    <row r="134" hidden="1">
      <c r="A134" s="1" t="s">
        <v>7</v>
      </c>
      <c r="B134" s="11" t="s">
        <v>715</v>
      </c>
      <c r="C134" s="1" t="s">
        <v>536</v>
      </c>
    </row>
    <row r="135">
      <c r="A135" s="1" t="s">
        <v>6</v>
      </c>
      <c r="B135" s="11" t="s">
        <v>716</v>
      </c>
      <c r="C135" s="1" t="s">
        <v>717</v>
      </c>
    </row>
    <row r="136" hidden="1">
      <c r="A136" s="1" t="s">
        <v>7</v>
      </c>
      <c r="B136" s="11" t="s">
        <v>718</v>
      </c>
      <c r="C136" s="1" t="s">
        <v>536</v>
      </c>
    </row>
    <row r="137">
      <c r="A137" s="1" t="s">
        <v>6</v>
      </c>
      <c r="B137" s="11" t="s">
        <v>719</v>
      </c>
      <c r="C137" s="1" t="s">
        <v>720</v>
      </c>
    </row>
    <row r="138">
      <c r="A138" s="1" t="s">
        <v>6</v>
      </c>
      <c r="B138" s="11" t="s">
        <v>721</v>
      </c>
      <c r="C138" s="1" t="s">
        <v>722</v>
      </c>
    </row>
    <row r="139" hidden="1">
      <c r="A139" s="1" t="s">
        <v>7</v>
      </c>
      <c r="B139" s="11" t="s">
        <v>723</v>
      </c>
      <c r="C139" s="1" t="s">
        <v>536</v>
      </c>
    </row>
    <row r="140" hidden="1">
      <c r="A140" s="1" t="s">
        <v>7</v>
      </c>
      <c r="B140" s="11" t="s">
        <v>724</v>
      </c>
      <c r="C140" s="1" t="s">
        <v>536</v>
      </c>
    </row>
    <row r="141" hidden="1">
      <c r="A141" s="1" t="s">
        <v>7</v>
      </c>
      <c r="B141" s="11" t="s">
        <v>725</v>
      </c>
      <c r="C141" s="1" t="s">
        <v>536</v>
      </c>
    </row>
    <row r="142" hidden="1">
      <c r="A142" s="1" t="s">
        <v>7</v>
      </c>
      <c r="B142" s="11" t="s">
        <v>726</v>
      </c>
      <c r="C142" s="1" t="s">
        <v>536</v>
      </c>
    </row>
    <row r="143" hidden="1">
      <c r="A143" s="1" t="s">
        <v>7</v>
      </c>
      <c r="B143" s="11" t="s">
        <v>727</v>
      </c>
      <c r="C143" s="1" t="s">
        <v>571</v>
      </c>
    </row>
    <row r="144" hidden="1">
      <c r="A144" s="1" t="s">
        <v>7</v>
      </c>
      <c r="B144" s="11" t="s">
        <v>728</v>
      </c>
      <c r="C144" s="1" t="s">
        <v>536</v>
      </c>
    </row>
    <row r="145">
      <c r="A145" s="1" t="s">
        <v>6</v>
      </c>
      <c r="B145" s="11" t="s">
        <v>729</v>
      </c>
      <c r="C145" s="1" t="s">
        <v>534</v>
      </c>
    </row>
    <row r="146">
      <c r="A146" s="1" t="s">
        <v>6</v>
      </c>
      <c r="B146" s="11" t="s">
        <v>730</v>
      </c>
      <c r="C146" s="1" t="s">
        <v>671</v>
      </c>
    </row>
    <row r="147">
      <c r="A147" s="1" t="s">
        <v>6</v>
      </c>
      <c r="B147" s="11" t="s">
        <v>731</v>
      </c>
      <c r="C147" s="1" t="s">
        <v>538</v>
      </c>
    </row>
    <row r="148">
      <c r="A148" s="1" t="s">
        <v>6</v>
      </c>
      <c r="B148" s="11" t="s">
        <v>732</v>
      </c>
      <c r="C148" s="1" t="s">
        <v>733</v>
      </c>
    </row>
    <row r="149">
      <c r="A149" s="1" t="s">
        <v>6</v>
      </c>
      <c r="B149" s="11" t="s">
        <v>734</v>
      </c>
      <c r="C149" s="1" t="s">
        <v>576</v>
      </c>
    </row>
    <row r="150">
      <c r="A150" s="1" t="s">
        <v>6</v>
      </c>
      <c r="B150" s="11" t="s">
        <v>735</v>
      </c>
      <c r="C150" s="1" t="s">
        <v>584</v>
      </c>
    </row>
    <row r="151">
      <c r="A151" s="1" t="s">
        <v>6</v>
      </c>
      <c r="B151" s="11" t="s">
        <v>736</v>
      </c>
      <c r="C151" s="1" t="s">
        <v>737</v>
      </c>
    </row>
    <row r="152">
      <c r="A152" s="1" t="s">
        <v>6</v>
      </c>
      <c r="B152" s="11" t="s">
        <v>738</v>
      </c>
      <c r="C152" s="1" t="s">
        <v>584</v>
      </c>
    </row>
    <row r="153">
      <c r="A153" s="1" t="s">
        <v>6</v>
      </c>
      <c r="B153" s="11" t="s">
        <v>739</v>
      </c>
      <c r="C153" s="1" t="s">
        <v>645</v>
      </c>
    </row>
    <row r="154" hidden="1">
      <c r="A154" s="1" t="s">
        <v>7</v>
      </c>
      <c r="B154" s="11" t="s">
        <v>740</v>
      </c>
      <c r="C154" s="1" t="s">
        <v>536</v>
      </c>
    </row>
    <row r="155">
      <c r="A155" s="1" t="s">
        <v>6</v>
      </c>
      <c r="B155" s="11" t="s">
        <v>741</v>
      </c>
      <c r="C155" s="1" t="s">
        <v>742</v>
      </c>
    </row>
    <row r="156">
      <c r="A156" s="1" t="s">
        <v>6</v>
      </c>
      <c r="B156" s="11" t="s">
        <v>743</v>
      </c>
      <c r="C156" s="1" t="s">
        <v>602</v>
      </c>
    </row>
    <row r="157">
      <c r="A157" s="1" t="s">
        <v>6</v>
      </c>
      <c r="B157" s="11" t="s">
        <v>744</v>
      </c>
      <c r="C157" s="1" t="s">
        <v>580</v>
      </c>
    </row>
    <row r="158">
      <c r="A158" s="1" t="s">
        <v>6</v>
      </c>
      <c r="B158" s="11" t="s">
        <v>745</v>
      </c>
      <c r="C158" s="1" t="s">
        <v>645</v>
      </c>
    </row>
    <row r="159">
      <c r="A159" s="1" t="s">
        <v>6</v>
      </c>
      <c r="B159" s="11" t="s">
        <v>746</v>
      </c>
      <c r="C159" s="1" t="s">
        <v>620</v>
      </c>
    </row>
    <row r="160">
      <c r="A160" s="1" t="s">
        <v>6</v>
      </c>
      <c r="B160" s="11" t="s">
        <v>747</v>
      </c>
      <c r="C160" s="1" t="s">
        <v>561</v>
      </c>
    </row>
    <row r="161">
      <c r="A161" s="1" t="s">
        <v>6</v>
      </c>
      <c r="B161" s="11" t="s">
        <v>748</v>
      </c>
      <c r="C161" s="1" t="s">
        <v>673</v>
      </c>
    </row>
    <row r="162">
      <c r="A162" s="1" t="s">
        <v>6</v>
      </c>
      <c r="B162" s="11" t="s">
        <v>749</v>
      </c>
      <c r="C162" s="1" t="s">
        <v>750</v>
      </c>
    </row>
    <row r="163">
      <c r="A163" s="1" t="s">
        <v>6</v>
      </c>
      <c r="B163" s="11" t="s">
        <v>751</v>
      </c>
      <c r="C163" s="1" t="s">
        <v>528</v>
      </c>
    </row>
    <row r="164">
      <c r="A164" s="1" t="s">
        <v>6</v>
      </c>
      <c r="B164" s="11" t="s">
        <v>752</v>
      </c>
      <c r="C164" s="1" t="s">
        <v>753</v>
      </c>
    </row>
    <row r="165">
      <c r="A165" s="1" t="s">
        <v>6</v>
      </c>
      <c r="B165" s="11" t="s">
        <v>754</v>
      </c>
      <c r="C165" s="1" t="s">
        <v>538</v>
      </c>
    </row>
    <row r="166">
      <c r="A166" s="1" t="s">
        <v>6</v>
      </c>
      <c r="B166" s="11" t="s">
        <v>755</v>
      </c>
      <c r="C166" s="1" t="s">
        <v>694</v>
      </c>
    </row>
    <row r="167">
      <c r="A167" s="1" t="s">
        <v>6</v>
      </c>
      <c r="B167" s="11" t="s">
        <v>368</v>
      </c>
      <c r="C167" s="1" t="s">
        <v>720</v>
      </c>
    </row>
    <row r="168">
      <c r="A168" s="1" t="s">
        <v>6</v>
      </c>
      <c r="B168" s="11" t="s">
        <v>756</v>
      </c>
      <c r="C168" s="1" t="s">
        <v>620</v>
      </c>
    </row>
    <row r="169">
      <c r="A169" s="1" t="s">
        <v>6</v>
      </c>
      <c r="B169" s="11" t="s">
        <v>757</v>
      </c>
      <c r="C169" s="1" t="s">
        <v>758</v>
      </c>
    </row>
    <row r="170">
      <c r="A170" s="1" t="s">
        <v>6</v>
      </c>
      <c r="B170" s="11" t="s">
        <v>759</v>
      </c>
      <c r="C170" s="1" t="s">
        <v>671</v>
      </c>
    </row>
    <row r="171">
      <c r="A171" s="1" t="s">
        <v>6</v>
      </c>
      <c r="B171" s="11" t="s">
        <v>760</v>
      </c>
      <c r="C171" s="1" t="s">
        <v>761</v>
      </c>
    </row>
    <row r="172">
      <c r="A172" s="1" t="s">
        <v>6</v>
      </c>
      <c r="B172" s="11" t="s">
        <v>762</v>
      </c>
      <c r="C172" s="1" t="s">
        <v>563</v>
      </c>
    </row>
    <row r="173">
      <c r="A173" s="1" t="s">
        <v>6</v>
      </c>
      <c r="B173" s="11" t="s">
        <v>763</v>
      </c>
      <c r="C173" s="1" t="s">
        <v>764</v>
      </c>
    </row>
    <row r="174">
      <c r="A174" s="1" t="s">
        <v>6</v>
      </c>
      <c r="B174" s="11" t="s">
        <v>765</v>
      </c>
      <c r="C174" s="1" t="s">
        <v>766</v>
      </c>
    </row>
    <row r="175">
      <c r="A175" s="1" t="s">
        <v>6</v>
      </c>
      <c r="B175" s="11" t="s">
        <v>767</v>
      </c>
      <c r="C175" s="1" t="s">
        <v>768</v>
      </c>
    </row>
    <row r="176">
      <c r="A176" s="1" t="s">
        <v>6</v>
      </c>
      <c r="B176" s="11" t="s">
        <v>769</v>
      </c>
      <c r="C176" s="1" t="s">
        <v>582</v>
      </c>
    </row>
    <row r="177">
      <c r="A177" s="1" t="s">
        <v>6</v>
      </c>
      <c r="B177" s="11" t="s">
        <v>770</v>
      </c>
      <c r="C177" s="1" t="s">
        <v>673</v>
      </c>
    </row>
    <row r="178">
      <c r="A178" s="1" t="s">
        <v>6</v>
      </c>
      <c r="B178" s="11" t="s">
        <v>771</v>
      </c>
      <c r="C178" s="1" t="s">
        <v>694</v>
      </c>
    </row>
    <row r="179">
      <c r="A179" s="1" t="s">
        <v>6</v>
      </c>
      <c r="B179" s="11" t="s">
        <v>772</v>
      </c>
      <c r="C179" s="1" t="s">
        <v>753</v>
      </c>
    </row>
    <row r="180">
      <c r="A180" s="1" t="s">
        <v>6</v>
      </c>
      <c r="B180" s="11" t="s">
        <v>773</v>
      </c>
      <c r="C180" s="1" t="s">
        <v>753</v>
      </c>
    </row>
    <row r="181">
      <c r="A181" s="1" t="s">
        <v>6</v>
      </c>
      <c r="B181" s="11" t="s">
        <v>774</v>
      </c>
      <c r="C181" s="1" t="s">
        <v>775</v>
      </c>
    </row>
    <row r="182" hidden="1">
      <c r="A182" s="1" t="s">
        <v>7</v>
      </c>
      <c r="B182" s="11" t="s">
        <v>776</v>
      </c>
      <c r="C182" s="1" t="s">
        <v>536</v>
      </c>
    </row>
    <row r="183">
      <c r="A183" s="1" t="s">
        <v>6</v>
      </c>
      <c r="B183" s="11" t="s">
        <v>777</v>
      </c>
      <c r="C183" s="1" t="s">
        <v>778</v>
      </c>
    </row>
    <row r="184">
      <c r="A184" s="1" t="s">
        <v>6</v>
      </c>
      <c r="B184" s="11" t="s">
        <v>779</v>
      </c>
      <c r="C184" s="1" t="s">
        <v>528</v>
      </c>
    </row>
    <row r="185">
      <c r="A185" s="1" t="s">
        <v>6</v>
      </c>
      <c r="B185" s="11" t="s">
        <v>780</v>
      </c>
      <c r="C185" s="1" t="s">
        <v>694</v>
      </c>
    </row>
    <row r="186">
      <c r="A186" s="1" t="s">
        <v>6</v>
      </c>
      <c r="B186" s="11" t="s">
        <v>781</v>
      </c>
      <c r="C186" s="1" t="s">
        <v>532</v>
      </c>
    </row>
    <row r="187">
      <c r="A187" s="1" t="s">
        <v>6</v>
      </c>
      <c r="B187" s="11" t="s">
        <v>782</v>
      </c>
      <c r="C187" s="1" t="s">
        <v>610</v>
      </c>
    </row>
    <row r="188">
      <c r="A188" s="1" t="s">
        <v>6</v>
      </c>
      <c r="B188" s="11" t="s">
        <v>783</v>
      </c>
      <c r="C188" s="1" t="s">
        <v>673</v>
      </c>
    </row>
    <row r="189">
      <c r="A189" s="1" t="s">
        <v>6</v>
      </c>
      <c r="B189" s="11" t="s">
        <v>784</v>
      </c>
      <c r="C189" s="1" t="s">
        <v>673</v>
      </c>
    </row>
    <row r="190" hidden="1">
      <c r="A190" s="1" t="s">
        <v>7</v>
      </c>
      <c r="B190" s="11" t="s">
        <v>785</v>
      </c>
      <c r="C190" s="1" t="s">
        <v>536</v>
      </c>
    </row>
    <row r="191">
      <c r="A191" s="1" t="s">
        <v>6</v>
      </c>
      <c r="B191" s="11" t="s">
        <v>786</v>
      </c>
      <c r="C191" s="1" t="s">
        <v>550</v>
      </c>
    </row>
    <row r="192">
      <c r="A192" s="1" t="s">
        <v>6</v>
      </c>
      <c r="B192" s="11" t="s">
        <v>787</v>
      </c>
      <c r="C192" s="1" t="s">
        <v>700</v>
      </c>
    </row>
    <row r="193" hidden="1">
      <c r="A193" s="1" t="s">
        <v>7</v>
      </c>
      <c r="B193" s="11" t="s">
        <v>788</v>
      </c>
      <c r="C193" s="1" t="s">
        <v>536</v>
      </c>
    </row>
    <row r="194">
      <c r="A194" s="1" t="s">
        <v>6</v>
      </c>
      <c r="B194" s="11" t="s">
        <v>789</v>
      </c>
      <c r="C194" s="1" t="s">
        <v>538</v>
      </c>
    </row>
    <row r="195">
      <c r="A195" s="1" t="s">
        <v>6</v>
      </c>
      <c r="B195" s="11" t="s">
        <v>790</v>
      </c>
      <c r="C195" s="1" t="s">
        <v>561</v>
      </c>
    </row>
    <row r="196">
      <c r="A196" s="1" t="s">
        <v>6</v>
      </c>
      <c r="B196" s="11" t="s">
        <v>791</v>
      </c>
      <c r="C196" s="1" t="s">
        <v>528</v>
      </c>
    </row>
    <row r="197" hidden="1">
      <c r="A197" s="1" t="s">
        <v>7</v>
      </c>
      <c r="B197" s="11" t="s">
        <v>792</v>
      </c>
      <c r="C197" s="1" t="s">
        <v>536</v>
      </c>
    </row>
    <row r="198">
      <c r="A198" s="1" t="s">
        <v>6</v>
      </c>
      <c r="B198" s="11" t="s">
        <v>793</v>
      </c>
      <c r="C198" s="1" t="s">
        <v>634</v>
      </c>
    </row>
    <row r="199" hidden="1">
      <c r="A199" s="1" t="s">
        <v>7</v>
      </c>
      <c r="B199" s="11" t="s">
        <v>794</v>
      </c>
      <c r="C199" s="1" t="s">
        <v>536</v>
      </c>
    </row>
    <row r="200" hidden="1">
      <c r="A200" s="1" t="s">
        <v>7</v>
      </c>
      <c r="B200" s="11" t="s">
        <v>795</v>
      </c>
      <c r="C200" s="1" t="s">
        <v>536</v>
      </c>
    </row>
    <row r="201" hidden="1">
      <c r="A201" s="1" t="s">
        <v>7</v>
      </c>
      <c r="B201" s="11" t="s">
        <v>796</v>
      </c>
      <c r="C201" s="1" t="s">
        <v>536</v>
      </c>
    </row>
    <row r="202">
      <c r="A202" s="1" t="s">
        <v>6</v>
      </c>
      <c r="B202" s="11" t="s">
        <v>797</v>
      </c>
      <c r="C202" s="1" t="s">
        <v>798</v>
      </c>
    </row>
    <row r="203">
      <c r="A203" s="1" t="s">
        <v>6</v>
      </c>
      <c r="B203" s="11" t="s">
        <v>799</v>
      </c>
      <c r="C203" s="1" t="s">
        <v>567</v>
      </c>
    </row>
    <row r="204" hidden="1">
      <c r="A204" s="1" t="s">
        <v>7</v>
      </c>
      <c r="B204" s="11" t="s">
        <v>800</v>
      </c>
      <c r="C204" s="1" t="s">
        <v>536</v>
      </c>
    </row>
    <row r="205">
      <c r="A205" s="1" t="s">
        <v>6</v>
      </c>
      <c r="B205" s="11" t="s">
        <v>801</v>
      </c>
      <c r="C205" s="1" t="s">
        <v>597</v>
      </c>
    </row>
    <row r="206">
      <c r="A206" s="1" t="s">
        <v>6</v>
      </c>
      <c r="B206" s="11" t="s">
        <v>802</v>
      </c>
      <c r="C206" s="1" t="s">
        <v>803</v>
      </c>
    </row>
    <row r="207">
      <c r="A207" s="1" t="s">
        <v>6</v>
      </c>
      <c r="B207" s="11" t="s">
        <v>804</v>
      </c>
      <c r="C207" s="1" t="s">
        <v>805</v>
      </c>
    </row>
    <row r="208">
      <c r="A208" s="1" t="s">
        <v>6</v>
      </c>
      <c r="B208" s="11" t="s">
        <v>806</v>
      </c>
      <c r="C208" s="1" t="s">
        <v>591</v>
      </c>
    </row>
    <row r="209">
      <c r="A209" s="1" t="s">
        <v>6</v>
      </c>
      <c r="B209" s="11" t="s">
        <v>807</v>
      </c>
      <c r="C209" s="1" t="s">
        <v>552</v>
      </c>
    </row>
    <row r="210">
      <c r="A210" s="1" t="s">
        <v>6</v>
      </c>
      <c r="B210" s="11" t="s">
        <v>808</v>
      </c>
      <c r="C210" s="1" t="s">
        <v>809</v>
      </c>
    </row>
    <row r="211">
      <c r="A211" s="1" t="s">
        <v>6</v>
      </c>
      <c r="B211" s="11" t="s">
        <v>810</v>
      </c>
      <c r="C211" s="1" t="s">
        <v>580</v>
      </c>
    </row>
    <row r="212">
      <c r="A212" s="1" t="s">
        <v>6</v>
      </c>
      <c r="B212" s="11" t="s">
        <v>811</v>
      </c>
      <c r="C212" s="1" t="s">
        <v>664</v>
      </c>
    </row>
    <row r="213">
      <c r="A213" s="1" t="s">
        <v>6</v>
      </c>
      <c r="B213" s="11" t="s">
        <v>812</v>
      </c>
      <c r="C213" s="1" t="s">
        <v>761</v>
      </c>
    </row>
    <row r="214">
      <c r="A214" s="1" t="s">
        <v>6</v>
      </c>
      <c r="B214" s="11" t="s">
        <v>813</v>
      </c>
      <c r="C214" s="1" t="s">
        <v>673</v>
      </c>
    </row>
    <row r="215" hidden="1">
      <c r="A215" s="1" t="s">
        <v>7</v>
      </c>
      <c r="B215" s="11" t="s">
        <v>814</v>
      </c>
      <c r="C215" s="1" t="s">
        <v>536</v>
      </c>
    </row>
    <row r="216">
      <c r="A216" s="1" t="s">
        <v>6</v>
      </c>
      <c r="B216" s="11" t="s">
        <v>815</v>
      </c>
      <c r="C216" s="1" t="s">
        <v>563</v>
      </c>
    </row>
    <row r="217">
      <c r="A217" s="1" t="s">
        <v>6</v>
      </c>
      <c r="B217" s="11" t="s">
        <v>816</v>
      </c>
      <c r="C217" s="1" t="s">
        <v>645</v>
      </c>
    </row>
    <row r="218">
      <c r="A218" s="1" t="s">
        <v>6</v>
      </c>
      <c r="B218" s="11" t="s">
        <v>817</v>
      </c>
      <c r="C218" s="1" t="s">
        <v>569</v>
      </c>
    </row>
    <row r="219">
      <c r="A219" s="1" t="s">
        <v>6</v>
      </c>
      <c r="B219" s="11" t="s">
        <v>818</v>
      </c>
      <c r="C219" s="1" t="s">
        <v>552</v>
      </c>
    </row>
    <row r="220" hidden="1">
      <c r="A220" s="1" t="s">
        <v>7</v>
      </c>
      <c r="B220" s="11" t="s">
        <v>819</v>
      </c>
      <c r="C220" s="1" t="s">
        <v>536</v>
      </c>
    </row>
    <row r="221">
      <c r="A221" s="1" t="s">
        <v>6</v>
      </c>
      <c r="B221" s="11" t="s">
        <v>820</v>
      </c>
      <c r="C221" s="1" t="s">
        <v>645</v>
      </c>
    </row>
    <row r="222">
      <c r="A222" s="1" t="s">
        <v>6</v>
      </c>
      <c r="B222" s="11" t="s">
        <v>821</v>
      </c>
      <c r="C222" s="1" t="s">
        <v>616</v>
      </c>
    </row>
    <row r="223">
      <c r="A223" s="1" t="s">
        <v>6</v>
      </c>
      <c r="B223" s="11" t="s">
        <v>822</v>
      </c>
      <c r="C223" s="1" t="s">
        <v>805</v>
      </c>
    </row>
    <row r="224">
      <c r="A224" s="1" t="s">
        <v>6</v>
      </c>
      <c r="B224" s="11" t="s">
        <v>823</v>
      </c>
      <c r="C224" s="1" t="s">
        <v>642</v>
      </c>
    </row>
    <row r="225">
      <c r="A225" s="1" t="s">
        <v>6</v>
      </c>
      <c r="B225" s="11" t="s">
        <v>824</v>
      </c>
      <c r="C225" s="1" t="s">
        <v>681</v>
      </c>
    </row>
    <row r="226">
      <c r="A226" s="1" t="s">
        <v>6</v>
      </c>
      <c r="B226" s="11" t="s">
        <v>379</v>
      </c>
      <c r="C226" s="1" t="s">
        <v>534</v>
      </c>
    </row>
    <row r="227" hidden="1">
      <c r="A227" s="1" t="s">
        <v>7</v>
      </c>
      <c r="B227" s="11" t="s">
        <v>825</v>
      </c>
      <c r="C227" s="1" t="s">
        <v>628</v>
      </c>
    </row>
    <row r="228">
      <c r="A228" s="1" t="s">
        <v>6</v>
      </c>
      <c r="B228" s="11" t="s">
        <v>826</v>
      </c>
      <c r="C228" s="1" t="s">
        <v>599</v>
      </c>
    </row>
    <row r="229">
      <c r="A229" s="1" t="s">
        <v>6</v>
      </c>
      <c r="B229" s="11" t="s">
        <v>827</v>
      </c>
      <c r="C229" s="1" t="s">
        <v>561</v>
      </c>
    </row>
    <row r="230">
      <c r="A230" s="1" t="s">
        <v>6</v>
      </c>
      <c r="B230" s="11" t="s">
        <v>828</v>
      </c>
      <c r="C230" s="1" t="s">
        <v>642</v>
      </c>
    </row>
    <row r="231">
      <c r="A231" s="1" t="s">
        <v>6</v>
      </c>
      <c r="B231" s="11" t="s">
        <v>829</v>
      </c>
      <c r="C231" s="1" t="s">
        <v>569</v>
      </c>
    </row>
    <row r="232">
      <c r="A232" s="1" t="s">
        <v>6</v>
      </c>
      <c r="B232" s="11" t="s">
        <v>830</v>
      </c>
      <c r="C232" s="1" t="s">
        <v>700</v>
      </c>
    </row>
    <row r="233">
      <c r="A233" s="1" t="s">
        <v>6</v>
      </c>
      <c r="B233" s="11" t="s">
        <v>831</v>
      </c>
      <c r="C233" s="1" t="s">
        <v>550</v>
      </c>
    </row>
    <row r="234">
      <c r="A234" s="1" t="s">
        <v>6</v>
      </c>
      <c r="B234" s="11" t="s">
        <v>832</v>
      </c>
      <c r="C234" s="1" t="s">
        <v>538</v>
      </c>
    </row>
    <row r="235">
      <c r="A235" s="1" t="s">
        <v>6</v>
      </c>
      <c r="B235" s="11" t="s">
        <v>833</v>
      </c>
      <c r="C235" s="1" t="s">
        <v>834</v>
      </c>
    </row>
    <row r="236">
      <c r="A236" s="1" t="s">
        <v>6</v>
      </c>
      <c r="B236" s="11" t="s">
        <v>835</v>
      </c>
      <c r="C236" s="1" t="s">
        <v>836</v>
      </c>
    </row>
    <row r="237" hidden="1">
      <c r="A237" s="1" t="s">
        <v>7</v>
      </c>
      <c r="B237" s="11" t="s">
        <v>837</v>
      </c>
      <c r="C237" s="1" t="s">
        <v>536</v>
      </c>
    </row>
    <row r="238">
      <c r="A238" s="1" t="s">
        <v>6</v>
      </c>
      <c r="B238" s="11" t="s">
        <v>838</v>
      </c>
      <c r="C238" s="1" t="s">
        <v>803</v>
      </c>
    </row>
    <row r="239">
      <c r="A239" s="1" t="s">
        <v>6</v>
      </c>
      <c r="B239" s="11" t="s">
        <v>839</v>
      </c>
      <c r="C239" s="1" t="s">
        <v>840</v>
      </c>
    </row>
    <row r="240">
      <c r="A240" s="1" t="s">
        <v>6</v>
      </c>
      <c r="B240" s="11" t="s">
        <v>841</v>
      </c>
      <c r="C240" s="1" t="s">
        <v>805</v>
      </c>
    </row>
    <row r="241" hidden="1">
      <c r="A241" s="1" t="s">
        <v>7</v>
      </c>
      <c r="B241" s="11" t="s">
        <v>842</v>
      </c>
      <c r="C241" s="1" t="s">
        <v>536</v>
      </c>
    </row>
    <row r="242">
      <c r="A242" s="1" t="s">
        <v>6</v>
      </c>
      <c r="B242" s="11" t="s">
        <v>843</v>
      </c>
      <c r="C242" s="1" t="s">
        <v>673</v>
      </c>
    </row>
    <row r="243" hidden="1">
      <c r="A243" s="1" t="s">
        <v>7</v>
      </c>
      <c r="B243" s="11" t="s">
        <v>844</v>
      </c>
      <c r="C243" s="1" t="s">
        <v>536</v>
      </c>
    </row>
    <row r="244">
      <c r="A244" s="1" t="s">
        <v>6</v>
      </c>
      <c r="B244" s="11" t="s">
        <v>845</v>
      </c>
      <c r="C244" s="1" t="s">
        <v>733</v>
      </c>
    </row>
    <row r="245">
      <c r="A245" s="1" t="s">
        <v>6</v>
      </c>
      <c r="B245" s="11" t="s">
        <v>846</v>
      </c>
      <c r="C245" s="1" t="s">
        <v>576</v>
      </c>
    </row>
    <row r="246">
      <c r="A246" s="1" t="s">
        <v>6</v>
      </c>
      <c r="B246" s="11" t="s">
        <v>847</v>
      </c>
      <c r="C246" s="1" t="s">
        <v>750</v>
      </c>
    </row>
    <row r="247">
      <c r="A247" s="1" t="s">
        <v>6</v>
      </c>
      <c r="B247" s="11" t="s">
        <v>848</v>
      </c>
      <c r="C247" s="1" t="s">
        <v>737</v>
      </c>
    </row>
    <row r="248">
      <c r="A248" s="1" t="s">
        <v>6</v>
      </c>
      <c r="B248" s="11" t="s">
        <v>849</v>
      </c>
      <c r="C248" s="1" t="s">
        <v>573</v>
      </c>
    </row>
    <row r="249">
      <c r="A249" s="1" t="s">
        <v>6</v>
      </c>
      <c r="B249" s="11" t="s">
        <v>850</v>
      </c>
      <c r="C249" s="1" t="s">
        <v>851</v>
      </c>
    </row>
    <row r="250" hidden="1">
      <c r="A250" s="1" t="s">
        <v>7</v>
      </c>
      <c r="B250" s="11" t="s">
        <v>852</v>
      </c>
      <c r="C250" s="1" t="s">
        <v>571</v>
      </c>
    </row>
    <row r="251">
      <c r="A251" s="1" t="s">
        <v>6</v>
      </c>
      <c r="B251" s="11" t="s">
        <v>853</v>
      </c>
      <c r="C251" s="1" t="s">
        <v>602</v>
      </c>
    </row>
    <row r="252">
      <c r="A252" s="1" t="s">
        <v>6</v>
      </c>
      <c r="B252" s="11" t="s">
        <v>854</v>
      </c>
      <c r="C252" s="1" t="s">
        <v>582</v>
      </c>
    </row>
    <row r="253">
      <c r="A253" s="1" t="s">
        <v>6</v>
      </c>
      <c r="B253" s="11" t="s">
        <v>855</v>
      </c>
      <c r="C253" s="1" t="s">
        <v>546</v>
      </c>
    </row>
    <row r="254">
      <c r="A254" s="1" t="s">
        <v>6</v>
      </c>
      <c r="B254" s="11" t="s">
        <v>856</v>
      </c>
      <c r="C254" s="1" t="s">
        <v>552</v>
      </c>
    </row>
    <row r="255">
      <c r="A255" s="1" t="s">
        <v>6</v>
      </c>
      <c r="B255" s="11" t="s">
        <v>857</v>
      </c>
      <c r="C255" s="1" t="s">
        <v>584</v>
      </c>
    </row>
    <row r="256">
      <c r="A256" s="1" t="s">
        <v>6</v>
      </c>
      <c r="B256" s="11" t="s">
        <v>858</v>
      </c>
      <c r="C256" s="1" t="s">
        <v>552</v>
      </c>
    </row>
    <row r="257">
      <c r="A257" s="1" t="s">
        <v>6</v>
      </c>
      <c r="B257" s="11" t="s">
        <v>859</v>
      </c>
      <c r="C257" s="1" t="s">
        <v>563</v>
      </c>
    </row>
    <row r="258" hidden="1">
      <c r="A258" s="1" t="s">
        <v>7</v>
      </c>
      <c r="B258" s="11" t="s">
        <v>860</v>
      </c>
      <c r="C258" s="1" t="s">
        <v>536</v>
      </c>
    </row>
    <row r="259">
      <c r="A259" s="1" t="s">
        <v>6</v>
      </c>
      <c r="B259" s="11" t="s">
        <v>861</v>
      </c>
      <c r="C259" s="1" t="s">
        <v>761</v>
      </c>
    </row>
    <row r="260" hidden="1">
      <c r="A260" s="1" t="s">
        <v>7</v>
      </c>
      <c r="B260" s="11" t="s">
        <v>862</v>
      </c>
      <c r="C260" s="1" t="s">
        <v>571</v>
      </c>
    </row>
    <row r="261" hidden="1">
      <c r="A261" s="1" t="s">
        <v>7</v>
      </c>
      <c r="B261" s="11" t="s">
        <v>863</v>
      </c>
      <c r="C261" s="1" t="s">
        <v>536</v>
      </c>
    </row>
    <row r="262" hidden="1">
      <c r="A262" s="1" t="s">
        <v>7</v>
      </c>
      <c r="B262" s="11" t="s">
        <v>864</v>
      </c>
      <c r="C262" s="1" t="s">
        <v>536</v>
      </c>
    </row>
    <row r="263">
      <c r="A263" s="1" t="s">
        <v>6</v>
      </c>
      <c r="B263" s="11" t="s">
        <v>865</v>
      </c>
      <c r="C263" s="1" t="s">
        <v>717</v>
      </c>
    </row>
    <row r="264">
      <c r="A264" s="1" t="s">
        <v>6</v>
      </c>
      <c r="B264" s="11" t="s">
        <v>866</v>
      </c>
      <c r="C264" s="1" t="s">
        <v>576</v>
      </c>
    </row>
    <row r="265">
      <c r="A265" s="1" t="s">
        <v>6</v>
      </c>
      <c r="B265" s="11" t="s">
        <v>867</v>
      </c>
      <c r="C265" s="1" t="s">
        <v>737</v>
      </c>
    </row>
    <row r="266">
      <c r="A266" s="1" t="s">
        <v>6</v>
      </c>
      <c r="B266" s="11" t="s">
        <v>868</v>
      </c>
      <c r="C266" s="1" t="s">
        <v>869</v>
      </c>
    </row>
    <row r="267">
      <c r="A267" s="1" t="s">
        <v>6</v>
      </c>
      <c r="B267" s="11" t="s">
        <v>870</v>
      </c>
      <c r="C267" s="1" t="s">
        <v>567</v>
      </c>
    </row>
    <row r="268">
      <c r="A268" s="1" t="s">
        <v>6</v>
      </c>
      <c r="B268" s="11" t="s">
        <v>871</v>
      </c>
      <c r="C268" s="1" t="s">
        <v>705</v>
      </c>
    </row>
    <row r="269">
      <c r="A269" s="1" t="s">
        <v>6</v>
      </c>
      <c r="B269" s="11" t="s">
        <v>872</v>
      </c>
      <c r="C269" s="1" t="s">
        <v>722</v>
      </c>
    </row>
    <row r="270">
      <c r="A270" s="1" t="s">
        <v>6</v>
      </c>
      <c r="B270" s="11" t="s">
        <v>873</v>
      </c>
      <c r="C270" s="1" t="s">
        <v>737</v>
      </c>
    </row>
    <row r="271">
      <c r="A271" s="1" t="s">
        <v>6</v>
      </c>
      <c r="B271" s="11" t="s">
        <v>874</v>
      </c>
      <c r="C271" s="1" t="s">
        <v>538</v>
      </c>
    </row>
    <row r="272">
      <c r="A272" s="1" t="s">
        <v>6</v>
      </c>
      <c r="B272" s="11" t="s">
        <v>875</v>
      </c>
      <c r="C272" s="1" t="s">
        <v>876</v>
      </c>
    </row>
    <row r="273">
      <c r="A273" s="1" t="s">
        <v>6</v>
      </c>
      <c r="B273" s="11" t="s">
        <v>877</v>
      </c>
      <c r="C273" s="1" t="s">
        <v>675</v>
      </c>
    </row>
    <row r="274">
      <c r="A274" s="1" t="s">
        <v>6</v>
      </c>
      <c r="B274" s="11" t="s">
        <v>878</v>
      </c>
      <c r="C274" s="1" t="s">
        <v>879</v>
      </c>
    </row>
    <row r="275">
      <c r="A275" s="1" t="s">
        <v>6</v>
      </c>
      <c r="B275" s="11" t="s">
        <v>880</v>
      </c>
      <c r="C275" s="1" t="s">
        <v>881</v>
      </c>
    </row>
    <row r="276">
      <c r="A276" s="1" t="s">
        <v>6</v>
      </c>
      <c r="B276" s="11" t="s">
        <v>882</v>
      </c>
      <c r="C276" s="1" t="s">
        <v>876</v>
      </c>
    </row>
    <row r="277">
      <c r="A277" s="1" t="s">
        <v>6</v>
      </c>
      <c r="B277" s="11" t="s">
        <v>883</v>
      </c>
      <c r="C277" s="1" t="s">
        <v>563</v>
      </c>
    </row>
    <row r="278" hidden="1">
      <c r="A278" s="1" t="s">
        <v>7</v>
      </c>
      <c r="B278" s="11" t="s">
        <v>884</v>
      </c>
      <c r="C278" s="1" t="s">
        <v>536</v>
      </c>
    </row>
    <row r="279">
      <c r="A279" s="1" t="s">
        <v>6</v>
      </c>
      <c r="B279" s="11" t="s">
        <v>885</v>
      </c>
      <c r="C279" s="1" t="s">
        <v>886</v>
      </c>
    </row>
    <row r="280">
      <c r="A280" s="1" t="s">
        <v>6</v>
      </c>
      <c r="B280" s="11" t="s">
        <v>887</v>
      </c>
      <c r="C280" s="1" t="s">
        <v>888</v>
      </c>
    </row>
    <row r="281">
      <c r="A281" s="1" t="s">
        <v>6</v>
      </c>
      <c r="B281" s="11" t="s">
        <v>889</v>
      </c>
      <c r="C281" s="1" t="s">
        <v>890</v>
      </c>
    </row>
    <row r="282">
      <c r="A282" s="1" t="s">
        <v>6</v>
      </c>
      <c r="B282" s="11" t="s">
        <v>891</v>
      </c>
      <c r="C282" s="1" t="s">
        <v>569</v>
      </c>
    </row>
    <row r="283">
      <c r="A283" s="1" t="s">
        <v>6</v>
      </c>
      <c r="B283" s="11" t="s">
        <v>892</v>
      </c>
      <c r="C283" s="1" t="s">
        <v>580</v>
      </c>
    </row>
    <row r="284">
      <c r="A284" s="1" t="s">
        <v>6</v>
      </c>
      <c r="B284" s="11" t="s">
        <v>893</v>
      </c>
      <c r="C284" s="1" t="s">
        <v>894</v>
      </c>
    </row>
    <row r="285">
      <c r="A285" s="1" t="s">
        <v>6</v>
      </c>
      <c r="B285" s="11" t="s">
        <v>895</v>
      </c>
      <c r="C285" s="1" t="s">
        <v>896</v>
      </c>
    </row>
    <row r="286" hidden="1">
      <c r="A286" s="1" t="s">
        <v>7</v>
      </c>
      <c r="B286" s="11" t="s">
        <v>897</v>
      </c>
      <c r="C286" s="1" t="s">
        <v>571</v>
      </c>
    </row>
    <row r="287">
      <c r="A287" s="1" t="s">
        <v>6</v>
      </c>
      <c r="B287" s="11" t="s">
        <v>898</v>
      </c>
      <c r="C287" s="1" t="s">
        <v>616</v>
      </c>
    </row>
    <row r="288">
      <c r="A288" s="1" t="s">
        <v>6</v>
      </c>
      <c r="B288" s="11" t="s">
        <v>899</v>
      </c>
      <c r="C288" s="1" t="s">
        <v>620</v>
      </c>
    </row>
    <row r="289">
      <c r="A289" s="1" t="s">
        <v>6</v>
      </c>
      <c r="B289" s="11" t="s">
        <v>900</v>
      </c>
      <c r="C289" s="1" t="s">
        <v>534</v>
      </c>
    </row>
    <row r="290" hidden="1">
      <c r="A290" s="1" t="s">
        <v>7</v>
      </c>
      <c r="B290" s="11" t="s">
        <v>901</v>
      </c>
      <c r="C290" s="1" t="s">
        <v>571</v>
      </c>
    </row>
    <row r="291" hidden="1">
      <c r="A291" s="1" t="s">
        <v>7</v>
      </c>
      <c r="B291" s="11" t="s">
        <v>902</v>
      </c>
      <c r="C291" s="1" t="s">
        <v>536</v>
      </c>
    </row>
    <row r="292" hidden="1">
      <c r="A292" s="1" t="s">
        <v>7</v>
      </c>
      <c r="B292" s="11" t="s">
        <v>903</v>
      </c>
      <c r="C292" s="1" t="s">
        <v>536</v>
      </c>
    </row>
    <row r="293">
      <c r="A293" s="1" t="s">
        <v>6</v>
      </c>
      <c r="B293" s="11" t="s">
        <v>904</v>
      </c>
      <c r="C293" s="1" t="s">
        <v>580</v>
      </c>
    </row>
    <row r="294">
      <c r="A294" s="1" t="s">
        <v>6</v>
      </c>
      <c r="B294" s="11" t="s">
        <v>905</v>
      </c>
      <c r="C294" s="1" t="s">
        <v>550</v>
      </c>
    </row>
    <row r="295">
      <c r="A295" s="1" t="s">
        <v>6</v>
      </c>
      <c r="B295" s="11" t="s">
        <v>906</v>
      </c>
      <c r="C295" s="1" t="s">
        <v>561</v>
      </c>
    </row>
    <row r="296" hidden="1">
      <c r="A296" s="1" t="s">
        <v>7</v>
      </c>
      <c r="B296" s="11" t="s">
        <v>907</v>
      </c>
      <c r="C296" s="1" t="s">
        <v>536</v>
      </c>
    </row>
    <row r="297">
      <c r="A297" s="1" t="s">
        <v>6</v>
      </c>
      <c r="B297" s="11" t="s">
        <v>908</v>
      </c>
      <c r="C297" s="1" t="s">
        <v>909</v>
      </c>
    </row>
    <row r="298">
      <c r="A298" s="1" t="s">
        <v>6</v>
      </c>
      <c r="B298" s="11" t="s">
        <v>910</v>
      </c>
      <c r="C298" s="1" t="s">
        <v>894</v>
      </c>
    </row>
    <row r="299">
      <c r="A299" s="1" t="s">
        <v>6</v>
      </c>
      <c r="B299" s="11" t="s">
        <v>911</v>
      </c>
      <c r="C299" s="1" t="s">
        <v>876</v>
      </c>
    </row>
    <row r="300">
      <c r="A300" s="1" t="s">
        <v>6</v>
      </c>
      <c r="B300" s="11" t="s">
        <v>912</v>
      </c>
      <c r="C300" s="1" t="s">
        <v>563</v>
      </c>
    </row>
    <row r="301">
      <c r="A301" s="1" t="s">
        <v>6</v>
      </c>
      <c r="B301" s="11" t="s">
        <v>913</v>
      </c>
      <c r="C301" s="1" t="s">
        <v>914</v>
      </c>
    </row>
    <row r="302">
      <c r="A302" s="1" t="s">
        <v>6</v>
      </c>
      <c r="B302" s="11" t="s">
        <v>915</v>
      </c>
      <c r="C302" s="1" t="s">
        <v>710</v>
      </c>
    </row>
    <row r="303">
      <c r="A303" s="1" t="s">
        <v>6</v>
      </c>
      <c r="B303" s="11" t="s">
        <v>916</v>
      </c>
      <c r="C303" s="1" t="s">
        <v>561</v>
      </c>
    </row>
    <row r="304">
      <c r="A304" s="1" t="s">
        <v>6</v>
      </c>
      <c r="B304" s="11" t="s">
        <v>917</v>
      </c>
      <c r="C304" s="1" t="s">
        <v>561</v>
      </c>
    </row>
    <row r="305" hidden="1">
      <c r="A305" s="1" t="s">
        <v>7</v>
      </c>
      <c r="B305" s="11" t="s">
        <v>918</v>
      </c>
      <c r="C305" s="1" t="s">
        <v>536</v>
      </c>
    </row>
    <row r="306">
      <c r="A306" s="1" t="s">
        <v>6</v>
      </c>
      <c r="B306" s="11" t="s">
        <v>919</v>
      </c>
      <c r="C306" s="1" t="s">
        <v>696</v>
      </c>
    </row>
    <row r="307">
      <c r="A307" s="1" t="s">
        <v>6</v>
      </c>
      <c r="B307" s="11" t="s">
        <v>920</v>
      </c>
      <c r="C307" s="1" t="s">
        <v>778</v>
      </c>
    </row>
    <row r="308" hidden="1">
      <c r="A308" s="1" t="s">
        <v>7</v>
      </c>
      <c r="B308" s="11" t="s">
        <v>921</v>
      </c>
      <c r="C308" s="1" t="s">
        <v>536</v>
      </c>
    </row>
    <row r="309">
      <c r="A309" s="1" t="s">
        <v>6</v>
      </c>
      <c r="B309" s="11" t="s">
        <v>922</v>
      </c>
      <c r="C309" s="1" t="s">
        <v>923</v>
      </c>
    </row>
    <row r="310">
      <c r="A310" s="1" t="s">
        <v>6</v>
      </c>
      <c r="B310" s="11" t="s">
        <v>924</v>
      </c>
      <c r="C310" s="1" t="s">
        <v>700</v>
      </c>
    </row>
    <row r="311">
      <c r="A311" s="1" t="s">
        <v>6</v>
      </c>
      <c r="B311" s="11" t="s">
        <v>925</v>
      </c>
      <c r="C311" s="1" t="s">
        <v>552</v>
      </c>
    </row>
    <row r="312">
      <c r="A312" s="1" t="s">
        <v>6</v>
      </c>
      <c r="B312" s="11" t="s">
        <v>926</v>
      </c>
      <c r="C312" s="1" t="s">
        <v>778</v>
      </c>
    </row>
    <row r="313">
      <c r="A313" s="1" t="s">
        <v>6</v>
      </c>
      <c r="B313" s="11" t="s">
        <v>927</v>
      </c>
      <c r="C313" s="1" t="s">
        <v>587</v>
      </c>
    </row>
    <row r="314">
      <c r="A314" s="1" t="s">
        <v>6</v>
      </c>
      <c r="B314" s="11" t="s">
        <v>928</v>
      </c>
      <c r="C314" s="1" t="s">
        <v>929</v>
      </c>
    </row>
    <row r="315">
      <c r="A315" s="1" t="s">
        <v>6</v>
      </c>
      <c r="B315" s="11" t="s">
        <v>930</v>
      </c>
      <c r="C315" s="1" t="s">
        <v>761</v>
      </c>
    </row>
    <row r="316">
      <c r="A316" s="1" t="s">
        <v>6</v>
      </c>
      <c r="B316" s="11" t="s">
        <v>931</v>
      </c>
      <c r="C316" s="1" t="s">
        <v>700</v>
      </c>
    </row>
    <row r="317">
      <c r="A317" s="1" t="s">
        <v>6</v>
      </c>
      <c r="B317" s="11" t="s">
        <v>932</v>
      </c>
      <c r="C317" s="1" t="s">
        <v>576</v>
      </c>
    </row>
    <row r="318">
      <c r="A318" s="1" t="s">
        <v>6</v>
      </c>
      <c r="B318" s="11" t="s">
        <v>933</v>
      </c>
      <c r="C318" s="1" t="s">
        <v>673</v>
      </c>
    </row>
    <row r="319">
      <c r="A319" s="1" t="s">
        <v>6</v>
      </c>
      <c r="B319" s="11" t="s">
        <v>934</v>
      </c>
      <c r="C319" s="1" t="s">
        <v>694</v>
      </c>
    </row>
    <row r="320">
      <c r="A320" s="1" t="s">
        <v>6</v>
      </c>
      <c r="B320" s="11" t="s">
        <v>935</v>
      </c>
      <c r="C320" s="1" t="s">
        <v>580</v>
      </c>
    </row>
    <row r="321" hidden="1">
      <c r="A321" s="1" t="s">
        <v>7</v>
      </c>
      <c r="B321" s="11" t="s">
        <v>936</v>
      </c>
      <c r="C321" s="1" t="s">
        <v>536</v>
      </c>
    </row>
    <row r="322">
      <c r="A322" s="1" t="s">
        <v>6</v>
      </c>
      <c r="B322" s="11" t="s">
        <v>937</v>
      </c>
      <c r="C322" s="1" t="s">
        <v>929</v>
      </c>
    </row>
    <row r="323" hidden="1">
      <c r="A323" s="1" t="s">
        <v>7</v>
      </c>
      <c r="B323" s="11" t="s">
        <v>938</v>
      </c>
      <c r="C323" s="1" t="s">
        <v>536</v>
      </c>
    </row>
    <row r="324" hidden="1">
      <c r="A324" s="1" t="s">
        <v>7</v>
      </c>
      <c r="B324" s="11" t="s">
        <v>939</v>
      </c>
      <c r="C324" s="1" t="s">
        <v>536</v>
      </c>
    </row>
    <row r="325">
      <c r="A325" s="1" t="s">
        <v>6</v>
      </c>
      <c r="B325" s="11" t="s">
        <v>940</v>
      </c>
      <c r="C325" s="1" t="s">
        <v>599</v>
      </c>
    </row>
    <row r="326" hidden="1">
      <c r="A326" s="1" t="s">
        <v>7</v>
      </c>
      <c r="B326" s="11" t="s">
        <v>941</v>
      </c>
      <c r="C326" s="1" t="s">
        <v>571</v>
      </c>
    </row>
    <row r="327">
      <c r="A327" s="1" t="s">
        <v>6</v>
      </c>
      <c r="B327" s="11" t="s">
        <v>942</v>
      </c>
      <c r="C327" s="1" t="s">
        <v>943</v>
      </c>
    </row>
    <row r="328">
      <c r="A328" s="1" t="s">
        <v>6</v>
      </c>
      <c r="B328" s="11" t="s">
        <v>944</v>
      </c>
      <c r="C328" s="1" t="s">
        <v>528</v>
      </c>
    </row>
    <row r="329">
      <c r="A329" s="1" t="s">
        <v>6</v>
      </c>
      <c r="B329" s="11" t="s">
        <v>945</v>
      </c>
      <c r="C329" s="1" t="s">
        <v>561</v>
      </c>
    </row>
    <row r="330">
      <c r="A330" s="1" t="s">
        <v>6</v>
      </c>
      <c r="B330" s="11" t="s">
        <v>946</v>
      </c>
      <c r="C330" s="1" t="s">
        <v>947</v>
      </c>
    </row>
    <row r="331">
      <c r="A331" s="1" t="s">
        <v>6</v>
      </c>
      <c r="B331" s="11" t="s">
        <v>948</v>
      </c>
      <c r="C331" s="1" t="s">
        <v>587</v>
      </c>
    </row>
    <row r="332">
      <c r="A332" s="1" t="s">
        <v>6</v>
      </c>
      <c r="B332" s="11" t="s">
        <v>949</v>
      </c>
      <c r="C332" s="1" t="s">
        <v>645</v>
      </c>
    </row>
    <row r="333">
      <c r="A333" s="1" t="s">
        <v>6</v>
      </c>
      <c r="B333" s="11" t="s">
        <v>950</v>
      </c>
      <c r="C333" s="1" t="s">
        <v>602</v>
      </c>
    </row>
    <row r="334">
      <c r="A334" s="1" t="s">
        <v>6</v>
      </c>
      <c r="B334" s="11" t="s">
        <v>951</v>
      </c>
      <c r="C334" s="1" t="s">
        <v>550</v>
      </c>
    </row>
    <row r="335" hidden="1">
      <c r="A335" s="1" t="s">
        <v>7</v>
      </c>
      <c r="B335" s="11" t="s">
        <v>952</v>
      </c>
      <c r="C335" s="1" t="s">
        <v>536</v>
      </c>
    </row>
    <row r="336">
      <c r="A336" s="1" t="s">
        <v>6</v>
      </c>
      <c r="B336" s="11" t="s">
        <v>953</v>
      </c>
      <c r="C336" s="1" t="s">
        <v>673</v>
      </c>
    </row>
    <row r="337" hidden="1">
      <c r="A337" s="1" t="s">
        <v>7</v>
      </c>
      <c r="B337" s="11" t="s">
        <v>954</v>
      </c>
      <c r="C337" s="1" t="s">
        <v>536</v>
      </c>
    </row>
    <row r="338" hidden="1">
      <c r="A338" s="1" t="s">
        <v>7</v>
      </c>
      <c r="B338" s="11" t="s">
        <v>955</v>
      </c>
      <c r="C338" s="1" t="s">
        <v>571</v>
      </c>
    </row>
    <row r="339" hidden="1">
      <c r="A339" s="1" t="s">
        <v>7</v>
      </c>
      <c r="B339" s="11" t="s">
        <v>956</v>
      </c>
      <c r="C339" s="1" t="s">
        <v>536</v>
      </c>
    </row>
    <row r="340" hidden="1">
      <c r="A340" s="1" t="s">
        <v>7</v>
      </c>
      <c r="B340" s="11" t="s">
        <v>957</v>
      </c>
      <c r="C340" s="1" t="s">
        <v>536</v>
      </c>
    </row>
    <row r="341" hidden="1">
      <c r="A341" s="1" t="s">
        <v>7</v>
      </c>
      <c r="B341" s="11" t="s">
        <v>958</v>
      </c>
      <c r="C341" s="1" t="s">
        <v>536</v>
      </c>
    </row>
    <row r="342" hidden="1">
      <c r="A342" s="1" t="s">
        <v>7</v>
      </c>
      <c r="B342" s="11" t="s">
        <v>959</v>
      </c>
      <c r="C342" s="1" t="s">
        <v>536</v>
      </c>
    </row>
    <row r="343" hidden="1">
      <c r="A343" s="1" t="s">
        <v>7</v>
      </c>
      <c r="B343" s="11" t="s">
        <v>960</v>
      </c>
      <c r="C343" s="1" t="s">
        <v>628</v>
      </c>
    </row>
    <row r="344">
      <c r="A344" s="1" t="s">
        <v>6</v>
      </c>
      <c r="B344" s="11" t="s">
        <v>961</v>
      </c>
      <c r="C344" s="1" t="s">
        <v>753</v>
      </c>
    </row>
    <row r="345">
      <c r="A345" s="1" t="s">
        <v>6</v>
      </c>
      <c r="B345" s="11" t="s">
        <v>962</v>
      </c>
      <c r="C345" s="1" t="s">
        <v>963</v>
      </c>
    </row>
    <row r="346">
      <c r="A346" s="1" t="s">
        <v>6</v>
      </c>
      <c r="B346" s="11" t="s">
        <v>964</v>
      </c>
      <c r="C346" s="1" t="s">
        <v>965</v>
      </c>
    </row>
    <row r="347">
      <c r="A347" s="1" t="s">
        <v>6</v>
      </c>
      <c r="B347" s="11" t="s">
        <v>966</v>
      </c>
      <c r="C347" s="1" t="s">
        <v>597</v>
      </c>
    </row>
    <row r="348">
      <c r="A348" s="1" t="s">
        <v>6</v>
      </c>
      <c r="B348" s="11" t="s">
        <v>967</v>
      </c>
      <c r="C348" s="1" t="s">
        <v>737</v>
      </c>
    </row>
    <row r="349">
      <c r="A349" s="1" t="s">
        <v>6</v>
      </c>
      <c r="B349" s="11" t="s">
        <v>968</v>
      </c>
      <c r="C349" s="1" t="s">
        <v>552</v>
      </c>
    </row>
    <row r="350" hidden="1">
      <c r="A350" s="1" t="s">
        <v>7</v>
      </c>
      <c r="B350" s="11" t="s">
        <v>969</v>
      </c>
      <c r="C350" s="1" t="s">
        <v>536</v>
      </c>
    </row>
    <row r="351" hidden="1">
      <c r="A351" s="1" t="s">
        <v>7</v>
      </c>
      <c r="B351" s="11" t="s">
        <v>970</v>
      </c>
      <c r="C351" s="1" t="s">
        <v>571</v>
      </c>
    </row>
    <row r="352" hidden="1">
      <c r="A352" s="1" t="s">
        <v>7</v>
      </c>
      <c r="B352" s="11" t="s">
        <v>971</v>
      </c>
      <c r="C352" s="1" t="s">
        <v>536</v>
      </c>
    </row>
    <row r="353">
      <c r="A353" s="1" t="s">
        <v>6</v>
      </c>
      <c r="B353" s="11" t="s">
        <v>972</v>
      </c>
      <c r="C353" s="1" t="s">
        <v>573</v>
      </c>
    </row>
    <row r="354">
      <c r="A354" s="1" t="s">
        <v>6</v>
      </c>
      <c r="B354" s="11" t="s">
        <v>973</v>
      </c>
      <c r="C354" s="1" t="s">
        <v>597</v>
      </c>
    </row>
    <row r="355">
      <c r="A355" s="1" t="s">
        <v>6</v>
      </c>
      <c r="B355" s="11" t="s">
        <v>974</v>
      </c>
      <c r="C355" s="1" t="s">
        <v>886</v>
      </c>
    </row>
    <row r="356">
      <c r="A356" s="1" t="s">
        <v>6</v>
      </c>
      <c r="B356" s="11" t="s">
        <v>975</v>
      </c>
      <c r="C356" s="1" t="s">
        <v>976</v>
      </c>
    </row>
    <row r="357">
      <c r="A357" s="1" t="s">
        <v>6</v>
      </c>
      <c r="B357" s="11" t="s">
        <v>977</v>
      </c>
      <c r="C357" s="1" t="s">
        <v>978</v>
      </c>
    </row>
    <row r="358">
      <c r="A358" s="1" t="s">
        <v>6</v>
      </c>
      <c r="B358" s="11" t="s">
        <v>979</v>
      </c>
      <c r="C358" s="1" t="s">
        <v>980</v>
      </c>
    </row>
    <row r="359" hidden="1">
      <c r="A359" s="1" t="s">
        <v>7</v>
      </c>
      <c r="B359" s="11" t="s">
        <v>981</v>
      </c>
      <c r="C359" s="1" t="s">
        <v>536</v>
      </c>
    </row>
    <row r="360">
      <c r="A360" s="1" t="s">
        <v>6</v>
      </c>
      <c r="B360" s="11" t="s">
        <v>982</v>
      </c>
      <c r="C360" s="1" t="s">
        <v>869</v>
      </c>
    </row>
    <row r="361" hidden="1">
      <c r="A361" s="1" t="s">
        <v>7</v>
      </c>
      <c r="B361" s="11" t="s">
        <v>983</v>
      </c>
      <c r="C361" s="1" t="s">
        <v>536</v>
      </c>
    </row>
    <row r="362" hidden="1">
      <c r="A362" s="1" t="s">
        <v>7</v>
      </c>
      <c r="B362" s="11" t="s">
        <v>984</v>
      </c>
      <c r="C362" s="1" t="s">
        <v>571</v>
      </c>
    </row>
    <row r="363">
      <c r="A363" s="1" t="s">
        <v>6</v>
      </c>
      <c r="B363" s="11" t="s">
        <v>985</v>
      </c>
      <c r="C363" s="1" t="s">
        <v>587</v>
      </c>
    </row>
    <row r="364">
      <c r="A364" s="1" t="s">
        <v>6</v>
      </c>
      <c r="B364" s="11" t="s">
        <v>986</v>
      </c>
      <c r="C364" s="1" t="s">
        <v>610</v>
      </c>
    </row>
    <row r="365" hidden="1">
      <c r="A365" s="1" t="s">
        <v>7</v>
      </c>
      <c r="B365" s="11" t="s">
        <v>987</v>
      </c>
      <c r="C365" s="1" t="s">
        <v>536</v>
      </c>
    </row>
    <row r="366" hidden="1">
      <c r="A366" s="1" t="s">
        <v>7</v>
      </c>
      <c r="B366" s="11" t="s">
        <v>988</v>
      </c>
      <c r="C366" s="1" t="s">
        <v>536</v>
      </c>
    </row>
    <row r="367" hidden="1">
      <c r="A367" s="1" t="s">
        <v>7</v>
      </c>
      <c r="B367" s="11" t="s">
        <v>989</v>
      </c>
      <c r="C367" s="1" t="s">
        <v>536</v>
      </c>
    </row>
    <row r="368">
      <c r="A368" s="1" t="s">
        <v>6</v>
      </c>
      <c r="B368" s="11" t="s">
        <v>990</v>
      </c>
      <c r="C368" s="1" t="s">
        <v>595</v>
      </c>
    </row>
    <row r="369" hidden="1">
      <c r="A369" s="1" t="s">
        <v>7</v>
      </c>
      <c r="B369" s="11" t="s">
        <v>991</v>
      </c>
      <c r="C369" s="1" t="s">
        <v>536</v>
      </c>
    </row>
    <row r="370">
      <c r="A370" s="1" t="s">
        <v>6</v>
      </c>
      <c r="B370" s="11" t="s">
        <v>992</v>
      </c>
      <c r="C370" s="1" t="s">
        <v>993</v>
      </c>
    </row>
    <row r="371">
      <c r="A371" s="1" t="s">
        <v>6</v>
      </c>
      <c r="B371" s="11" t="s">
        <v>994</v>
      </c>
      <c r="C371" s="1" t="s">
        <v>584</v>
      </c>
    </row>
    <row r="372">
      <c r="A372" s="1" t="s">
        <v>6</v>
      </c>
      <c r="B372" s="11" t="s">
        <v>995</v>
      </c>
      <c r="C372" s="1" t="s">
        <v>996</v>
      </c>
    </row>
    <row r="373">
      <c r="A373" s="1" t="s">
        <v>6</v>
      </c>
      <c r="B373" s="11" t="s">
        <v>997</v>
      </c>
      <c r="C373" s="1" t="s">
        <v>645</v>
      </c>
    </row>
    <row r="374">
      <c r="A374" s="1" t="s">
        <v>6</v>
      </c>
      <c r="B374" s="11" t="s">
        <v>998</v>
      </c>
      <c r="C374" s="1" t="s">
        <v>681</v>
      </c>
    </row>
    <row r="375">
      <c r="A375" s="1" t="s">
        <v>6</v>
      </c>
      <c r="B375" s="11" t="s">
        <v>999</v>
      </c>
      <c r="C375" s="1" t="s">
        <v>750</v>
      </c>
    </row>
    <row r="376">
      <c r="A376" s="1" t="s">
        <v>6</v>
      </c>
      <c r="B376" s="11" t="s">
        <v>1000</v>
      </c>
      <c r="C376" s="1" t="s">
        <v>599</v>
      </c>
    </row>
    <row r="377">
      <c r="A377" s="1" t="s">
        <v>6</v>
      </c>
      <c r="B377" s="11" t="s">
        <v>1001</v>
      </c>
      <c r="C377" s="1" t="s">
        <v>965</v>
      </c>
    </row>
    <row r="378">
      <c r="A378" s="1" t="s">
        <v>6</v>
      </c>
      <c r="B378" s="11" t="s">
        <v>1002</v>
      </c>
      <c r="C378" s="1" t="s">
        <v>582</v>
      </c>
    </row>
    <row r="379">
      <c r="A379" s="1" t="s">
        <v>6</v>
      </c>
      <c r="B379" s="11" t="s">
        <v>1003</v>
      </c>
      <c r="C379" s="1" t="s">
        <v>894</v>
      </c>
    </row>
    <row r="380">
      <c r="A380" s="1" t="s">
        <v>6</v>
      </c>
      <c r="B380" s="11" t="s">
        <v>1004</v>
      </c>
      <c r="C380" s="1" t="s">
        <v>1005</v>
      </c>
    </row>
    <row r="381">
      <c r="A381" s="1" t="s">
        <v>6</v>
      </c>
      <c r="B381" s="11" t="s">
        <v>1006</v>
      </c>
      <c r="C381" s="1" t="s">
        <v>569</v>
      </c>
    </row>
    <row r="382" hidden="1">
      <c r="A382" s="1" t="s">
        <v>7</v>
      </c>
      <c r="B382" s="11" t="s">
        <v>1007</v>
      </c>
      <c r="C382" s="1" t="s">
        <v>526</v>
      </c>
    </row>
    <row r="383">
      <c r="A383" s="1" t="s">
        <v>6</v>
      </c>
      <c r="B383" s="11" t="s">
        <v>1008</v>
      </c>
      <c r="C383" s="1" t="s">
        <v>896</v>
      </c>
    </row>
    <row r="384">
      <c r="A384" s="1" t="s">
        <v>6</v>
      </c>
      <c r="B384" s="11" t="s">
        <v>1009</v>
      </c>
      <c r="C384" s="1" t="s">
        <v>610</v>
      </c>
    </row>
    <row r="385">
      <c r="A385" s="1" t="s">
        <v>6</v>
      </c>
      <c r="B385" s="11" t="s">
        <v>1010</v>
      </c>
      <c r="C385" s="1" t="s">
        <v>1011</v>
      </c>
    </row>
    <row r="386">
      <c r="A386" s="1" t="s">
        <v>6</v>
      </c>
      <c r="B386" s="11" t="s">
        <v>1012</v>
      </c>
      <c r="C386" s="1" t="s">
        <v>599</v>
      </c>
    </row>
    <row r="387">
      <c r="A387" s="1" t="s">
        <v>6</v>
      </c>
      <c r="B387" s="11" t="s">
        <v>1013</v>
      </c>
      <c r="C387" s="1" t="s">
        <v>879</v>
      </c>
    </row>
    <row r="388">
      <c r="A388" s="1" t="s">
        <v>6</v>
      </c>
      <c r="B388" s="11" t="s">
        <v>1014</v>
      </c>
      <c r="C388" s="1" t="s">
        <v>965</v>
      </c>
    </row>
    <row r="389">
      <c r="A389" s="1" t="s">
        <v>6</v>
      </c>
      <c r="B389" s="11" t="s">
        <v>1015</v>
      </c>
      <c r="C389" s="1" t="s">
        <v>1016</v>
      </c>
    </row>
    <row r="390">
      <c r="A390" s="1" t="s">
        <v>6</v>
      </c>
      <c r="B390" s="11" t="s">
        <v>1017</v>
      </c>
      <c r="C390" s="1" t="s">
        <v>563</v>
      </c>
    </row>
    <row r="391" hidden="1">
      <c r="A391" s="1" t="s">
        <v>7</v>
      </c>
      <c r="B391" s="11" t="s">
        <v>1018</v>
      </c>
      <c r="C391" s="1" t="s">
        <v>536</v>
      </c>
    </row>
    <row r="392">
      <c r="A392" s="1" t="s">
        <v>6</v>
      </c>
      <c r="B392" s="11" t="s">
        <v>1019</v>
      </c>
      <c r="C392" s="1" t="s">
        <v>996</v>
      </c>
    </row>
    <row r="393">
      <c r="A393" s="1" t="s">
        <v>6</v>
      </c>
      <c r="B393" s="11" t="s">
        <v>1020</v>
      </c>
      <c r="C393" s="1" t="s">
        <v>1021</v>
      </c>
    </row>
    <row r="394">
      <c r="A394" s="1" t="s">
        <v>6</v>
      </c>
      <c r="B394" s="11" t="s">
        <v>1022</v>
      </c>
      <c r="C394" s="1" t="s">
        <v>914</v>
      </c>
    </row>
    <row r="395" hidden="1">
      <c r="A395" s="1" t="s">
        <v>7</v>
      </c>
      <c r="B395" s="11" t="s">
        <v>1023</v>
      </c>
      <c r="C395" s="1" t="s">
        <v>536</v>
      </c>
    </row>
    <row r="396">
      <c r="A396" s="1" t="s">
        <v>6</v>
      </c>
      <c r="B396" s="11" t="s">
        <v>1024</v>
      </c>
      <c r="C396" s="1" t="s">
        <v>561</v>
      </c>
    </row>
    <row r="397">
      <c r="A397" s="1" t="s">
        <v>6</v>
      </c>
      <c r="B397" s="11" t="s">
        <v>1025</v>
      </c>
      <c r="C397" s="1" t="s">
        <v>929</v>
      </c>
    </row>
    <row r="398" hidden="1">
      <c r="A398" s="1" t="s">
        <v>7</v>
      </c>
      <c r="B398" s="11" t="s">
        <v>1026</v>
      </c>
      <c r="C398" s="1" t="s">
        <v>536</v>
      </c>
    </row>
    <row r="399">
      <c r="A399" s="1" t="s">
        <v>6</v>
      </c>
      <c r="B399" s="11" t="s">
        <v>1027</v>
      </c>
      <c r="C399" s="1" t="s">
        <v>894</v>
      </c>
    </row>
    <row r="400" hidden="1">
      <c r="A400" s="1" t="s">
        <v>7</v>
      </c>
      <c r="B400" s="11" t="s">
        <v>1028</v>
      </c>
      <c r="C400" s="1" t="s">
        <v>536</v>
      </c>
    </row>
    <row r="401">
      <c r="A401" s="1" t="s">
        <v>6</v>
      </c>
      <c r="B401" s="11" t="s">
        <v>1029</v>
      </c>
      <c r="C401" s="1" t="s">
        <v>1030</v>
      </c>
    </row>
    <row r="402">
      <c r="A402" s="1" t="s">
        <v>6</v>
      </c>
      <c r="B402" s="11" t="s">
        <v>1031</v>
      </c>
      <c r="C402" s="1" t="s">
        <v>580</v>
      </c>
    </row>
    <row r="403">
      <c r="A403" s="1" t="s">
        <v>6</v>
      </c>
      <c r="B403" s="11" t="s">
        <v>1032</v>
      </c>
      <c r="C403" s="1" t="s">
        <v>550</v>
      </c>
    </row>
    <row r="404">
      <c r="A404" s="1" t="s">
        <v>6</v>
      </c>
      <c r="B404" s="11" t="s">
        <v>1033</v>
      </c>
      <c r="C404" s="1" t="s">
        <v>1034</v>
      </c>
    </row>
    <row r="405">
      <c r="A405" s="1" t="s">
        <v>6</v>
      </c>
      <c r="B405" s="11" t="s">
        <v>1035</v>
      </c>
      <c r="C405" s="1" t="s">
        <v>620</v>
      </c>
    </row>
    <row r="406" hidden="1">
      <c r="A406" s="1" t="s">
        <v>7</v>
      </c>
      <c r="B406" s="11" t="s">
        <v>1036</v>
      </c>
      <c r="C406" s="1" t="s">
        <v>536</v>
      </c>
    </row>
    <row r="407" hidden="1">
      <c r="A407" s="1" t="s">
        <v>7</v>
      </c>
      <c r="B407" s="11" t="s">
        <v>1037</v>
      </c>
      <c r="C407" s="1" t="s">
        <v>571</v>
      </c>
    </row>
    <row r="408">
      <c r="A408" s="1" t="s">
        <v>6</v>
      </c>
      <c r="B408" s="11" t="s">
        <v>1038</v>
      </c>
      <c r="C408" s="1" t="s">
        <v>582</v>
      </c>
    </row>
    <row r="409">
      <c r="A409" s="1" t="s">
        <v>6</v>
      </c>
      <c r="B409" s="11" t="s">
        <v>1039</v>
      </c>
      <c r="C409" s="1" t="s">
        <v>737</v>
      </c>
    </row>
    <row r="410">
      <c r="A410" s="1" t="s">
        <v>6</v>
      </c>
      <c r="B410" s="11" t="s">
        <v>1040</v>
      </c>
      <c r="C410" s="1" t="s">
        <v>750</v>
      </c>
    </row>
    <row r="411" hidden="1">
      <c r="A411" s="1" t="s">
        <v>7</v>
      </c>
      <c r="B411" s="11" t="s">
        <v>1041</v>
      </c>
      <c r="C411" s="1" t="s">
        <v>536</v>
      </c>
    </row>
    <row r="412">
      <c r="A412" s="1" t="s">
        <v>6</v>
      </c>
      <c r="B412" s="11" t="s">
        <v>1042</v>
      </c>
      <c r="C412" s="1" t="s">
        <v>681</v>
      </c>
    </row>
    <row r="413" hidden="1">
      <c r="A413" s="1" t="s">
        <v>7</v>
      </c>
      <c r="B413" s="11" t="s">
        <v>1043</v>
      </c>
      <c r="C413" s="1" t="s">
        <v>1044</v>
      </c>
    </row>
    <row r="414" hidden="1">
      <c r="A414" s="1" t="s">
        <v>7</v>
      </c>
      <c r="B414" s="11" t="s">
        <v>1045</v>
      </c>
      <c r="C414" s="1" t="s">
        <v>536</v>
      </c>
    </row>
    <row r="415">
      <c r="A415" s="1" t="s">
        <v>6</v>
      </c>
      <c r="B415" s="11" t="s">
        <v>1046</v>
      </c>
      <c r="C415" s="1" t="s">
        <v>673</v>
      </c>
    </row>
    <row r="416">
      <c r="A416" s="1" t="s">
        <v>6</v>
      </c>
      <c r="B416" s="11" t="s">
        <v>1047</v>
      </c>
      <c r="C416" s="1" t="s">
        <v>1048</v>
      </c>
    </row>
    <row r="417">
      <c r="A417" s="1" t="s">
        <v>6</v>
      </c>
      <c r="B417" s="11" t="s">
        <v>1049</v>
      </c>
      <c r="C417" s="1" t="s">
        <v>573</v>
      </c>
    </row>
    <row r="418">
      <c r="A418" s="1" t="s">
        <v>6</v>
      </c>
      <c r="B418" s="11" t="s">
        <v>1050</v>
      </c>
      <c r="C418" s="1" t="s">
        <v>584</v>
      </c>
    </row>
    <row r="419">
      <c r="A419" s="1" t="s">
        <v>6</v>
      </c>
      <c r="B419" s="11" t="s">
        <v>1051</v>
      </c>
      <c r="C419" s="1" t="s">
        <v>552</v>
      </c>
    </row>
    <row r="420">
      <c r="A420" s="1" t="s">
        <v>6</v>
      </c>
      <c r="B420" s="11" t="s">
        <v>1052</v>
      </c>
      <c r="C420" s="1" t="s">
        <v>610</v>
      </c>
    </row>
    <row r="421">
      <c r="A421" s="1" t="s">
        <v>6</v>
      </c>
      <c r="B421" s="11" t="s">
        <v>1053</v>
      </c>
      <c r="C421" s="1" t="s">
        <v>569</v>
      </c>
    </row>
    <row r="422">
      <c r="A422" s="1" t="s">
        <v>6</v>
      </c>
      <c r="B422" s="11" t="s">
        <v>1054</v>
      </c>
      <c r="C422" s="1" t="s">
        <v>580</v>
      </c>
    </row>
    <row r="423">
      <c r="A423" s="1" t="s">
        <v>6</v>
      </c>
      <c r="B423" s="11" t="s">
        <v>1055</v>
      </c>
      <c r="C423" s="1" t="s">
        <v>580</v>
      </c>
    </row>
    <row r="424">
      <c r="A424" s="1" t="s">
        <v>6</v>
      </c>
      <c r="B424" s="11" t="s">
        <v>1056</v>
      </c>
      <c r="C424" s="1" t="s">
        <v>645</v>
      </c>
    </row>
    <row r="425">
      <c r="A425" s="1" t="s">
        <v>6</v>
      </c>
      <c r="B425" s="11" t="s">
        <v>1057</v>
      </c>
      <c r="C425" s="1" t="s">
        <v>576</v>
      </c>
    </row>
    <row r="426">
      <c r="A426" s="1" t="s">
        <v>6</v>
      </c>
      <c r="B426" s="11" t="s">
        <v>1058</v>
      </c>
      <c r="C426" s="1" t="s">
        <v>580</v>
      </c>
    </row>
    <row r="427">
      <c r="A427" s="1" t="s">
        <v>6</v>
      </c>
      <c r="B427" s="11" t="s">
        <v>1059</v>
      </c>
      <c r="C427" s="1" t="s">
        <v>538</v>
      </c>
    </row>
    <row r="428" hidden="1">
      <c r="A428" s="1" t="s">
        <v>7</v>
      </c>
      <c r="B428" s="11" t="s">
        <v>1060</v>
      </c>
      <c r="C428" s="1" t="s">
        <v>536</v>
      </c>
    </row>
    <row r="429">
      <c r="A429" s="1" t="s">
        <v>6</v>
      </c>
      <c r="B429" s="11" t="s">
        <v>1061</v>
      </c>
      <c r="C429" s="1" t="s">
        <v>673</v>
      </c>
    </row>
    <row r="430" hidden="1">
      <c r="A430" s="1" t="s">
        <v>7</v>
      </c>
      <c r="B430" s="11" t="s">
        <v>1062</v>
      </c>
      <c r="C430" s="1" t="s">
        <v>536</v>
      </c>
    </row>
    <row r="431">
      <c r="A431" s="1" t="s">
        <v>6</v>
      </c>
      <c r="B431" s="11" t="s">
        <v>1063</v>
      </c>
      <c r="C431" s="1" t="s">
        <v>546</v>
      </c>
    </row>
    <row r="432">
      <c r="A432" s="1" t="s">
        <v>6</v>
      </c>
      <c r="B432" s="11" t="s">
        <v>1064</v>
      </c>
      <c r="C432" s="1" t="s">
        <v>546</v>
      </c>
    </row>
    <row r="433">
      <c r="A433" s="1" t="s">
        <v>6</v>
      </c>
      <c r="B433" s="11" t="s">
        <v>1065</v>
      </c>
      <c r="C433" s="1" t="s">
        <v>546</v>
      </c>
    </row>
    <row r="434">
      <c r="A434" s="1" t="s">
        <v>6</v>
      </c>
      <c r="B434" s="11" t="s">
        <v>1066</v>
      </c>
      <c r="C434" s="1" t="s">
        <v>1067</v>
      </c>
    </row>
    <row r="435">
      <c r="A435" s="1" t="s">
        <v>6</v>
      </c>
      <c r="B435" s="11" t="s">
        <v>1068</v>
      </c>
      <c r="C435" s="1" t="s">
        <v>1067</v>
      </c>
    </row>
    <row r="436" hidden="1">
      <c r="A436" s="1" t="s">
        <v>7</v>
      </c>
      <c r="B436" s="11" t="s">
        <v>1069</v>
      </c>
      <c r="C436" s="1" t="s">
        <v>1044</v>
      </c>
    </row>
    <row r="437">
      <c r="A437" s="1" t="s">
        <v>6</v>
      </c>
      <c r="B437" s="11" t="s">
        <v>1070</v>
      </c>
      <c r="C437" s="1" t="s">
        <v>580</v>
      </c>
    </row>
    <row r="438">
      <c r="A438" s="1" t="s">
        <v>6</v>
      </c>
      <c r="B438" s="11" t="s">
        <v>1071</v>
      </c>
      <c r="C438" s="1" t="s">
        <v>599</v>
      </c>
    </row>
    <row r="439" hidden="1">
      <c r="A439" s="1" t="s">
        <v>7</v>
      </c>
      <c r="B439" s="11" t="s">
        <v>1072</v>
      </c>
      <c r="C439" s="1" t="s">
        <v>571</v>
      </c>
    </row>
    <row r="440">
      <c r="A440" s="1" t="s">
        <v>6</v>
      </c>
      <c r="B440" s="11" t="s">
        <v>1073</v>
      </c>
      <c r="C440" s="1" t="s">
        <v>618</v>
      </c>
    </row>
    <row r="441">
      <c r="A441" s="1" t="s">
        <v>6</v>
      </c>
      <c r="B441" s="11" t="s">
        <v>1074</v>
      </c>
      <c r="C441" s="1" t="s">
        <v>803</v>
      </c>
    </row>
    <row r="442" hidden="1">
      <c r="A442" s="1" t="s">
        <v>7</v>
      </c>
      <c r="B442" s="11" t="s">
        <v>1075</v>
      </c>
      <c r="C442" s="1" t="s">
        <v>571</v>
      </c>
    </row>
    <row r="443">
      <c r="A443" s="1" t="s">
        <v>6</v>
      </c>
      <c r="B443" s="11" t="s">
        <v>1076</v>
      </c>
      <c r="C443" s="1" t="s">
        <v>914</v>
      </c>
    </row>
    <row r="444">
      <c r="A444" s="1" t="s">
        <v>6</v>
      </c>
      <c r="B444" s="11" t="s">
        <v>1077</v>
      </c>
      <c r="C444" s="1" t="s">
        <v>673</v>
      </c>
    </row>
    <row r="445">
      <c r="A445" s="1" t="s">
        <v>6</v>
      </c>
      <c r="B445" s="11" t="s">
        <v>1078</v>
      </c>
      <c r="C445" s="1" t="s">
        <v>546</v>
      </c>
    </row>
    <row r="446">
      <c r="A446" s="1" t="s">
        <v>6</v>
      </c>
      <c r="B446" s="11" t="s">
        <v>1079</v>
      </c>
      <c r="C446" s="1" t="s">
        <v>584</v>
      </c>
    </row>
    <row r="447">
      <c r="A447" s="1" t="s">
        <v>6</v>
      </c>
      <c r="B447" s="11" t="s">
        <v>1080</v>
      </c>
      <c r="C447" s="1" t="s">
        <v>673</v>
      </c>
    </row>
    <row r="448">
      <c r="A448" s="1" t="s">
        <v>6</v>
      </c>
      <c r="B448" s="11" t="s">
        <v>1081</v>
      </c>
      <c r="C448" s="1" t="s">
        <v>1082</v>
      </c>
    </row>
    <row r="449">
      <c r="A449" s="1" t="s">
        <v>6</v>
      </c>
      <c r="B449" s="11" t="s">
        <v>1083</v>
      </c>
      <c r="C449" s="1" t="s">
        <v>591</v>
      </c>
    </row>
    <row r="450">
      <c r="A450" s="1" t="s">
        <v>6</v>
      </c>
      <c r="B450" s="11" t="s">
        <v>1084</v>
      </c>
      <c r="C450" s="1" t="s">
        <v>700</v>
      </c>
    </row>
    <row r="451" hidden="1">
      <c r="A451" s="1" t="s">
        <v>7</v>
      </c>
      <c r="B451" s="11" t="s">
        <v>1085</v>
      </c>
      <c r="C451" s="1" t="s">
        <v>536</v>
      </c>
    </row>
    <row r="452">
      <c r="A452" s="1" t="s">
        <v>6</v>
      </c>
      <c r="B452" s="11" t="s">
        <v>1086</v>
      </c>
      <c r="C452" s="1" t="s">
        <v>616</v>
      </c>
    </row>
    <row r="453" hidden="1">
      <c r="A453" s="1" t="s">
        <v>7</v>
      </c>
      <c r="B453" s="11" t="s">
        <v>1087</v>
      </c>
      <c r="C453" s="1" t="s">
        <v>536</v>
      </c>
    </row>
    <row r="454" hidden="1">
      <c r="A454" s="1" t="s">
        <v>7</v>
      </c>
      <c r="B454" s="11" t="s">
        <v>1088</v>
      </c>
      <c r="C454" s="1" t="s">
        <v>571</v>
      </c>
    </row>
    <row r="455">
      <c r="A455" s="1" t="s">
        <v>6</v>
      </c>
      <c r="B455" s="11" t="s">
        <v>1089</v>
      </c>
      <c r="C455" s="1" t="s">
        <v>595</v>
      </c>
    </row>
    <row r="456">
      <c r="A456" s="1" t="s">
        <v>6</v>
      </c>
      <c r="B456" s="11" t="s">
        <v>1090</v>
      </c>
      <c r="C456" s="1" t="s">
        <v>914</v>
      </c>
    </row>
    <row r="457">
      <c r="A457" s="1" t="s">
        <v>6</v>
      </c>
      <c r="B457" s="11" t="s">
        <v>332</v>
      </c>
      <c r="C457" s="1" t="s">
        <v>737</v>
      </c>
    </row>
    <row r="458">
      <c r="A458" s="1" t="s">
        <v>6</v>
      </c>
      <c r="B458" s="11" t="s">
        <v>1091</v>
      </c>
      <c r="C458" s="1" t="s">
        <v>620</v>
      </c>
    </row>
    <row r="459" hidden="1">
      <c r="A459" s="1" t="s">
        <v>7</v>
      </c>
      <c r="B459" s="11" t="s">
        <v>1092</v>
      </c>
      <c r="C459" s="1" t="s">
        <v>628</v>
      </c>
    </row>
    <row r="460" hidden="1">
      <c r="A460" s="1" t="s">
        <v>7</v>
      </c>
      <c r="B460" s="11" t="s">
        <v>1093</v>
      </c>
      <c r="C460" s="1" t="s">
        <v>536</v>
      </c>
    </row>
    <row r="461">
      <c r="A461" s="1" t="s">
        <v>6</v>
      </c>
      <c r="B461" s="11" t="s">
        <v>1094</v>
      </c>
      <c r="C461" s="1" t="s">
        <v>677</v>
      </c>
    </row>
    <row r="462" hidden="1">
      <c r="A462" s="1" t="s">
        <v>7</v>
      </c>
      <c r="B462" s="11" t="s">
        <v>1095</v>
      </c>
      <c r="C462" s="1" t="s">
        <v>536</v>
      </c>
    </row>
    <row r="463">
      <c r="A463" s="1" t="s">
        <v>6</v>
      </c>
      <c r="B463" s="11" t="s">
        <v>1096</v>
      </c>
      <c r="C463" s="1" t="s">
        <v>677</v>
      </c>
    </row>
    <row r="464">
      <c r="A464" s="1" t="s">
        <v>6</v>
      </c>
      <c r="B464" s="11" t="s">
        <v>1097</v>
      </c>
      <c r="C464" s="1" t="s">
        <v>563</v>
      </c>
    </row>
    <row r="465">
      <c r="A465" s="1" t="s">
        <v>6</v>
      </c>
      <c r="B465" s="11" t="s">
        <v>1098</v>
      </c>
      <c r="C465" s="1" t="s">
        <v>1099</v>
      </c>
    </row>
    <row r="466">
      <c r="A466" s="1" t="s">
        <v>6</v>
      </c>
      <c r="B466" s="11" t="s">
        <v>1100</v>
      </c>
      <c r="C466" s="1" t="s">
        <v>576</v>
      </c>
    </row>
    <row r="467">
      <c r="A467" s="1" t="s">
        <v>6</v>
      </c>
      <c r="B467" s="11" t="s">
        <v>1101</v>
      </c>
      <c r="C467" s="1" t="s">
        <v>538</v>
      </c>
    </row>
    <row r="468">
      <c r="A468" s="1" t="s">
        <v>6</v>
      </c>
      <c r="B468" s="11" t="s">
        <v>303</v>
      </c>
      <c r="C468" s="1" t="s">
        <v>540</v>
      </c>
    </row>
    <row r="469">
      <c r="A469" s="1" t="s">
        <v>6</v>
      </c>
      <c r="B469" s="11" t="s">
        <v>1102</v>
      </c>
      <c r="C469" s="1" t="s">
        <v>1103</v>
      </c>
    </row>
    <row r="470" hidden="1">
      <c r="A470" s="1" t="s">
        <v>7</v>
      </c>
      <c r="B470" s="11" t="s">
        <v>1104</v>
      </c>
      <c r="C470" s="1" t="s">
        <v>1105</v>
      </c>
    </row>
    <row r="471">
      <c r="A471" s="1" t="s">
        <v>6</v>
      </c>
      <c r="B471" s="11" t="s">
        <v>1106</v>
      </c>
      <c r="C471" s="1" t="s">
        <v>1107</v>
      </c>
    </row>
    <row r="472">
      <c r="A472" s="1" t="s">
        <v>6</v>
      </c>
      <c r="B472" s="11" t="s">
        <v>1108</v>
      </c>
      <c r="C472" s="1" t="s">
        <v>573</v>
      </c>
    </row>
    <row r="473" hidden="1">
      <c r="A473" s="1" t="s">
        <v>7</v>
      </c>
      <c r="B473" s="11" t="s">
        <v>1109</v>
      </c>
      <c r="C473" s="1" t="s">
        <v>536</v>
      </c>
    </row>
    <row r="474">
      <c r="A474" s="1" t="s">
        <v>6</v>
      </c>
      <c r="B474" s="11" t="s">
        <v>1110</v>
      </c>
      <c r="C474" s="1" t="s">
        <v>700</v>
      </c>
    </row>
    <row r="475">
      <c r="A475" s="1" t="s">
        <v>6</v>
      </c>
      <c r="B475" s="11" t="s">
        <v>1111</v>
      </c>
      <c r="C475" s="1" t="s">
        <v>582</v>
      </c>
    </row>
    <row r="476">
      <c r="A476" s="1" t="s">
        <v>6</v>
      </c>
      <c r="B476" s="11" t="s">
        <v>1112</v>
      </c>
      <c r="C476" s="1" t="s">
        <v>580</v>
      </c>
    </row>
    <row r="477" hidden="1">
      <c r="A477" s="1" t="s">
        <v>7</v>
      </c>
      <c r="B477" s="11" t="s">
        <v>1113</v>
      </c>
      <c r="C477" s="1" t="s">
        <v>571</v>
      </c>
    </row>
    <row r="478">
      <c r="A478" s="1" t="s">
        <v>6</v>
      </c>
      <c r="B478" s="11" t="s">
        <v>1114</v>
      </c>
      <c r="C478" s="1" t="s">
        <v>599</v>
      </c>
    </row>
    <row r="479">
      <c r="A479" s="1" t="s">
        <v>6</v>
      </c>
      <c r="B479" s="11" t="s">
        <v>1115</v>
      </c>
      <c r="C479" s="1" t="s">
        <v>1116</v>
      </c>
    </row>
    <row r="480" hidden="1">
      <c r="A480" s="1" t="s">
        <v>7</v>
      </c>
      <c r="B480" s="11" t="s">
        <v>1117</v>
      </c>
      <c r="C480" s="1" t="s">
        <v>536</v>
      </c>
    </row>
    <row r="481">
      <c r="A481" s="1" t="s">
        <v>6</v>
      </c>
      <c r="B481" s="11" t="s">
        <v>1118</v>
      </c>
      <c r="C481" s="1" t="s">
        <v>886</v>
      </c>
    </row>
    <row r="482">
      <c r="A482" s="1" t="s">
        <v>6</v>
      </c>
      <c r="B482" s="11" t="s">
        <v>1119</v>
      </c>
      <c r="C482" s="1" t="s">
        <v>685</v>
      </c>
    </row>
    <row r="483">
      <c r="A483" s="1" t="s">
        <v>6</v>
      </c>
      <c r="B483" s="11" t="s">
        <v>1120</v>
      </c>
      <c r="C483" s="1" t="s">
        <v>565</v>
      </c>
    </row>
    <row r="484">
      <c r="A484" s="1" t="s">
        <v>6</v>
      </c>
      <c r="B484" s="11" t="s">
        <v>1121</v>
      </c>
      <c r="C484" s="1" t="s">
        <v>1122</v>
      </c>
    </row>
    <row r="485">
      <c r="A485" s="1" t="s">
        <v>6</v>
      </c>
      <c r="B485" s="11" t="s">
        <v>1123</v>
      </c>
      <c r="C485" s="1" t="s">
        <v>851</v>
      </c>
    </row>
    <row r="486">
      <c r="A486" s="1" t="s">
        <v>6</v>
      </c>
      <c r="B486" s="11" t="s">
        <v>1124</v>
      </c>
      <c r="C486" s="1" t="s">
        <v>532</v>
      </c>
    </row>
    <row r="487">
      <c r="A487" s="1" t="s">
        <v>6</v>
      </c>
      <c r="B487" s="11" t="s">
        <v>1125</v>
      </c>
      <c r="C487" s="1" t="s">
        <v>532</v>
      </c>
    </row>
    <row r="488">
      <c r="A488" s="1" t="s">
        <v>6</v>
      </c>
      <c r="B488" s="11" t="s">
        <v>1126</v>
      </c>
      <c r="C488" s="1" t="s">
        <v>618</v>
      </c>
    </row>
    <row r="489">
      <c r="A489" s="1" t="s">
        <v>6</v>
      </c>
      <c r="B489" s="11" t="s">
        <v>1127</v>
      </c>
      <c r="C489" s="1" t="s">
        <v>618</v>
      </c>
    </row>
    <row r="490">
      <c r="A490" s="1" t="s">
        <v>6</v>
      </c>
      <c r="B490" s="11" t="s">
        <v>1128</v>
      </c>
      <c r="C490" s="1" t="s">
        <v>1034</v>
      </c>
    </row>
    <row r="491">
      <c r="A491" s="1" t="s">
        <v>6</v>
      </c>
      <c r="B491" s="11" t="s">
        <v>1129</v>
      </c>
      <c r="C491" s="1" t="s">
        <v>528</v>
      </c>
    </row>
    <row r="492">
      <c r="A492" s="1" t="s">
        <v>6</v>
      </c>
      <c r="B492" s="11" t="s">
        <v>1130</v>
      </c>
      <c r="C492" s="1" t="s">
        <v>710</v>
      </c>
    </row>
    <row r="493">
      <c r="A493" s="1" t="s">
        <v>6</v>
      </c>
      <c r="B493" s="11" t="s">
        <v>1131</v>
      </c>
      <c r="C493" s="1" t="s">
        <v>805</v>
      </c>
    </row>
    <row r="494">
      <c r="A494" s="1" t="s">
        <v>6</v>
      </c>
      <c r="B494" s="11" t="s">
        <v>1132</v>
      </c>
      <c r="C494" s="1" t="s">
        <v>561</v>
      </c>
    </row>
    <row r="495">
      <c r="A495" s="1" t="s">
        <v>6</v>
      </c>
      <c r="B495" s="11" t="s">
        <v>1133</v>
      </c>
      <c r="C495" s="1" t="s">
        <v>1134</v>
      </c>
    </row>
    <row r="496" hidden="1">
      <c r="A496" s="1" t="s">
        <v>7</v>
      </c>
      <c r="B496" s="11" t="s">
        <v>1135</v>
      </c>
      <c r="C496" s="1" t="s">
        <v>536</v>
      </c>
    </row>
    <row r="497">
      <c r="A497" s="1" t="s">
        <v>6</v>
      </c>
      <c r="B497" s="11" t="s">
        <v>1136</v>
      </c>
      <c r="C497" s="1" t="s">
        <v>597</v>
      </c>
    </row>
    <row r="498">
      <c r="A498" s="1" t="s">
        <v>6</v>
      </c>
      <c r="B498" s="11" t="s">
        <v>1137</v>
      </c>
      <c r="C498" s="1" t="s">
        <v>552</v>
      </c>
    </row>
    <row r="499">
      <c r="A499" s="1" t="s">
        <v>6</v>
      </c>
      <c r="B499" s="11" t="s">
        <v>1138</v>
      </c>
      <c r="C499" s="1" t="s">
        <v>681</v>
      </c>
    </row>
    <row r="500">
      <c r="A500" s="1" t="s">
        <v>6</v>
      </c>
      <c r="B500" s="11" t="s">
        <v>1139</v>
      </c>
      <c r="C500" s="1" t="s">
        <v>750</v>
      </c>
    </row>
    <row r="501">
      <c r="A501" s="1" t="s">
        <v>6</v>
      </c>
      <c r="B501" s="11" t="s">
        <v>1140</v>
      </c>
      <c r="C501" s="1" t="s">
        <v>685</v>
      </c>
    </row>
    <row r="502">
      <c r="A502" s="1" t="s">
        <v>6</v>
      </c>
      <c r="B502" s="11" t="s">
        <v>1141</v>
      </c>
      <c r="C502" s="1" t="s">
        <v>642</v>
      </c>
    </row>
    <row r="503">
      <c r="A503" s="1" t="s">
        <v>6</v>
      </c>
      <c r="B503" s="11" t="s">
        <v>1142</v>
      </c>
      <c r="C503" s="1" t="s">
        <v>761</v>
      </c>
    </row>
    <row r="504">
      <c r="A504" s="1" t="s">
        <v>6</v>
      </c>
      <c r="B504" s="11" t="s">
        <v>1143</v>
      </c>
      <c r="C504" s="1" t="s">
        <v>634</v>
      </c>
    </row>
    <row r="505">
      <c r="A505" s="1" t="s">
        <v>6</v>
      </c>
      <c r="B505" s="11" t="s">
        <v>1144</v>
      </c>
      <c r="C505" s="1" t="s">
        <v>597</v>
      </c>
    </row>
    <row r="506" hidden="1">
      <c r="A506" s="1" t="s">
        <v>7</v>
      </c>
      <c r="B506" s="11" t="s">
        <v>1145</v>
      </c>
      <c r="C506" s="1" t="s">
        <v>536</v>
      </c>
    </row>
    <row r="507">
      <c r="A507" s="1" t="s">
        <v>6</v>
      </c>
      <c r="B507" s="11" t="s">
        <v>1146</v>
      </c>
      <c r="C507" s="1" t="s">
        <v>582</v>
      </c>
    </row>
    <row r="508">
      <c r="A508" s="1" t="s">
        <v>6</v>
      </c>
      <c r="B508" s="11" t="s">
        <v>1147</v>
      </c>
      <c r="C508" s="1" t="s">
        <v>599</v>
      </c>
    </row>
    <row r="509">
      <c r="A509" s="1" t="s">
        <v>6</v>
      </c>
      <c r="B509" s="11" t="s">
        <v>1148</v>
      </c>
      <c r="C509" s="1" t="s">
        <v>1149</v>
      </c>
    </row>
    <row r="510">
      <c r="A510" s="1" t="s">
        <v>6</v>
      </c>
      <c r="B510" s="11" t="s">
        <v>1150</v>
      </c>
      <c r="C510" s="1" t="s">
        <v>720</v>
      </c>
    </row>
    <row r="511">
      <c r="A511" s="1" t="s">
        <v>6</v>
      </c>
      <c r="B511" s="11" t="s">
        <v>1151</v>
      </c>
      <c r="C511" s="1" t="s">
        <v>1152</v>
      </c>
    </row>
    <row r="512">
      <c r="A512" s="1" t="s">
        <v>6</v>
      </c>
      <c r="B512" s="11" t="s">
        <v>1153</v>
      </c>
      <c r="C512" s="1" t="s">
        <v>1152</v>
      </c>
    </row>
    <row r="513">
      <c r="A513" s="1" t="s">
        <v>6</v>
      </c>
      <c r="B513" s="11" t="s">
        <v>1154</v>
      </c>
      <c r="C513" s="1" t="s">
        <v>584</v>
      </c>
    </row>
    <row r="514">
      <c r="A514" s="1" t="s">
        <v>6</v>
      </c>
      <c r="B514" s="11" t="s">
        <v>1155</v>
      </c>
      <c r="C514" s="1" t="s">
        <v>538</v>
      </c>
    </row>
    <row r="515">
      <c r="A515" s="1" t="s">
        <v>6</v>
      </c>
      <c r="B515" s="11" t="s">
        <v>1156</v>
      </c>
      <c r="C515" s="1" t="s">
        <v>580</v>
      </c>
    </row>
    <row r="516">
      <c r="A516" s="1" t="s">
        <v>6</v>
      </c>
      <c r="B516" s="11" t="s">
        <v>1157</v>
      </c>
      <c r="C516" s="1" t="s">
        <v>565</v>
      </c>
    </row>
    <row r="517" hidden="1">
      <c r="A517" s="1" t="s">
        <v>7</v>
      </c>
      <c r="B517" s="11" t="s">
        <v>1158</v>
      </c>
      <c r="C517" s="1" t="s">
        <v>536</v>
      </c>
    </row>
    <row r="518" hidden="1">
      <c r="A518" s="1" t="s">
        <v>7</v>
      </c>
      <c r="B518" s="11" t="s">
        <v>1159</v>
      </c>
      <c r="C518" s="1" t="s">
        <v>536</v>
      </c>
    </row>
    <row r="519">
      <c r="A519" s="1" t="s">
        <v>6</v>
      </c>
      <c r="B519" s="11" t="s">
        <v>1160</v>
      </c>
      <c r="C519" s="1" t="s">
        <v>546</v>
      </c>
    </row>
    <row r="520">
      <c r="A520" s="1" t="s">
        <v>6</v>
      </c>
      <c r="B520" s="11" t="s">
        <v>1161</v>
      </c>
      <c r="C520" s="1" t="s">
        <v>671</v>
      </c>
    </row>
    <row r="521">
      <c r="A521" s="1" t="s">
        <v>6</v>
      </c>
      <c r="B521" s="11" t="s">
        <v>1162</v>
      </c>
      <c r="C521" s="1" t="s">
        <v>840</v>
      </c>
    </row>
    <row r="522">
      <c r="A522" s="1" t="s">
        <v>6</v>
      </c>
      <c r="B522" s="11" t="s">
        <v>1163</v>
      </c>
      <c r="C522" s="1" t="s">
        <v>1164</v>
      </c>
    </row>
    <row r="523">
      <c r="A523" s="1" t="s">
        <v>6</v>
      </c>
      <c r="B523" s="11" t="s">
        <v>1165</v>
      </c>
      <c r="C523" s="1" t="s">
        <v>1166</v>
      </c>
    </row>
    <row r="524">
      <c r="A524" s="1" t="s">
        <v>6</v>
      </c>
      <c r="B524" s="11" t="s">
        <v>1167</v>
      </c>
      <c r="C524" s="1" t="s">
        <v>587</v>
      </c>
    </row>
    <row r="525" hidden="1">
      <c r="A525" s="1" t="s">
        <v>7</v>
      </c>
      <c r="B525" s="11" t="s">
        <v>1168</v>
      </c>
      <c r="C525" s="1" t="s">
        <v>628</v>
      </c>
    </row>
    <row r="526">
      <c r="A526" s="1" t="s">
        <v>6</v>
      </c>
      <c r="B526" s="11" t="s">
        <v>1169</v>
      </c>
      <c r="C526" s="1" t="s">
        <v>584</v>
      </c>
    </row>
    <row r="527">
      <c r="A527" s="1" t="s">
        <v>6</v>
      </c>
      <c r="B527" s="11" t="s">
        <v>1170</v>
      </c>
      <c r="C527" s="1" t="s">
        <v>993</v>
      </c>
    </row>
    <row r="528">
      <c r="A528" s="1" t="s">
        <v>6</v>
      </c>
      <c r="B528" s="11" t="s">
        <v>1171</v>
      </c>
      <c r="C528" s="1" t="s">
        <v>1172</v>
      </c>
    </row>
    <row r="529">
      <c r="A529" s="1" t="s">
        <v>6</v>
      </c>
      <c r="B529" s="11" t="s">
        <v>1173</v>
      </c>
      <c r="C529" s="1" t="s">
        <v>1174</v>
      </c>
    </row>
    <row r="530">
      <c r="A530" s="1" t="s">
        <v>6</v>
      </c>
      <c r="B530" s="11" t="s">
        <v>1175</v>
      </c>
      <c r="C530" s="1" t="s">
        <v>599</v>
      </c>
    </row>
    <row r="531">
      <c r="A531" s="1" t="s">
        <v>6</v>
      </c>
      <c r="B531" s="11" t="s">
        <v>1176</v>
      </c>
      <c r="C531" s="1" t="s">
        <v>642</v>
      </c>
    </row>
    <row r="532">
      <c r="A532" s="1" t="s">
        <v>6</v>
      </c>
      <c r="B532" s="11" t="s">
        <v>1177</v>
      </c>
      <c r="C532" s="1" t="s">
        <v>894</v>
      </c>
    </row>
    <row r="533" hidden="1">
      <c r="A533" s="1" t="s">
        <v>7</v>
      </c>
      <c r="B533" s="11" t="s">
        <v>1178</v>
      </c>
      <c r="C533" s="1" t="s">
        <v>536</v>
      </c>
    </row>
    <row r="534">
      <c r="A534" s="1" t="s">
        <v>6</v>
      </c>
      <c r="B534" s="11" t="s">
        <v>1179</v>
      </c>
      <c r="C534" s="1" t="s">
        <v>888</v>
      </c>
    </row>
    <row r="535" hidden="1">
      <c r="A535" s="1" t="s">
        <v>7</v>
      </c>
      <c r="B535" s="11" t="s">
        <v>1180</v>
      </c>
      <c r="C535" s="1" t="s">
        <v>536</v>
      </c>
    </row>
    <row r="536" hidden="1">
      <c r="A536" s="1" t="s">
        <v>7</v>
      </c>
      <c r="B536" s="11" t="s">
        <v>1181</v>
      </c>
      <c r="C536" s="1" t="s">
        <v>536</v>
      </c>
    </row>
    <row r="537">
      <c r="A537" s="1" t="s">
        <v>6</v>
      </c>
      <c r="B537" s="11" t="s">
        <v>1182</v>
      </c>
      <c r="C537" s="1" t="s">
        <v>1016</v>
      </c>
    </row>
    <row r="538">
      <c r="A538" s="1" t="s">
        <v>6</v>
      </c>
      <c r="B538" s="11" t="s">
        <v>1183</v>
      </c>
      <c r="C538" s="1" t="s">
        <v>584</v>
      </c>
    </row>
    <row r="539">
      <c r="A539" s="1" t="s">
        <v>6</v>
      </c>
      <c r="B539" s="11" t="s">
        <v>1184</v>
      </c>
      <c r="C539" s="1" t="s">
        <v>886</v>
      </c>
    </row>
    <row r="540">
      <c r="A540" s="1" t="s">
        <v>6</v>
      </c>
      <c r="B540" s="11" t="s">
        <v>1185</v>
      </c>
      <c r="C540" s="1" t="s">
        <v>673</v>
      </c>
    </row>
    <row r="541" hidden="1">
      <c r="A541" s="1" t="s">
        <v>7</v>
      </c>
      <c r="B541" s="11" t="s">
        <v>1186</v>
      </c>
      <c r="C541" s="1" t="s">
        <v>628</v>
      </c>
    </row>
    <row r="542" hidden="1">
      <c r="A542" s="1" t="s">
        <v>7</v>
      </c>
      <c r="B542" s="11" t="s">
        <v>1187</v>
      </c>
      <c r="C542" s="1" t="s">
        <v>536</v>
      </c>
    </row>
    <row r="543">
      <c r="A543" s="1" t="s">
        <v>6</v>
      </c>
      <c r="B543" s="11" t="s">
        <v>1188</v>
      </c>
      <c r="C543" s="1" t="s">
        <v>569</v>
      </c>
    </row>
    <row r="544">
      <c r="A544" s="1" t="s">
        <v>6</v>
      </c>
      <c r="B544" s="11" t="s">
        <v>1189</v>
      </c>
      <c r="C544" s="1" t="s">
        <v>1116</v>
      </c>
    </row>
    <row r="545" hidden="1">
      <c r="A545" s="1" t="s">
        <v>7</v>
      </c>
      <c r="B545" s="11" t="s">
        <v>1190</v>
      </c>
      <c r="C545" s="1" t="s">
        <v>536</v>
      </c>
    </row>
    <row r="546" hidden="1">
      <c r="A546" s="1" t="s">
        <v>7</v>
      </c>
      <c r="B546" s="11" t="s">
        <v>1191</v>
      </c>
      <c r="C546" s="1" t="s">
        <v>536</v>
      </c>
    </row>
    <row r="547" hidden="1">
      <c r="A547" s="1" t="s">
        <v>7</v>
      </c>
      <c r="B547" s="11" t="s">
        <v>1192</v>
      </c>
      <c r="C547" s="1" t="s">
        <v>536</v>
      </c>
    </row>
    <row r="548">
      <c r="A548" s="1" t="s">
        <v>6</v>
      </c>
      <c r="B548" s="11" t="s">
        <v>1193</v>
      </c>
      <c r="C548" s="1" t="s">
        <v>542</v>
      </c>
    </row>
    <row r="549">
      <c r="A549" s="1" t="s">
        <v>6</v>
      </c>
      <c r="B549" s="11" t="s">
        <v>1194</v>
      </c>
      <c r="C549" s="1" t="s">
        <v>563</v>
      </c>
    </row>
    <row r="550">
      <c r="A550" s="1" t="s">
        <v>6</v>
      </c>
      <c r="B550" s="11" t="s">
        <v>1195</v>
      </c>
      <c r="C550" s="1" t="s">
        <v>1196</v>
      </c>
    </row>
    <row r="551" hidden="1">
      <c r="A551" s="1" t="s">
        <v>7</v>
      </c>
      <c r="B551" s="11" t="s">
        <v>1197</v>
      </c>
      <c r="C551" s="1" t="s">
        <v>1044</v>
      </c>
    </row>
    <row r="552">
      <c r="A552" s="1" t="s">
        <v>6</v>
      </c>
      <c r="B552" s="11" t="s">
        <v>1198</v>
      </c>
      <c r="C552" s="1" t="s">
        <v>1016</v>
      </c>
    </row>
    <row r="553">
      <c r="A553" s="1" t="s">
        <v>6</v>
      </c>
      <c r="B553" s="11" t="s">
        <v>1199</v>
      </c>
      <c r="C553" s="1" t="s">
        <v>778</v>
      </c>
    </row>
    <row r="554">
      <c r="A554" s="1" t="s">
        <v>6</v>
      </c>
      <c r="B554" s="11" t="s">
        <v>1200</v>
      </c>
      <c r="C554" s="1" t="s">
        <v>737</v>
      </c>
    </row>
    <row r="555">
      <c r="A555" s="1" t="s">
        <v>6</v>
      </c>
      <c r="B555" s="11" t="s">
        <v>1201</v>
      </c>
      <c r="C555" s="1" t="s">
        <v>580</v>
      </c>
    </row>
    <row r="556">
      <c r="A556" s="1" t="s">
        <v>6</v>
      </c>
      <c r="B556" s="11" t="s">
        <v>1202</v>
      </c>
      <c r="C556" s="1" t="s">
        <v>965</v>
      </c>
    </row>
    <row r="557">
      <c r="A557" s="1" t="s">
        <v>6</v>
      </c>
      <c r="B557" s="11" t="s">
        <v>1203</v>
      </c>
      <c r="C557" s="1" t="s">
        <v>1204</v>
      </c>
    </row>
    <row r="558" hidden="1">
      <c r="A558" s="1" t="s">
        <v>7</v>
      </c>
      <c r="B558" s="11" t="s">
        <v>1205</v>
      </c>
      <c r="C558" s="1" t="s">
        <v>571</v>
      </c>
    </row>
    <row r="559">
      <c r="A559" s="1" t="s">
        <v>6</v>
      </c>
      <c r="B559" s="11" t="s">
        <v>1206</v>
      </c>
      <c r="C559" s="1" t="s">
        <v>550</v>
      </c>
    </row>
    <row r="560" hidden="1">
      <c r="A560" s="1" t="s">
        <v>7</v>
      </c>
      <c r="B560" s="11" t="s">
        <v>1207</v>
      </c>
      <c r="C560" s="1" t="s">
        <v>536</v>
      </c>
    </row>
    <row r="561" hidden="1">
      <c r="A561" s="1" t="s">
        <v>7</v>
      </c>
      <c r="B561" s="11" t="s">
        <v>1208</v>
      </c>
      <c r="C561" s="1" t="s">
        <v>536</v>
      </c>
    </row>
    <row r="562">
      <c r="A562" s="1" t="s">
        <v>6</v>
      </c>
      <c r="B562" s="11" t="s">
        <v>1209</v>
      </c>
      <c r="C562" s="1" t="s">
        <v>1210</v>
      </c>
    </row>
    <row r="563">
      <c r="A563" s="1" t="s">
        <v>6</v>
      </c>
      <c r="B563" s="11" t="s">
        <v>1211</v>
      </c>
      <c r="C563" s="1" t="s">
        <v>694</v>
      </c>
    </row>
    <row r="564">
      <c r="A564" s="1" t="s">
        <v>6</v>
      </c>
      <c r="B564" s="11" t="s">
        <v>1212</v>
      </c>
      <c r="C564" s="1" t="s">
        <v>561</v>
      </c>
    </row>
    <row r="565">
      <c r="A565" s="1" t="s">
        <v>6</v>
      </c>
      <c r="B565" s="11" t="s">
        <v>1213</v>
      </c>
      <c r="C565" s="1" t="s">
        <v>642</v>
      </c>
    </row>
    <row r="566">
      <c r="A566" s="1" t="s">
        <v>6</v>
      </c>
      <c r="B566" s="11" t="s">
        <v>1214</v>
      </c>
      <c r="C566" s="1" t="s">
        <v>602</v>
      </c>
    </row>
    <row r="567" hidden="1">
      <c r="A567" s="1" t="s">
        <v>7</v>
      </c>
      <c r="B567" s="11" t="s">
        <v>1215</v>
      </c>
      <c r="C567" s="1" t="s">
        <v>571</v>
      </c>
    </row>
    <row r="568">
      <c r="A568" s="1" t="s">
        <v>6</v>
      </c>
      <c r="B568" s="11" t="s">
        <v>1216</v>
      </c>
      <c r="C568" s="1" t="s">
        <v>532</v>
      </c>
    </row>
    <row r="569">
      <c r="A569" s="1" t="s">
        <v>6</v>
      </c>
      <c r="B569" s="11" t="s">
        <v>1217</v>
      </c>
      <c r="C569" s="1" t="s">
        <v>1034</v>
      </c>
    </row>
    <row r="570">
      <c r="A570" s="1" t="s">
        <v>6</v>
      </c>
      <c r="B570" s="11" t="s">
        <v>1218</v>
      </c>
      <c r="C570" s="1" t="s">
        <v>1219</v>
      </c>
    </row>
    <row r="571" hidden="1">
      <c r="A571" s="1" t="s">
        <v>7</v>
      </c>
      <c r="B571" s="11" t="s">
        <v>1220</v>
      </c>
      <c r="C571" s="1" t="s">
        <v>536</v>
      </c>
    </row>
    <row r="572" hidden="1">
      <c r="A572" s="1" t="s">
        <v>7</v>
      </c>
      <c r="B572" s="11" t="s">
        <v>1221</v>
      </c>
      <c r="C572" s="1" t="s">
        <v>571</v>
      </c>
    </row>
    <row r="573">
      <c r="A573" s="1" t="s">
        <v>6</v>
      </c>
      <c r="B573" s="11" t="s">
        <v>1222</v>
      </c>
      <c r="C573" s="1" t="s">
        <v>528</v>
      </c>
    </row>
    <row r="574">
      <c r="A574" s="1" t="s">
        <v>6</v>
      </c>
      <c r="B574" s="11" t="s">
        <v>1223</v>
      </c>
      <c r="C574" s="1" t="s">
        <v>595</v>
      </c>
    </row>
    <row r="575">
      <c r="A575" s="1" t="s">
        <v>6</v>
      </c>
      <c r="B575" s="11" t="s">
        <v>1224</v>
      </c>
      <c r="C575" s="1" t="s">
        <v>561</v>
      </c>
    </row>
    <row r="576" hidden="1">
      <c r="A576" s="1" t="s">
        <v>7</v>
      </c>
      <c r="B576" s="11" t="s">
        <v>1225</v>
      </c>
      <c r="C576" s="1" t="s">
        <v>571</v>
      </c>
    </row>
    <row r="577" hidden="1">
      <c r="A577" s="1" t="s">
        <v>7</v>
      </c>
      <c r="B577" s="11" t="s">
        <v>1226</v>
      </c>
      <c r="C577" s="1" t="s">
        <v>536</v>
      </c>
    </row>
    <row r="578" hidden="1">
      <c r="A578" s="1" t="s">
        <v>7</v>
      </c>
      <c r="B578" s="11" t="s">
        <v>1227</v>
      </c>
      <c r="C578" s="1" t="s">
        <v>536</v>
      </c>
    </row>
    <row r="579">
      <c r="A579" s="1" t="s">
        <v>6</v>
      </c>
      <c r="B579" s="11" t="s">
        <v>1228</v>
      </c>
      <c r="C579" s="1" t="s">
        <v>996</v>
      </c>
    </row>
    <row r="580" hidden="1">
      <c r="A580" s="1" t="s">
        <v>7</v>
      </c>
      <c r="B580" s="11" t="s">
        <v>1229</v>
      </c>
      <c r="C580" s="1" t="s">
        <v>536</v>
      </c>
    </row>
    <row r="581">
      <c r="A581" s="1" t="s">
        <v>6</v>
      </c>
      <c r="B581" s="11" t="s">
        <v>1230</v>
      </c>
      <c r="C581" s="1" t="s">
        <v>803</v>
      </c>
    </row>
    <row r="582">
      <c r="A582" s="1" t="s">
        <v>6</v>
      </c>
      <c r="B582" s="11" t="s">
        <v>1231</v>
      </c>
      <c r="C582" s="1" t="s">
        <v>634</v>
      </c>
    </row>
    <row r="583">
      <c r="A583" s="1" t="s">
        <v>6</v>
      </c>
      <c r="B583" s="11" t="s">
        <v>1232</v>
      </c>
      <c r="C583" s="1" t="s">
        <v>552</v>
      </c>
    </row>
    <row r="584">
      <c r="A584" s="1" t="s">
        <v>6</v>
      </c>
      <c r="B584" s="11" t="s">
        <v>1233</v>
      </c>
      <c r="C584" s="1" t="s">
        <v>550</v>
      </c>
    </row>
    <row r="585" hidden="1">
      <c r="A585" s="1" t="s">
        <v>7</v>
      </c>
      <c r="B585" s="11" t="s">
        <v>1234</v>
      </c>
      <c r="C585" s="1" t="s">
        <v>1044</v>
      </c>
    </row>
    <row r="586" hidden="1">
      <c r="A586" s="1" t="s">
        <v>7</v>
      </c>
      <c r="B586" s="11" t="s">
        <v>1235</v>
      </c>
      <c r="C586" s="1" t="s">
        <v>1236</v>
      </c>
    </row>
    <row r="587">
      <c r="A587" s="1" t="s">
        <v>6</v>
      </c>
      <c r="B587" s="11" t="s">
        <v>1237</v>
      </c>
      <c r="C587" s="1" t="s">
        <v>929</v>
      </c>
    </row>
    <row r="588" hidden="1">
      <c r="A588" s="1" t="s">
        <v>7</v>
      </c>
      <c r="B588" s="11" t="s">
        <v>1238</v>
      </c>
      <c r="C588" s="1" t="s">
        <v>536</v>
      </c>
    </row>
    <row r="589">
      <c r="A589" s="1" t="s">
        <v>6</v>
      </c>
      <c r="B589" s="11" t="s">
        <v>1239</v>
      </c>
      <c r="C589" s="1" t="s">
        <v>563</v>
      </c>
    </row>
    <row r="590">
      <c r="A590" s="1" t="s">
        <v>6</v>
      </c>
      <c r="B590" s="11" t="s">
        <v>1240</v>
      </c>
      <c r="C590" s="1" t="s">
        <v>803</v>
      </c>
    </row>
    <row r="591">
      <c r="A591" s="1" t="s">
        <v>6</v>
      </c>
      <c r="B591" s="11" t="s">
        <v>1241</v>
      </c>
      <c r="C591" s="1" t="s">
        <v>591</v>
      </c>
    </row>
    <row r="592">
      <c r="A592" s="1" t="s">
        <v>6</v>
      </c>
      <c r="B592" s="11" t="s">
        <v>1242</v>
      </c>
      <c r="C592" s="1" t="s">
        <v>599</v>
      </c>
    </row>
    <row r="593">
      <c r="A593" s="1" t="s">
        <v>6</v>
      </c>
      <c r="B593" s="11" t="s">
        <v>1243</v>
      </c>
      <c r="C593" s="1" t="s">
        <v>528</v>
      </c>
    </row>
    <row r="594">
      <c r="A594" s="1" t="s">
        <v>6</v>
      </c>
      <c r="B594" s="11" t="s">
        <v>1244</v>
      </c>
      <c r="C594" s="1" t="s">
        <v>1166</v>
      </c>
    </row>
    <row r="595">
      <c r="A595" s="1" t="s">
        <v>6</v>
      </c>
      <c r="B595" s="11" t="s">
        <v>1245</v>
      </c>
      <c r="C595" s="1" t="s">
        <v>580</v>
      </c>
    </row>
    <row r="596">
      <c r="A596" s="1" t="s">
        <v>6</v>
      </c>
      <c r="B596" s="11" t="s">
        <v>1246</v>
      </c>
      <c r="C596" s="1" t="s">
        <v>534</v>
      </c>
    </row>
    <row r="597" hidden="1">
      <c r="A597" s="1" t="s">
        <v>7</v>
      </c>
      <c r="B597" s="11" t="s">
        <v>1247</v>
      </c>
      <c r="C597" s="1" t="s">
        <v>628</v>
      </c>
    </row>
    <row r="598" hidden="1">
      <c r="A598" s="1" t="s">
        <v>7</v>
      </c>
      <c r="B598" s="11" t="s">
        <v>1248</v>
      </c>
      <c r="C598" s="1" t="s">
        <v>536</v>
      </c>
    </row>
    <row r="599" hidden="1">
      <c r="A599" s="1" t="s">
        <v>7</v>
      </c>
      <c r="B599" s="11" t="s">
        <v>1249</v>
      </c>
      <c r="C599" s="1" t="s">
        <v>536</v>
      </c>
    </row>
    <row r="600" hidden="1">
      <c r="A600" s="1" t="s">
        <v>7</v>
      </c>
      <c r="B600" s="11" t="s">
        <v>1250</v>
      </c>
      <c r="C600" s="1" t="s">
        <v>628</v>
      </c>
    </row>
    <row r="601">
      <c r="A601" s="1" t="s">
        <v>6</v>
      </c>
      <c r="B601" s="11" t="s">
        <v>1251</v>
      </c>
      <c r="C601" s="1" t="s">
        <v>768</v>
      </c>
    </row>
    <row r="602">
      <c r="A602" s="1" t="s">
        <v>6</v>
      </c>
      <c r="B602" s="11" t="s">
        <v>1252</v>
      </c>
      <c r="C602" s="1" t="s">
        <v>681</v>
      </c>
    </row>
    <row r="603">
      <c r="A603" s="1" t="s">
        <v>6</v>
      </c>
      <c r="B603" s="11" t="s">
        <v>1253</v>
      </c>
      <c r="C603" s="1" t="s">
        <v>620</v>
      </c>
    </row>
    <row r="604">
      <c r="A604" s="1" t="s">
        <v>6</v>
      </c>
      <c r="B604" s="11" t="s">
        <v>1254</v>
      </c>
      <c r="C604" s="1" t="s">
        <v>645</v>
      </c>
    </row>
    <row r="605" hidden="1">
      <c r="A605" s="1" t="s">
        <v>7</v>
      </c>
      <c r="B605" s="11" t="s">
        <v>1255</v>
      </c>
      <c r="C605" s="1" t="s">
        <v>536</v>
      </c>
    </row>
    <row r="606">
      <c r="A606" s="1" t="s">
        <v>6</v>
      </c>
      <c r="B606" s="11" t="s">
        <v>1256</v>
      </c>
      <c r="C606" s="1" t="s">
        <v>569</v>
      </c>
    </row>
    <row r="607">
      <c r="A607" s="1" t="s">
        <v>6</v>
      </c>
      <c r="B607" s="11" t="s">
        <v>1257</v>
      </c>
      <c r="C607" s="1" t="s">
        <v>567</v>
      </c>
    </row>
    <row r="608">
      <c r="A608" s="1" t="s">
        <v>6</v>
      </c>
      <c r="B608" s="11" t="s">
        <v>1258</v>
      </c>
      <c r="C608" s="1" t="s">
        <v>876</v>
      </c>
    </row>
    <row r="609">
      <c r="A609" s="1" t="s">
        <v>6</v>
      </c>
      <c r="B609" s="11" t="s">
        <v>1259</v>
      </c>
      <c r="C609" s="1" t="s">
        <v>595</v>
      </c>
    </row>
    <row r="610">
      <c r="A610" s="1" t="s">
        <v>6</v>
      </c>
      <c r="B610" s="11" t="s">
        <v>1260</v>
      </c>
      <c r="C610" s="1" t="s">
        <v>552</v>
      </c>
    </row>
    <row r="611" hidden="1">
      <c r="A611" s="1" t="s">
        <v>7</v>
      </c>
      <c r="B611" s="11" t="s">
        <v>1261</v>
      </c>
      <c r="C611" s="1" t="s">
        <v>536</v>
      </c>
    </row>
    <row r="612" hidden="1">
      <c r="A612" s="1" t="s">
        <v>7</v>
      </c>
      <c r="B612" s="11" t="s">
        <v>1262</v>
      </c>
      <c r="C612" s="1" t="s">
        <v>536</v>
      </c>
    </row>
    <row r="613">
      <c r="A613" s="1" t="s">
        <v>6</v>
      </c>
      <c r="B613" s="11" t="s">
        <v>1263</v>
      </c>
      <c r="C613" s="1" t="s">
        <v>584</v>
      </c>
    </row>
    <row r="614">
      <c r="A614" s="1" t="s">
        <v>6</v>
      </c>
      <c r="B614" s="11" t="s">
        <v>1264</v>
      </c>
      <c r="C614" s="1" t="s">
        <v>599</v>
      </c>
    </row>
    <row r="615">
      <c r="A615" s="1" t="s">
        <v>6</v>
      </c>
      <c r="B615" s="11" t="s">
        <v>1265</v>
      </c>
      <c r="C615" s="1" t="s">
        <v>914</v>
      </c>
    </row>
    <row r="616">
      <c r="A616" s="1" t="s">
        <v>6</v>
      </c>
      <c r="B616" s="11" t="s">
        <v>1266</v>
      </c>
      <c r="C616" s="1" t="s">
        <v>737</v>
      </c>
    </row>
    <row r="617" hidden="1">
      <c r="A617" s="1" t="s">
        <v>7</v>
      </c>
      <c r="B617" s="11" t="s">
        <v>1267</v>
      </c>
      <c r="C617" s="1" t="s">
        <v>536</v>
      </c>
    </row>
    <row r="618" hidden="1">
      <c r="A618" s="1" t="s">
        <v>7</v>
      </c>
      <c r="B618" s="11" t="s">
        <v>1268</v>
      </c>
      <c r="C618" s="1" t="s">
        <v>536</v>
      </c>
    </row>
    <row r="619">
      <c r="A619" s="1" t="s">
        <v>6</v>
      </c>
      <c r="B619" s="11" t="s">
        <v>1269</v>
      </c>
      <c r="C619" s="1" t="s">
        <v>582</v>
      </c>
    </row>
    <row r="620">
      <c r="A620" s="1" t="s">
        <v>6</v>
      </c>
      <c r="B620" s="11" t="s">
        <v>1270</v>
      </c>
      <c r="C620" s="1" t="s">
        <v>894</v>
      </c>
    </row>
    <row r="621" hidden="1">
      <c r="A621" s="1" t="s">
        <v>7</v>
      </c>
      <c r="B621" s="11" t="s">
        <v>1271</v>
      </c>
      <c r="C621" s="1" t="s">
        <v>628</v>
      </c>
    </row>
    <row r="622">
      <c r="A622" s="1" t="s">
        <v>6</v>
      </c>
      <c r="B622" s="11" t="s">
        <v>1272</v>
      </c>
      <c r="C622" s="1" t="s">
        <v>576</v>
      </c>
    </row>
    <row r="623" hidden="1">
      <c r="A623" s="1" t="s">
        <v>7</v>
      </c>
      <c r="B623" s="11" t="s">
        <v>1273</v>
      </c>
      <c r="C623" s="1" t="s">
        <v>536</v>
      </c>
    </row>
    <row r="624">
      <c r="A624" s="1" t="s">
        <v>6</v>
      </c>
      <c r="B624" s="11" t="s">
        <v>1274</v>
      </c>
      <c r="C624" s="1" t="s">
        <v>1275</v>
      </c>
    </row>
    <row r="625">
      <c r="A625" s="1" t="s">
        <v>6</v>
      </c>
      <c r="B625" s="11" t="s">
        <v>1276</v>
      </c>
      <c r="C625" s="1" t="s">
        <v>1277</v>
      </c>
    </row>
    <row r="626" hidden="1">
      <c r="A626" s="1" t="s">
        <v>7</v>
      </c>
      <c r="B626" s="11" t="s">
        <v>1278</v>
      </c>
      <c r="C626" s="1" t="s">
        <v>536</v>
      </c>
    </row>
    <row r="627">
      <c r="A627" s="1" t="s">
        <v>6</v>
      </c>
      <c r="B627" s="11" t="s">
        <v>1279</v>
      </c>
      <c r="C627" s="1" t="s">
        <v>645</v>
      </c>
    </row>
    <row r="628">
      <c r="A628" s="1" t="s">
        <v>6</v>
      </c>
      <c r="B628" s="11" t="s">
        <v>1280</v>
      </c>
      <c r="C628" s="1" t="s">
        <v>580</v>
      </c>
    </row>
    <row r="629">
      <c r="A629" s="1" t="s">
        <v>6</v>
      </c>
      <c r="B629" s="11" t="s">
        <v>1281</v>
      </c>
      <c r="C629" s="1" t="s">
        <v>538</v>
      </c>
    </row>
    <row r="630">
      <c r="A630" s="1" t="s">
        <v>6</v>
      </c>
      <c r="B630" s="11" t="s">
        <v>1282</v>
      </c>
      <c r="C630" s="1" t="s">
        <v>597</v>
      </c>
    </row>
    <row r="631">
      <c r="A631" s="1" t="s">
        <v>6</v>
      </c>
      <c r="B631" s="11" t="s">
        <v>1283</v>
      </c>
      <c r="C631" s="1" t="s">
        <v>563</v>
      </c>
    </row>
    <row r="632" hidden="1">
      <c r="A632" s="1" t="s">
        <v>7</v>
      </c>
      <c r="B632" s="11" t="s">
        <v>1284</v>
      </c>
      <c r="C632" s="1" t="s">
        <v>536</v>
      </c>
    </row>
    <row r="633">
      <c r="A633" s="1" t="s">
        <v>6</v>
      </c>
      <c r="B633" s="11" t="s">
        <v>1285</v>
      </c>
      <c r="C633" s="1" t="s">
        <v>597</v>
      </c>
    </row>
    <row r="634" hidden="1">
      <c r="A634" s="1" t="s">
        <v>7</v>
      </c>
      <c r="B634" s="11" t="s">
        <v>1286</v>
      </c>
      <c r="C634" s="1" t="s">
        <v>628</v>
      </c>
    </row>
    <row r="635">
      <c r="A635" s="1" t="s">
        <v>6</v>
      </c>
      <c r="B635" s="11" t="s">
        <v>1287</v>
      </c>
      <c r="C635" s="1" t="s">
        <v>1288</v>
      </c>
    </row>
    <row r="636">
      <c r="A636" s="1" t="s">
        <v>6</v>
      </c>
      <c r="B636" s="11" t="s">
        <v>1289</v>
      </c>
      <c r="C636" s="1" t="s">
        <v>894</v>
      </c>
    </row>
    <row r="637">
      <c r="A637" s="1" t="s">
        <v>6</v>
      </c>
      <c r="B637" s="11" t="s">
        <v>328</v>
      </c>
      <c r="C637" s="1" t="s">
        <v>869</v>
      </c>
    </row>
    <row r="638">
      <c r="A638" s="1" t="s">
        <v>6</v>
      </c>
      <c r="B638" s="11" t="s">
        <v>1290</v>
      </c>
      <c r="C638" s="1" t="s">
        <v>597</v>
      </c>
    </row>
    <row r="639">
      <c r="A639" s="1" t="s">
        <v>6</v>
      </c>
      <c r="B639" s="11" t="s">
        <v>1291</v>
      </c>
      <c r="C639" s="1" t="s">
        <v>552</v>
      </c>
    </row>
    <row r="640">
      <c r="A640" s="1" t="s">
        <v>6</v>
      </c>
      <c r="B640" s="11" t="s">
        <v>1292</v>
      </c>
      <c r="C640" s="1" t="s">
        <v>673</v>
      </c>
    </row>
    <row r="641" hidden="1">
      <c r="A641" s="1" t="s">
        <v>7</v>
      </c>
      <c r="B641" s="11" t="s">
        <v>1293</v>
      </c>
      <c r="C641" s="1" t="s">
        <v>536</v>
      </c>
    </row>
    <row r="642" hidden="1">
      <c r="A642" s="1" t="s">
        <v>7</v>
      </c>
      <c r="B642" s="11" t="s">
        <v>1294</v>
      </c>
      <c r="C642" s="1" t="s">
        <v>536</v>
      </c>
    </row>
    <row r="643" hidden="1">
      <c r="A643" s="1" t="s">
        <v>7</v>
      </c>
      <c r="B643" s="11" t="s">
        <v>1295</v>
      </c>
      <c r="C643" s="1" t="s">
        <v>536</v>
      </c>
    </row>
    <row r="644">
      <c r="A644" s="1" t="s">
        <v>6</v>
      </c>
      <c r="B644" s="11" t="s">
        <v>1296</v>
      </c>
      <c r="C644" s="1" t="s">
        <v>761</v>
      </c>
    </row>
    <row r="645">
      <c r="A645" s="1" t="s">
        <v>6</v>
      </c>
      <c r="B645" s="11" t="s">
        <v>1297</v>
      </c>
      <c r="C645" s="1" t="s">
        <v>620</v>
      </c>
    </row>
    <row r="646">
      <c r="A646" s="1" t="s">
        <v>6</v>
      </c>
      <c r="B646" s="11" t="s">
        <v>1298</v>
      </c>
      <c r="C646" s="1" t="s">
        <v>914</v>
      </c>
    </row>
    <row r="647">
      <c r="A647" s="1" t="s">
        <v>6</v>
      </c>
      <c r="B647" s="11" t="s">
        <v>1299</v>
      </c>
      <c r="C647" s="1" t="s">
        <v>1288</v>
      </c>
    </row>
    <row r="648">
      <c r="A648" s="1" t="s">
        <v>6</v>
      </c>
      <c r="B648" s="11" t="s">
        <v>1300</v>
      </c>
      <c r="C648" s="1" t="s">
        <v>550</v>
      </c>
    </row>
    <row r="649">
      <c r="A649" s="1" t="s">
        <v>6</v>
      </c>
      <c r="B649" s="11" t="s">
        <v>1301</v>
      </c>
      <c r="C649" s="1" t="s">
        <v>710</v>
      </c>
    </row>
    <row r="650">
      <c r="A650" s="1" t="s">
        <v>6</v>
      </c>
      <c r="B650" s="11" t="s">
        <v>1302</v>
      </c>
      <c r="C650" s="1" t="s">
        <v>1303</v>
      </c>
    </row>
    <row r="651">
      <c r="A651" s="1" t="s">
        <v>6</v>
      </c>
      <c r="B651" s="11" t="s">
        <v>1304</v>
      </c>
      <c r="C651" s="1" t="s">
        <v>532</v>
      </c>
    </row>
    <row r="652">
      <c r="A652" s="1" t="s">
        <v>6</v>
      </c>
      <c r="B652" s="11" t="s">
        <v>1305</v>
      </c>
      <c r="C652" s="1" t="s">
        <v>1196</v>
      </c>
    </row>
    <row r="653" hidden="1">
      <c r="A653" s="1" t="s">
        <v>7</v>
      </c>
      <c r="B653" s="11" t="s">
        <v>1306</v>
      </c>
      <c r="C653" s="1" t="s">
        <v>536</v>
      </c>
    </row>
    <row r="654">
      <c r="A654" s="1" t="s">
        <v>6</v>
      </c>
      <c r="B654" s="11" t="s">
        <v>1307</v>
      </c>
      <c r="C654" s="1" t="s">
        <v>576</v>
      </c>
    </row>
    <row r="655">
      <c r="A655" s="1" t="s">
        <v>6</v>
      </c>
      <c r="B655" s="11" t="s">
        <v>1308</v>
      </c>
      <c r="C655" s="1" t="s">
        <v>705</v>
      </c>
    </row>
    <row r="656">
      <c r="A656" s="1" t="s">
        <v>6</v>
      </c>
      <c r="B656" s="11" t="s">
        <v>1309</v>
      </c>
      <c r="C656" s="1" t="s">
        <v>662</v>
      </c>
    </row>
    <row r="657">
      <c r="A657" s="1" t="s">
        <v>6</v>
      </c>
      <c r="B657" s="11" t="s">
        <v>1310</v>
      </c>
      <c r="C657" s="1" t="s">
        <v>886</v>
      </c>
    </row>
    <row r="658">
      <c r="A658" s="1" t="s">
        <v>6</v>
      </c>
      <c r="B658" s="11" t="s">
        <v>1311</v>
      </c>
      <c r="C658" s="1" t="s">
        <v>1312</v>
      </c>
    </row>
    <row r="659">
      <c r="A659" s="1" t="s">
        <v>6</v>
      </c>
      <c r="B659" s="11" t="s">
        <v>1313</v>
      </c>
      <c r="C659" s="1" t="s">
        <v>1314</v>
      </c>
    </row>
    <row r="660">
      <c r="A660" s="1" t="s">
        <v>6</v>
      </c>
      <c r="B660" s="11" t="s">
        <v>1315</v>
      </c>
      <c r="C660" s="1" t="s">
        <v>1314</v>
      </c>
    </row>
    <row r="661">
      <c r="A661" s="1" t="s">
        <v>6</v>
      </c>
      <c r="B661" s="11" t="s">
        <v>1316</v>
      </c>
      <c r="C661" s="1" t="s">
        <v>1317</v>
      </c>
    </row>
    <row r="662">
      <c r="A662" s="1" t="s">
        <v>6</v>
      </c>
      <c r="B662" s="11" t="s">
        <v>1318</v>
      </c>
      <c r="C662" s="1" t="s">
        <v>1319</v>
      </c>
    </row>
    <row r="663">
      <c r="A663" s="1" t="s">
        <v>6</v>
      </c>
      <c r="B663" s="11" t="s">
        <v>1320</v>
      </c>
      <c r="C663" s="1" t="s">
        <v>1149</v>
      </c>
    </row>
    <row r="664">
      <c r="A664" s="1" t="s">
        <v>6</v>
      </c>
      <c r="B664" s="11" t="s">
        <v>1321</v>
      </c>
      <c r="C664" s="1" t="s">
        <v>1319</v>
      </c>
    </row>
    <row r="665">
      <c r="A665" s="1" t="s">
        <v>6</v>
      </c>
      <c r="B665" s="11" t="s">
        <v>1322</v>
      </c>
      <c r="C665" s="1" t="s">
        <v>890</v>
      </c>
    </row>
    <row r="666">
      <c r="A666" s="1" t="s">
        <v>6</v>
      </c>
      <c r="B666" s="11" t="s">
        <v>1323</v>
      </c>
      <c r="C666" s="1" t="s">
        <v>914</v>
      </c>
    </row>
    <row r="667">
      <c r="A667" s="1" t="s">
        <v>6</v>
      </c>
      <c r="B667" s="11" t="s">
        <v>1324</v>
      </c>
      <c r="C667" s="1" t="s">
        <v>620</v>
      </c>
    </row>
    <row r="668">
      <c r="A668" s="1" t="s">
        <v>6</v>
      </c>
      <c r="B668" s="11" t="s">
        <v>1325</v>
      </c>
      <c r="C668" s="1" t="s">
        <v>544</v>
      </c>
    </row>
    <row r="669" hidden="1">
      <c r="A669" s="1" t="s">
        <v>7</v>
      </c>
      <c r="B669" s="11" t="s">
        <v>1326</v>
      </c>
      <c r="C669" s="1" t="s">
        <v>571</v>
      </c>
    </row>
    <row r="670" hidden="1">
      <c r="A670" s="1" t="s">
        <v>7</v>
      </c>
      <c r="B670" s="11" t="s">
        <v>1327</v>
      </c>
      <c r="C670" s="1" t="s">
        <v>628</v>
      </c>
    </row>
    <row r="671" hidden="1">
      <c r="A671" s="1" t="s">
        <v>7</v>
      </c>
      <c r="B671" s="11" t="s">
        <v>1328</v>
      </c>
      <c r="C671" s="1" t="s">
        <v>571</v>
      </c>
    </row>
    <row r="672">
      <c r="A672" s="1" t="s">
        <v>6</v>
      </c>
      <c r="B672" s="11" t="s">
        <v>1329</v>
      </c>
      <c r="C672" s="1" t="s">
        <v>886</v>
      </c>
    </row>
    <row r="673">
      <c r="A673" s="1" t="s">
        <v>6</v>
      </c>
      <c r="B673" s="11" t="s">
        <v>1330</v>
      </c>
      <c r="C673" s="1" t="s">
        <v>803</v>
      </c>
    </row>
    <row r="674" hidden="1">
      <c r="A674" s="1" t="s">
        <v>7</v>
      </c>
      <c r="B674" s="11" t="s">
        <v>1331</v>
      </c>
      <c r="C674" s="1" t="s">
        <v>628</v>
      </c>
    </row>
    <row r="675">
      <c r="A675" s="1" t="s">
        <v>6</v>
      </c>
      <c r="B675" s="11" t="s">
        <v>1332</v>
      </c>
      <c r="C675" s="1" t="s">
        <v>1122</v>
      </c>
    </row>
    <row r="676">
      <c r="A676" s="1" t="s">
        <v>6</v>
      </c>
      <c r="B676" s="11" t="s">
        <v>1333</v>
      </c>
      <c r="C676" s="1" t="s">
        <v>538</v>
      </c>
    </row>
    <row r="677">
      <c r="A677" s="1" t="s">
        <v>6</v>
      </c>
      <c r="B677" s="11" t="s">
        <v>1334</v>
      </c>
      <c r="C677" s="1" t="s">
        <v>694</v>
      </c>
    </row>
    <row r="678" hidden="1">
      <c r="A678" s="1" t="s">
        <v>7</v>
      </c>
      <c r="B678" s="11" t="s">
        <v>1335</v>
      </c>
      <c r="C678" s="1" t="s">
        <v>536</v>
      </c>
    </row>
    <row r="679" hidden="1">
      <c r="A679" s="1" t="s">
        <v>7</v>
      </c>
      <c r="B679" s="11" t="s">
        <v>1336</v>
      </c>
      <c r="C679" s="1" t="s">
        <v>536</v>
      </c>
    </row>
    <row r="680">
      <c r="A680" s="1" t="s">
        <v>6</v>
      </c>
      <c r="B680" s="11" t="s">
        <v>1337</v>
      </c>
      <c r="C680" s="1" t="s">
        <v>573</v>
      </c>
    </row>
    <row r="681">
      <c r="A681" s="1" t="s">
        <v>6</v>
      </c>
      <c r="B681" s="11" t="s">
        <v>1338</v>
      </c>
      <c r="C681" s="1" t="s">
        <v>761</v>
      </c>
    </row>
    <row r="682" hidden="1">
      <c r="A682" s="1" t="s">
        <v>7</v>
      </c>
      <c r="B682" s="11" t="s">
        <v>1339</v>
      </c>
      <c r="C682" s="1" t="s">
        <v>536</v>
      </c>
    </row>
    <row r="683">
      <c r="A683" s="1" t="s">
        <v>6</v>
      </c>
      <c r="B683" s="11" t="s">
        <v>1340</v>
      </c>
      <c r="C683" s="1" t="s">
        <v>673</v>
      </c>
    </row>
    <row r="684">
      <c r="A684" s="1" t="s">
        <v>6</v>
      </c>
      <c r="B684" s="11" t="s">
        <v>1341</v>
      </c>
      <c r="C684" s="1" t="s">
        <v>582</v>
      </c>
    </row>
    <row r="685">
      <c r="A685" s="1" t="s">
        <v>6</v>
      </c>
      <c r="B685" s="11" t="s">
        <v>1342</v>
      </c>
      <c r="C685" s="1" t="s">
        <v>597</v>
      </c>
    </row>
    <row r="686">
      <c r="A686" s="1" t="s">
        <v>6</v>
      </c>
      <c r="B686" s="11" t="s">
        <v>1343</v>
      </c>
      <c r="C686" s="1" t="s">
        <v>580</v>
      </c>
    </row>
    <row r="687" hidden="1">
      <c r="A687" s="1" t="s">
        <v>7</v>
      </c>
      <c r="B687" s="11" t="s">
        <v>1344</v>
      </c>
      <c r="C687" s="1" t="s">
        <v>571</v>
      </c>
    </row>
    <row r="688" hidden="1">
      <c r="A688" s="1" t="s">
        <v>7</v>
      </c>
      <c r="B688" s="11" t="s">
        <v>1345</v>
      </c>
      <c r="C688" s="1" t="s">
        <v>536</v>
      </c>
    </row>
    <row r="689">
      <c r="A689" s="1" t="s">
        <v>6</v>
      </c>
      <c r="B689" s="11" t="s">
        <v>1346</v>
      </c>
      <c r="C689" s="1" t="s">
        <v>540</v>
      </c>
    </row>
    <row r="690">
      <c r="A690" s="1" t="s">
        <v>6</v>
      </c>
      <c r="B690" s="11" t="s">
        <v>1347</v>
      </c>
      <c r="C690" s="1" t="s">
        <v>1021</v>
      </c>
    </row>
    <row r="691">
      <c r="A691" s="1" t="s">
        <v>6</v>
      </c>
      <c r="B691" s="11" t="s">
        <v>1348</v>
      </c>
      <c r="C691" s="1" t="s">
        <v>576</v>
      </c>
    </row>
    <row r="692" hidden="1">
      <c r="A692" s="1" t="s">
        <v>7</v>
      </c>
      <c r="B692" s="11" t="s">
        <v>1349</v>
      </c>
      <c r="C692" s="1" t="s">
        <v>628</v>
      </c>
    </row>
    <row r="693">
      <c r="A693" s="1" t="s">
        <v>6</v>
      </c>
      <c r="B693" s="11" t="s">
        <v>1350</v>
      </c>
      <c r="C693" s="1" t="s">
        <v>642</v>
      </c>
    </row>
    <row r="694">
      <c r="A694" s="1" t="s">
        <v>6</v>
      </c>
      <c r="B694" s="11" t="s">
        <v>1351</v>
      </c>
      <c r="C694" s="1" t="s">
        <v>561</v>
      </c>
    </row>
    <row r="695" hidden="1">
      <c r="A695" s="1" t="s">
        <v>7</v>
      </c>
      <c r="B695" s="11" t="s">
        <v>1352</v>
      </c>
      <c r="C695" s="1" t="s">
        <v>536</v>
      </c>
    </row>
    <row r="696" hidden="1">
      <c r="A696" s="1" t="s">
        <v>7</v>
      </c>
      <c r="B696" s="11" t="s">
        <v>1353</v>
      </c>
      <c r="C696" s="1" t="s">
        <v>536</v>
      </c>
    </row>
    <row r="697">
      <c r="A697" s="1" t="s">
        <v>6</v>
      </c>
      <c r="B697" s="11" t="s">
        <v>1354</v>
      </c>
      <c r="C697" s="1" t="s">
        <v>681</v>
      </c>
    </row>
    <row r="698">
      <c r="A698" s="1" t="s">
        <v>6</v>
      </c>
      <c r="B698" s="11" t="s">
        <v>1355</v>
      </c>
      <c r="C698" s="1" t="s">
        <v>681</v>
      </c>
    </row>
    <row r="699">
      <c r="A699" s="1" t="s">
        <v>6</v>
      </c>
      <c r="B699" s="11" t="s">
        <v>1356</v>
      </c>
      <c r="C699" s="1" t="s">
        <v>587</v>
      </c>
    </row>
    <row r="700" hidden="1">
      <c r="A700" s="1" t="s">
        <v>7</v>
      </c>
      <c r="B700" s="11" t="s">
        <v>1357</v>
      </c>
      <c r="C700" s="1" t="s">
        <v>536</v>
      </c>
    </row>
    <row r="701">
      <c r="A701" s="1" t="s">
        <v>6</v>
      </c>
      <c r="B701" s="11" t="s">
        <v>1358</v>
      </c>
      <c r="C701" s="1" t="s">
        <v>552</v>
      </c>
    </row>
    <row r="702">
      <c r="A702" s="1" t="s">
        <v>6</v>
      </c>
      <c r="B702" s="11" t="s">
        <v>1359</v>
      </c>
      <c r="C702" s="1" t="s">
        <v>567</v>
      </c>
    </row>
    <row r="703">
      <c r="A703" s="1" t="s">
        <v>6</v>
      </c>
      <c r="B703" s="11" t="s">
        <v>1360</v>
      </c>
      <c r="C703" s="1" t="s">
        <v>567</v>
      </c>
    </row>
    <row r="704" hidden="1">
      <c r="A704" s="1" t="s">
        <v>7</v>
      </c>
      <c r="B704" s="11" t="s">
        <v>1361</v>
      </c>
      <c r="C704" s="1" t="s">
        <v>536</v>
      </c>
    </row>
    <row r="705" hidden="1">
      <c r="A705" s="1" t="s">
        <v>7</v>
      </c>
      <c r="B705" s="11" t="s">
        <v>1362</v>
      </c>
      <c r="C705" s="1" t="s">
        <v>628</v>
      </c>
    </row>
    <row r="706" hidden="1">
      <c r="A706" s="1" t="s">
        <v>7</v>
      </c>
      <c r="B706" s="11" t="s">
        <v>1363</v>
      </c>
      <c r="C706" s="1" t="s">
        <v>536</v>
      </c>
    </row>
    <row r="707" hidden="1">
      <c r="A707" s="1" t="s">
        <v>7</v>
      </c>
      <c r="B707" s="11" t="s">
        <v>1364</v>
      </c>
      <c r="C707" s="1" t="s">
        <v>536</v>
      </c>
    </row>
    <row r="708" hidden="1">
      <c r="A708" s="1" t="s">
        <v>7</v>
      </c>
      <c r="B708" s="11" t="s">
        <v>1365</v>
      </c>
      <c r="C708" s="1" t="s">
        <v>536</v>
      </c>
    </row>
    <row r="709" hidden="1">
      <c r="A709" s="1" t="s">
        <v>7</v>
      </c>
      <c r="B709" s="11" t="s">
        <v>1366</v>
      </c>
      <c r="C709" s="1" t="s">
        <v>536</v>
      </c>
    </row>
    <row r="710">
      <c r="A710" s="1" t="s">
        <v>6</v>
      </c>
      <c r="B710" s="11" t="s">
        <v>1367</v>
      </c>
      <c r="C710" s="1" t="s">
        <v>530</v>
      </c>
    </row>
    <row r="711">
      <c r="A711" s="1" t="s">
        <v>6</v>
      </c>
      <c r="B711" s="11" t="s">
        <v>1368</v>
      </c>
      <c r="C711" s="1" t="s">
        <v>618</v>
      </c>
    </row>
    <row r="712">
      <c r="A712" s="1" t="s">
        <v>6</v>
      </c>
      <c r="B712" s="11" t="s">
        <v>1369</v>
      </c>
      <c r="C712" s="1" t="s">
        <v>530</v>
      </c>
    </row>
    <row r="713">
      <c r="A713" s="1" t="s">
        <v>6</v>
      </c>
      <c r="B713" s="11" t="s">
        <v>1370</v>
      </c>
      <c r="C713" s="1" t="s">
        <v>554</v>
      </c>
    </row>
    <row r="714">
      <c r="A714" s="1" t="s">
        <v>6</v>
      </c>
      <c r="B714" s="11" t="s">
        <v>1371</v>
      </c>
      <c r="C714" s="1" t="s">
        <v>546</v>
      </c>
    </row>
    <row r="715">
      <c r="A715" s="1" t="s">
        <v>6</v>
      </c>
      <c r="B715" s="11" t="s">
        <v>1372</v>
      </c>
      <c r="C715" s="1" t="s">
        <v>805</v>
      </c>
    </row>
    <row r="716">
      <c r="A716" s="1" t="s">
        <v>6</v>
      </c>
      <c r="B716" s="11" t="s">
        <v>1373</v>
      </c>
      <c r="C716" s="1" t="s">
        <v>573</v>
      </c>
    </row>
    <row r="717">
      <c r="A717" s="1" t="s">
        <v>6</v>
      </c>
      <c r="B717" s="11" t="s">
        <v>1374</v>
      </c>
      <c r="C717" s="1" t="s">
        <v>645</v>
      </c>
    </row>
    <row r="718">
      <c r="A718" s="1" t="s">
        <v>6</v>
      </c>
      <c r="B718" s="11" t="s">
        <v>1375</v>
      </c>
      <c r="C718" s="1" t="s">
        <v>538</v>
      </c>
    </row>
    <row r="719">
      <c r="A719" s="1" t="s">
        <v>6</v>
      </c>
      <c r="B719" s="11" t="s">
        <v>1376</v>
      </c>
      <c r="C719" s="1" t="s">
        <v>1377</v>
      </c>
    </row>
    <row r="720">
      <c r="A720" s="1" t="s">
        <v>6</v>
      </c>
      <c r="B720" s="11" t="s">
        <v>1378</v>
      </c>
      <c r="C720" s="1" t="s">
        <v>737</v>
      </c>
    </row>
    <row r="721">
      <c r="A721" s="1" t="s">
        <v>6</v>
      </c>
      <c r="B721" s="11" t="s">
        <v>1379</v>
      </c>
      <c r="C721" s="1" t="s">
        <v>1204</v>
      </c>
    </row>
    <row r="722" hidden="1">
      <c r="A722" s="1" t="s">
        <v>7</v>
      </c>
      <c r="B722" s="11" t="s">
        <v>1380</v>
      </c>
      <c r="C722" s="1" t="s">
        <v>536</v>
      </c>
    </row>
    <row r="723" hidden="1">
      <c r="A723" s="1" t="s">
        <v>7</v>
      </c>
      <c r="B723" s="11" t="s">
        <v>1381</v>
      </c>
      <c r="C723" s="1" t="s">
        <v>536</v>
      </c>
    </row>
    <row r="724">
      <c r="A724" s="1" t="s">
        <v>6</v>
      </c>
      <c r="B724" s="11" t="s">
        <v>1382</v>
      </c>
      <c r="C724" s="1" t="s">
        <v>602</v>
      </c>
    </row>
    <row r="725" hidden="1">
      <c r="A725" s="1" t="s">
        <v>7</v>
      </c>
      <c r="B725" s="11" t="s">
        <v>1383</v>
      </c>
      <c r="C725" s="1" t="s">
        <v>536</v>
      </c>
    </row>
    <row r="726" hidden="1">
      <c r="A726" s="1" t="s">
        <v>7</v>
      </c>
      <c r="B726" s="11" t="s">
        <v>1384</v>
      </c>
      <c r="C726" s="1" t="s">
        <v>536</v>
      </c>
    </row>
    <row r="727" hidden="1">
      <c r="A727" s="1" t="s">
        <v>7</v>
      </c>
      <c r="B727" s="11" t="s">
        <v>1385</v>
      </c>
      <c r="C727" s="1" t="s">
        <v>536</v>
      </c>
    </row>
    <row r="728" hidden="1">
      <c r="A728" s="1" t="s">
        <v>7</v>
      </c>
      <c r="B728" s="11" t="s">
        <v>1386</v>
      </c>
      <c r="C728" s="1" t="s">
        <v>536</v>
      </c>
    </row>
    <row r="729">
      <c r="A729" s="1" t="s">
        <v>6</v>
      </c>
      <c r="B729" s="11" t="s">
        <v>1387</v>
      </c>
      <c r="C729" s="1" t="s">
        <v>705</v>
      </c>
    </row>
    <row r="730">
      <c r="A730" s="1" t="s">
        <v>6</v>
      </c>
      <c r="B730" s="11" t="s">
        <v>1388</v>
      </c>
      <c r="C730" s="1" t="s">
        <v>737</v>
      </c>
    </row>
    <row r="731">
      <c r="A731" s="1" t="s">
        <v>6</v>
      </c>
      <c r="B731" s="11" t="s">
        <v>1389</v>
      </c>
      <c r="C731" s="1" t="s">
        <v>538</v>
      </c>
    </row>
    <row r="732">
      <c r="A732" s="1" t="s">
        <v>6</v>
      </c>
      <c r="B732" s="11" t="s">
        <v>1390</v>
      </c>
      <c r="C732" s="1" t="s">
        <v>894</v>
      </c>
    </row>
    <row r="733" hidden="1">
      <c r="A733" s="1" t="s">
        <v>7</v>
      </c>
      <c r="B733" s="11" t="s">
        <v>1391</v>
      </c>
      <c r="C733" s="1" t="s">
        <v>536</v>
      </c>
    </row>
    <row r="734">
      <c r="A734" s="1" t="s">
        <v>6</v>
      </c>
      <c r="B734" s="11" t="s">
        <v>1392</v>
      </c>
      <c r="C734" s="1" t="s">
        <v>620</v>
      </c>
    </row>
    <row r="735">
      <c r="A735" s="1" t="s">
        <v>6</v>
      </c>
      <c r="B735" s="11" t="s">
        <v>1393</v>
      </c>
      <c r="C735" s="1" t="s">
        <v>923</v>
      </c>
    </row>
    <row r="736">
      <c r="A736" s="1" t="s">
        <v>6</v>
      </c>
      <c r="B736" s="11" t="s">
        <v>1394</v>
      </c>
      <c r="C736" s="1" t="s">
        <v>1016</v>
      </c>
    </row>
    <row r="737" hidden="1">
      <c r="A737" s="1" t="s">
        <v>7</v>
      </c>
      <c r="B737" s="11" t="s">
        <v>1395</v>
      </c>
      <c r="C737" s="1" t="s">
        <v>628</v>
      </c>
    </row>
    <row r="738" hidden="1">
      <c r="A738" s="1" t="s">
        <v>7</v>
      </c>
      <c r="B738" s="11" t="s">
        <v>1396</v>
      </c>
      <c r="C738" s="1" t="s">
        <v>571</v>
      </c>
    </row>
    <row r="739">
      <c r="A739" s="1" t="s">
        <v>6</v>
      </c>
      <c r="B739" s="11" t="s">
        <v>1397</v>
      </c>
      <c r="C739" s="1" t="s">
        <v>923</v>
      </c>
    </row>
    <row r="740">
      <c r="A740" s="1" t="s">
        <v>6</v>
      </c>
      <c r="B740" s="11" t="s">
        <v>1398</v>
      </c>
      <c r="C740" s="1" t="s">
        <v>923</v>
      </c>
    </row>
    <row r="741">
      <c r="A741" s="1" t="s">
        <v>6</v>
      </c>
      <c r="B741" s="11" t="s">
        <v>1399</v>
      </c>
      <c r="C741" s="1" t="s">
        <v>681</v>
      </c>
    </row>
    <row r="742" hidden="1">
      <c r="A742" s="1" t="s">
        <v>7</v>
      </c>
      <c r="B742" s="11" t="s">
        <v>1400</v>
      </c>
      <c r="C742" s="1" t="s">
        <v>536</v>
      </c>
    </row>
    <row r="743">
      <c r="A743" s="1" t="s">
        <v>6</v>
      </c>
      <c r="B743" s="11" t="s">
        <v>1401</v>
      </c>
      <c r="C743" s="1" t="s">
        <v>1116</v>
      </c>
    </row>
    <row r="744">
      <c r="A744" s="1" t="s">
        <v>6</v>
      </c>
      <c r="B744" s="11" t="s">
        <v>1402</v>
      </c>
      <c r="C744" s="1" t="s">
        <v>1034</v>
      </c>
    </row>
    <row r="745">
      <c r="A745" s="1" t="s">
        <v>6</v>
      </c>
      <c r="B745" s="11" t="s">
        <v>1403</v>
      </c>
      <c r="C745" s="1" t="s">
        <v>1116</v>
      </c>
    </row>
    <row r="746">
      <c r="A746" s="1" t="s">
        <v>6</v>
      </c>
      <c r="B746" s="11" t="s">
        <v>1404</v>
      </c>
      <c r="C746" s="1" t="s">
        <v>532</v>
      </c>
    </row>
    <row r="747">
      <c r="A747" s="1" t="s">
        <v>6</v>
      </c>
      <c r="B747" s="11" t="s">
        <v>1405</v>
      </c>
      <c r="C747" s="1" t="s">
        <v>618</v>
      </c>
    </row>
    <row r="748">
      <c r="A748" s="1" t="s">
        <v>6</v>
      </c>
      <c r="B748" s="11" t="s">
        <v>1406</v>
      </c>
      <c r="C748" s="1" t="s">
        <v>618</v>
      </c>
    </row>
    <row r="749">
      <c r="A749" s="1" t="s">
        <v>6</v>
      </c>
      <c r="B749" s="11" t="s">
        <v>1407</v>
      </c>
      <c r="C749" s="1" t="s">
        <v>1116</v>
      </c>
    </row>
    <row r="750">
      <c r="A750" s="1" t="s">
        <v>6</v>
      </c>
      <c r="B750" s="11" t="s">
        <v>1408</v>
      </c>
      <c r="C750" s="1" t="s">
        <v>610</v>
      </c>
    </row>
    <row r="751">
      <c r="A751" s="1" t="s">
        <v>6</v>
      </c>
      <c r="B751" s="11" t="s">
        <v>1409</v>
      </c>
      <c r="C751" s="1" t="s">
        <v>1410</v>
      </c>
    </row>
    <row r="752" hidden="1">
      <c r="A752" s="1" t="s">
        <v>7</v>
      </c>
      <c r="B752" s="11" t="s">
        <v>1411</v>
      </c>
      <c r="C752" s="1" t="s">
        <v>536</v>
      </c>
    </row>
    <row r="753">
      <c r="A753" s="1" t="s">
        <v>6</v>
      </c>
      <c r="B753" s="11" t="s">
        <v>1412</v>
      </c>
      <c r="C753" s="1" t="s">
        <v>563</v>
      </c>
    </row>
    <row r="754">
      <c r="A754" s="1" t="s">
        <v>6</v>
      </c>
      <c r="B754" s="11" t="s">
        <v>1413</v>
      </c>
      <c r="C754" s="1" t="s">
        <v>576</v>
      </c>
    </row>
    <row r="755">
      <c r="A755" s="1" t="s">
        <v>6</v>
      </c>
      <c r="B755" s="11" t="s">
        <v>1414</v>
      </c>
      <c r="C755" s="1" t="s">
        <v>557</v>
      </c>
    </row>
    <row r="756">
      <c r="A756" s="1" t="s">
        <v>6</v>
      </c>
      <c r="B756" s="11" t="s">
        <v>1415</v>
      </c>
      <c r="C756" s="1" t="s">
        <v>552</v>
      </c>
    </row>
    <row r="757">
      <c r="A757" s="1" t="s">
        <v>6</v>
      </c>
      <c r="B757" s="11" t="s">
        <v>1416</v>
      </c>
      <c r="C757" s="1" t="s">
        <v>587</v>
      </c>
    </row>
    <row r="758">
      <c r="A758" s="1" t="s">
        <v>6</v>
      </c>
      <c r="B758" s="11" t="s">
        <v>1417</v>
      </c>
      <c r="C758" s="1" t="s">
        <v>1314</v>
      </c>
    </row>
    <row r="759">
      <c r="A759" s="1" t="s">
        <v>6</v>
      </c>
      <c r="B759" s="11" t="s">
        <v>1418</v>
      </c>
      <c r="C759" s="1" t="s">
        <v>546</v>
      </c>
    </row>
    <row r="760">
      <c r="A760" s="1" t="s">
        <v>6</v>
      </c>
      <c r="B760" s="11" t="s">
        <v>1419</v>
      </c>
      <c r="C760" s="1" t="s">
        <v>565</v>
      </c>
    </row>
    <row r="761" hidden="1">
      <c r="A761" s="1" t="s">
        <v>7</v>
      </c>
      <c r="B761" s="11" t="s">
        <v>1420</v>
      </c>
      <c r="C761" s="1" t="s">
        <v>536</v>
      </c>
    </row>
    <row r="762" hidden="1">
      <c r="A762" s="1" t="s">
        <v>7</v>
      </c>
      <c r="B762" s="11" t="s">
        <v>1421</v>
      </c>
      <c r="C762" s="1" t="s">
        <v>536</v>
      </c>
    </row>
    <row r="763" hidden="1">
      <c r="A763" s="1" t="s">
        <v>7</v>
      </c>
      <c r="B763" s="11" t="s">
        <v>1422</v>
      </c>
      <c r="C763" s="1" t="s">
        <v>1044</v>
      </c>
    </row>
    <row r="764">
      <c r="A764" s="1" t="s">
        <v>6</v>
      </c>
      <c r="B764" s="11" t="s">
        <v>1423</v>
      </c>
      <c r="C764" s="1" t="s">
        <v>542</v>
      </c>
    </row>
    <row r="765">
      <c r="A765" s="1" t="s">
        <v>6</v>
      </c>
      <c r="B765" s="11" t="s">
        <v>1424</v>
      </c>
      <c r="C765" s="1" t="s">
        <v>561</v>
      </c>
    </row>
    <row r="766">
      <c r="A766" s="1" t="s">
        <v>6</v>
      </c>
      <c r="B766" s="11" t="s">
        <v>1425</v>
      </c>
      <c r="C766" s="1" t="s">
        <v>717</v>
      </c>
    </row>
    <row r="767">
      <c r="A767" s="1" t="s">
        <v>6</v>
      </c>
      <c r="B767" s="11" t="s">
        <v>1426</v>
      </c>
      <c r="C767" s="1" t="s">
        <v>803</v>
      </c>
    </row>
    <row r="768" hidden="1">
      <c r="A768" s="1" t="s">
        <v>7</v>
      </c>
      <c r="B768" s="11" t="s">
        <v>1427</v>
      </c>
      <c r="C768" s="1" t="s">
        <v>536</v>
      </c>
    </row>
    <row r="769">
      <c r="A769" s="1" t="s">
        <v>6</v>
      </c>
      <c r="B769" s="11" t="s">
        <v>1428</v>
      </c>
      <c r="C769" s="1" t="s">
        <v>645</v>
      </c>
    </row>
    <row r="770" hidden="1">
      <c r="A770" s="1" t="s">
        <v>7</v>
      </c>
      <c r="B770" s="11" t="s">
        <v>1429</v>
      </c>
      <c r="C770" s="1" t="s">
        <v>536</v>
      </c>
    </row>
    <row r="771" hidden="1">
      <c r="A771" s="1" t="s">
        <v>7</v>
      </c>
      <c r="B771" s="11" t="s">
        <v>1430</v>
      </c>
      <c r="C771" s="1" t="s">
        <v>536</v>
      </c>
    </row>
    <row r="772">
      <c r="A772" s="1" t="s">
        <v>6</v>
      </c>
      <c r="B772" s="11" t="s">
        <v>1431</v>
      </c>
      <c r="C772" s="1" t="s">
        <v>591</v>
      </c>
    </row>
    <row r="773">
      <c r="A773" s="1" t="s">
        <v>6</v>
      </c>
      <c r="B773" s="11" t="s">
        <v>1432</v>
      </c>
      <c r="C773" s="1" t="s">
        <v>764</v>
      </c>
    </row>
    <row r="774">
      <c r="A774" s="1" t="s">
        <v>6</v>
      </c>
      <c r="B774" s="11" t="s">
        <v>1433</v>
      </c>
      <c r="C774" s="1" t="s">
        <v>582</v>
      </c>
    </row>
    <row r="775">
      <c r="A775" s="1" t="s">
        <v>6</v>
      </c>
      <c r="B775" s="11" t="s">
        <v>1434</v>
      </c>
      <c r="C775" s="1" t="s">
        <v>671</v>
      </c>
    </row>
    <row r="776">
      <c r="A776" s="1" t="s">
        <v>6</v>
      </c>
      <c r="B776" s="11" t="s">
        <v>1435</v>
      </c>
      <c r="C776" s="1" t="s">
        <v>685</v>
      </c>
    </row>
    <row r="777">
      <c r="A777" s="1" t="s">
        <v>6</v>
      </c>
      <c r="B777" s="11" t="s">
        <v>1436</v>
      </c>
      <c r="C777" s="1" t="s">
        <v>563</v>
      </c>
    </row>
    <row r="778">
      <c r="A778" s="1" t="s">
        <v>6</v>
      </c>
      <c r="B778" s="11" t="s">
        <v>1437</v>
      </c>
      <c r="C778" s="1" t="s">
        <v>894</v>
      </c>
    </row>
    <row r="779" hidden="1">
      <c r="A779" s="1" t="s">
        <v>7</v>
      </c>
      <c r="B779" s="11" t="s">
        <v>1438</v>
      </c>
      <c r="C779" s="1" t="s">
        <v>536</v>
      </c>
    </row>
    <row r="780" hidden="1">
      <c r="A780" s="1" t="s">
        <v>7</v>
      </c>
      <c r="B780" s="11" t="s">
        <v>1439</v>
      </c>
      <c r="C780" s="1" t="s">
        <v>536</v>
      </c>
    </row>
    <row r="781" hidden="1">
      <c r="A781" s="1" t="s">
        <v>7</v>
      </c>
      <c r="B781" s="11" t="s">
        <v>1440</v>
      </c>
      <c r="C781" s="1" t="s">
        <v>536</v>
      </c>
    </row>
    <row r="782">
      <c r="A782" s="1" t="s">
        <v>6</v>
      </c>
      <c r="B782" s="11" t="s">
        <v>1441</v>
      </c>
      <c r="C782" s="1" t="s">
        <v>1442</v>
      </c>
    </row>
    <row r="783">
      <c r="A783" s="1" t="s">
        <v>6</v>
      </c>
      <c r="B783" s="11" t="s">
        <v>1443</v>
      </c>
      <c r="C783" s="1" t="s">
        <v>550</v>
      </c>
    </row>
    <row r="784">
      <c r="A784" s="1" t="s">
        <v>6</v>
      </c>
      <c r="B784" s="11" t="s">
        <v>1444</v>
      </c>
      <c r="C784" s="1" t="s">
        <v>1442</v>
      </c>
    </row>
    <row r="785" hidden="1">
      <c r="A785" s="1" t="s">
        <v>7</v>
      </c>
      <c r="B785" s="11" t="s">
        <v>1445</v>
      </c>
      <c r="C785" s="1" t="s">
        <v>536</v>
      </c>
    </row>
    <row r="786" hidden="1">
      <c r="A786" s="1" t="s">
        <v>7</v>
      </c>
      <c r="B786" s="11" t="s">
        <v>1446</v>
      </c>
      <c r="C786" s="1" t="s">
        <v>536</v>
      </c>
    </row>
    <row r="787">
      <c r="A787" s="1" t="s">
        <v>6</v>
      </c>
      <c r="B787" s="11" t="s">
        <v>1447</v>
      </c>
      <c r="C787" s="1" t="s">
        <v>720</v>
      </c>
    </row>
    <row r="788" hidden="1">
      <c r="A788" s="1" t="s">
        <v>7</v>
      </c>
      <c r="B788" s="11" t="s">
        <v>1448</v>
      </c>
      <c r="C788" s="1" t="s">
        <v>628</v>
      </c>
    </row>
    <row r="789">
      <c r="A789" s="1" t="s">
        <v>6</v>
      </c>
      <c r="B789" s="11" t="s">
        <v>1449</v>
      </c>
      <c r="C789" s="1" t="s">
        <v>1005</v>
      </c>
    </row>
    <row r="790" hidden="1">
      <c r="A790" s="1" t="s">
        <v>7</v>
      </c>
      <c r="B790" s="11" t="s">
        <v>1450</v>
      </c>
      <c r="C790" s="1" t="s">
        <v>536</v>
      </c>
    </row>
    <row r="791">
      <c r="A791" s="1" t="s">
        <v>6</v>
      </c>
      <c r="B791" s="11" t="s">
        <v>1451</v>
      </c>
      <c r="C791" s="1" t="s">
        <v>563</v>
      </c>
    </row>
    <row r="792">
      <c r="A792" s="1" t="s">
        <v>6</v>
      </c>
      <c r="B792" s="11" t="s">
        <v>1452</v>
      </c>
      <c r="C792" s="1" t="s">
        <v>673</v>
      </c>
    </row>
    <row r="793" hidden="1">
      <c r="A793" s="1" t="s">
        <v>7</v>
      </c>
      <c r="B793" s="11" t="s">
        <v>1453</v>
      </c>
      <c r="C793" s="1" t="s">
        <v>526</v>
      </c>
    </row>
    <row r="794">
      <c r="A794" s="1" t="s">
        <v>6</v>
      </c>
      <c r="B794" s="11" t="s">
        <v>1454</v>
      </c>
      <c r="C794" s="1" t="s">
        <v>540</v>
      </c>
    </row>
    <row r="795" hidden="1">
      <c r="A795" s="1" t="s">
        <v>7</v>
      </c>
      <c r="B795" s="11" t="s">
        <v>1455</v>
      </c>
      <c r="C795" s="1" t="s">
        <v>571</v>
      </c>
    </row>
    <row r="796">
      <c r="A796" s="1" t="s">
        <v>6</v>
      </c>
      <c r="B796" s="11" t="s">
        <v>1456</v>
      </c>
      <c r="C796" s="1" t="s">
        <v>595</v>
      </c>
    </row>
    <row r="797">
      <c r="A797" s="1" t="s">
        <v>6</v>
      </c>
      <c r="B797" s="11" t="s">
        <v>1457</v>
      </c>
      <c r="C797" s="1" t="s">
        <v>1288</v>
      </c>
    </row>
    <row r="798">
      <c r="A798" s="1" t="s">
        <v>6</v>
      </c>
      <c r="B798" s="11" t="s">
        <v>1458</v>
      </c>
      <c r="C798" s="1" t="s">
        <v>618</v>
      </c>
    </row>
    <row r="799" hidden="1">
      <c r="A799" s="1" t="s">
        <v>7</v>
      </c>
      <c r="B799" s="11" t="s">
        <v>1459</v>
      </c>
      <c r="C799" s="1" t="s">
        <v>536</v>
      </c>
    </row>
    <row r="800">
      <c r="A800" s="1" t="s">
        <v>6</v>
      </c>
      <c r="B800" s="11" t="s">
        <v>1460</v>
      </c>
      <c r="C800" s="1" t="s">
        <v>576</v>
      </c>
    </row>
    <row r="801">
      <c r="A801" s="1" t="s">
        <v>6</v>
      </c>
      <c r="B801" s="11" t="s">
        <v>1461</v>
      </c>
      <c r="C801" s="1" t="s">
        <v>550</v>
      </c>
    </row>
    <row r="802" hidden="1">
      <c r="A802" s="1" t="s">
        <v>7</v>
      </c>
      <c r="B802" s="11" t="s">
        <v>1462</v>
      </c>
      <c r="C802" s="1" t="s">
        <v>536</v>
      </c>
    </row>
    <row r="803">
      <c r="A803" s="1" t="s">
        <v>6</v>
      </c>
      <c r="B803" s="11" t="s">
        <v>1463</v>
      </c>
      <c r="C803" s="1" t="s">
        <v>671</v>
      </c>
    </row>
    <row r="804">
      <c r="A804" s="1" t="s">
        <v>6</v>
      </c>
      <c r="B804" s="11" t="s">
        <v>1464</v>
      </c>
      <c r="C804" s="1" t="s">
        <v>569</v>
      </c>
    </row>
    <row r="805">
      <c r="A805" s="1" t="s">
        <v>6</v>
      </c>
      <c r="B805" s="11" t="s">
        <v>1465</v>
      </c>
      <c r="C805" s="1" t="s">
        <v>673</v>
      </c>
    </row>
    <row r="806">
      <c r="A806" s="1" t="s">
        <v>6</v>
      </c>
      <c r="B806" s="11" t="s">
        <v>1466</v>
      </c>
      <c r="C806" s="1" t="s">
        <v>569</v>
      </c>
    </row>
    <row r="807" hidden="1">
      <c r="A807" s="1" t="s">
        <v>7</v>
      </c>
      <c r="B807" s="11" t="s">
        <v>1467</v>
      </c>
      <c r="C807" s="1" t="s">
        <v>536</v>
      </c>
    </row>
    <row r="808">
      <c r="A808" s="1" t="s">
        <v>6</v>
      </c>
      <c r="B808" s="11" t="s">
        <v>1468</v>
      </c>
      <c r="C808" s="1" t="s">
        <v>803</v>
      </c>
    </row>
    <row r="809">
      <c r="A809" s="1" t="s">
        <v>6</v>
      </c>
      <c r="B809" s="11" t="s">
        <v>1469</v>
      </c>
      <c r="C809" s="1" t="s">
        <v>597</v>
      </c>
    </row>
    <row r="810">
      <c r="A810" s="1" t="s">
        <v>6</v>
      </c>
      <c r="B810" s="11" t="s">
        <v>1470</v>
      </c>
      <c r="C810" s="1" t="s">
        <v>597</v>
      </c>
    </row>
    <row r="811">
      <c r="A811" s="1" t="s">
        <v>6</v>
      </c>
      <c r="B811" s="11" t="s">
        <v>1471</v>
      </c>
      <c r="C811" s="1" t="s">
        <v>694</v>
      </c>
    </row>
    <row r="812">
      <c r="A812" s="1" t="s">
        <v>6</v>
      </c>
      <c r="B812" s="11" t="s">
        <v>1472</v>
      </c>
      <c r="C812" s="1" t="s">
        <v>587</v>
      </c>
    </row>
    <row r="813" hidden="1">
      <c r="A813" s="1" t="s">
        <v>7</v>
      </c>
      <c r="B813" s="11" t="s">
        <v>1473</v>
      </c>
      <c r="C813" s="1" t="s">
        <v>536</v>
      </c>
    </row>
    <row r="814">
      <c r="A814" s="1" t="s">
        <v>6</v>
      </c>
      <c r="B814" s="11" t="s">
        <v>1474</v>
      </c>
      <c r="C814" s="1" t="s">
        <v>569</v>
      </c>
    </row>
    <row r="815">
      <c r="A815" s="1" t="s">
        <v>6</v>
      </c>
      <c r="B815" s="11" t="s">
        <v>1475</v>
      </c>
      <c r="C815" s="1" t="s">
        <v>700</v>
      </c>
    </row>
    <row r="816" hidden="1">
      <c r="A816" s="1" t="s">
        <v>7</v>
      </c>
      <c r="B816" s="11" t="s">
        <v>1476</v>
      </c>
      <c r="C816" s="1" t="s">
        <v>536</v>
      </c>
    </row>
    <row r="817" hidden="1">
      <c r="A817" s="1" t="s">
        <v>7</v>
      </c>
      <c r="B817" s="11" t="s">
        <v>1477</v>
      </c>
      <c r="C817" s="1" t="s">
        <v>536</v>
      </c>
    </row>
    <row r="818">
      <c r="A818" s="1" t="s">
        <v>6</v>
      </c>
      <c r="B818" s="11" t="s">
        <v>1478</v>
      </c>
      <c r="C818" s="1" t="s">
        <v>879</v>
      </c>
    </row>
    <row r="819">
      <c r="A819" s="1" t="s">
        <v>6</v>
      </c>
      <c r="B819" s="11" t="s">
        <v>1479</v>
      </c>
      <c r="C819" s="1" t="s">
        <v>576</v>
      </c>
    </row>
    <row r="820">
      <c r="A820" s="1" t="s">
        <v>6</v>
      </c>
      <c r="B820" s="11" t="s">
        <v>1480</v>
      </c>
      <c r="C820" s="1" t="s">
        <v>809</v>
      </c>
    </row>
    <row r="821" hidden="1">
      <c r="A821" s="1" t="s">
        <v>7</v>
      </c>
      <c r="B821" s="11" t="s">
        <v>1481</v>
      </c>
      <c r="C821" s="1" t="s">
        <v>526</v>
      </c>
    </row>
    <row r="822">
      <c r="A822" s="1" t="s">
        <v>6</v>
      </c>
      <c r="B822" s="11" t="s">
        <v>1482</v>
      </c>
      <c r="C822" s="1" t="s">
        <v>634</v>
      </c>
    </row>
    <row r="823">
      <c r="A823" s="1" t="s">
        <v>6</v>
      </c>
      <c r="B823" s="11" t="s">
        <v>1483</v>
      </c>
      <c r="C823" s="1" t="s">
        <v>894</v>
      </c>
    </row>
    <row r="824">
      <c r="A824" s="1" t="s">
        <v>6</v>
      </c>
      <c r="B824" s="11" t="s">
        <v>1484</v>
      </c>
      <c r="C824" s="1" t="s">
        <v>599</v>
      </c>
    </row>
    <row r="825">
      <c r="A825" s="1" t="s">
        <v>6</v>
      </c>
      <c r="B825" s="11" t="s">
        <v>1485</v>
      </c>
      <c r="C825" s="1" t="s">
        <v>886</v>
      </c>
    </row>
    <row r="826">
      <c r="A826" s="1" t="s">
        <v>6</v>
      </c>
      <c r="B826" s="11" t="s">
        <v>1486</v>
      </c>
      <c r="C826" s="1" t="s">
        <v>580</v>
      </c>
    </row>
    <row r="827" hidden="1">
      <c r="A827" s="1" t="s">
        <v>7</v>
      </c>
      <c r="B827" s="11" t="s">
        <v>1487</v>
      </c>
      <c r="C827" s="1" t="s">
        <v>536</v>
      </c>
    </row>
    <row r="828">
      <c r="A828" s="1" t="s">
        <v>6</v>
      </c>
      <c r="B828" s="11" t="s">
        <v>1488</v>
      </c>
      <c r="C828" s="1" t="s">
        <v>923</v>
      </c>
    </row>
    <row r="829">
      <c r="A829" s="1" t="s">
        <v>6</v>
      </c>
      <c r="B829" s="11" t="s">
        <v>1489</v>
      </c>
      <c r="C829" s="1" t="s">
        <v>552</v>
      </c>
    </row>
    <row r="830" hidden="1">
      <c r="A830" s="1" t="s">
        <v>7</v>
      </c>
      <c r="B830" s="11" t="s">
        <v>1490</v>
      </c>
      <c r="C830" s="1" t="s">
        <v>536</v>
      </c>
    </row>
    <row r="831" hidden="1">
      <c r="A831" s="1" t="s">
        <v>7</v>
      </c>
      <c r="B831" s="11" t="s">
        <v>1491</v>
      </c>
      <c r="C831" s="1" t="s">
        <v>536</v>
      </c>
    </row>
    <row r="832">
      <c r="A832" s="1" t="s">
        <v>6</v>
      </c>
      <c r="B832" s="11" t="s">
        <v>1492</v>
      </c>
      <c r="C832" s="1" t="s">
        <v>750</v>
      </c>
    </row>
    <row r="833">
      <c r="A833" s="1" t="s">
        <v>6</v>
      </c>
      <c r="B833" s="11" t="s">
        <v>1493</v>
      </c>
      <c r="C833" s="1" t="s">
        <v>580</v>
      </c>
    </row>
    <row r="834">
      <c r="A834" s="1" t="s">
        <v>6</v>
      </c>
      <c r="B834" s="11" t="s">
        <v>1494</v>
      </c>
      <c r="C834" s="1" t="s">
        <v>582</v>
      </c>
    </row>
    <row r="835">
      <c r="A835" s="1" t="s">
        <v>6</v>
      </c>
      <c r="B835" s="11" t="s">
        <v>1495</v>
      </c>
      <c r="C835" s="1" t="s">
        <v>580</v>
      </c>
    </row>
    <row r="836">
      <c r="A836" s="1" t="s">
        <v>6</v>
      </c>
      <c r="B836" s="11" t="s">
        <v>1496</v>
      </c>
      <c r="C836" s="1" t="s">
        <v>561</v>
      </c>
    </row>
    <row r="837">
      <c r="A837" s="1" t="s">
        <v>6</v>
      </c>
      <c r="B837" s="11" t="s">
        <v>1497</v>
      </c>
      <c r="C837" s="1" t="s">
        <v>569</v>
      </c>
    </row>
    <row r="838">
      <c r="A838" s="1" t="s">
        <v>6</v>
      </c>
      <c r="B838" s="11" t="s">
        <v>1498</v>
      </c>
      <c r="C838" s="1" t="s">
        <v>947</v>
      </c>
    </row>
    <row r="839">
      <c r="A839" s="1" t="s">
        <v>6</v>
      </c>
      <c r="B839" s="11" t="s">
        <v>1499</v>
      </c>
      <c r="C839" s="1" t="s">
        <v>645</v>
      </c>
    </row>
    <row r="840">
      <c r="A840" s="1" t="s">
        <v>6</v>
      </c>
      <c r="B840" s="11" t="s">
        <v>1500</v>
      </c>
      <c r="C840" s="1" t="s">
        <v>587</v>
      </c>
    </row>
    <row r="841">
      <c r="A841" s="1" t="s">
        <v>6</v>
      </c>
      <c r="B841" s="11" t="s">
        <v>1501</v>
      </c>
      <c r="C841" s="1" t="s">
        <v>576</v>
      </c>
    </row>
    <row r="842">
      <c r="A842" s="1" t="s">
        <v>6</v>
      </c>
      <c r="B842" s="11" t="s">
        <v>1502</v>
      </c>
      <c r="C842" s="1" t="s">
        <v>685</v>
      </c>
    </row>
    <row r="843">
      <c r="A843" s="1" t="s">
        <v>6</v>
      </c>
      <c r="B843" s="11" t="s">
        <v>1503</v>
      </c>
      <c r="C843" s="1" t="s">
        <v>664</v>
      </c>
    </row>
    <row r="844">
      <c r="A844" s="1" t="s">
        <v>6</v>
      </c>
      <c r="B844" s="11" t="s">
        <v>1504</v>
      </c>
      <c r="C844" s="1" t="s">
        <v>696</v>
      </c>
    </row>
    <row r="845">
      <c r="A845" s="1" t="s">
        <v>6</v>
      </c>
      <c r="B845" s="11" t="s">
        <v>1505</v>
      </c>
      <c r="C845" s="1" t="s">
        <v>717</v>
      </c>
    </row>
    <row r="846">
      <c r="A846" s="1" t="s">
        <v>6</v>
      </c>
      <c r="B846" s="11" t="s">
        <v>1506</v>
      </c>
      <c r="C846" s="1" t="s">
        <v>673</v>
      </c>
    </row>
    <row r="847">
      <c r="A847" s="1" t="s">
        <v>6</v>
      </c>
      <c r="B847" s="11" t="s">
        <v>1507</v>
      </c>
      <c r="C847" s="1" t="s">
        <v>602</v>
      </c>
    </row>
    <row r="848">
      <c r="A848" s="1" t="s">
        <v>6</v>
      </c>
      <c r="B848" s="11" t="s">
        <v>1508</v>
      </c>
      <c r="C848" s="1" t="s">
        <v>1219</v>
      </c>
    </row>
    <row r="849">
      <c r="A849" s="1" t="s">
        <v>6</v>
      </c>
      <c r="B849" s="11" t="s">
        <v>1509</v>
      </c>
      <c r="C849" s="1" t="s">
        <v>851</v>
      </c>
    </row>
    <row r="850">
      <c r="A850" s="1" t="s">
        <v>6</v>
      </c>
      <c r="B850" s="11" t="s">
        <v>1510</v>
      </c>
      <c r="C850" s="1" t="s">
        <v>666</v>
      </c>
    </row>
    <row r="851" hidden="1">
      <c r="A851" s="1" t="s">
        <v>7</v>
      </c>
      <c r="B851" s="11" t="s">
        <v>1511</v>
      </c>
      <c r="C851" s="1" t="s">
        <v>536</v>
      </c>
    </row>
    <row r="852" hidden="1">
      <c r="A852" s="1" t="s">
        <v>7</v>
      </c>
      <c r="B852" s="11" t="s">
        <v>1512</v>
      </c>
      <c r="C852" s="1" t="s">
        <v>536</v>
      </c>
    </row>
    <row r="853">
      <c r="A853" s="1" t="s">
        <v>6</v>
      </c>
      <c r="B853" s="11" t="s">
        <v>1513</v>
      </c>
      <c r="C853" s="1" t="s">
        <v>803</v>
      </c>
    </row>
    <row r="854">
      <c r="A854" s="1" t="s">
        <v>6</v>
      </c>
      <c r="B854" s="11" t="s">
        <v>1514</v>
      </c>
      <c r="C854" s="1" t="s">
        <v>717</v>
      </c>
    </row>
    <row r="855">
      <c r="A855" s="1" t="s">
        <v>6</v>
      </c>
      <c r="B855" s="11" t="s">
        <v>1515</v>
      </c>
      <c r="C855" s="1" t="s">
        <v>616</v>
      </c>
    </row>
    <row r="856">
      <c r="A856" s="1" t="s">
        <v>6</v>
      </c>
      <c r="B856" s="11" t="s">
        <v>1516</v>
      </c>
      <c r="C856" s="1" t="s">
        <v>597</v>
      </c>
    </row>
    <row r="857" hidden="1">
      <c r="A857" s="1" t="s">
        <v>7</v>
      </c>
      <c r="B857" s="11" t="s">
        <v>1517</v>
      </c>
      <c r="C857" s="1" t="s">
        <v>536</v>
      </c>
    </row>
    <row r="858" hidden="1">
      <c r="A858" s="1" t="s">
        <v>7</v>
      </c>
      <c r="B858" s="11" t="s">
        <v>1518</v>
      </c>
      <c r="C858" s="1" t="s">
        <v>536</v>
      </c>
    </row>
    <row r="859">
      <c r="A859" s="1" t="s">
        <v>6</v>
      </c>
      <c r="B859" s="11" t="s">
        <v>1519</v>
      </c>
      <c r="C859" s="1" t="s">
        <v>569</v>
      </c>
    </row>
    <row r="860" hidden="1">
      <c r="A860" s="1" t="s">
        <v>7</v>
      </c>
      <c r="B860" s="11" t="s">
        <v>1520</v>
      </c>
      <c r="C860" s="1" t="s">
        <v>526</v>
      </c>
    </row>
    <row r="861" hidden="1">
      <c r="A861" s="1" t="s">
        <v>7</v>
      </c>
      <c r="B861" s="11" t="s">
        <v>1521</v>
      </c>
      <c r="C861" s="1" t="s">
        <v>536</v>
      </c>
    </row>
    <row r="862">
      <c r="A862" s="1" t="s">
        <v>6</v>
      </c>
      <c r="B862" s="11" t="s">
        <v>1522</v>
      </c>
      <c r="C862" s="1" t="s">
        <v>584</v>
      </c>
    </row>
    <row r="863">
      <c r="A863" s="1" t="s">
        <v>6</v>
      </c>
      <c r="B863" s="11" t="s">
        <v>1523</v>
      </c>
      <c r="C863" s="1" t="s">
        <v>589</v>
      </c>
    </row>
    <row r="864" hidden="1">
      <c r="A864" s="1" t="s">
        <v>7</v>
      </c>
      <c r="B864" s="11" t="s">
        <v>1524</v>
      </c>
      <c r="C864" s="1" t="s">
        <v>571</v>
      </c>
    </row>
    <row r="865">
      <c r="A865" s="1" t="s">
        <v>6</v>
      </c>
      <c r="B865" s="11" t="s">
        <v>1525</v>
      </c>
      <c r="C865" s="1" t="s">
        <v>805</v>
      </c>
    </row>
    <row r="866">
      <c r="A866" s="1" t="s">
        <v>6</v>
      </c>
      <c r="B866" s="11" t="s">
        <v>1526</v>
      </c>
      <c r="C866" s="1" t="s">
        <v>681</v>
      </c>
    </row>
    <row r="867">
      <c r="A867" s="1" t="s">
        <v>6</v>
      </c>
      <c r="B867" s="11" t="s">
        <v>1527</v>
      </c>
      <c r="C867" s="1" t="s">
        <v>552</v>
      </c>
    </row>
    <row r="868">
      <c r="A868" s="1" t="s">
        <v>6</v>
      </c>
      <c r="B868" s="11" t="s">
        <v>1528</v>
      </c>
      <c r="C868" s="1" t="s">
        <v>554</v>
      </c>
    </row>
    <row r="869">
      <c r="A869" s="1" t="s">
        <v>6</v>
      </c>
      <c r="B869" s="11" t="s">
        <v>1529</v>
      </c>
      <c r="C869" s="1" t="s">
        <v>914</v>
      </c>
    </row>
    <row r="870" hidden="1">
      <c r="A870" s="1" t="s">
        <v>7</v>
      </c>
      <c r="B870" s="11" t="s">
        <v>1530</v>
      </c>
      <c r="C870" s="1" t="s">
        <v>536</v>
      </c>
    </row>
    <row r="871" hidden="1">
      <c r="A871" s="1" t="s">
        <v>7</v>
      </c>
      <c r="B871" s="11" t="s">
        <v>1531</v>
      </c>
      <c r="C871" s="1" t="s">
        <v>536</v>
      </c>
    </row>
    <row r="872" hidden="1">
      <c r="A872" s="1" t="s">
        <v>7</v>
      </c>
      <c r="B872" s="11" t="s">
        <v>1532</v>
      </c>
      <c r="C872" s="1" t="s">
        <v>536</v>
      </c>
    </row>
    <row r="873" hidden="1">
      <c r="A873" s="1" t="s">
        <v>7</v>
      </c>
      <c r="B873" s="11" t="s">
        <v>1533</v>
      </c>
      <c r="C873" s="1" t="s">
        <v>536</v>
      </c>
    </row>
    <row r="874" hidden="1">
      <c r="A874" s="1" t="s">
        <v>7</v>
      </c>
      <c r="B874" s="11" t="s">
        <v>1534</v>
      </c>
      <c r="C874" s="1" t="s">
        <v>536</v>
      </c>
    </row>
    <row r="875">
      <c r="A875" s="1" t="s">
        <v>6</v>
      </c>
      <c r="B875" s="11" t="s">
        <v>1535</v>
      </c>
      <c r="C875" s="1" t="s">
        <v>582</v>
      </c>
    </row>
    <row r="876">
      <c r="A876" s="1" t="s">
        <v>6</v>
      </c>
      <c r="B876" s="11" t="s">
        <v>1536</v>
      </c>
      <c r="C876" s="1" t="s">
        <v>803</v>
      </c>
    </row>
    <row r="877">
      <c r="A877" s="1" t="s">
        <v>6</v>
      </c>
      <c r="B877" s="11" t="s">
        <v>1537</v>
      </c>
      <c r="C877" s="1" t="s">
        <v>602</v>
      </c>
    </row>
    <row r="878" hidden="1">
      <c r="A878" s="1" t="s">
        <v>7</v>
      </c>
      <c r="B878" s="11" t="s">
        <v>1538</v>
      </c>
      <c r="C878" s="1" t="s">
        <v>536</v>
      </c>
    </row>
    <row r="879">
      <c r="A879" s="1" t="s">
        <v>6</v>
      </c>
      <c r="B879" s="11" t="s">
        <v>1539</v>
      </c>
      <c r="C879" s="1" t="s">
        <v>778</v>
      </c>
    </row>
    <row r="880">
      <c r="A880" s="1" t="s">
        <v>6</v>
      </c>
      <c r="B880" s="11" t="s">
        <v>1540</v>
      </c>
      <c r="C880" s="1" t="s">
        <v>696</v>
      </c>
    </row>
    <row r="881" hidden="1">
      <c r="A881" s="1" t="s">
        <v>7</v>
      </c>
      <c r="B881" s="11" t="s">
        <v>1541</v>
      </c>
      <c r="C881" s="1" t="s">
        <v>536</v>
      </c>
    </row>
    <row r="882" hidden="1">
      <c r="A882" s="1" t="s">
        <v>7</v>
      </c>
      <c r="B882" s="11" t="s">
        <v>1542</v>
      </c>
      <c r="C882" s="1" t="s">
        <v>536</v>
      </c>
    </row>
    <row r="883" hidden="1">
      <c r="A883" s="1" t="s">
        <v>7</v>
      </c>
      <c r="B883" s="11" t="s">
        <v>1543</v>
      </c>
      <c r="C883" s="1" t="s">
        <v>536</v>
      </c>
    </row>
    <row r="884">
      <c r="A884" s="1" t="s">
        <v>6</v>
      </c>
      <c r="B884" s="11" t="s">
        <v>1544</v>
      </c>
      <c r="C884" s="1" t="s">
        <v>980</v>
      </c>
    </row>
    <row r="885">
      <c r="A885" s="1" t="s">
        <v>6</v>
      </c>
      <c r="B885" s="11" t="s">
        <v>1545</v>
      </c>
      <c r="C885" s="1" t="s">
        <v>685</v>
      </c>
    </row>
    <row r="886">
      <c r="A886" s="1" t="s">
        <v>6</v>
      </c>
      <c r="B886" s="11" t="s">
        <v>1546</v>
      </c>
      <c r="C886" s="1" t="s">
        <v>914</v>
      </c>
    </row>
    <row r="887">
      <c r="A887" s="1" t="s">
        <v>6</v>
      </c>
      <c r="B887" s="11" t="s">
        <v>1547</v>
      </c>
      <c r="C887" s="1" t="s">
        <v>567</v>
      </c>
    </row>
    <row r="888">
      <c r="A888" s="1" t="s">
        <v>6</v>
      </c>
      <c r="B888" s="11" t="s">
        <v>1548</v>
      </c>
      <c r="C888" s="1" t="s">
        <v>642</v>
      </c>
    </row>
    <row r="889">
      <c r="A889" s="1" t="s">
        <v>6</v>
      </c>
      <c r="B889" s="11" t="s">
        <v>1549</v>
      </c>
      <c r="C889" s="1" t="s">
        <v>923</v>
      </c>
    </row>
    <row r="890">
      <c r="A890" s="1" t="s">
        <v>6</v>
      </c>
      <c r="B890" s="11" t="s">
        <v>1550</v>
      </c>
      <c r="C890" s="1" t="s">
        <v>869</v>
      </c>
    </row>
    <row r="891">
      <c r="A891" s="1" t="s">
        <v>6</v>
      </c>
      <c r="B891" s="11" t="s">
        <v>1551</v>
      </c>
      <c r="C891" s="1" t="s">
        <v>929</v>
      </c>
    </row>
    <row r="892">
      <c r="A892" s="1" t="s">
        <v>6</v>
      </c>
      <c r="B892" s="11" t="s">
        <v>1552</v>
      </c>
      <c r="C892" s="1" t="s">
        <v>1317</v>
      </c>
    </row>
    <row r="893">
      <c r="A893" s="1" t="s">
        <v>6</v>
      </c>
      <c r="B893" s="11" t="s">
        <v>1553</v>
      </c>
      <c r="C893" s="1" t="s">
        <v>722</v>
      </c>
    </row>
    <row r="894">
      <c r="A894" s="1" t="s">
        <v>6</v>
      </c>
      <c r="B894" s="11" t="s">
        <v>1554</v>
      </c>
      <c r="C894" s="1" t="s">
        <v>640</v>
      </c>
    </row>
    <row r="895">
      <c r="A895" s="1" t="s">
        <v>6</v>
      </c>
      <c r="B895" s="11" t="s">
        <v>1555</v>
      </c>
      <c r="C895" s="1" t="s">
        <v>534</v>
      </c>
    </row>
    <row r="896">
      <c r="A896" s="1" t="s">
        <v>6</v>
      </c>
      <c r="B896" s="11" t="s">
        <v>1556</v>
      </c>
      <c r="C896" s="1" t="s">
        <v>597</v>
      </c>
    </row>
    <row r="897">
      <c r="A897" s="1" t="s">
        <v>6</v>
      </c>
      <c r="B897" s="11" t="s">
        <v>1557</v>
      </c>
      <c r="C897" s="1" t="s">
        <v>587</v>
      </c>
    </row>
    <row r="898">
      <c r="A898" s="1" t="s">
        <v>6</v>
      </c>
      <c r="B898" s="11" t="s">
        <v>1558</v>
      </c>
      <c r="C898" s="1" t="s">
        <v>602</v>
      </c>
    </row>
    <row r="899">
      <c r="A899" s="1" t="s">
        <v>6</v>
      </c>
      <c r="B899" s="11" t="s">
        <v>1559</v>
      </c>
      <c r="C899" s="1" t="s">
        <v>599</v>
      </c>
    </row>
    <row r="900" hidden="1">
      <c r="A900" s="1" t="s">
        <v>7</v>
      </c>
      <c r="B900" s="11" t="s">
        <v>1560</v>
      </c>
      <c r="C900" s="1" t="s">
        <v>536</v>
      </c>
    </row>
    <row r="901" hidden="1">
      <c r="A901" s="1" t="s">
        <v>7</v>
      </c>
      <c r="B901" s="11" t="s">
        <v>1561</v>
      </c>
      <c r="C901" s="1" t="s">
        <v>571</v>
      </c>
    </row>
    <row r="902">
      <c r="A902" s="1" t="s">
        <v>6</v>
      </c>
      <c r="B902" s="11" t="s">
        <v>1562</v>
      </c>
      <c r="C902" s="1" t="s">
        <v>561</v>
      </c>
    </row>
    <row r="903">
      <c r="A903" s="1" t="s">
        <v>6</v>
      </c>
      <c r="B903" s="11" t="s">
        <v>1563</v>
      </c>
      <c r="C903" s="1" t="s">
        <v>528</v>
      </c>
    </row>
    <row r="904" hidden="1">
      <c r="A904" s="1" t="s">
        <v>7</v>
      </c>
      <c r="B904" s="11" t="s">
        <v>1564</v>
      </c>
      <c r="C904" s="1" t="s">
        <v>628</v>
      </c>
    </row>
    <row r="905">
      <c r="A905" s="1" t="s">
        <v>6</v>
      </c>
      <c r="B905" s="11" t="s">
        <v>1565</v>
      </c>
      <c r="C905" s="1" t="s">
        <v>894</v>
      </c>
    </row>
    <row r="906">
      <c r="A906" s="1" t="s">
        <v>6</v>
      </c>
      <c r="B906" s="11" t="s">
        <v>1566</v>
      </c>
      <c r="C906" s="1" t="s">
        <v>705</v>
      </c>
    </row>
    <row r="907">
      <c r="A907" s="1" t="s">
        <v>6</v>
      </c>
      <c r="B907" s="11" t="s">
        <v>1567</v>
      </c>
      <c r="C907" s="1" t="s">
        <v>602</v>
      </c>
    </row>
    <row r="908" hidden="1">
      <c r="A908" s="1" t="s">
        <v>7</v>
      </c>
      <c r="B908" s="11" t="s">
        <v>1568</v>
      </c>
      <c r="C908" s="1" t="s">
        <v>526</v>
      </c>
    </row>
    <row r="909">
      <c r="A909" s="1" t="s">
        <v>6</v>
      </c>
      <c r="B909" s="11" t="s">
        <v>1569</v>
      </c>
      <c r="C909" s="1" t="s">
        <v>546</v>
      </c>
    </row>
    <row r="910">
      <c r="A910" s="1" t="s">
        <v>6</v>
      </c>
      <c r="B910" s="11" t="s">
        <v>1570</v>
      </c>
      <c r="C910" s="1" t="s">
        <v>580</v>
      </c>
    </row>
    <row r="911">
      <c r="A911" s="1" t="s">
        <v>6</v>
      </c>
      <c r="B911" s="11" t="s">
        <v>1571</v>
      </c>
      <c r="C911" s="1" t="s">
        <v>758</v>
      </c>
    </row>
    <row r="912">
      <c r="A912" s="1" t="s">
        <v>6</v>
      </c>
      <c r="B912" s="11" t="s">
        <v>1572</v>
      </c>
      <c r="C912" s="1" t="s">
        <v>569</v>
      </c>
    </row>
    <row r="913">
      <c r="A913" s="1" t="s">
        <v>6</v>
      </c>
      <c r="B913" s="11" t="s">
        <v>1573</v>
      </c>
      <c r="C913" s="1" t="s">
        <v>538</v>
      </c>
    </row>
    <row r="914">
      <c r="A914" s="1" t="s">
        <v>6</v>
      </c>
      <c r="B914" s="11" t="s">
        <v>1574</v>
      </c>
      <c r="C914" s="1" t="s">
        <v>805</v>
      </c>
    </row>
    <row r="915">
      <c r="A915" s="1" t="s">
        <v>6</v>
      </c>
      <c r="B915" s="11" t="s">
        <v>1575</v>
      </c>
      <c r="C915" s="1" t="s">
        <v>694</v>
      </c>
    </row>
    <row r="916">
      <c r="A916" s="1" t="s">
        <v>6</v>
      </c>
      <c r="B916" s="11" t="s">
        <v>1576</v>
      </c>
      <c r="C916" s="1" t="s">
        <v>595</v>
      </c>
    </row>
    <row r="917">
      <c r="A917" s="1" t="s">
        <v>6</v>
      </c>
      <c r="B917" s="11" t="s">
        <v>1577</v>
      </c>
      <c r="C917" s="1" t="s">
        <v>1196</v>
      </c>
    </row>
    <row r="918">
      <c r="A918" s="1" t="s">
        <v>6</v>
      </c>
      <c r="B918" s="11" t="s">
        <v>1578</v>
      </c>
      <c r="C918" s="1" t="s">
        <v>1579</v>
      </c>
    </row>
    <row r="919">
      <c r="A919" s="1" t="s">
        <v>6</v>
      </c>
      <c r="B919" s="11" t="s">
        <v>1580</v>
      </c>
      <c r="C919" s="1" t="s">
        <v>530</v>
      </c>
    </row>
    <row r="920">
      <c r="A920" s="1" t="s">
        <v>6</v>
      </c>
      <c r="B920" s="11" t="s">
        <v>1581</v>
      </c>
      <c r="C920" s="1" t="s">
        <v>1011</v>
      </c>
    </row>
    <row r="921">
      <c r="A921" s="1" t="s">
        <v>6</v>
      </c>
      <c r="B921" s="11" t="s">
        <v>1582</v>
      </c>
      <c r="C921" s="1" t="s">
        <v>733</v>
      </c>
    </row>
    <row r="922">
      <c r="A922" s="1" t="s">
        <v>6</v>
      </c>
      <c r="B922" s="11" t="s">
        <v>1583</v>
      </c>
      <c r="C922" s="1" t="s">
        <v>1584</v>
      </c>
    </row>
    <row r="923">
      <c r="A923" s="1" t="s">
        <v>6</v>
      </c>
      <c r="B923" s="11" t="s">
        <v>1585</v>
      </c>
      <c r="C923" s="1" t="s">
        <v>1122</v>
      </c>
    </row>
    <row r="924">
      <c r="A924" s="1" t="s">
        <v>6</v>
      </c>
      <c r="B924" s="11" t="s">
        <v>1586</v>
      </c>
      <c r="C924" s="1" t="s">
        <v>589</v>
      </c>
    </row>
    <row r="925">
      <c r="A925" s="1" t="s">
        <v>6</v>
      </c>
      <c r="B925" s="11" t="s">
        <v>1587</v>
      </c>
      <c r="C925" s="1" t="s">
        <v>595</v>
      </c>
    </row>
    <row r="926" hidden="1">
      <c r="A926" s="1" t="s">
        <v>7</v>
      </c>
      <c r="B926" s="11" t="s">
        <v>1588</v>
      </c>
      <c r="C926" s="1" t="s">
        <v>628</v>
      </c>
    </row>
    <row r="927">
      <c r="A927" s="1" t="s">
        <v>6</v>
      </c>
      <c r="B927" s="11" t="s">
        <v>1589</v>
      </c>
      <c r="C927" s="1" t="s">
        <v>597</v>
      </c>
    </row>
    <row r="928">
      <c r="A928" s="1" t="s">
        <v>6</v>
      </c>
      <c r="B928" s="11" t="s">
        <v>1590</v>
      </c>
      <c r="C928" s="1" t="s">
        <v>1410</v>
      </c>
    </row>
    <row r="929">
      <c r="A929" s="1" t="s">
        <v>6</v>
      </c>
      <c r="B929" s="11" t="s">
        <v>1591</v>
      </c>
      <c r="C929" s="1" t="s">
        <v>563</v>
      </c>
    </row>
    <row r="930">
      <c r="A930" s="1" t="s">
        <v>6</v>
      </c>
      <c r="B930" s="11" t="s">
        <v>1592</v>
      </c>
      <c r="C930" s="1" t="s">
        <v>1593</v>
      </c>
    </row>
    <row r="931" hidden="1">
      <c r="A931" s="1" t="s">
        <v>7</v>
      </c>
      <c r="B931" s="11" t="s">
        <v>1594</v>
      </c>
      <c r="C931" s="1" t="s">
        <v>526</v>
      </c>
    </row>
    <row r="932">
      <c r="A932" s="1" t="s">
        <v>6</v>
      </c>
      <c r="B932" s="11" t="s">
        <v>1595</v>
      </c>
      <c r="C932" s="1" t="s">
        <v>886</v>
      </c>
    </row>
    <row r="933" hidden="1">
      <c r="A933" s="1" t="s">
        <v>7</v>
      </c>
      <c r="B933" s="11" t="s">
        <v>1596</v>
      </c>
      <c r="C933" s="1" t="s">
        <v>536</v>
      </c>
    </row>
    <row r="934">
      <c r="A934" s="1" t="s">
        <v>6</v>
      </c>
      <c r="B934" s="11" t="s">
        <v>1597</v>
      </c>
      <c r="C934" s="1" t="s">
        <v>896</v>
      </c>
    </row>
    <row r="935">
      <c r="A935" s="1" t="s">
        <v>6</v>
      </c>
      <c r="B935" s="11" t="s">
        <v>1598</v>
      </c>
      <c r="C935" s="1" t="s">
        <v>602</v>
      </c>
    </row>
    <row r="936">
      <c r="A936" s="1" t="s">
        <v>6</v>
      </c>
      <c r="B936" s="11" t="s">
        <v>1599</v>
      </c>
      <c r="C936" s="1" t="s">
        <v>559</v>
      </c>
    </row>
    <row r="937">
      <c r="A937" s="1" t="s">
        <v>6</v>
      </c>
      <c r="B937" s="11" t="s">
        <v>1600</v>
      </c>
      <c r="C937" s="1" t="s">
        <v>943</v>
      </c>
    </row>
    <row r="938">
      <c r="A938" s="1" t="s">
        <v>6</v>
      </c>
      <c r="B938" s="11" t="s">
        <v>1601</v>
      </c>
      <c r="C938" s="1" t="s">
        <v>879</v>
      </c>
    </row>
    <row r="939">
      <c r="A939" s="1" t="s">
        <v>6</v>
      </c>
      <c r="B939" s="11" t="s">
        <v>1602</v>
      </c>
      <c r="C939" s="1" t="s">
        <v>894</v>
      </c>
    </row>
    <row r="940">
      <c r="A940" s="1" t="s">
        <v>6</v>
      </c>
      <c r="B940" s="11" t="s">
        <v>1603</v>
      </c>
      <c r="C940" s="1" t="s">
        <v>597</v>
      </c>
    </row>
    <row r="941">
      <c r="A941" s="1" t="s">
        <v>6</v>
      </c>
      <c r="B941" s="11" t="s">
        <v>1604</v>
      </c>
      <c r="C941" s="1" t="s">
        <v>685</v>
      </c>
    </row>
    <row r="942" hidden="1">
      <c r="A942" s="1" t="s">
        <v>7</v>
      </c>
      <c r="B942" s="11" t="s">
        <v>1605</v>
      </c>
      <c r="C942" s="1" t="s">
        <v>628</v>
      </c>
    </row>
    <row r="943" hidden="1">
      <c r="A943" s="1" t="s">
        <v>7</v>
      </c>
      <c r="B943" s="11" t="s">
        <v>1606</v>
      </c>
      <c r="C943" s="1" t="s">
        <v>536</v>
      </c>
    </row>
    <row r="944">
      <c r="A944" s="1" t="s">
        <v>6</v>
      </c>
      <c r="B944" s="11" t="s">
        <v>1607</v>
      </c>
      <c r="C944" s="1" t="s">
        <v>1410</v>
      </c>
    </row>
    <row r="945">
      <c r="A945" s="1" t="s">
        <v>6</v>
      </c>
      <c r="B945" s="11" t="s">
        <v>1608</v>
      </c>
      <c r="C945" s="1" t="s">
        <v>567</v>
      </c>
    </row>
    <row r="946">
      <c r="A946" s="1" t="s">
        <v>6</v>
      </c>
      <c r="B946" s="11" t="s">
        <v>1609</v>
      </c>
      <c r="C946" s="1" t="s">
        <v>720</v>
      </c>
    </row>
    <row r="947">
      <c r="A947" s="1" t="s">
        <v>6</v>
      </c>
      <c r="B947" s="11" t="s">
        <v>1610</v>
      </c>
      <c r="C947" s="1" t="s">
        <v>569</v>
      </c>
    </row>
    <row r="948">
      <c r="A948" s="1" t="s">
        <v>6</v>
      </c>
      <c r="B948" s="11" t="s">
        <v>1611</v>
      </c>
      <c r="C948" s="1" t="s">
        <v>1034</v>
      </c>
    </row>
    <row r="949" hidden="1">
      <c r="A949" s="1" t="s">
        <v>7</v>
      </c>
      <c r="B949" s="11" t="s">
        <v>1612</v>
      </c>
      <c r="C949" s="1" t="s">
        <v>628</v>
      </c>
    </row>
    <row r="950" hidden="1">
      <c r="A950" s="1" t="s">
        <v>7</v>
      </c>
      <c r="B950" s="11" t="s">
        <v>1613</v>
      </c>
      <c r="C950" s="1" t="s">
        <v>536</v>
      </c>
    </row>
    <row r="951" hidden="1">
      <c r="A951" s="1" t="s">
        <v>7</v>
      </c>
      <c r="B951" s="11" t="s">
        <v>1614</v>
      </c>
      <c r="C951" s="1" t="s">
        <v>536</v>
      </c>
    </row>
    <row r="952">
      <c r="A952" s="1" t="s">
        <v>6</v>
      </c>
      <c r="B952" s="11" t="s">
        <v>1615</v>
      </c>
      <c r="C952" s="1" t="s">
        <v>993</v>
      </c>
    </row>
    <row r="953">
      <c r="A953" s="1" t="s">
        <v>6</v>
      </c>
      <c r="B953" s="11" t="s">
        <v>1616</v>
      </c>
      <c r="C953" s="1" t="s">
        <v>557</v>
      </c>
    </row>
    <row r="954" hidden="1">
      <c r="A954" s="1" t="s">
        <v>7</v>
      </c>
      <c r="B954" s="11" t="s">
        <v>1617</v>
      </c>
      <c r="C954" s="1" t="s">
        <v>536</v>
      </c>
    </row>
    <row r="955" hidden="1">
      <c r="A955" s="1" t="s">
        <v>7</v>
      </c>
      <c r="B955" s="11" t="s">
        <v>1618</v>
      </c>
      <c r="C955" s="1" t="s">
        <v>571</v>
      </c>
    </row>
    <row r="956" hidden="1">
      <c r="A956" s="1" t="s">
        <v>7</v>
      </c>
      <c r="B956" s="11" t="s">
        <v>1619</v>
      </c>
      <c r="C956" s="1" t="s">
        <v>628</v>
      </c>
    </row>
    <row r="957">
      <c r="A957" s="1" t="s">
        <v>6</v>
      </c>
      <c r="B957" s="11" t="s">
        <v>1620</v>
      </c>
      <c r="C957" s="1" t="s">
        <v>1034</v>
      </c>
    </row>
    <row r="958" hidden="1">
      <c r="A958" s="1" t="s">
        <v>7</v>
      </c>
      <c r="B958" s="11" t="s">
        <v>1621</v>
      </c>
      <c r="C958" s="1" t="s">
        <v>1044</v>
      </c>
    </row>
    <row r="959">
      <c r="A959" s="1" t="s">
        <v>6</v>
      </c>
      <c r="B959" s="11" t="s">
        <v>1622</v>
      </c>
      <c r="C959" s="1" t="s">
        <v>1623</v>
      </c>
    </row>
    <row r="960" hidden="1">
      <c r="A960" s="1" t="s">
        <v>7</v>
      </c>
      <c r="B960" s="11" t="s">
        <v>1624</v>
      </c>
      <c r="C960" s="1" t="s">
        <v>536</v>
      </c>
    </row>
    <row r="961">
      <c r="A961" s="1" t="s">
        <v>6</v>
      </c>
      <c r="B961" s="11" t="s">
        <v>1625</v>
      </c>
      <c r="C961" s="1" t="s">
        <v>662</v>
      </c>
    </row>
    <row r="962">
      <c r="A962" s="1" t="s">
        <v>6</v>
      </c>
      <c r="B962" s="11" t="s">
        <v>1626</v>
      </c>
      <c r="C962" s="1" t="s">
        <v>681</v>
      </c>
    </row>
    <row r="963">
      <c r="A963" s="1" t="s">
        <v>6</v>
      </c>
      <c r="B963" s="11" t="s">
        <v>1627</v>
      </c>
      <c r="C963" s="1" t="s">
        <v>640</v>
      </c>
    </row>
    <row r="964">
      <c r="A964" s="1" t="s">
        <v>6</v>
      </c>
      <c r="B964" s="11" t="s">
        <v>1628</v>
      </c>
      <c r="C964" s="1" t="s">
        <v>894</v>
      </c>
    </row>
    <row r="965">
      <c r="A965" s="1" t="s">
        <v>6</v>
      </c>
      <c r="B965" s="11" t="s">
        <v>1629</v>
      </c>
      <c r="C965" s="1" t="s">
        <v>685</v>
      </c>
    </row>
    <row r="966">
      <c r="A966" s="1" t="s">
        <v>6</v>
      </c>
      <c r="B966" s="11" t="s">
        <v>1630</v>
      </c>
      <c r="C966" s="1" t="s">
        <v>552</v>
      </c>
    </row>
    <row r="967" hidden="1">
      <c r="A967" s="1" t="s">
        <v>7</v>
      </c>
      <c r="B967" s="11" t="s">
        <v>1631</v>
      </c>
      <c r="C967" s="1" t="s">
        <v>571</v>
      </c>
    </row>
    <row r="968" hidden="1">
      <c r="A968" s="1" t="s">
        <v>7</v>
      </c>
      <c r="B968" s="11" t="s">
        <v>1632</v>
      </c>
      <c r="C968" s="1" t="s">
        <v>536</v>
      </c>
    </row>
    <row r="969">
      <c r="A969" s="1" t="s">
        <v>6</v>
      </c>
      <c r="B969" s="11" t="s">
        <v>1633</v>
      </c>
      <c r="C969" s="1" t="s">
        <v>681</v>
      </c>
    </row>
    <row r="970">
      <c r="A970" s="1" t="s">
        <v>6</v>
      </c>
      <c r="B970" s="11" t="s">
        <v>1634</v>
      </c>
      <c r="C970" s="1" t="s">
        <v>532</v>
      </c>
    </row>
    <row r="971">
      <c r="A971" s="1" t="s">
        <v>6</v>
      </c>
      <c r="B971" s="11" t="s">
        <v>1635</v>
      </c>
      <c r="C971" s="1" t="s">
        <v>580</v>
      </c>
    </row>
    <row r="972">
      <c r="A972" s="1" t="s">
        <v>6</v>
      </c>
      <c r="B972" s="11" t="s">
        <v>1636</v>
      </c>
      <c r="C972" s="1" t="s">
        <v>599</v>
      </c>
    </row>
    <row r="973">
      <c r="A973" s="1" t="s">
        <v>6</v>
      </c>
      <c r="B973" s="11" t="s">
        <v>1637</v>
      </c>
      <c r="C973" s="1" t="s">
        <v>710</v>
      </c>
    </row>
    <row r="974" hidden="1">
      <c r="A974" s="1" t="s">
        <v>7</v>
      </c>
      <c r="B974" s="11" t="s">
        <v>1638</v>
      </c>
      <c r="C974" s="1" t="s">
        <v>536</v>
      </c>
    </row>
    <row r="975" hidden="1">
      <c r="A975" s="1" t="s">
        <v>7</v>
      </c>
      <c r="B975" s="11" t="s">
        <v>1639</v>
      </c>
      <c r="C975" s="1" t="s">
        <v>1044</v>
      </c>
    </row>
    <row r="976">
      <c r="A976" s="1" t="s">
        <v>6</v>
      </c>
      <c r="B976" s="11" t="s">
        <v>1640</v>
      </c>
      <c r="C976" s="1" t="s">
        <v>645</v>
      </c>
    </row>
    <row r="977">
      <c r="A977" s="1" t="s">
        <v>6</v>
      </c>
      <c r="B977" s="11" t="s">
        <v>1641</v>
      </c>
      <c r="C977" s="1" t="s">
        <v>645</v>
      </c>
    </row>
    <row r="978">
      <c r="A978" s="1" t="s">
        <v>6</v>
      </c>
      <c r="B978" s="11" t="s">
        <v>1642</v>
      </c>
      <c r="C978" s="1" t="s">
        <v>696</v>
      </c>
    </row>
    <row r="979">
      <c r="A979" s="1" t="s">
        <v>6</v>
      </c>
      <c r="B979" s="11" t="s">
        <v>1643</v>
      </c>
      <c r="C979" s="1" t="s">
        <v>681</v>
      </c>
    </row>
    <row r="980">
      <c r="A980" s="1" t="s">
        <v>6</v>
      </c>
      <c r="B980" s="11" t="s">
        <v>1644</v>
      </c>
      <c r="C980" s="1" t="s">
        <v>552</v>
      </c>
    </row>
    <row r="981">
      <c r="A981" s="1" t="s">
        <v>6</v>
      </c>
      <c r="B981" s="11" t="s">
        <v>1645</v>
      </c>
      <c r="C981" s="1" t="s">
        <v>642</v>
      </c>
    </row>
    <row r="982" hidden="1">
      <c r="A982" s="1" t="s">
        <v>7</v>
      </c>
      <c r="B982" s="11" t="s">
        <v>1646</v>
      </c>
      <c r="C982" s="1" t="s">
        <v>536</v>
      </c>
    </row>
    <row r="983">
      <c r="A983" s="1" t="s">
        <v>6</v>
      </c>
      <c r="B983" s="11" t="s">
        <v>1647</v>
      </c>
      <c r="C983" s="1" t="s">
        <v>552</v>
      </c>
    </row>
    <row r="984">
      <c r="A984" s="1" t="s">
        <v>6</v>
      </c>
      <c r="B984" s="11" t="s">
        <v>1648</v>
      </c>
      <c r="C984" s="1" t="s">
        <v>582</v>
      </c>
    </row>
    <row r="985">
      <c r="A985" s="1" t="s">
        <v>6</v>
      </c>
      <c r="B985" s="11" t="s">
        <v>1649</v>
      </c>
      <c r="C985" s="1" t="s">
        <v>750</v>
      </c>
    </row>
    <row r="986" hidden="1">
      <c r="A986" s="1" t="s">
        <v>7</v>
      </c>
      <c r="B986" s="11" t="s">
        <v>1650</v>
      </c>
      <c r="C986" s="1" t="s">
        <v>536</v>
      </c>
    </row>
    <row r="987" hidden="1">
      <c r="A987" s="1" t="s">
        <v>7</v>
      </c>
      <c r="B987" s="11" t="s">
        <v>1651</v>
      </c>
      <c r="C987" s="1" t="s">
        <v>536</v>
      </c>
    </row>
    <row r="988">
      <c r="A988" s="1" t="s">
        <v>6</v>
      </c>
      <c r="B988" s="11" t="s">
        <v>1652</v>
      </c>
      <c r="C988" s="1" t="s">
        <v>894</v>
      </c>
    </row>
    <row r="989">
      <c r="A989" s="1" t="s">
        <v>6</v>
      </c>
      <c r="B989" s="11" t="s">
        <v>1653</v>
      </c>
      <c r="C989" s="1" t="s">
        <v>563</v>
      </c>
    </row>
    <row r="990" hidden="1">
      <c r="A990" s="1" t="s">
        <v>7</v>
      </c>
      <c r="B990" s="11" t="s">
        <v>1654</v>
      </c>
      <c r="C990" s="1" t="s">
        <v>536</v>
      </c>
    </row>
    <row r="991" hidden="1">
      <c r="A991" s="1" t="s">
        <v>7</v>
      </c>
      <c r="B991" s="11" t="s">
        <v>1655</v>
      </c>
      <c r="C991" s="1" t="s">
        <v>536</v>
      </c>
    </row>
    <row r="992">
      <c r="A992" s="1" t="s">
        <v>6</v>
      </c>
      <c r="B992" s="11" t="s">
        <v>1656</v>
      </c>
      <c r="C992" s="1" t="s">
        <v>634</v>
      </c>
    </row>
    <row r="993" hidden="1">
      <c r="A993" s="1" t="s">
        <v>7</v>
      </c>
      <c r="B993" s="11" t="s">
        <v>1657</v>
      </c>
      <c r="C993" s="1" t="s">
        <v>628</v>
      </c>
    </row>
    <row r="994" hidden="1">
      <c r="A994" s="1" t="s">
        <v>7</v>
      </c>
      <c r="B994" s="11" t="s">
        <v>1658</v>
      </c>
      <c r="C994" s="1" t="s">
        <v>536</v>
      </c>
    </row>
    <row r="995">
      <c r="A995" s="1" t="s">
        <v>6</v>
      </c>
      <c r="B995" s="11" t="s">
        <v>1659</v>
      </c>
      <c r="C995" s="1" t="s">
        <v>534</v>
      </c>
    </row>
    <row r="996" hidden="1">
      <c r="A996" s="1" t="s">
        <v>7</v>
      </c>
      <c r="B996" s="11" t="s">
        <v>1660</v>
      </c>
      <c r="C996" s="1" t="s">
        <v>536</v>
      </c>
    </row>
    <row r="997" hidden="1">
      <c r="A997" s="1" t="s">
        <v>7</v>
      </c>
      <c r="B997" s="11" t="s">
        <v>1661</v>
      </c>
      <c r="C997" s="1" t="s">
        <v>571</v>
      </c>
    </row>
    <row r="998">
      <c r="A998" s="1" t="s">
        <v>6</v>
      </c>
      <c r="B998" s="11" t="s">
        <v>1662</v>
      </c>
      <c r="C998" s="1" t="s">
        <v>1663</v>
      </c>
    </row>
    <row r="999">
      <c r="A999" s="1" t="s">
        <v>6</v>
      </c>
      <c r="B999" s="11" t="s">
        <v>1664</v>
      </c>
      <c r="C999" s="1" t="s">
        <v>803</v>
      </c>
    </row>
    <row r="1000">
      <c r="A1000" s="1" t="s">
        <v>6</v>
      </c>
      <c r="B1000" s="11" t="s">
        <v>1665</v>
      </c>
      <c r="C1000" s="1" t="s">
        <v>595</v>
      </c>
    </row>
    <row r="1001">
      <c r="A1001" s="1" t="s">
        <v>6</v>
      </c>
      <c r="B1001" s="11" t="s">
        <v>1666</v>
      </c>
      <c r="C1001" s="1" t="s">
        <v>580</v>
      </c>
    </row>
    <row r="1002" hidden="1">
      <c r="A1002" s="1" t="s">
        <v>7</v>
      </c>
      <c r="B1002" s="11" t="s">
        <v>1667</v>
      </c>
      <c r="C1002" s="1" t="s">
        <v>536</v>
      </c>
    </row>
    <row r="1003">
      <c r="A1003" s="1" t="s">
        <v>6</v>
      </c>
      <c r="B1003" s="11" t="s">
        <v>1668</v>
      </c>
      <c r="C1003" s="1" t="s">
        <v>580</v>
      </c>
    </row>
    <row r="1004">
      <c r="A1004" s="1" t="s">
        <v>6</v>
      </c>
      <c r="B1004" s="11" t="s">
        <v>1669</v>
      </c>
      <c r="C1004" s="1" t="s">
        <v>645</v>
      </c>
    </row>
    <row r="1005">
      <c r="A1005" s="1" t="s">
        <v>6</v>
      </c>
      <c r="B1005" s="11" t="s">
        <v>1670</v>
      </c>
      <c r="C1005" s="1" t="s">
        <v>914</v>
      </c>
    </row>
    <row r="1006">
      <c r="A1006" s="1" t="s">
        <v>6</v>
      </c>
      <c r="B1006" s="11" t="s">
        <v>1671</v>
      </c>
      <c r="C1006" s="1" t="s">
        <v>710</v>
      </c>
    </row>
    <row r="1007">
      <c r="A1007" s="1" t="s">
        <v>6</v>
      </c>
      <c r="B1007" s="11" t="s">
        <v>1672</v>
      </c>
      <c r="C1007" s="1" t="s">
        <v>750</v>
      </c>
    </row>
    <row r="1008" hidden="1">
      <c r="A1008" s="1" t="s">
        <v>7</v>
      </c>
      <c r="B1008" s="11" t="s">
        <v>1673</v>
      </c>
      <c r="C1008" s="1" t="s">
        <v>536</v>
      </c>
    </row>
    <row r="1009">
      <c r="A1009" s="1" t="s">
        <v>6</v>
      </c>
      <c r="B1009" s="11" t="s">
        <v>1674</v>
      </c>
      <c r="C1009" s="1" t="s">
        <v>805</v>
      </c>
    </row>
    <row r="1010">
      <c r="A1010" s="1" t="s">
        <v>6</v>
      </c>
      <c r="B1010" s="11" t="s">
        <v>1675</v>
      </c>
      <c r="C1010" s="1" t="s">
        <v>965</v>
      </c>
    </row>
    <row r="1011">
      <c r="A1011" s="1" t="s">
        <v>6</v>
      </c>
      <c r="B1011" s="11" t="s">
        <v>1676</v>
      </c>
      <c r="C1011" s="1" t="s">
        <v>965</v>
      </c>
    </row>
    <row r="1012" hidden="1">
      <c r="A1012" s="1" t="s">
        <v>7</v>
      </c>
      <c r="B1012" s="11" t="s">
        <v>1677</v>
      </c>
      <c r="C1012" s="1" t="s">
        <v>536</v>
      </c>
    </row>
    <row r="1013">
      <c r="A1013" s="1" t="s">
        <v>6</v>
      </c>
      <c r="B1013" s="11" t="s">
        <v>1678</v>
      </c>
      <c r="C1013" s="1" t="s">
        <v>597</v>
      </c>
    </row>
    <row r="1014" hidden="1">
      <c r="A1014" s="1" t="s">
        <v>7</v>
      </c>
      <c r="B1014" s="11" t="s">
        <v>1679</v>
      </c>
      <c r="C1014" s="1" t="s">
        <v>536</v>
      </c>
    </row>
    <row r="1015">
      <c r="A1015" s="1" t="s">
        <v>6</v>
      </c>
      <c r="B1015" s="11" t="s">
        <v>1680</v>
      </c>
      <c r="C1015" s="1" t="s">
        <v>1681</v>
      </c>
    </row>
    <row r="1016">
      <c r="A1016" s="1" t="s">
        <v>6</v>
      </c>
      <c r="B1016" s="11" t="s">
        <v>1682</v>
      </c>
      <c r="C1016" s="1" t="s">
        <v>576</v>
      </c>
    </row>
    <row r="1017">
      <c r="A1017" s="1" t="s">
        <v>6</v>
      </c>
      <c r="B1017" s="11" t="s">
        <v>1683</v>
      </c>
      <c r="C1017" s="1" t="s">
        <v>681</v>
      </c>
    </row>
    <row r="1018">
      <c r="A1018" s="1" t="s">
        <v>6</v>
      </c>
      <c r="B1018" s="11" t="s">
        <v>1684</v>
      </c>
      <c r="C1018" s="1" t="s">
        <v>768</v>
      </c>
    </row>
    <row r="1019">
      <c r="A1019" s="1" t="s">
        <v>6</v>
      </c>
      <c r="B1019" s="11" t="s">
        <v>1685</v>
      </c>
      <c r="C1019" s="1" t="s">
        <v>685</v>
      </c>
    </row>
    <row r="1020" hidden="1">
      <c r="A1020" s="1" t="s">
        <v>7</v>
      </c>
      <c r="B1020" s="11" t="s">
        <v>1686</v>
      </c>
      <c r="C1020" s="1" t="s">
        <v>536</v>
      </c>
    </row>
    <row r="1021">
      <c r="A1021" s="1" t="s">
        <v>6</v>
      </c>
      <c r="B1021" s="11" t="s">
        <v>1687</v>
      </c>
      <c r="C1021" s="1" t="s">
        <v>576</v>
      </c>
    </row>
    <row r="1022">
      <c r="A1022" s="1" t="s">
        <v>6</v>
      </c>
      <c r="B1022" s="11" t="s">
        <v>1688</v>
      </c>
      <c r="C1022" s="1" t="s">
        <v>599</v>
      </c>
    </row>
    <row r="1023" hidden="1">
      <c r="A1023" s="1" t="s">
        <v>7</v>
      </c>
      <c r="B1023" s="11" t="s">
        <v>1689</v>
      </c>
      <c r="C1023" s="1" t="s">
        <v>536</v>
      </c>
    </row>
    <row r="1024">
      <c r="A1024" s="1" t="s">
        <v>6</v>
      </c>
      <c r="B1024" s="11" t="s">
        <v>1690</v>
      </c>
      <c r="C1024" s="1" t="s">
        <v>642</v>
      </c>
    </row>
    <row r="1025">
      <c r="A1025" s="1" t="s">
        <v>6</v>
      </c>
      <c r="B1025" s="11" t="s">
        <v>1691</v>
      </c>
      <c r="C1025" s="1" t="s">
        <v>1210</v>
      </c>
    </row>
    <row r="1026">
      <c r="A1026" s="1" t="s">
        <v>6</v>
      </c>
      <c r="B1026" s="11" t="s">
        <v>1692</v>
      </c>
      <c r="C1026" s="1" t="s">
        <v>761</v>
      </c>
    </row>
    <row r="1027" hidden="1">
      <c r="A1027" s="1" t="s">
        <v>7</v>
      </c>
      <c r="B1027" s="11" t="s">
        <v>1693</v>
      </c>
      <c r="C1027" s="1" t="s">
        <v>1694</v>
      </c>
    </row>
    <row r="1028">
      <c r="A1028" s="1" t="s">
        <v>6</v>
      </c>
      <c r="B1028" s="11" t="s">
        <v>1695</v>
      </c>
      <c r="C1028" s="1" t="s">
        <v>834</v>
      </c>
    </row>
    <row r="1029">
      <c r="A1029" s="1" t="s">
        <v>6</v>
      </c>
      <c r="B1029" s="11" t="s">
        <v>1696</v>
      </c>
      <c r="C1029" s="1" t="s">
        <v>673</v>
      </c>
    </row>
    <row r="1030" hidden="1">
      <c r="A1030" s="1" t="s">
        <v>7</v>
      </c>
      <c r="B1030" s="11" t="s">
        <v>1697</v>
      </c>
      <c r="C1030" s="1" t="s">
        <v>536</v>
      </c>
    </row>
    <row r="1031">
      <c r="A1031" s="1" t="s">
        <v>6</v>
      </c>
      <c r="B1031" s="11" t="s">
        <v>1698</v>
      </c>
      <c r="C1031" s="1" t="s">
        <v>582</v>
      </c>
    </row>
    <row r="1032">
      <c r="A1032" s="1" t="s">
        <v>6</v>
      </c>
      <c r="B1032" s="11" t="s">
        <v>1699</v>
      </c>
      <c r="C1032" s="1" t="s">
        <v>576</v>
      </c>
    </row>
    <row r="1033">
      <c r="A1033" s="1" t="s">
        <v>6</v>
      </c>
      <c r="B1033" s="11" t="s">
        <v>1700</v>
      </c>
      <c r="C1033" s="1" t="s">
        <v>550</v>
      </c>
    </row>
    <row r="1034">
      <c r="A1034" s="1" t="s">
        <v>6</v>
      </c>
      <c r="B1034" s="11" t="s">
        <v>1701</v>
      </c>
      <c r="C1034" s="1" t="s">
        <v>805</v>
      </c>
    </row>
    <row r="1035">
      <c r="A1035" s="1" t="s">
        <v>6</v>
      </c>
      <c r="B1035" s="11" t="s">
        <v>1702</v>
      </c>
      <c r="C1035" s="1" t="s">
        <v>534</v>
      </c>
    </row>
    <row r="1036">
      <c r="A1036" s="1" t="s">
        <v>6</v>
      </c>
      <c r="B1036" s="11" t="s">
        <v>1703</v>
      </c>
      <c r="C1036" s="1" t="s">
        <v>694</v>
      </c>
    </row>
    <row r="1037">
      <c r="A1037" s="1" t="s">
        <v>6</v>
      </c>
      <c r="B1037" s="11" t="s">
        <v>1704</v>
      </c>
      <c r="C1037" s="1" t="s">
        <v>550</v>
      </c>
    </row>
    <row r="1038">
      <c r="A1038" s="1" t="s">
        <v>6</v>
      </c>
      <c r="B1038" s="11" t="s">
        <v>1705</v>
      </c>
      <c r="C1038" s="1" t="s">
        <v>894</v>
      </c>
    </row>
    <row r="1039">
      <c r="A1039" s="1" t="s">
        <v>6</v>
      </c>
      <c r="B1039" s="11" t="s">
        <v>1706</v>
      </c>
      <c r="C1039" s="1" t="s">
        <v>705</v>
      </c>
    </row>
    <row r="1040">
      <c r="A1040" s="1" t="s">
        <v>6</v>
      </c>
      <c r="B1040" s="11" t="s">
        <v>1707</v>
      </c>
      <c r="C1040" s="1" t="s">
        <v>567</v>
      </c>
    </row>
    <row r="1041" hidden="1">
      <c r="A1041" s="1" t="s">
        <v>7</v>
      </c>
      <c r="B1041" s="11" t="s">
        <v>1708</v>
      </c>
      <c r="C1041" s="1" t="s">
        <v>536</v>
      </c>
    </row>
    <row r="1042" hidden="1">
      <c r="A1042" s="1" t="s">
        <v>7</v>
      </c>
      <c r="B1042" s="11" t="s">
        <v>1709</v>
      </c>
      <c r="C1042" s="1" t="s">
        <v>536</v>
      </c>
    </row>
    <row r="1043">
      <c r="A1043" s="1" t="s">
        <v>6</v>
      </c>
      <c r="B1043" s="11" t="s">
        <v>1710</v>
      </c>
      <c r="C1043" s="1" t="s">
        <v>761</v>
      </c>
    </row>
    <row r="1044" hidden="1">
      <c r="A1044" s="1" t="s">
        <v>7</v>
      </c>
      <c r="B1044" s="11" t="s">
        <v>1711</v>
      </c>
      <c r="C1044" s="1" t="s">
        <v>628</v>
      </c>
    </row>
    <row r="1045" hidden="1">
      <c r="A1045" s="1" t="s">
        <v>7</v>
      </c>
      <c r="B1045" s="11" t="s">
        <v>1712</v>
      </c>
      <c r="C1045" s="1" t="s">
        <v>628</v>
      </c>
    </row>
    <row r="1046" hidden="1">
      <c r="A1046" s="1" t="s">
        <v>7</v>
      </c>
      <c r="B1046" s="11" t="s">
        <v>1713</v>
      </c>
      <c r="C1046" s="1" t="s">
        <v>536</v>
      </c>
    </row>
    <row r="1047">
      <c r="A1047" s="1" t="s">
        <v>6</v>
      </c>
      <c r="B1047" s="11" t="s">
        <v>1714</v>
      </c>
      <c r="C1047" s="1" t="s">
        <v>1034</v>
      </c>
    </row>
    <row r="1048" hidden="1">
      <c r="A1048" s="1" t="s">
        <v>7</v>
      </c>
      <c r="B1048" s="11" t="s">
        <v>1715</v>
      </c>
      <c r="C1048" s="1" t="s">
        <v>536</v>
      </c>
    </row>
    <row r="1049" hidden="1">
      <c r="A1049" s="1" t="s">
        <v>7</v>
      </c>
      <c r="B1049" s="11" t="s">
        <v>1716</v>
      </c>
      <c r="C1049" s="1" t="s">
        <v>536</v>
      </c>
    </row>
    <row r="1050" hidden="1">
      <c r="A1050" s="1" t="s">
        <v>7</v>
      </c>
      <c r="B1050" s="11" t="s">
        <v>1717</v>
      </c>
      <c r="C1050" s="1" t="s">
        <v>571</v>
      </c>
    </row>
    <row r="1051" hidden="1">
      <c r="A1051" s="1" t="s">
        <v>7</v>
      </c>
      <c r="B1051" s="11" t="s">
        <v>1718</v>
      </c>
      <c r="C1051" s="1" t="s">
        <v>536</v>
      </c>
    </row>
    <row r="1052" hidden="1">
      <c r="A1052" s="1" t="s">
        <v>7</v>
      </c>
      <c r="B1052" s="11" t="s">
        <v>1719</v>
      </c>
      <c r="C1052" s="1" t="s">
        <v>628</v>
      </c>
    </row>
    <row r="1053" hidden="1">
      <c r="A1053" s="1" t="s">
        <v>7</v>
      </c>
      <c r="B1053" s="11" t="s">
        <v>1720</v>
      </c>
      <c r="C1053" s="1" t="s">
        <v>628</v>
      </c>
    </row>
    <row r="1054" hidden="1">
      <c r="A1054" s="1" t="s">
        <v>7</v>
      </c>
      <c r="B1054" s="11" t="s">
        <v>1721</v>
      </c>
      <c r="C1054" s="1" t="s">
        <v>536</v>
      </c>
    </row>
    <row r="1055">
      <c r="A1055" s="1" t="s">
        <v>6</v>
      </c>
      <c r="B1055" s="11" t="s">
        <v>1722</v>
      </c>
      <c r="C1055" s="1" t="s">
        <v>700</v>
      </c>
    </row>
    <row r="1056">
      <c r="A1056" s="1" t="s">
        <v>6</v>
      </c>
      <c r="B1056" s="11" t="s">
        <v>1723</v>
      </c>
      <c r="C1056" s="1" t="s">
        <v>666</v>
      </c>
    </row>
    <row r="1057">
      <c r="A1057" s="1" t="s">
        <v>6</v>
      </c>
      <c r="B1057" s="11" t="s">
        <v>1724</v>
      </c>
      <c r="C1057" s="1" t="s">
        <v>561</v>
      </c>
    </row>
    <row r="1058">
      <c r="A1058" s="1" t="s">
        <v>6</v>
      </c>
      <c r="B1058" s="11" t="s">
        <v>1725</v>
      </c>
      <c r="C1058" s="1" t="s">
        <v>550</v>
      </c>
    </row>
    <row r="1059">
      <c r="A1059" s="1" t="s">
        <v>6</v>
      </c>
      <c r="B1059" s="11" t="s">
        <v>1726</v>
      </c>
      <c r="C1059" s="1" t="s">
        <v>694</v>
      </c>
    </row>
    <row r="1060">
      <c r="A1060" s="1" t="s">
        <v>6</v>
      </c>
      <c r="B1060" s="11" t="s">
        <v>1727</v>
      </c>
      <c r="C1060" s="1" t="s">
        <v>923</v>
      </c>
    </row>
    <row r="1061">
      <c r="A1061" s="1" t="s">
        <v>6</v>
      </c>
      <c r="B1061" s="11" t="s">
        <v>1728</v>
      </c>
      <c r="C1061" s="1" t="s">
        <v>1166</v>
      </c>
    </row>
    <row r="1062">
      <c r="A1062" s="1" t="s">
        <v>6</v>
      </c>
      <c r="B1062" s="11" t="s">
        <v>1729</v>
      </c>
      <c r="C1062" s="1" t="s">
        <v>914</v>
      </c>
    </row>
    <row r="1063" hidden="1">
      <c r="A1063" s="1" t="s">
        <v>7</v>
      </c>
      <c r="B1063" s="11" t="s">
        <v>1730</v>
      </c>
      <c r="C1063" s="1" t="s">
        <v>536</v>
      </c>
    </row>
    <row r="1064" hidden="1">
      <c r="A1064" s="1" t="s">
        <v>7</v>
      </c>
      <c r="B1064" s="11" t="s">
        <v>1731</v>
      </c>
      <c r="C1064" s="1" t="s">
        <v>571</v>
      </c>
    </row>
    <row r="1065">
      <c r="A1065" s="1" t="s">
        <v>6</v>
      </c>
      <c r="B1065" s="11" t="s">
        <v>1732</v>
      </c>
      <c r="C1065" s="1" t="s">
        <v>573</v>
      </c>
    </row>
    <row r="1066" hidden="1">
      <c r="A1066" s="1" t="s">
        <v>7</v>
      </c>
      <c r="B1066" s="11" t="s">
        <v>1733</v>
      </c>
      <c r="C1066" s="1" t="s">
        <v>536</v>
      </c>
    </row>
    <row r="1067">
      <c r="A1067" s="1" t="s">
        <v>6</v>
      </c>
      <c r="B1067" s="11" t="s">
        <v>1734</v>
      </c>
      <c r="C1067" s="1" t="s">
        <v>569</v>
      </c>
    </row>
    <row r="1068">
      <c r="A1068" s="1" t="s">
        <v>6</v>
      </c>
      <c r="B1068" s="11" t="s">
        <v>1735</v>
      </c>
      <c r="C1068" s="1" t="s">
        <v>532</v>
      </c>
    </row>
    <row r="1069">
      <c r="A1069" s="1" t="s">
        <v>6</v>
      </c>
      <c r="B1069" s="11" t="s">
        <v>1736</v>
      </c>
      <c r="C1069" s="1" t="s">
        <v>694</v>
      </c>
    </row>
    <row r="1070">
      <c r="A1070" s="1" t="s">
        <v>6</v>
      </c>
      <c r="B1070" s="11" t="s">
        <v>1737</v>
      </c>
      <c r="C1070" s="1" t="s">
        <v>587</v>
      </c>
    </row>
    <row r="1071">
      <c r="A1071" s="1" t="s">
        <v>6</v>
      </c>
      <c r="B1071" s="11" t="s">
        <v>1738</v>
      </c>
      <c r="C1071" s="1" t="s">
        <v>580</v>
      </c>
    </row>
    <row r="1072" hidden="1">
      <c r="A1072" s="1" t="s">
        <v>7</v>
      </c>
      <c r="B1072" s="11" t="s">
        <v>1739</v>
      </c>
      <c r="C1072" s="1" t="s">
        <v>536</v>
      </c>
    </row>
    <row r="1073">
      <c r="A1073" s="1" t="s">
        <v>6</v>
      </c>
      <c r="B1073" s="11" t="s">
        <v>1740</v>
      </c>
      <c r="C1073" s="1" t="s">
        <v>929</v>
      </c>
    </row>
    <row r="1074">
      <c r="A1074" s="1" t="s">
        <v>6</v>
      </c>
      <c r="B1074" s="11" t="s">
        <v>1741</v>
      </c>
      <c r="C1074" s="1" t="s">
        <v>700</v>
      </c>
    </row>
    <row r="1075" hidden="1">
      <c r="A1075" s="1" t="s">
        <v>7</v>
      </c>
      <c r="B1075" s="11" t="s">
        <v>1742</v>
      </c>
      <c r="C1075" s="1" t="s">
        <v>628</v>
      </c>
    </row>
    <row r="1076">
      <c r="A1076" s="1" t="s">
        <v>6</v>
      </c>
      <c r="B1076" s="11" t="s">
        <v>1743</v>
      </c>
      <c r="C1076" s="1" t="s">
        <v>550</v>
      </c>
    </row>
    <row r="1077" hidden="1">
      <c r="A1077" s="1" t="s">
        <v>7</v>
      </c>
      <c r="B1077" s="11" t="s">
        <v>1744</v>
      </c>
      <c r="C1077" s="1" t="s">
        <v>536</v>
      </c>
    </row>
    <row r="1078">
      <c r="A1078" s="1" t="s">
        <v>6</v>
      </c>
      <c r="B1078" s="11" t="s">
        <v>1745</v>
      </c>
      <c r="C1078" s="1" t="s">
        <v>580</v>
      </c>
    </row>
    <row r="1079">
      <c r="A1079" s="1" t="s">
        <v>6</v>
      </c>
      <c r="B1079" s="11" t="s">
        <v>1746</v>
      </c>
      <c r="C1079" s="1" t="s">
        <v>582</v>
      </c>
    </row>
    <row r="1080">
      <c r="A1080" s="1" t="s">
        <v>6</v>
      </c>
      <c r="B1080" s="11" t="s">
        <v>1747</v>
      </c>
      <c r="C1080" s="1" t="s">
        <v>1005</v>
      </c>
    </row>
    <row r="1081" hidden="1">
      <c r="A1081" s="1" t="s">
        <v>7</v>
      </c>
      <c r="B1081" s="11" t="s">
        <v>1748</v>
      </c>
      <c r="C1081" s="1" t="s">
        <v>536</v>
      </c>
    </row>
    <row r="1082">
      <c r="A1082" s="1" t="s">
        <v>6</v>
      </c>
      <c r="B1082" s="11" t="s">
        <v>1749</v>
      </c>
      <c r="C1082" s="1" t="s">
        <v>673</v>
      </c>
    </row>
    <row r="1083">
      <c r="A1083" s="1" t="s">
        <v>6</v>
      </c>
      <c r="B1083" s="11" t="s">
        <v>1750</v>
      </c>
      <c r="C1083" s="1" t="s">
        <v>645</v>
      </c>
    </row>
    <row r="1084" hidden="1">
      <c r="A1084" s="1" t="s">
        <v>7</v>
      </c>
      <c r="B1084" s="11" t="s">
        <v>1751</v>
      </c>
      <c r="C1084" s="1" t="s">
        <v>571</v>
      </c>
    </row>
    <row r="1085" hidden="1">
      <c r="A1085" s="1" t="s">
        <v>7</v>
      </c>
      <c r="B1085" s="11" t="s">
        <v>1752</v>
      </c>
      <c r="C1085" s="1" t="s">
        <v>536</v>
      </c>
    </row>
    <row r="1086">
      <c r="A1086" s="1" t="s">
        <v>6</v>
      </c>
      <c r="B1086" s="11" t="s">
        <v>1753</v>
      </c>
      <c r="C1086" s="1" t="s">
        <v>700</v>
      </c>
    </row>
    <row r="1087" hidden="1">
      <c r="A1087" s="1" t="s">
        <v>7</v>
      </c>
      <c r="B1087" s="11" t="s">
        <v>1754</v>
      </c>
      <c r="C1087" s="1" t="s">
        <v>536</v>
      </c>
    </row>
    <row r="1088">
      <c r="A1088" s="1" t="s">
        <v>6</v>
      </c>
      <c r="B1088" s="11" t="s">
        <v>1755</v>
      </c>
      <c r="C1088" s="1" t="s">
        <v>805</v>
      </c>
    </row>
    <row r="1089">
      <c r="A1089" s="1" t="s">
        <v>6</v>
      </c>
      <c r="B1089" s="11" t="s">
        <v>1756</v>
      </c>
      <c r="C1089" s="1" t="s">
        <v>587</v>
      </c>
    </row>
    <row r="1090" hidden="1">
      <c r="A1090" s="1" t="s">
        <v>7</v>
      </c>
      <c r="B1090" s="11" t="s">
        <v>1757</v>
      </c>
      <c r="C1090" s="1" t="s">
        <v>536</v>
      </c>
    </row>
    <row r="1091" hidden="1">
      <c r="A1091" s="1" t="s">
        <v>7</v>
      </c>
      <c r="B1091" s="11" t="s">
        <v>1758</v>
      </c>
      <c r="C1091" s="1" t="s">
        <v>1044</v>
      </c>
    </row>
    <row r="1092">
      <c r="A1092" s="1" t="s">
        <v>6</v>
      </c>
      <c r="B1092" s="11" t="s">
        <v>1759</v>
      </c>
      <c r="C1092" s="1" t="s">
        <v>595</v>
      </c>
    </row>
    <row r="1093">
      <c r="A1093" s="1" t="s">
        <v>6</v>
      </c>
      <c r="B1093" s="11" t="s">
        <v>1760</v>
      </c>
      <c r="C1093" s="1" t="s">
        <v>587</v>
      </c>
    </row>
    <row r="1094" hidden="1">
      <c r="A1094" s="1" t="s">
        <v>7</v>
      </c>
      <c r="B1094" s="11" t="s">
        <v>1761</v>
      </c>
      <c r="C1094" s="1" t="s">
        <v>536</v>
      </c>
    </row>
    <row r="1095">
      <c r="A1095" s="1" t="s">
        <v>6</v>
      </c>
      <c r="B1095" s="11" t="s">
        <v>1762</v>
      </c>
      <c r="C1095" s="1" t="s">
        <v>685</v>
      </c>
    </row>
    <row r="1096">
      <c r="A1096" s="1" t="s">
        <v>6</v>
      </c>
      <c r="B1096" s="11" t="s">
        <v>1763</v>
      </c>
      <c r="C1096" s="1" t="s">
        <v>717</v>
      </c>
    </row>
    <row r="1097" hidden="1">
      <c r="A1097" s="1" t="s">
        <v>7</v>
      </c>
      <c r="B1097" s="11" t="s">
        <v>1764</v>
      </c>
      <c r="C1097" s="1" t="s">
        <v>536</v>
      </c>
    </row>
    <row r="1098">
      <c r="A1098" s="1" t="s">
        <v>6</v>
      </c>
      <c r="B1098" s="11" t="s">
        <v>1765</v>
      </c>
      <c r="C1098" s="1" t="s">
        <v>1122</v>
      </c>
    </row>
    <row r="1099">
      <c r="A1099" s="1" t="s">
        <v>6</v>
      </c>
      <c r="B1099" s="11" t="s">
        <v>1766</v>
      </c>
      <c r="C1099" s="1" t="s">
        <v>563</v>
      </c>
    </row>
    <row r="1100">
      <c r="A1100" s="1" t="s">
        <v>6</v>
      </c>
      <c r="B1100" s="11" t="s">
        <v>1767</v>
      </c>
      <c r="C1100" s="1" t="s">
        <v>563</v>
      </c>
    </row>
    <row r="1101">
      <c r="A1101" s="1" t="s">
        <v>6</v>
      </c>
      <c r="B1101" s="11" t="s">
        <v>1768</v>
      </c>
      <c r="C1101" s="1" t="s">
        <v>645</v>
      </c>
    </row>
    <row r="1102" hidden="1">
      <c r="A1102" s="1" t="s">
        <v>7</v>
      </c>
      <c r="B1102" s="11" t="s">
        <v>1769</v>
      </c>
      <c r="C1102" s="1" t="s">
        <v>536</v>
      </c>
    </row>
    <row r="1103">
      <c r="A1103" s="1" t="s">
        <v>6</v>
      </c>
      <c r="B1103" s="11" t="s">
        <v>1770</v>
      </c>
      <c r="C1103" s="1" t="s">
        <v>1005</v>
      </c>
    </row>
    <row r="1104">
      <c r="A1104" s="1" t="s">
        <v>6</v>
      </c>
      <c r="B1104" s="11" t="s">
        <v>1771</v>
      </c>
      <c r="C1104" s="1" t="s">
        <v>542</v>
      </c>
    </row>
    <row r="1105" hidden="1">
      <c r="A1105" s="1" t="s">
        <v>7</v>
      </c>
      <c r="B1105" s="11" t="s">
        <v>1772</v>
      </c>
      <c r="C1105" s="1" t="s">
        <v>536</v>
      </c>
    </row>
    <row r="1106">
      <c r="A1106" s="1" t="s">
        <v>6</v>
      </c>
      <c r="B1106" s="11" t="s">
        <v>1773</v>
      </c>
      <c r="C1106" s="1" t="s">
        <v>569</v>
      </c>
    </row>
    <row r="1107" hidden="1">
      <c r="A1107" s="1" t="s">
        <v>7</v>
      </c>
      <c r="B1107" s="11" t="s">
        <v>1774</v>
      </c>
      <c r="C1107" s="1" t="s">
        <v>536</v>
      </c>
    </row>
    <row r="1108">
      <c r="A1108" s="1" t="s">
        <v>6</v>
      </c>
      <c r="B1108" s="11" t="s">
        <v>1775</v>
      </c>
      <c r="C1108" s="1" t="s">
        <v>538</v>
      </c>
    </row>
    <row r="1109" hidden="1">
      <c r="A1109" s="1" t="s">
        <v>7</v>
      </c>
      <c r="B1109" s="11" t="s">
        <v>1776</v>
      </c>
      <c r="C1109" s="1" t="s">
        <v>536</v>
      </c>
    </row>
    <row r="1110" hidden="1">
      <c r="A1110" s="1" t="s">
        <v>7</v>
      </c>
      <c r="B1110" s="11" t="s">
        <v>1777</v>
      </c>
      <c r="C1110" s="1" t="s">
        <v>628</v>
      </c>
    </row>
    <row r="1111" hidden="1">
      <c r="A1111" s="1" t="s">
        <v>7</v>
      </c>
      <c r="B1111" s="11" t="s">
        <v>1778</v>
      </c>
      <c r="C1111" s="1" t="s">
        <v>536</v>
      </c>
    </row>
    <row r="1112" hidden="1">
      <c r="A1112" s="1" t="s">
        <v>7</v>
      </c>
      <c r="B1112" s="11" t="s">
        <v>1779</v>
      </c>
      <c r="C1112" s="1" t="s">
        <v>536</v>
      </c>
    </row>
    <row r="1113">
      <c r="A1113" s="1" t="s">
        <v>6</v>
      </c>
      <c r="B1113" s="11" t="s">
        <v>1780</v>
      </c>
      <c r="C1113" s="1" t="s">
        <v>876</v>
      </c>
    </row>
    <row r="1114">
      <c r="A1114" s="1" t="s">
        <v>6</v>
      </c>
      <c r="B1114" s="11" t="s">
        <v>1781</v>
      </c>
      <c r="C1114" s="1" t="s">
        <v>597</v>
      </c>
    </row>
    <row r="1115">
      <c r="A1115" s="1" t="s">
        <v>6</v>
      </c>
      <c r="B1115" s="11" t="s">
        <v>1782</v>
      </c>
      <c r="C1115" s="1" t="s">
        <v>563</v>
      </c>
    </row>
    <row r="1116">
      <c r="A1116" s="1" t="s">
        <v>6</v>
      </c>
      <c r="B1116" s="11" t="s">
        <v>1783</v>
      </c>
      <c r="C1116" s="1" t="s">
        <v>580</v>
      </c>
    </row>
    <row r="1117" hidden="1">
      <c r="A1117" s="1" t="s">
        <v>7</v>
      </c>
      <c r="B1117" s="11" t="s">
        <v>1784</v>
      </c>
      <c r="C1117" s="1" t="s">
        <v>536</v>
      </c>
    </row>
    <row r="1118">
      <c r="A1118" s="1" t="s">
        <v>6</v>
      </c>
      <c r="B1118" s="11" t="s">
        <v>1785</v>
      </c>
      <c r="C1118" s="1" t="s">
        <v>696</v>
      </c>
    </row>
    <row r="1119">
      <c r="A1119" s="1" t="s">
        <v>6</v>
      </c>
      <c r="B1119" s="11" t="s">
        <v>1786</v>
      </c>
      <c r="C1119" s="1" t="s">
        <v>1787</v>
      </c>
    </row>
    <row r="1120" hidden="1">
      <c r="A1120" s="1" t="s">
        <v>7</v>
      </c>
      <c r="B1120" s="11" t="s">
        <v>1788</v>
      </c>
      <c r="C1120" s="1" t="s">
        <v>536</v>
      </c>
    </row>
    <row r="1121">
      <c r="A1121" s="1" t="s">
        <v>6</v>
      </c>
      <c r="B1121" s="11" t="s">
        <v>1789</v>
      </c>
      <c r="C1121" s="1" t="s">
        <v>552</v>
      </c>
    </row>
    <row r="1122">
      <c r="A1122" s="1" t="s">
        <v>6</v>
      </c>
      <c r="B1122" s="11" t="s">
        <v>1790</v>
      </c>
      <c r="C1122" s="1" t="s">
        <v>580</v>
      </c>
    </row>
    <row r="1123">
      <c r="A1123" s="1" t="s">
        <v>6</v>
      </c>
      <c r="B1123" s="11" t="s">
        <v>1791</v>
      </c>
      <c r="C1123" s="1" t="s">
        <v>580</v>
      </c>
    </row>
    <row r="1124">
      <c r="A1124" s="1" t="s">
        <v>6</v>
      </c>
      <c r="B1124" s="11" t="s">
        <v>1792</v>
      </c>
      <c r="C1124" s="1" t="s">
        <v>710</v>
      </c>
    </row>
    <row r="1125">
      <c r="A1125" s="1" t="s">
        <v>6</v>
      </c>
      <c r="B1125" s="11" t="s">
        <v>1793</v>
      </c>
      <c r="C1125" s="1" t="s">
        <v>546</v>
      </c>
    </row>
    <row r="1126" hidden="1">
      <c r="A1126" s="1" t="s">
        <v>7</v>
      </c>
      <c r="B1126" s="11" t="s">
        <v>1794</v>
      </c>
      <c r="C1126" s="1" t="s">
        <v>536</v>
      </c>
    </row>
    <row r="1127" hidden="1">
      <c r="A1127" s="1" t="s">
        <v>7</v>
      </c>
      <c r="B1127" s="11" t="s">
        <v>1795</v>
      </c>
      <c r="C1127" s="1" t="s">
        <v>571</v>
      </c>
    </row>
    <row r="1128">
      <c r="A1128" s="1" t="s">
        <v>6</v>
      </c>
      <c r="B1128" s="11" t="s">
        <v>1796</v>
      </c>
      <c r="C1128" s="1" t="s">
        <v>546</v>
      </c>
    </row>
    <row r="1129" hidden="1">
      <c r="A1129" s="1" t="s">
        <v>7</v>
      </c>
      <c r="B1129" s="11" t="s">
        <v>1797</v>
      </c>
      <c r="C1129" s="1" t="s">
        <v>536</v>
      </c>
    </row>
    <row r="1130">
      <c r="A1130" s="1" t="s">
        <v>6</v>
      </c>
      <c r="B1130" s="11" t="s">
        <v>1798</v>
      </c>
      <c r="C1130" s="1" t="s">
        <v>1799</v>
      </c>
    </row>
    <row r="1131">
      <c r="A1131" s="1" t="s">
        <v>6</v>
      </c>
      <c r="B1131" s="11" t="s">
        <v>1800</v>
      </c>
      <c r="C1131" s="1" t="s">
        <v>538</v>
      </c>
    </row>
    <row r="1132">
      <c r="A1132" s="1" t="s">
        <v>6</v>
      </c>
      <c r="B1132" s="11" t="s">
        <v>1801</v>
      </c>
      <c r="C1132" s="1" t="s">
        <v>546</v>
      </c>
    </row>
    <row r="1133">
      <c r="A1133" s="1" t="s">
        <v>6</v>
      </c>
      <c r="B1133" s="11" t="s">
        <v>1802</v>
      </c>
      <c r="C1133" s="1" t="s">
        <v>1288</v>
      </c>
    </row>
    <row r="1134">
      <c r="A1134" s="1" t="s">
        <v>6</v>
      </c>
      <c r="B1134" s="11" t="s">
        <v>1803</v>
      </c>
      <c r="C1134" s="1" t="s">
        <v>645</v>
      </c>
    </row>
    <row r="1135">
      <c r="A1135" s="1" t="s">
        <v>6</v>
      </c>
      <c r="B1135" s="11" t="s">
        <v>1804</v>
      </c>
      <c r="C1135" s="1" t="s">
        <v>538</v>
      </c>
    </row>
    <row r="1136">
      <c r="A1136" s="1" t="s">
        <v>6</v>
      </c>
      <c r="B1136" s="11" t="s">
        <v>1805</v>
      </c>
      <c r="C1136" s="1" t="s">
        <v>645</v>
      </c>
    </row>
    <row r="1137">
      <c r="A1137" s="1" t="s">
        <v>6</v>
      </c>
      <c r="B1137" s="11" t="s">
        <v>1806</v>
      </c>
      <c r="C1137" s="1" t="s">
        <v>597</v>
      </c>
    </row>
    <row r="1138">
      <c r="A1138" s="1" t="s">
        <v>6</v>
      </c>
      <c r="B1138" s="11" t="s">
        <v>1807</v>
      </c>
      <c r="C1138" s="1" t="s">
        <v>803</v>
      </c>
    </row>
    <row r="1139">
      <c r="A1139" s="1" t="s">
        <v>6</v>
      </c>
      <c r="B1139" s="11" t="s">
        <v>1808</v>
      </c>
      <c r="C1139" s="1" t="s">
        <v>803</v>
      </c>
    </row>
    <row r="1140" hidden="1">
      <c r="A1140" s="1" t="s">
        <v>7</v>
      </c>
      <c r="B1140" s="11" t="s">
        <v>1809</v>
      </c>
      <c r="C1140" s="1" t="s">
        <v>536</v>
      </c>
    </row>
    <row r="1141" hidden="1">
      <c r="A1141" s="1" t="s">
        <v>7</v>
      </c>
      <c r="B1141" s="11" t="s">
        <v>1810</v>
      </c>
      <c r="C1141" s="1" t="s">
        <v>526</v>
      </c>
    </row>
    <row r="1142" hidden="1">
      <c r="A1142" s="1" t="s">
        <v>7</v>
      </c>
      <c r="B1142" s="11" t="s">
        <v>1811</v>
      </c>
      <c r="C1142" s="1" t="s">
        <v>536</v>
      </c>
    </row>
    <row r="1143">
      <c r="A1143" s="1" t="s">
        <v>6</v>
      </c>
      <c r="B1143" s="11" t="s">
        <v>1812</v>
      </c>
      <c r="C1143" s="1" t="s">
        <v>540</v>
      </c>
    </row>
    <row r="1144">
      <c r="A1144" s="1" t="s">
        <v>6</v>
      </c>
      <c r="B1144" s="11" t="s">
        <v>1813</v>
      </c>
      <c r="C1144" s="1" t="s">
        <v>809</v>
      </c>
    </row>
    <row r="1145">
      <c r="A1145" s="1" t="s">
        <v>6</v>
      </c>
      <c r="B1145" s="11" t="s">
        <v>1814</v>
      </c>
      <c r="C1145" s="1" t="s">
        <v>584</v>
      </c>
    </row>
    <row r="1146" hidden="1">
      <c r="A1146" s="1" t="s">
        <v>7</v>
      </c>
      <c r="B1146" s="11" t="s">
        <v>1815</v>
      </c>
      <c r="C1146" s="1" t="s">
        <v>536</v>
      </c>
    </row>
    <row r="1147">
      <c r="A1147" s="1" t="s">
        <v>6</v>
      </c>
      <c r="B1147" s="11" t="s">
        <v>1816</v>
      </c>
      <c r="C1147" s="1" t="s">
        <v>722</v>
      </c>
    </row>
    <row r="1148">
      <c r="A1148" s="1" t="s">
        <v>6</v>
      </c>
      <c r="B1148" s="11" t="s">
        <v>1817</v>
      </c>
      <c r="C1148" s="1" t="s">
        <v>530</v>
      </c>
    </row>
    <row r="1149">
      <c r="A1149" s="1" t="s">
        <v>6</v>
      </c>
      <c r="B1149" s="11" t="s">
        <v>1818</v>
      </c>
      <c r="C1149" s="1" t="s">
        <v>582</v>
      </c>
    </row>
    <row r="1150" hidden="1">
      <c r="A1150" s="1" t="s">
        <v>7</v>
      </c>
      <c r="B1150" s="11" t="s">
        <v>1819</v>
      </c>
      <c r="C1150" s="1" t="s">
        <v>571</v>
      </c>
    </row>
    <row r="1151">
      <c r="A1151" s="1" t="s">
        <v>6</v>
      </c>
      <c r="B1151" s="11" t="s">
        <v>1820</v>
      </c>
      <c r="C1151" s="1" t="s">
        <v>645</v>
      </c>
    </row>
    <row r="1152" hidden="1">
      <c r="A1152" s="1" t="s">
        <v>7</v>
      </c>
      <c r="B1152" s="11" t="s">
        <v>1821</v>
      </c>
      <c r="C1152" s="1" t="s">
        <v>571</v>
      </c>
    </row>
    <row r="1153">
      <c r="A1153" s="1" t="s">
        <v>6</v>
      </c>
      <c r="B1153" s="11" t="s">
        <v>1822</v>
      </c>
      <c r="C1153" s="1" t="s">
        <v>803</v>
      </c>
    </row>
    <row r="1154">
      <c r="A1154" s="1" t="s">
        <v>6</v>
      </c>
      <c r="B1154" s="11" t="s">
        <v>1823</v>
      </c>
      <c r="C1154" s="1" t="s">
        <v>805</v>
      </c>
    </row>
    <row r="1155">
      <c r="A1155" s="1" t="s">
        <v>6</v>
      </c>
      <c r="B1155" s="11" t="s">
        <v>1824</v>
      </c>
      <c r="C1155" s="1" t="s">
        <v>565</v>
      </c>
    </row>
    <row r="1156">
      <c r="A1156" s="1" t="s">
        <v>6</v>
      </c>
      <c r="B1156" s="11" t="s">
        <v>1825</v>
      </c>
      <c r="C1156" s="1" t="s">
        <v>563</v>
      </c>
    </row>
    <row r="1157">
      <c r="A1157" s="1" t="s">
        <v>6</v>
      </c>
      <c r="B1157" s="11" t="s">
        <v>1826</v>
      </c>
      <c r="C1157" s="1" t="s">
        <v>737</v>
      </c>
    </row>
    <row r="1158">
      <c r="A1158" s="1" t="s">
        <v>6</v>
      </c>
      <c r="B1158" s="11" t="s">
        <v>1827</v>
      </c>
      <c r="C1158" s="1" t="s">
        <v>1828</v>
      </c>
    </row>
    <row r="1159">
      <c r="A1159" s="1" t="s">
        <v>6</v>
      </c>
      <c r="B1159" s="11" t="s">
        <v>1829</v>
      </c>
      <c r="C1159" s="1" t="s">
        <v>584</v>
      </c>
    </row>
    <row r="1160">
      <c r="A1160" s="1" t="s">
        <v>6</v>
      </c>
      <c r="B1160" s="11" t="s">
        <v>1830</v>
      </c>
      <c r="C1160" s="1" t="s">
        <v>662</v>
      </c>
    </row>
    <row r="1161">
      <c r="A1161" s="1" t="s">
        <v>6</v>
      </c>
      <c r="B1161" s="11" t="s">
        <v>1831</v>
      </c>
      <c r="C1161" s="1" t="s">
        <v>886</v>
      </c>
    </row>
    <row r="1162">
      <c r="A1162" s="1" t="s">
        <v>6</v>
      </c>
      <c r="B1162" s="11" t="s">
        <v>1832</v>
      </c>
      <c r="C1162" s="1" t="s">
        <v>640</v>
      </c>
    </row>
    <row r="1163">
      <c r="A1163" s="1" t="s">
        <v>6</v>
      </c>
      <c r="B1163" s="11" t="s">
        <v>1833</v>
      </c>
      <c r="C1163" s="1" t="s">
        <v>803</v>
      </c>
    </row>
    <row r="1164" hidden="1">
      <c r="A1164" s="1" t="s">
        <v>7</v>
      </c>
      <c r="B1164" s="11" t="s">
        <v>1834</v>
      </c>
      <c r="C1164" s="1" t="s">
        <v>536</v>
      </c>
    </row>
    <row r="1165" hidden="1">
      <c r="A1165" s="1" t="s">
        <v>7</v>
      </c>
      <c r="B1165" s="11" t="s">
        <v>1835</v>
      </c>
      <c r="C1165" s="1" t="s">
        <v>1694</v>
      </c>
    </row>
    <row r="1166">
      <c r="A1166" s="1" t="s">
        <v>6</v>
      </c>
      <c r="B1166" s="11" t="s">
        <v>1836</v>
      </c>
      <c r="C1166" s="1" t="s">
        <v>561</v>
      </c>
    </row>
    <row r="1167" hidden="1">
      <c r="A1167" s="1" t="s">
        <v>7</v>
      </c>
      <c r="B1167" s="11" t="s">
        <v>1837</v>
      </c>
      <c r="C1167" s="1" t="s">
        <v>536</v>
      </c>
    </row>
    <row r="1168">
      <c r="A1168" s="1" t="s">
        <v>6</v>
      </c>
      <c r="B1168" s="11" t="s">
        <v>1838</v>
      </c>
      <c r="C1168" s="1" t="s">
        <v>980</v>
      </c>
    </row>
    <row r="1169">
      <c r="A1169" s="1" t="s">
        <v>6</v>
      </c>
      <c r="B1169" s="11" t="s">
        <v>1839</v>
      </c>
      <c r="C1169" s="1" t="s">
        <v>530</v>
      </c>
    </row>
    <row r="1170" hidden="1">
      <c r="A1170" s="1" t="s">
        <v>7</v>
      </c>
      <c r="B1170" s="11" t="s">
        <v>1840</v>
      </c>
      <c r="C1170" s="1" t="s">
        <v>536</v>
      </c>
    </row>
    <row r="1171">
      <c r="A1171" s="1" t="s">
        <v>6</v>
      </c>
      <c r="B1171" s="11" t="s">
        <v>1841</v>
      </c>
      <c r="C1171" s="1" t="s">
        <v>1288</v>
      </c>
    </row>
    <row r="1172">
      <c r="A1172" s="1" t="s">
        <v>6</v>
      </c>
      <c r="B1172" s="11" t="s">
        <v>1842</v>
      </c>
      <c r="C1172" s="1" t="s">
        <v>591</v>
      </c>
    </row>
    <row r="1173">
      <c r="A1173" s="1" t="s">
        <v>6</v>
      </c>
      <c r="B1173" s="11" t="s">
        <v>1843</v>
      </c>
      <c r="C1173" s="1" t="s">
        <v>705</v>
      </c>
    </row>
    <row r="1174">
      <c r="A1174" s="1" t="s">
        <v>6</v>
      </c>
      <c r="B1174" s="11" t="s">
        <v>1844</v>
      </c>
      <c r="C1174" s="1" t="s">
        <v>620</v>
      </c>
    </row>
    <row r="1175" hidden="1">
      <c r="A1175" s="1" t="s">
        <v>7</v>
      </c>
      <c r="B1175" s="11" t="s">
        <v>1845</v>
      </c>
      <c r="C1175" s="1" t="s">
        <v>536</v>
      </c>
    </row>
    <row r="1176" hidden="1">
      <c r="A1176" s="1" t="s">
        <v>7</v>
      </c>
      <c r="B1176" s="11" t="s">
        <v>1846</v>
      </c>
      <c r="C1176" s="1" t="s">
        <v>536</v>
      </c>
    </row>
    <row r="1177">
      <c r="A1177" s="1" t="s">
        <v>6</v>
      </c>
      <c r="B1177" s="11" t="s">
        <v>1847</v>
      </c>
      <c r="C1177" s="1" t="s">
        <v>1848</v>
      </c>
    </row>
    <row r="1178">
      <c r="A1178" s="1" t="s">
        <v>6</v>
      </c>
      <c r="B1178" s="11" t="s">
        <v>1849</v>
      </c>
      <c r="C1178" s="1" t="s">
        <v>1848</v>
      </c>
    </row>
    <row r="1179">
      <c r="A1179" s="1" t="s">
        <v>6</v>
      </c>
      <c r="B1179" s="11" t="s">
        <v>1850</v>
      </c>
      <c r="C1179" s="1" t="s">
        <v>753</v>
      </c>
    </row>
    <row r="1180" hidden="1">
      <c r="A1180" s="1" t="s">
        <v>7</v>
      </c>
      <c r="B1180" s="11" t="s">
        <v>1851</v>
      </c>
      <c r="C1180" s="1" t="s">
        <v>536</v>
      </c>
    </row>
    <row r="1181" hidden="1">
      <c r="A1181" s="1" t="s">
        <v>7</v>
      </c>
      <c r="B1181" s="11" t="s">
        <v>1852</v>
      </c>
      <c r="C1181" s="1" t="s">
        <v>536</v>
      </c>
    </row>
    <row r="1182" hidden="1">
      <c r="A1182" s="1" t="s">
        <v>7</v>
      </c>
      <c r="B1182" s="11" t="s">
        <v>1853</v>
      </c>
      <c r="C1182" s="1" t="s">
        <v>628</v>
      </c>
    </row>
    <row r="1183" hidden="1">
      <c r="A1183" s="1" t="s">
        <v>7</v>
      </c>
      <c r="B1183" s="11" t="s">
        <v>1854</v>
      </c>
      <c r="C1183" s="1" t="s">
        <v>1105</v>
      </c>
    </row>
    <row r="1184">
      <c r="A1184" s="1" t="s">
        <v>6</v>
      </c>
      <c r="B1184" s="11" t="s">
        <v>1855</v>
      </c>
      <c r="C1184" s="1" t="s">
        <v>528</v>
      </c>
    </row>
    <row r="1185">
      <c r="A1185" s="1" t="s">
        <v>6</v>
      </c>
      <c r="B1185" s="11" t="s">
        <v>1856</v>
      </c>
      <c r="C1185" s="1" t="s">
        <v>538</v>
      </c>
    </row>
    <row r="1186" hidden="1">
      <c r="A1186" s="1" t="s">
        <v>7</v>
      </c>
      <c r="B1186" s="11" t="s">
        <v>1857</v>
      </c>
      <c r="C1186" s="1" t="s">
        <v>536</v>
      </c>
    </row>
    <row r="1187">
      <c r="A1187" s="1" t="s">
        <v>6</v>
      </c>
      <c r="B1187" s="11" t="s">
        <v>1858</v>
      </c>
      <c r="C1187" s="1" t="s">
        <v>587</v>
      </c>
    </row>
    <row r="1188" hidden="1">
      <c r="A1188" s="1" t="s">
        <v>7</v>
      </c>
      <c r="B1188" s="11" t="s">
        <v>1859</v>
      </c>
      <c r="C1188" s="1" t="s">
        <v>536</v>
      </c>
    </row>
    <row r="1189">
      <c r="A1189" s="1" t="s">
        <v>6</v>
      </c>
      <c r="B1189" s="11" t="s">
        <v>1860</v>
      </c>
      <c r="C1189" s="1" t="s">
        <v>584</v>
      </c>
    </row>
    <row r="1190">
      <c r="A1190" s="1" t="s">
        <v>6</v>
      </c>
      <c r="B1190" s="11" t="s">
        <v>1861</v>
      </c>
      <c r="C1190" s="1" t="s">
        <v>584</v>
      </c>
    </row>
    <row r="1191" hidden="1">
      <c r="A1191" s="1" t="s">
        <v>7</v>
      </c>
      <c r="B1191" s="11" t="s">
        <v>1862</v>
      </c>
      <c r="C1191" s="1" t="s">
        <v>536</v>
      </c>
    </row>
    <row r="1192">
      <c r="A1192" s="1" t="s">
        <v>6</v>
      </c>
      <c r="B1192" s="11" t="s">
        <v>1863</v>
      </c>
      <c r="C1192" s="1" t="s">
        <v>567</v>
      </c>
    </row>
    <row r="1193" hidden="1">
      <c r="A1193" s="1" t="s">
        <v>7</v>
      </c>
      <c r="B1193" s="11" t="s">
        <v>1864</v>
      </c>
      <c r="C1193" s="1" t="s">
        <v>536</v>
      </c>
    </row>
    <row r="1194" hidden="1">
      <c r="A1194" s="1" t="s">
        <v>7</v>
      </c>
      <c r="B1194" s="11" t="s">
        <v>1865</v>
      </c>
      <c r="C1194" s="1" t="s">
        <v>571</v>
      </c>
    </row>
    <row r="1195" hidden="1">
      <c r="A1195" s="1" t="s">
        <v>7</v>
      </c>
      <c r="B1195" s="11" t="s">
        <v>1866</v>
      </c>
      <c r="C1195" s="1" t="s">
        <v>571</v>
      </c>
    </row>
    <row r="1196">
      <c r="A1196" s="1" t="s">
        <v>6</v>
      </c>
      <c r="B1196" s="11" t="s">
        <v>1867</v>
      </c>
      <c r="C1196" s="1" t="s">
        <v>620</v>
      </c>
    </row>
    <row r="1197">
      <c r="A1197" s="1" t="s">
        <v>6</v>
      </c>
      <c r="B1197" s="11" t="s">
        <v>1868</v>
      </c>
      <c r="C1197" s="1" t="s">
        <v>696</v>
      </c>
    </row>
    <row r="1198">
      <c r="A1198" s="1" t="s">
        <v>6</v>
      </c>
      <c r="B1198" s="11" t="s">
        <v>1869</v>
      </c>
      <c r="C1198" s="1" t="s">
        <v>640</v>
      </c>
    </row>
    <row r="1199">
      <c r="A1199" s="1" t="s">
        <v>6</v>
      </c>
      <c r="B1199" s="11" t="s">
        <v>1870</v>
      </c>
      <c r="C1199" s="1" t="s">
        <v>528</v>
      </c>
    </row>
    <row r="1200" hidden="1">
      <c r="A1200" s="1" t="s">
        <v>7</v>
      </c>
      <c r="B1200" s="11" t="s">
        <v>1871</v>
      </c>
      <c r="C1200" s="1" t="s">
        <v>536</v>
      </c>
    </row>
    <row r="1201">
      <c r="A1201" s="1" t="s">
        <v>6</v>
      </c>
      <c r="B1201" s="11" t="s">
        <v>1872</v>
      </c>
      <c r="C1201" s="1" t="s">
        <v>584</v>
      </c>
    </row>
    <row r="1202">
      <c r="A1202" s="1" t="s">
        <v>6</v>
      </c>
      <c r="B1202" s="11" t="s">
        <v>1873</v>
      </c>
      <c r="C1202" s="1" t="s">
        <v>576</v>
      </c>
    </row>
    <row r="1203" hidden="1">
      <c r="A1203" s="1" t="s">
        <v>7</v>
      </c>
      <c r="B1203" s="11" t="s">
        <v>1874</v>
      </c>
      <c r="C1203" s="1" t="s">
        <v>536</v>
      </c>
    </row>
    <row r="1204" hidden="1">
      <c r="A1204" s="1" t="s">
        <v>7</v>
      </c>
      <c r="B1204" s="11" t="s">
        <v>1875</v>
      </c>
      <c r="C1204" s="1" t="s">
        <v>536</v>
      </c>
    </row>
    <row r="1205">
      <c r="A1205" s="1" t="s">
        <v>6</v>
      </c>
      <c r="B1205" s="11" t="s">
        <v>1876</v>
      </c>
      <c r="C1205" s="1" t="s">
        <v>1877</v>
      </c>
    </row>
    <row r="1206">
      <c r="A1206" s="1" t="s">
        <v>6</v>
      </c>
      <c r="B1206" s="11" t="s">
        <v>1878</v>
      </c>
      <c r="C1206" s="1" t="s">
        <v>546</v>
      </c>
    </row>
    <row r="1207">
      <c r="A1207" s="1" t="s">
        <v>6</v>
      </c>
      <c r="B1207" s="11" t="s">
        <v>1879</v>
      </c>
      <c r="C1207" s="1" t="s">
        <v>705</v>
      </c>
    </row>
    <row r="1208">
      <c r="A1208" s="1" t="s">
        <v>6</v>
      </c>
      <c r="B1208" s="11" t="s">
        <v>1880</v>
      </c>
      <c r="C1208" s="1" t="s">
        <v>595</v>
      </c>
    </row>
    <row r="1209">
      <c r="A1209" s="1" t="s">
        <v>6</v>
      </c>
      <c r="B1209" s="11" t="s">
        <v>1881</v>
      </c>
      <c r="C1209" s="1" t="s">
        <v>1882</v>
      </c>
    </row>
    <row r="1210" hidden="1">
      <c r="A1210" s="1" t="s">
        <v>7</v>
      </c>
      <c r="B1210" s="11" t="s">
        <v>1883</v>
      </c>
      <c r="C1210" s="1" t="s">
        <v>536</v>
      </c>
    </row>
    <row r="1211" hidden="1">
      <c r="A1211" s="1" t="s">
        <v>7</v>
      </c>
      <c r="B1211" s="11" t="s">
        <v>1884</v>
      </c>
      <c r="C1211" s="1" t="s">
        <v>571</v>
      </c>
    </row>
    <row r="1212">
      <c r="A1212" s="1" t="s">
        <v>6</v>
      </c>
      <c r="B1212" s="11" t="s">
        <v>1885</v>
      </c>
      <c r="C1212" s="1" t="s">
        <v>584</v>
      </c>
    </row>
    <row r="1213">
      <c r="A1213" s="1" t="s">
        <v>6</v>
      </c>
      <c r="B1213" s="11" t="s">
        <v>1886</v>
      </c>
      <c r="C1213" s="1" t="s">
        <v>673</v>
      </c>
    </row>
    <row r="1214" hidden="1">
      <c r="A1214" s="1" t="s">
        <v>7</v>
      </c>
      <c r="B1214" s="11" t="s">
        <v>1887</v>
      </c>
      <c r="C1214" s="1" t="s">
        <v>571</v>
      </c>
    </row>
    <row r="1215" hidden="1">
      <c r="A1215" s="1" t="s">
        <v>7</v>
      </c>
      <c r="B1215" s="11" t="s">
        <v>1888</v>
      </c>
      <c r="C1215" s="1" t="s">
        <v>571</v>
      </c>
    </row>
    <row r="1216" hidden="1">
      <c r="A1216" s="1" t="s">
        <v>7</v>
      </c>
      <c r="B1216" s="11" t="s">
        <v>1889</v>
      </c>
      <c r="C1216" s="1" t="s">
        <v>536</v>
      </c>
    </row>
    <row r="1217">
      <c r="A1217" s="1" t="s">
        <v>6</v>
      </c>
      <c r="B1217" s="11" t="s">
        <v>1890</v>
      </c>
      <c r="C1217" s="1" t="s">
        <v>766</v>
      </c>
    </row>
    <row r="1218">
      <c r="A1218" s="1" t="s">
        <v>6</v>
      </c>
      <c r="B1218" s="11" t="s">
        <v>1891</v>
      </c>
      <c r="C1218" s="1" t="s">
        <v>896</v>
      </c>
    </row>
    <row r="1219">
      <c r="A1219" s="1" t="s">
        <v>6</v>
      </c>
      <c r="B1219" s="11" t="s">
        <v>1892</v>
      </c>
      <c r="C1219" s="1" t="s">
        <v>634</v>
      </c>
    </row>
    <row r="1220">
      <c r="A1220" s="1" t="s">
        <v>6</v>
      </c>
      <c r="B1220" s="11" t="s">
        <v>1893</v>
      </c>
      <c r="C1220" s="1" t="s">
        <v>681</v>
      </c>
    </row>
    <row r="1221">
      <c r="A1221" s="1" t="s">
        <v>6</v>
      </c>
      <c r="B1221" s="11" t="s">
        <v>1894</v>
      </c>
      <c r="C1221" s="1" t="s">
        <v>1579</v>
      </c>
    </row>
    <row r="1222">
      <c r="A1222" s="1" t="s">
        <v>6</v>
      </c>
      <c r="B1222" s="11" t="s">
        <v>1895</v>
      </c>
      <c r="C1222" s="1" t="s">
        <v>929</v>
      </c>
    </row>
    <row r="1223" hidden="1">
      <c r="A1223" s="1" t="s">
        <v>7</v>
      </c>
      <c r="B1223" s="11" t="s">
        <v>1896</v>
      </c>
      <c r="C1223" s="1" t="s">
        <v>536</v>
      </c>
    </row>
    <row r="1224" hidden="1">
      <c r="A1224" s="1" t="s">
        <v>7</v>
      </c>
      <c r="B1224" s="11" t="s">
        <v>1897</v>
      </c>
      <c r="C1224" s="1" t="s">
        <v>526</v>
      </c>
    </row>
    <row r="1225">
      <c r="A1225" s="1" t="s">
        <v>6</v>
      </c>
      <c r="B1225" s="11" t="s">
        <v>1898</v>
      </c>
      <c r="C1225" s="1" t="s">
        <v>664</v>
      </c>
    </row>
    <row r="1226">
      <c r="A1226" s="1" t="s">
        <v>6</v>
      </c>
      <c r="B1226" s="11" t="s">
        <v>1899</v>
      </c>
      <c r="C1226" s="1" t="s">
        <v>540</v>
      </c>
    </row>
    <row r="1227" hidden="1">
      <c r="A1227" s="1" t="s">
        <v>7</v>
      </c>
      <c r="B1227" s="11" t="s">
        <v>1900</v>
      </c>
      <c r="C1227" s="1" t="s">
        <v>571</v>
      </c>
    </row>
    <row r="1228">
      <c r="A1228" s="1" t="s">
        <v>6</v>
      </c>
      <c r="B1228" s="11" t="s">
        <v>1901</v>
      </c>
      <c r="C1228" s="1" t="s">
        <v>803</v>
      </c>
    </row>
    <row r="1229">
      <c r="A1229" s="1" t="s">
        <v>6</v>
      </c>
      <c r="B1229" s="11" t="s">
        <v>1902</v>
      </c>
      <c r="C1229" s="1" t="s">
        <v>803</v>
      </c>
    </row>
    <row r="1230">
      <c r="A1230" s="1" t="s">
        <v>6</v>
      </c>
      <c r="B1230" s="11" t="s">
        <v>1903</v>
      </c>
      <c r="C1230" s="1" t="s">
        <v>750</v>
      </c>
    </row>
    <row r="1231">
      <c r="A1231" s="1" t="s">
        <v>6</v>
      </c>
      <c r="B1231" s="11" t="s">
        <v>1904</v>
      </c>
      <c r="C1231" s="1" t="s">
        <v>573</v>
      </c>
    </row>
    <row r="1232">
      <c r="A1232" s="1" t="s">
        <v>6</v>
      </c>
      <c r="B1232" s="11" t="s">
        <v>1905</v>
      </c>
      <c r="C1232" s="1" t="s">
        <v>664</v>
      </c>
    </row>
    <row r="1233" hidden="1">
      <c r="A1233" s="1" t="s">
        <v>7</v>
      </c>
      <c r="B1233" s="11" t="s">
        <v>1906</v>
      </c>
      <c r="C1233" s="1" t="s">
        <v>536</v>
      </c>
    </row>
    <row r="1234">
      <c r="A1234" s="1" t="s">
        <v>6</v>
      </c>
      <c r="B1234" s="11" t="s">
        <v>1907</v>
      </c>
      <c r="C1234" s="1" t="s">
        <v>761</v>
      </c>
    </row>
    <row r="1235" hidden="1">
      <c r="A1235" s="1" t="s">
        <v>7</v>
      </c>
      <c r="B1235" s="11" t="s">
        <v>1908</v>
      </c>
      <c r="C1235" s="1" t="s">
        <v>536</v>
      </c>
    </row>
    <row r="1236">
      <c r="A1236" s="1" t="s">
        <v>6</v>
      </c>
      <c r="B1236" s="11" t="s">
        <v>1909</v>
      </c>
      <c r="C1236" s="1" t="s">
        <v>1910</v>
      </c>
    </row>
    <row r="1237">
      <c r="A1237" s="1" t="s">
        <v>6</v>
      </c>
      <c r="B1237" s="11" t="s">
        <v>1911</v>
      </c>
      <c r="C1237" s="1" t="s">
        <v>591</v>
      </c>
    </row>
    <row r="1238">
      <c r="A1238" s="1" t="s">
        <v>6</v>
      </c>
      <c r="B1238" s="11" t="s">
        <v>1912</v>
      </c>
      <c r="C1238" s="1" t="s">
        <v>805</v>
      </c>
    </row>
    <row r="1239">
      <c r="A1239" s="1" t="s">
        <v>6</v>
      </c>
      <c r="B1239" s="11" t="s">
        <v>1913</v>
      </c>
      <c r="C1239" s="1" t="s">
        <v>595</v>
      </c>
    </row>
    <row r="1240" hidden="1">
      <c r="A1240" s="1" t="s">
        <v>7</v>
      </c>
      <c r="B1240" s="11" t="s">
        <v>1914</v>
      </c>
      <c r="C1240" s="1" t="s">
        <v>536</v>
      </c>
    </row>
    <row r="1241" hidden="1">
      <c r="A1241" s="1" t="s">
        <v>7</v>
      </c>
      <c r="B1241" s="11" t="s">
        <v>1915</v>
      </c>
      <c r="C1241" s="1" t="s">
        <v>536</v>
      </c>
    </row>
    <row r="1242" hidden="1">
      <c r="A1242" s="1" t="s">
        <v>7</v>
      </c>
      <c r="B1242" s="11" t="s">
        <v>1916</v>
      </c>
      <c r="C1242" s="1" t="s">
        <v>628</v>
      </c>
    </row>
    <row r="1243">
      <c r="A1243" s="1" t="s">
        <v>6</v>
      </c>
      <c r="B1243" s="11" t="s">
        <v>1917</v>
      </c>
      <c r="C1243" s="1" t="s">
        <v>805</v>
      </c>
    </row>
    <row r="1244">
      <c r="A1244" s="1" t="s">
        <v>6</v>
      </c>
      <c r="B1244" s="11" t="s">
        <v>438</v>
      </c>
      <c r="C1244" s="1" t="s">
        <v>1377</v>
      </c>
    </row>
    <row r="1245">
      <c r="A1245" s="1" t="s">
        <v>6</v>
      </c>
      <c r="B1245" s="11" t="s">
        <v>1918</v>
      </c>
      <c r="C1245" s="1" t="s">
        <v>567</v>
      </c>
    </row>
    <row r="1246">
      <c r="A1246" s="1" t="s">
        <v>6</v>
      </c>
      <c r="B1246" s="11" t="s">
        <v>1919</v>
      </c>
      <c r="C1246" s="1" t="s">
        <v>923</v>
      </c>
    </row>
    <row r="1247">
      <c r="A1247" s="1" t="s">
        <v>6</v>
      </c>
      <c r="B1247" s="11" t="s">
        <v>1920</v>
      </c>
      <c r="C1247" s="1" t="s">
        <v>700</v>
      </c>
    </row>
    <row r="1248" hidden="1">
      <c r="A1248" s="1" t="s">
        <v>7</v>
      </c>
      <c r="B1248" s="11" t="s">
        <v>1921</v>
      </c>
      <c r="C1248" s="1" t="s">
        <v>536</v>
      </c>
    </row>
    <row r="1249">
      <c r="A1249" s="1" t="s">
        <v>6</v>
      </c>
      <c r="B1249" s="11" t="s">
        <v>1922</v>
      </c>
      <c r="C1249" s="1" t="s">
        <v>664</v>
      </c>
    </row>
    <row r="1250">
      <c r="A1250" s="1" t="s">
        <v>6</v>
      </c>
      <c r="B1250" s="11" t="s">
        <v>1923</v>
      </c>
      <c r="C1250" s="1" t="s">
        <v>618</v>
      </c>
    </row>
    <row r="1251" hidden="1">
      <c r="A1251" s="1" t="s">
        <v>7</v>
      </c>
      <c r="B1251" s="11" t="s">
        <v>1924</v>
      </c>
      <c r="C1251" s="1" t="s">
        <v>628</v>
      </c>
    </row>
    <row r="1252">
      <c r="A1252" s="1" t="s">
        <v>6</v>
      </c>
      <c r="B1252" s="11" t="s">
        <v>1925</v>
      </c>
      <c r="C1252" s="1" t="s">
        <v>717</v>
      </c>
    </row>
    <row r="1253">
      <c r="A1253" s="1" t="s">
        <v>6</v>
      </c>
      <c r="B1253" s="11" t="s">
        <v>1926</v>
      </c>
      <c r="C1253" s="1" t="s">
        <v>965</v>
      </c>
    </row>
    <row r="1254">
      <c r="A1254" s="1" t="s">
        <v>6</v>
      </c>
      <c r="B1254" s="11" t="s">
        <v>1927</v>
      </c>
      <c r="C1254" s="1" t="s">
        <v>602</v>
      </c>
    </row>
    <row r="1255" hidden="1">
      <c r="A1255" s="1" t="s">
        <v>7</v>
      </c>
      <c r="B1255" s="11" t="s">
        <v>1928</v>
      </c>
      <c r="C1255" s="1" t="s">
        <v>536</v>
      </c>
    </row>
    <row r="1256">
      <c r="A1256" s="1" t="s">
        <v>6</v>
      </c>
      <c r="B1256" s="11" t="s">
        <v>1929</v>
      </c>
      <c r="C1256" s="1" t="s">
        <v>836</v>
      </c>
    </row>
    <row r="1257">
      <c r="A1257" s="1" t="s">
        <v>6</v>
      </c>
      <c r="B1257" s="11" t="s">
        <v>1930</v>
      </c>
      <c r="C1257" s="1" t="s">
        <v>563</v>
      </c>
    </row>
    <row r="1258">
      <c r="A1258" s="1" t="s">
        <v>6</v>
      </c>
      <c r="B1258" s="11" t="s">
        <v>1931</v>
      </c>
      <c r="C1258" s="1" t="s">
        <v>685</v>
      </c>
    </row>
    <row r="1259">
      <c r="A1259" s="1" t="s">
        <v>6</v>
      </c>
      <c r="B1259" s="11" t="s">
        <v>1932</v>
      </c>
      <c r="C1259" s="1" t="s">
        <v>722</v>
      </c>
    </row>
    <row r="1260">
      <c r="A1260" s="1" t="s">
        <v>6</v>
      </c>
      <c r="B1260" s="11" t="s">
        <v>1933</v>
      </c>
      <c r="C1260" s="1" t="s">
        <v>705</v>
      </c>
    </row>
    <row r="1261">
      <c r="A1261" s="1" t="s">
        <v>6</v>
      </c>
      <c r="B1261" s="11" t="s">
        <v>1934</v>
      </c>
      <c r="C1261" s="1" t="s">
        <v>662</v>
      </c>
    </row>
    <row r="1262">
      <c r="A1262" s="1" t="s">
        <v>6</v>
      </c>
      <c r="B1262" s="11" t="s">
        <v>1935</v>
      </c>
      <c r="C1262" s="1" t="s">
        <v>563</v>
      </c>
    </row>
    <row r="1263">
      <c r="A1263" s="1" t="s">
        <v>6</v>
      </c>
      <c r="B1263" s="11" t="s">
        <v>1936</v>
      </c>
      <c r="C1263" s="1" t="s">
        <v>710</v>
      </c>
    </row>
    <row r="1264">
      <c r="A1264" s="1" t="s">
        <v>6</v>
      </c>
      <c r="B1264" s="11" t="s">
        <v>1937</v>
      </c>
      <c r="C1264" s="1" t="s">
        <v>1410</v>
      </c>
    </row>
    <row r="1265">
      <c r="A1265" s="1" t="s">
        <v>6</v>
      </c>
      <c r="B1265" s="11" t="s">
        <v>1938</v>
      </c>
      <c r="C1265" s="1" t="s">
        <v>542</v>
      </c>
    </row>
    <row r="1266" hidden="1">
      <c r="A1266" s="1" t="s">
        <v>7</v>
      </c>
      <c r="B1266" s="11" t="s">
        <v>1939</v>
      </c>
      <c r="C1266" s="1" t="s">
        <v>536</v>
      </c>
    </row>
    <row r="1267">
      <c r="A1267" s="1" t="s">
        <v>6</v>
      </c>
      <c r="B1267" s="11" t="s">
        <v>1940</v>
      </c>
      <c r="C1267" s="1" t="s">
        <v>1314</v>
      </c>
    </row>
    <row r="1268">
      <c r="A1268" s="1" t="s">
        <v>6</v>
      </c>
      <c r="B1268" s="11" t="s">
        <v>1941</v>
      </c>
      <c r="C1268" s="1" t="s">
        <v>914</v>
      </c>
    </row>
    <row r="1269">
      <c r="A1269" s="1" t="s">
        <v>6</v>
      </c>
      <c r="B1269" s="11" t="s">
        <v>1942</v>
      </c>
      <c r="C1269" s="1" t="s">
        <v>675</v>
      </c>
    </row>
    <row r="1270" hidden="1">
      <c r="A1270" s="1" t="s">
        <v>7</v>
      </c>
      <c r="B1270" s="11" t="s">
        <v>1943</v>
      </c>
      <c r="C1270" s="1" t="s">
        <v>536</v>
      </c>
    </row>
    <row r="1271">
      <c r="A1271" s="1" t="s">
        <v>6</v>
      </c>
      <c r="B1271" s="11" t="s">
        <v>1944</v>
      </c>
      <c r="C1271" s="1" t="s">
        <v>582</v>
      </c>
    </row>
    <row r="1272" hidden="1">
      <c r="A1272" s="1" t="s">
        <v>7</v>
      </c>
      <c r="B1272" s="11" t="s">
        <v>1945</v>
      </c>
      <c r="C1272" s="1" t="s">
        <v>536</v>
      </c>
    </row>
    <row r="1273">
      <c r="A1273" s="1" t="s">
        <v>6</v>
      </c>
      <c r="B1273" s="11" t="s">
        <v>1946</v>
      </c>
      <c r="C1273" s="1" t="s">
        <v>671</v>
      </c>
    </row>
    <row r="1274">
      <c r="A1274" s="1" t="s">
        <v>6</v>
      </c>
      <c r="B1274" s="11" t="s">
        <v>1947</v>
      </c>
      <c r="C1274" s="1" t="s">
        <v>561</v>
      </c>
    </row>
    <row r="1275">
      <c r="A1275" s="1" t="s">
        <v>6</v>
      </c>
      <c r="B1275" s="11" t="s">
        <v>1948</v>
      </c>
      <c r="C1275" s="1" t="s">
        <v>538</v>
      </c>
    </row>
    <row r="1276">
      <c r="A1276" s="1" t="s">
        <v>6</v>
      </c>
      <c r="B1276" s="11" t="s">
        <v>1949</v>
      </c>
      <c r="C1276" s="1" t="s">
        <v>694</v>
      </c>
    </row>
    <row r="1277">
      <c r="A1277" s="1" t="s">
        <v>6</v>
      </c>
      <c r="B1277" s="11" t="s">
        <v>1950</v>
      </c>
      <c r="C1277" s="1" t="s">
        <v>599</v>
      </c>
    </row>
    <row r="1278">
      <c r="A1278" s="1" t="s">
        <v>6</v>
      </c>
      <c r="B1278" s="11" t="s">
        <v>1951</v>
      </c>
      <c r="C1278" s="1" t="s">
        <v>671</v>
      </c>
    </row>
    <row r="1279" hidden="1">
      <c r="A1279" s="1" t="s">
        <v>7</v>
      </c>
      <c r="B1279" s="11" t="s">
        <v>1952</v>
      </c>
      <c r="C1279" s="1" t="s">
        <v>536</v>
      </c>
    </row>
    <row r="1280" hidden="1">
      <c r="A1280" s="1" t="s">
        <v>7</v>
      </c>
      <c r="B1280" s="11" t="s">
        <v>1953</v>
      </c>
      <c r="C1280" s="1" t="s">
        <v>536</v>
      </c>
    </row>
    <row r="1281">
      <c r="A1281" s="1" t="s">
        <v>6</v>
      </c>
      <c r="B1281" s="11" t="s">
        <v>1954</v>
      </c>
      <c r="C1281" s="1" t="s">
        <v>879</v>
      </c>
    </row>
    <row r="1282">
      <c r="A1282" s="1" t="s">
        <v>6</v>
      </c>
      <c r="B1282" s="11" t="s">
        <v>1955</v>
      </c>
      <c r="C1282" s="1" t="s">
        <v>803</v>
      </c>
    </row>
    <row r="1283">
      <c r="A1283" s="1" t="s">
        <v>6</v>
      </c>
      <c r="B1283" s="11" t="s">
        <v>1956</v>
      </c>
      <c r="C1283" s="1" t="s">
        <v>599</v>
      </c>
    </row>
    <row r="1284" hidden="1">
      <c r="A1284" s="1" t="s">
        <v>7</v>
      </c>
      <c r="B1284" s="11" t="s">
        <v>1957</v>
      </c>
      <c r="C1284" s="1" t="s">
        <v>536</v>
      </c>
    </row>
    <row r="1285">
      <c r="A1285" s="1" t="s">
        <v>6</v>
      </c>
      <c r="B1285" s="11" t="s">
        <v>1958</v>
      </c>
      <c r="C1285" s="1" t="s">
        <v>645</v>
      </c>
    </row>
    <row r="1286" hidden="1">
      <c r="A1286" s="1" t="s">
        <v>7</v>
      </c>
      <c r="B1286" s="11" t="s">
        <v>1959</v>
      </c>
      <c r="C1286" s="1" t="s">
        <v>571</v>
      </c>
    </row>
    <row r="1287">
      <c r="A1287" s="1" t="s">
        <v>6</v>
      </c>
      <c r="B1287" s="11" t="s">
        <v>1960</v>
      </c>
      <c r="C1287" s="1" t="s">
        <v>750</v>
      </c>
    </row>
    <row r="1288">
      <c r="A1288" s="1" t="s">
        <v>6</v>
      </c>
      <c r="B1288" s="11" t="s">
        <v>1961</v>
      </c>
      <c r="C1288" s="1" t="s">
        <v>671</v>
      </c>
    </row>
    <row r="1289">
      <c r="A1289" s="1" t="s">
        <v>6</v>
      </c>
      <c r="B1289" s="11" t="s">
        <v>1962</v>
      </c>
      <c r="C1289" s="1" t="s">
        <v>671</v>
      </c>
    </row>
    <row r="1290">
      <c r="A1290" s="1" t="s">
        <v>6</v>
      </c>
      <c r="B1290" s="11" t="s">
        <v>1963</v>
      </c>
      <c r="C1290" s="1" t="s">
        <v>634</v>
      </c>
    </row>
    <row r="1291" hidden="1">
      <c r="A1291" s="1" t="s">
        <v>7</v>
      </c>
      <c r="B1291" s="11" t="s">
        <v>1964</v>
      </c>
      <c r="C1291" s="1" t="s">
        <v>536</v>
      </c>
    </row>
    <row r="1292">
      <c r="A1292" s="1" t="s">
        <v>6</v>
      </c>
      <c r="B1292" s="11" t="s">
        <v>1965</v>
      </c>
      <c r="C1292" s="1" t="s">
        <v>550</v>
      </c>
    </row>
    <row r="1293" hidden="1">
      <c r="A1293" s="1" t="s">
        <v>7</v>
      </c>
      <c r="B1293" s="11" t="s">
        <v>1966</v>
      </c>
      <c r="C1293" s="1" t="s">
        <v>571</v>
      </c>
    </row>
    <row r="1294">
      <c r="A1294" s="1" t="s">
        <v>6</v>
      </c>
      <c r="B1294" s="11" t="s">
        <v>1967</v>
      </c>
      <c r="C1294" s="1" t="s">
        <v>710</v>
      </c>
    </row>
    <row r="1295">
      <c r="A1295" s="1" t="s">
        <v>6</v>
      </c>
      <c r="B1295" s="11" t="s">
        <v>1968</v>
      </c>
      <c r="C1295" s="1" t="s">
        <v>576</v>
      </c>
    </row>
    <row r="1296">
      <c r="A1296" s="1" t="s">
        <v>6</v>
      </c>
      <c r="B1296" s="11" t="s">
        <v>1969</v>
      </c>
      <c r="C1296" s="1" t="s">
        <v>587</v>
      </c>
    </row>
    <row r="1297">
      <c r="A1297" s="1" t="s">
        <v>6</v>
      </c>
      <c r="B1297" s="11" t="s">
        <v>1970</v>
      </c>
      <c r="C1297" s="1" t="s">
        <v>685</v>
      </c>
    </row>
    <row r="1298" hidden="1">
      <c r="A1298" s="1" t="s">
        <v>7</v>
      </c>
      <c r="B1298" s="11" t="s">
        <v>1971</v>
      </c>
      <c r="C1298" s="1" t="s">
        <v>536</v>
      </c>
    </row>
    <row r="1299" hidden="1">
      <c r="A1299" s="1" t="s">
        <v>7</v>
      </c>
      <c r="B1299" s="11" t="s">
        <v>1972</v>
      </c>
      <c r="C1299" s="1" t="s">
        <v>571</v>
      </c>
    </row>
    <row r="1300" hidden="1">
      <c r="A1300" s="1" t="s">
        <v>7</v>
      </c>
      <c r="B1300" s="11" t="s">
        <v>1973</v>
      </c>
      <c r="C1300" s="1" t="s">
        <v>536</v>
      </c>
    </row>
    <row r="1301" hidden="1">
      <c r="A1301" s="1" t="s">
        <v>7</v>
      </c>
      <c r="B1301" s="11" t="s">
        <v>1974</v>
      </c>
      <c r="C1301" s="1" t="s">
        <v>536</v>
      </c>
    </row>
    <row r="1302" hidden="1">
      <c r="A1302" s="1" t="s">
        <v>7</v>
      </c>
      <c r="B1302" s="11" t="s">
        <v>1975</v>
      </c>
      <c r="C1302" s="1" t="s">
        <v>1976</v>
      </c>
    </row>
    <row r="1303" hidden="1">
      <c r="A1303" s="1" t="s">
        <v>7</v>
      </c>
      <c r="B1303" s="11" t="s">
        <v>1977</v>
      </c>
      <c r="C1303" s="1" t="s">
        <v>536</v>
      </c>
    </row>
    <row r="1304">
      <c r="A1304" s="1" t="s">
        <v>6</v>
      </c>
      <c r="B1304" s="11" t="s">
        <v>1978</v>
      </c>
      <c r="C1304" s="1" t="s">
        <v>879</v>
      </c>
    </row>
    <row r="1305" hidden="1">
      <c r="A1305" s="1" t="s">
        <v>7</v>
      </c>
      <c r="B1305" s="11" t="s">
        <v>1979</v>
      </c>
      <c r="C1305" s="1" t="s">
        <v>571</v>
      </c>
    </row>
    <row r="1306" hidden="1">
      <c r="A1306" s="1" t="s">
        <v>7</v>
      </c>
      <c r="B1306" s="11" t="s">
        <v>1980</v>
      </c>
      <c r="C1306" s="1" t="s">
        <v>1694</v>
      </c>
    </row>
    <row r="1307" hidden="1">
      <c r="A1307" s="1" t="s">
        <v>7</v>
      </c>
      <c r="B1307" s="11" t="s">
        <v>1981</v>
      </c>
      <c r="C1307" s="1" t="s">
        <v>536</v>
      </c>
    </row>
    <row r="1308" hidden="1">
      <c r="A1308" s="1" t="s">
        <v>7</v>
      </c>
      <c r="B1308" s="11" t="s">
        <v>1982</v>
      </c>
      <c r="C1308" s="1" t="s">
        <v>536</v>
      </c>
    </row>
    <row r="1309" hidden="1">
      <c r="A1309" s="1" t="s">
        <v>7</v>
      </c>
      <c r="B1309" s="11" t="s">
        <v>1983</v>
      </c>
      <c r="C1309" s="1" t="s">
        <v>571</v>
      </c>
    </row>
    <row r="1310" hidden="1">
      <c r="A1310" s="1" t="s">
        <v>7</v>
      </c>
      <c r="B1310" s="11" t="s">
        <v>1984</v>
      </c>
      <c r="C1310" s="1" t="s">
        <v>536</v>
      </c>
    </row>
    <row r="1311">
      <c r="A1311" s="1" t="s">
        <v>6</v>
      </c>
      <c r="B1311" s="11" t="s">
        <v>1985</v>
      </c>
      <c r="C1311" s="1" t="s">
        <v>1134</v>
      </c>
    </row>
    <row r="1312">
      <c r="A1312" s="1" t="s">
        <v>6</v>
      </c>
      <c r="B1312" s="11" t="s">
        <v>1986</v>
      </c>
      <c r="C1312" s="1" t="s">
        <v>618</v>
      </c>
    </row>
    <row r="1313">
      <c r="A1313" s="1" t="s">
        <v>6</v>
      </c>
      <c r="B1313" s="11" t="s">
        <v>1987</v>
      </c>
      <c r="C1313" s="1" t="s">
        <v>662</v>
      </c>
    </row>
    <row r="1314">
      <c r="A1314" s="1" t="s">
        <v>6</v>
      </c>
      <c r="B1314" s="11" t="s">
        <v>1988</v>
      </c>
      <c r="C1314" s="1" t="s">
        <v>894</v>
      </c>
    </row>
    <row r="1315" hidden="1">
      <c r="A1315" s="1" t="s">
        <v>7</v>
      </c>
      <c r="B1315" s="11" t="s">
        <v>1989</v>
      </c>
      <c r="C1315" s="1" t="s">
        <v>536</v>
      </c>
    </row>
    <row r="1316" hidden="1">
      <c r="A1316" s="1" t="s">
        <v>7</v>
      </c>
      <c r="B1316" s="11" t="s">
        <v>1990</v>
      </c>
      <c r="C1316" s="1" t="s">
        <v>536</v>
      </c>
    </row>
    <row r="1317" hidden="1">
      <c r="A1317" s="1" t="s">
        <v>7</v>
      </c>
      <c r="B1317" s="11" t="s">
        <v>1991</v>
      </c>
      <c r="C1317" s="1" t="s">
        <v>571</v>
      </c>
    </row>
    <row r="1318" hidden="1">
      <c r="A1318" s="1" t="s">
        <v>7</v>
      </c>
      <c r="B1318" s="11" t="s">
        <v>1992</v>
      </c>
      <c r="C1318" s="1" t="s">
        <v>536</v>
      </c>
    </row>
    <row r="1319">
      <c r="A1319" s="1" t="s">
        <v>6</v>
      </c>
      <c r="B1319" s="11" t="s">
        <v>1993</v>
      </c>
      <c r="C1319" s="1" t="s">
        <v>561</v>
      </c>
    </row>
    <row r="1320">
      <c r="A1320" s="1" t="s">
        <v>6</v>
      </c>
      <c r="B1320" s="11" t="s">
        <v>1994</v>
      </c>
      <c r="C1320" s="1" t="s">
        <v>929</v>
      </c>
    </row>
    <row r="1321">
      <c r="A1321" s="1" t="s">
        <v>6</v>
      </c>
      <c r="B1321" s="11" t="s">
        <v>1995</v>
      </c>
      <c r="C1321" s="1" t="s">
        <v>1219</v>
      </c>
    </row>
    <row r="1322">
      <c r="A1322" s="1" t="s">
        <v>6</v>
      </c>
      <c r="B1322" s="11" t="s">
        <v>1996</v>
      </c>
      <c r="C1322" s="1" t="s">
        <v>1219</v>
      </c>
    </row>
    <row r="1323" hidden="1">
      <c r="A1323" s="1" t="s">
        <v>7</v>
      </c>
      <c r="B1323" s="11" t="s">
        <v>1997</v>
      </c>
      <c r="C1323" s="1" t="s">
        <v>536</v>
      </c>
    </row>
    <row r="1324">
      <c r="A1324" s="1" t="s">
        <v>6</v>
      </c>
      <c r="B1324" s="11" t="s">
        <v>1998</v>
      </c>
      <c r="C1324" s="1" t="s">
        <v>914</v>
      </c>
    </row>
    <row r="1325" hidden="1">
      <c r="A1325" s="1" t="s">
        <v>7</v>
      </c>
      <c r="B1325" s="11" t="s">
        <v>1999</v>
      </c>
      <c r="C1325" s="1" t="s">
        <v>536</v>
      </c>
    </row>
    <row r="1326">
      <c r="A1326" s="1" t="s">
        <v>6</v>
      </c>
      <c r="B1326" s="11" t="s">
        <v>2000</v>
      </c>
      <c r="C1326" s="1" t="s">
        <v>634</v>
      </c>
    </row>
    <row r="1327">
      <c r="A1327" s="1" t="s">
        <v>6</v>
      </c>
      <c r="B1327" s="11" t="s">
        <v>2001</v>
      </c>
      <c r="C1327" s="1" t="s">
        <v>664</v>
      </c>
    </row>
    <row r="1328" hidden="1">
      <c r="A1328" s="1" t="s">
        <v>7</v>
      </c>
      <c r="B1328" s="11" t="s">
        <v>2002</v>
      </c>
      <c r="C1328" s="1" t="s">
        <v>536</v>
      </c>
    </row>
    <row r="1329">
      <c r="A1329" s="1" t="s">
        <v>6</v>
      </c>
      <c r="B1329" s="11" t="s">
        <v>2003</v>
      </c>
      <c r="C1329" s="1" t="s">
        <v>947</v>
      </c>
    </row>
    <row r="1330" hidden="1">
      <c r="A1330" s="1" t="s">
        <v>7</v>
      </c>
      <c r="B1330" s="11" t="s">
        <v>2004</v>
      </c>
      <c r="C1330" s="1" t="s">
        <v>526</v>
      </c>
    </row>
    <row r="1331">
      <c r="A1331" s="1" t="s">
        <v>6</v>
      </c>
      <c r="B1331" s="11" t="s">
        <v>2005</v>
      </c>
      <c r="C1331" s="1" t="s">
        <v>803</v>
      </c>
    </row>
    <row r="1332" hidden="1">
      <c r="A1332" s="1" t="s">
        <v>7</v>
      </c>
      <c r="B1332" s="11" t="s">
        <v>2006</v>
      </c>
      <c r="C1332" s="1" t="s">
        <v>571</v>
      </c>
    </row>
    <row r="1333">
      <c r="A1333" s="1" t="s">
        <v>6</v>
      </c>
      <c r="B1333" s="11" t="s">
        <v>2007</v>
      </c>
      <c r="C1333" s="1" t="s">
        <v>561</v>
      </c>
    </row>
    <row r="1334" hidden="1">
      <c r="A1334" s="1" t="s">
        <v>7</v>
      </c>
      <c r="B1334" s="11" t="s">
        <v>2008</v>
      </c>
      <c r="C1334" s="1" t="s">
        <v>536</v>
      </c>
    </row>
    <row r="1335">
      <c r="A1335" s="1" t="s">
        <v>6</v>
      </c>
      <c r="B1335" s="11" t="s">
        <v>2009</v>
      </c>
      <c r="C1335" s="1" t="s">
        <v>929</v>
      </c>
    </row>
    <row r="1336">
      <c r="A1336" s="1" t="s">
        <v>6</v>
      </c>
      <c r="B1336" s="11" t="s">
        <v>2010</v>
      </c>
      <c r="C1336" s="1" t="s">
        <v>914</v>
      </c>
    </row>
    <row r="1337" hidden="1">
      <c r="A1337" s="1" t="s">
        <v>7</v>
      </c>
      <c r="B1337" s="11" t="s">
        <v>2011</v>
      </c>
      <c r="C1337" s="1" t="s">
        <v>536</v>
      </c>
    </row>
    <row r="1338" hidden="1">
      <c r="A1338" s="1" t="s">
        <v>7</v>
      </c>
      <c r="B1338" s="11" t="s">
        <v>2012</v>
      </c>
      <c r="C1338" s="1" t="s">
        <v>536</v>
      </c>
    </row>
    <row r="1339">
      <c r="A1339" s="1" t="s">
        <v>6</v>
      </c>
      <c r="B1339" s="11" t="s">
        <v>2013</v>
      </c>
      <c r="C1339" s="1" t="s">
        <v>886</v>
      </c>
    </row>
    <row r="1340" hidden="1">
      <c r="A1340" s="1" t="s">
        <v>7</v>
      </c>
      <c r="B1340" s="11" t="s">
        <v>2014</v>
      </c>
      <c r="C1340" s="1" t="s">
        <v>526</v>
      </c>
    </row>
    <row r="1341">
      <c r="A1341" s="1" t="s">
        <v>6</v>
      </c>
      <c r="B1341" s="11" t="s">
        <v>2015</v>
      </c>
      <c r="C1341" s="1" t="s">
        <v>761</v>
      </c>
    </row>
    <row r="1342">
      <c r="A1342" s="1" t="s">
        <v>6</v>
      </c>
      <c r="B1342" s="11" t="s">
        <v>2016</v>
      </c>
      <c r="C1342" s="1" t="s">
        <v>929</v>
      </c>
    </row>
    <row r="1343" hidden="1">
      <c r="A1343" s="1" t="s">
        <v>7</v>
      </c>
      <c r="B1343" s="11" t="s">
        <v>2017</v>
      </c>
      <c r="C1343" s="1" t="s">
        <v>571</v>
      </c>
    </row>
    <row r="1344">
      <c r="A1344" s="1" t="s">
        <v>6</v>
      </c>
      <c r="B1344" s="11" t="s">
        <v>2018</v>
      </c>
      <c r="C1344" s="1" t="s">
        <v>673</v>
      </c>
    </row>
    <row r="1345">
      <c r="A1345" s="1" t="s">
        <v>6</v>
      </c>
      <c r="B1345" s="11" t="s">
        <v>2019</v>
      </c>
      <c r="C1345" s="1" t="s">
        <v>587</v>
      </c>
    </row>
    <row r="1346">
      <c r="A1346" s="1" t="s">
        <v>6</v>
      </c>
      <c r="B1346" s="11" t="s">
        <v>2020</v>
      </c>
      <c r="C1346" s="1" t="s">
        <v>888</v>
      </c>
    </row>
    <row r="1347">
      <c r="A1347" s="1" t="s">
        <v>6</v>
      </c>
      <c r="B1347" s="11" t="s">
        <v>2021</v>
      </c>
      <c r="C1347" s="1" t="s">
        <v>700</v>
      </c>
    </row>
    <row r="1348" hidden="1">
      <c r="A1348" s="1" t="s">
        <v>7</v>
      </c>
      <c r="B1348" s="11" t="s">
        <v>2022</v>
      </c>
      <c r="C1348" s="1" t="s">
        <v>536</v>
      </c>
    </row>
    <row r="1349">
      <c r="A1349" s="1" t="s">
        <v>6</v>
      </c>
      <c r="B1349" s="11" t="s">
        <v>2023</v>
      </c>
      <c r="C1349" s="1" t="s">
        <v>580</v>
      </c>
    </row>
    <row r="1350">
      <c r="A1350" s="1" t="s">
        <v>6</v>
      </c>
      <c r="B1350" s="11" t="s">
        <v>2024</v>
      </c>
      <c r="C1350" s="1" t="s">
        <v>640</v>
      </c>
    </row>
    <row r="1351">
      <c r="A1351" s="1" t="s">
        <v>6</v>
      </c>
      <c r="B1351" s="11" t="s">
        <v>2025</v>
      </c>
      <c r="C1351" s="1" t="s">
        <v>620</v>
      </c>
    </row>
    <row r="1352" hidden="1">
      <c r="A1352" s="1" t="s">
        <v>7</v>
      </c>
      <c r="B1352" s="11" t="s">
        <v>2026</v>
      </c>
      <c r="C1352" s="1" t="s">
        <v>571</v>
      </c>
    </row>
    <row r="1353">
      <c r="A1353" s="1" t="s">
        <v>6</v>
      </c>
      <c r="B1353" s="11" t="s">
        <v>2027</v>
      </c>
      <c r="C1353" s="1" t="s">
        <v>532</v>
      </c>
    </row>
    <row r="1354">
      <c r="A1354" s="1" t="s">
        <v>6</v>
      </c>
      <c r="B1354" s="11" t="s">
        <v>2028</v>
      </c>
      <c r="C1354" s="1" t="s">
        <v>573</v>
      </c>
    </row>
    <row r="1355">
      <c r="A1355" s="1" t="s">
        <v>6</v>
      </c>
      <c r="B1355" s="11" t="s">
        <v>2029</v>
      </c>
      <c r="C1355" s="1" t="s">
        <v>1593</v>
      </c>
    </row>
    <row r="1356">
      <c r="A1356" s="1" t="s">
        <v>6</v>
      </c>
      <c r="B1356" s="11" t="s">
        <v>2030</v>
      </c>
      <c r="C1356" s="1" t="s">
        <v>1107</v>
      </c>
    </row>
    <row r="1357">
      <c r="A1357" s="1" t="s">
        <v>6</v>
      </c>
      <c r="B1357" s="11" t="s">
        <v>2031</v>
      </c>
      <c r="C1357" s="1" t="s">
        <v>803</v>
      </c>
    </row>
    <row r="1358">
      <c r="A1358" s="1" t="s">
        <v>6</v>
      </c>
      <c r="B1358" s="11" t="s">
        <v>2032</v>
      </c>
      <c r="C1358" s="1" t="s">
        <v>1196</v>
      </c>
    </row>
    <row r="1359">
      <c r="A1359" s="1" t="s">
        <v>6</v>
      </c>
      <c r="B1359" s="11" t="s">
        <v>2033</v>
      </c>
      <c r="C1359" s="1" t="s">
        <v>673</v>
      </c>
    </row>
    <row r="1360">
      <c r="A1360" s="1" t="s">
        <v>6</v>
      </c>
      <c r="B1360" s="11" t="s">
        <v>2034</v>
      </c>
      <c r="C1360" s="1" t="s">
        <v>576</v>
      </c>
    </row>
    <row r="1361" hidden="1">
      <c r="A1361" s="1" t="s">
        <v>7</v>
      </c>
      <c r="B1361" s="11" t="s">
        <v>2035</v>
      </c>
      <c r="C1361" s="1" t="s">
        <v>536</v>
      </c>
    </row>
    <row r="1362">
      <c r="A1362" s="1" t="s">
        <v>6</v>
      </c>
      <c r="B1362" s="11" t="s">
        <v>2036</v>
      </c>
      <c r="C1362" s="1" t="s">
        <v>778</v>
      </c>
    </row>
    <row r="1363">
      <c r="A1363" s="1" t="s">
        <v>6</v>
      </c>
      <c r="B1363" s="11" t="s">
        <v>2037</v>
      </c>
      <c r="C1363" s="1" t="s">
        <v>540</v>
      </c>
    </row>
    <row r="1364">
      <c r="A1364" s="1" t="s">
        <v>6</v>
      </c>
      <c r="B1364" s="11" t="s">
        <v>2038</v>
      </c>
      <c r="C1364" s="1" t="s">
        <v>561</v>
      </c>
    </row>
    <row r="1365">
      <c r="A1365" s="1" t="s">
        <v>6</v>
      </c>
      <c r="B1365" s="11" t="s">
        <v>2039</v>
      </c>
      <c r="C1365" s="1" t="s">
        <v>599</v>
      </c>
    </row>
    <row r="1366">
      <c r="A1366" s="1" t="s">
        <v>6</v>
      </c>
      <c r="B1366" s="11" t="s">
        <v>2040</v>
      </c>
      <c r="C1366" s="1" t="s">
        <v>561</v>
      </c>
    </row>
    <row r="1367">
      <c r="A1367" s="1" t="s">
        <v>6</v>
      </c>
      <c r="B1367" s="11" t="s">
        <v>2041</v>
      </c>
      <c r="C1367" s="1" t="s">
        <v>914</v>
      </c>
    </row>
    <row r="1368">
      <c r="A1368" s="1" t="s">
        <v>6</v>
      </c>
      <c r="B1368" s="11" t="s">
        <v>2042</v>
      </c>
      <c r="C1368" s="1" t="s">
        <v>894</v>
      </c>
    </row>
    <row r="1369">
      <c r="A1369" s="1" t="s">
        <v>6</v>
      </c>
      <c r="B1369" s="11" t="s">
        <v>2043</v>
      </c>
      <c r="C1369" s="1" t="s">
        <v>587</v>
      </c>
    </row>
    <row r="1370">
      <c r="A1370" s="1" t="s">
        <v>6</v>
      </c>
      <c r="B1370" s="11" t="s">
        <v>2044</v>
      </c>
      <c r="C1370" s="1" t="s">
        <v>620</v>
      </c>
    </row>
    <row r="1371">
      <c r="A1371" s="1" t="s">
        <v>6</v>
      </c>
      <c r="B1371" s="11" t="s">
        <v>2045</v>
      </c>
      <c r="C1371" s="1" t="s">
        <v>694</v>
      </c>
    </row>
    <row r="1372">
      <c r="A1372" s="1" t="s">
        <v>6</v>
      </c>
      <c r="B1372" s="11" t="s">
        <v>2046</v>
      </c>
      <c r="C1372" s="1" t="s">
        <v>694</v>
      </c>
    </row>
    <row r="1373">
      <c r="A1373" s="1" t="s">
        <v>6</v>
      </c>
      <c r="B1373" s="11" t="s">
        <v>2047</v>
      </c>
      <c r="C1373" s="1" t="s">
        <v>552</v>
      </c>
    </row>
    <row r="1374">
      <c r="A1374" s="1" t="s">
        <v>6</v>
      </c>
      <c r="B1374" s="11" t="s">
        <v>2048</v>
      </c>
      <c r="C1374" s="1" t="s">
        <v>576</v>
      </c>
    </row>
    <row r="1375">
      <c r="A1375" s="1" t="s">
        <v>6</v>
      </c>
      <c r="B1375" s="11" t="s">
        <v>2049</v>
      </c>
      <c r="C1375" s="1" t="s">
        <v>584</v>
      </c>
    </row>
    <row r="1376">
      <c r="A1376" s="1" t="s">
        <v>6</v>
      </c>
      <c r="B1376" s="11" t="s">
        <v>2050</v>
      </c>
      <c r="C1376" s="1" t="s">
        <v>694</v>
      </c>
    </row>
    <row r="1377">
      <c r="A1377" s="1" t="s">
        <v>6</v>
      </c>
      <c r="B1377" s="11" t="s">
        <v>2051</v>
      </c>
      <c r="C1377" s="1" t="s">
        <v>584</v>
      </c>
    </row>
    <row r="1378" hidden="1">
      <c r="A1378" s="1" t="s">
        <v>7</v>
      </c>
      <c r="B1378" s="11" t="s">
        <v>2052</v>
      </c>
      <c r="C1378" s="1" t="s">
        <v>536</v>
      </c>
    </row>
    <row r="1379" hidden="1">
      <c r="A1379" s="1" t="s">
        <v>7</v>
      </c>
      <c r="B1379" s="11" t="s">
        <v>2053</v>
      </c>
      <c r="C1379" s="1" t="s">
        <v>536</v>
      </c>
    </row>
    <row r="1380">
      <c r="A1380" s="1" t="s">
        <v>6</v>
      </c>
      <c r="B1380" s="11" t="s">
        <v>2054</v>
      </c>
      <c r="C1380" s="1" t="s">
        <v>1681</v>
      </c>
    </row>
    <row r="1381">
      <c r="A1381" s="1" t="s">
        <v>6</v>
      </c>
      <c r="B1381" s="11" t="s">
        <v>2055</v>
      </c>
      <c r="C1381" s="1" t="s">
        <v>589</v>
      </c>
    </row>
    <row r="1382">
      <c r="A1382" s="1" t="s">
        <v>6</v>
      </c>
      <c r="B1382" s="11" t="s">
        <v>2056</v>
      </c>
      <c r="C1382" s="1" t="s">
        <v>1122</v>
      </c>
    </row>
    <row r="1383">
      <c r="A1383" s="1" t="s">
        <v>6</v>
      </c>
      <c r="B1383" s="11" t="s">
        <v>2057</v>
      </c>
      <c r="C1383" s="1" t="s">
        <v>1584</v>
      </c>
    </row>
    <row r="1384" hidden="1">
      <c r="A1384" s="1" t="s">
        <v>7</v>
      </c>
      <c r="B1384" s="11" t="s">
        <v>2058</v>
      </c>
      <c r="C1384" s="1" t="s">
        <v>536</v>
      </c>
    </row>
    <row r="1385">
      <c r="A1385" s="1" t="s">
        <v>6</v>
      </c>
      <c r="B1385" s="11" t="s">
        <v>2059</v>
      </c>
      <c r="C1385" s="1" t="s">
        <v>978</v>
      </c>
    </row>
    <row r="1386">
      <c r="A1386" s="1" t="s">
        <v>6</v>
      </c>
      <c r="B1386" s="11" t="s">
        <v>2060</v>
      </c>
      <c r="C1386" s="1" t="s">
        <v>542</v>
      </c>
    </row>
    <row r="1387">
      <c r="A1387" s="1" t="s">
        <v>6</v>
      </c>
      <c r="B1387" s="11" t="s">
        <v>2061</v>
      </c>
      <c r="C1387" s="1" t="s">
        <v>886</v>
      </c>
    </row>
    <row r="1388" hidden="1">
      <c r="A1388" s="1" t="s">
        <v>7</v>
      </c>
      <c r="B1388" s="11" t="s">
        <v>2062</v>
      </c>
      <c r="C1388" s="1" t="s">
        <v>536</v>
      </c>
    </row>
    <row r="1389">
      <c r="A1389" s="1" t="s">
        <v>6</v>
      </c>
      <c r="B1389" s="11" t="s">
        <v>2063</v>
      </c>
      <c r="C1389" s="1" t="s">
        <v>642</v>
      </c>
    </row>
    <row r="1390">
      <c r="A1390" s="1" t="s">
        <v>6</v>
      </c>
      <c r="B1390" s="11" t="s">
        <v>2064</v>
      </c>
      <c r="C1390" s="1" t="s">
        <v>879</v>
      </c>
    </row>
    <row r="1391" hidden="1">
      <c r="A1391" s="1" t="s">
        <v>7</v>
      </c>
      <c r="B1391" s="11" t="s">
        <v>2065</v>
      </c>
      <c r="C1391" s="1" t="s">
        <v>536</v>
      </c>
    </row>
    <row r="1392" hidden="1">
      <c r="A1392" s="1" t="s">
        <v>7</v>
      </c>
      <c r="B1392" s="11" t="s">
        <v>2066</v>
      </c>
      <c r="C1392" s="1" t="s">
        <v>536</v>
      </c>
    </row>
    <row r="1393" hidden="1">
      <c r="A1393" s="1" t="s">
        <v>7</v>
      </c>
      <c r="B1393" s="11" t="s">
        <v>2067</v>
      </c>
      <c r="C1393" s="1" t="s">
        <v>536</v>
      </c>
    </row>
    <row r="1394" hidden="1">
      <c r="A1394" s="1" t="s">
        <v>7</v>
      </c>
      <c r="B1394" s="11" t="s">
        <v>2068</v>
      </c>
      <c r="C1394" s="1" t="s">
        <v>536</v>
      </c>
    </row>
    <row r="1395" hidden="1">
      <c r="A1395" s="1" t="s">
        <v>7</v>
      </c>
      <c r="B1395" s="11" t="s">
        <v>2069</v>
      </c>
      <c r="C1395" s="1" t="s">
        <v>536</v>
      </c>
    </row>
    <row r="1396">
      <c r="A1396" s="1" t="s">
        <v>6</v>
      </c>
      <c r="B1396" s="11" t="s">
        <v>2070</v>
      </c>
      <c r="C1396" s="1" t="s">
        <v>694</v>
      </c>
    </row>
    <row r="1397">
      <c r="A1397" s="1" t="s">
        <v>6</v>
      </c>
      <c r="B1397" s="11" t="s">
        <v>2071</v>
      </c>
      <c r="C1397" s="1" t="s">
        <v>561</v>
      </c>
    </row>
    <row r="1398">
      <c r="A1398" s="1" t="s">
        <v>6</v>
      </c>
      <c r="B1398" s="11" t="s">
        <v>2072</v>
      </c>
      <c r="C1398" s="1" t="s">
        <v>610</v>
      </c>
    </row>
    <row r="1399">
      <c r="A1399" s="1" t="s">
        <v>6</v>
      </c>
      <c r="B1399" s="11" t="s">
        <v>2073</v>
      </c>
      <c r="C1399" s="1" t="s">
        <v>980</v>
      </c>
    </row>
    <row r="1400">
      <c r="A1400" s="1" t="s">
        <v>6</v>
      </c>
      <c r="B1400" s="11" t="s">
        <v>2074</v>
      </c>
      <c r="C1400" s="1" t="s">
        <v>599</v>
      </c>
    </row>
    <row r="1401" hidden="1">
      <c r="A1401" s="1" t="s">
        <v>7</v>
      </c>
      <c r="B1401" s="11" t="s">
        <v>2075</v>
      </c>
      <c r="C1401" s="1" t="s">
        <v>536</v>
      </c>
    </row>
    <row r="1402">
      <c r="A1402" s="1" t="s">
        <v>6</v>
      </c>
      <c r="B1402" s="11" t="s">
        <v>288</v>
      </c>
      <c r="C1402" s="1" t="s">
        <v>642</v>
      </c>
    </row>
    <row r="1403">
      <c r="A1403" s="1" t="s">
        <v>6</v>
      </c>
      <c r="B1403" s="11" t="s">
        <v>2076</v>
      </c>
      <c r="C1403" s="1" t="s">
        <v>1011</v>
      </c>
    </row>
    <row r="1404">
      <c r="A1404" s="1" t="s">
        <v>6</v>
      </c>
      <c r="B1404" s="11" t="s">
        <v>2077</v>
      </c>
      <c r="C1404" s="1" t="s">
        <v>717</v>
      </c>
    </row>
    <row r="1405">
      <c r="A1405" s="1" t="s">
        <v>6</v>
      </c>
      <c r="B1405" s="11" t="s">
        <v>2078</v>
      </c>
      <c r="C1405" s="1" t="s">
        <v>563</v>
      </c>
    </row>
    <row r="1406" hidden="1">
      <c r="A1406" s="1" t="s">
        <v>7</v>
      </c>
      <c r="B1406" s="11" t="s">
        <v>2079</v>
      </c>
      <c r="C1406" s="1" t="s">
        <v>536</v>
      </c>
    </row>
    <row r="1407">
      <c r="A1407" s="1" t="s">
        <v>6</v>
      </c>
      <c r="B1407" s="11" t="s">
        <v>2080</v>
      </c>
      <c r="C1407" s="1" t="s">
        <v>582</v>
      </c>
    </row>
    <row r="1408" hidden="1">
      <c r="A1408" s="1" t="s">
        <v>7</v>
      </c>
      <c r="B1408" s="11" t="s">
        <v>2081</v>
      </c>
      <c r="C1408" s="1" t="s">
        <v>571</v>
      </c>
    </row>
    <row r="1409">
      <c r="A1409" s="1" t="s">
        <v>6</v>
      </c>
      <c r="B1409" s="11" t="s">
        <v>2082</v>
      </c>
      <c r="C1409" s="1" t="s">
        <v>894</v>
      </c>
    </row>
    <row r="1410">
      <c r="A1410" s="1" t="s">
        <v>6</v>
      </c>
      <c r="B1410" s="11" t="s">
        <v>2083</v>
      </c>
      <c r="C1410" s="1" t="s">
        <v>599</v>
      </c>
    </row>
    <row r="1411">
      <c r="A1411" s="1" t="s">
        <v>6</v>
      </c>
      <c r="B1411" s="11" t="s">
        <v>2084</v>
      </c>
      <c r="C1411" s="1" t="s">
        <v>552</v>
      </c>
    </row>
    <row r="1412">
      <c r="A1412" s="1" t="s">
        <v>6</v>
      </c>
      <c r="B1412" s="11" t="s">
        <v>2085</v>
      </c>
      <c r="C1412" s="1" t="s">
        <v>803</v>
      </c>
    </row>
    <row r="1413">
      <c r="A1413" s="1" t="s">
        <v>6</v>
      </c>
      <c r="B1413" s="11" t="s">
        <v>2086</v>
      </c>
      <c r="C1413" s="1" t="s">
        <v>546</v>
      </c>
    </row>
    <row r="1414" hidden="1">
      <c r="A1414" s="1" t="s">
        <v>7</v>
      </c>
      <c r="B1414" s="11" t="s">
        <v>2087</v>
      </c>
      <c r="C1414" s="1" t="s">
        <v>536</v>
      </c>
    </row>
    <row r="1415" hidden="1">
      <c r="A1415" s="1" t="s">
        <v>7</v>
      </c>
      <c r="B1415" s="11" t="s">
        <v>2088</v>
      </c>
      <c r="C1415" s="1" t="s">
        <v>571</v>
      </c>
    </row>
    <row r="1416">
      <c r="A1416" s="1" t="s">
        <v>6</v>
      </c>
      <c r="B1416" s="11" t="s">
        <v>2089</v>
      </c>
      <c r="C1416" s="1" t="s">
        <v>550</v>
      </c>
    </row>
    <row r="1417" hidden="1">
      <c r="A1417" s="1" t="s">
        <v>7</v>
      </c>
      <c r="B1417" s="11" t="s">
        <v>2090</v>
      </c>
      <c r="C1417" s="1" t="s">
        <v>536</v>
      </c>
    </row>
    <row r="1418">
      <c r="A1418" s="1" t="s">
        <v>6</v>
      </c>
      <c r="B1418" s="11" t="s">
        <v>2091</v>
      </c>
      <c r="C1418" s="1" t="s">
        <v>805</v>
      </c>
    </row>
    <row r="1419" hidden="1">
      <c r="A1419" s="1" t="s">
        <v>7</v>
      </c>
      <c r="B1419" s="11" t="s">
        <v>2092</v>
      </c>
      <c r="C1419" s="1" t="s">
        <v>536</v>
      </c>
    </row>
    <row r="1420">
      <c r="A1420" s="1" t="s">
        <v>6</v>
      </c>
      <c r="B1420" s="11" t="s">
        <v>2093</v>
      </c>
      <c r="C1420" s="1" t="s">
        <v>584</v>
      </c>
    </row>
    <row r="1421">
      <c r="A1421" s="1" t="s">
        <v>6</v>
      </c>
      <c r="B1421" s="11" t="s">
        <v>2094</v>
      </c>
      <c r="C1421" s="1" t="s">
        <v>559</v>
      </c>
    </row>
    <row r="1422">
      <c r="A1422" s="1" t="s">
        <v>6</v>
      </c>
      <c r="B1422" s="11" t="s">
        <v>2095</v>
      </c>
      <c r="C1422" s="1" t="s">
        <v>538</v>
      </c>
    </row>
    <row r="1423">
      <c r="A1423" s="1" t="s">
        <v>6</v>
      </c>
      <c r="B1423" s="11" t="s">
        <v>2096</v>
      </c>
      <c r="C1423" s="1" t="s">
        <v>914</v>
      </c>
    </row>
    <row r="1424" hidden="1">
      <c r="A1424" s="1" t="s">
        <v>7</v>
      </c>
      <c r="B1424" s="11" t="s">
        <v>2097</v>
      </c>
      <c r="C1424" s="1" t="s">
        <v>536</v>
      </c>
    </row>
    <row r="1425">
      <c r="A1425" s="1" t="s">
        <v>6</v>
      </c>
      <c r="B1425" s="11" t="s">
        <v>2098</v>
      </c>
      <c r="C1425" s="1" t="s">
        <v>700</v>
      </c>
    </row>
    <row r="1426">
      <c r="A1426" s="1" t="s">
        <v>6</v>
      </c>
      <c r="B1426" s="11" t="s">
        <v>2099</v>
      </c>
      <c r="C1426" s="1" t="s">
        <v>1082</v>
      </c>
    </row>
    <row r="1427">
      <c r="A1427" s="1" t="s">
        <v>6</v>
      </c>
      <c r="B1427" s="11" t="s">
        <v>2100</v>
      </c>
      <c r="C1427" s="1" t="s">
        <v>559</v>
      </c>
    </row>
    <row r="1428">
      <c r="A1428" s="1" t="s">
        <v>6</v>
      </c>
      <c r="B1428" s="11" t="s">
        <v>2101</v>
      </c>
      <c r="C1428" s="1" t="s">
        <v>580</v>
      </c>
    </row>
    <row r="1429">
      <c r="A1429" s="1" t="s">
        <v>6</v>
      </c>
      <c r="B1429" s="11" t="s">
        <v>2102</v>
      </c>
      <c r="C1429" s="1" t="s">
        <v>538</v>
      </c>
    </row>
    <row r="1430">
      <c r="A1430" s="1" t="s">
        <v>6</v>
      </c>
      <c r="B1430" s="11" t="s">
        <v>2103</v>
      </c>
      <c r="C1430" s="1" t="s">
        <v>750</v>
      </c>
    </row>
    <row r="1431">
      <c r="A1431" s="1" t="s">
        <v>6</v>
      </c>
      <c r="B1431" s="11" t="s">
        <v>2104</v>
      </c>
      <c r="C1431" s="1" t="s">
        <v>1005</v>
      </c>
    </row>
    <row r="1432" hidden="1">
      <c r="A1432" s="1" t="s">
        <v>7</v>
      </c>
      <c r="B1432" s="11" t="s">
        <v>2105</v>
      </c>
      <c r="C1432" s="1" t="s">
        <v>536</v>
      </c>
    </row>
    <row r="1433" hidden="1">
      <c r="A1433" s="1" t="s">
        <v>7</v>
      </c>
      <c r="B1433" s="11" t="s">
        <v>2106</v>
      </c>
      <c r="C1433" s="1" t="s">
        <v>1105</v>
      </c>
    </row>
    <row r="1434" hidden="1">
      <c r="A1434" s="1" t="s">
        <v>7</v>
      </c>
      <c r="B1434" s="11" t="s">
        <v>2107</v>
      </c>
      <c r="C1434" s="1" t="s">
        <v>2108</v>
      </c>
    </row>
    <row r="1435" hidden="1">
      <c r="A1435" s="1" t="s">
        <v>7</v>
      </c>
      <c r="B1435" s="11" t="s">
        <v>2109</v>
      </c>
      <c r="C1435" s="1" t="s">
        <v>1236</v>
      </c>
    </row>
    <row r="1436" hidden="1">
      <c r="A1436" s="1" t="s">
        <v>7</v>
      </c>
      <c r="B1436" s="11" t="s">
        <v>2110</v>
      </c>
      <c r="C1436" s="1" t="s">
        <v>536</v>
      </c>
    </row>
    <row r="1437" hidden="1">
      <c r="A1437" s="1" t="s">
        <v>7</v>
      </c>
      <c r="B1437" s="11" t="s">
        <v>2111</v>
      </c>
      <c r="C1437" s="1" t="s">
        <v>536</v>
      </c>
    </row>
    <row r="1438" hidden="1">
      <c r="A1438" s="1" t="s">
        <v>7</v>
      </c>
      <c r="B1438" s="11" t="s">
        <v>2112</v>
      </c>
      <c r="C1438" s="1" t="s">
        <v>536</v>
      </c>
    </row>
    <row r="1439" hidden="1">
      <c r="A1439" s="1" t="s">
        <v>7</v>
      </c>
      <c r="B1439" s="11" t="s">
        <v>2113</v>
      </c>
      <c r="C1439" s="1" t="s">
        <v>526</v>
      </c>
    </row>
    <row r="1440">
      <c r="A1440" s="1" t="s">
        <v>6</v>
      </c>
      <c r="B1440" s="11" t="s">
        <v>2114</v>
      </c>
      <c r="C1440" s="1" t="s">
        <v>720</v>
      </c>
    </row>
    <row r="1441" hidden="1">
      <c r="A1441" s="1" t="s">
        <v>7</v>
      </c>
      <c r="B1441" s="11" t="s">
        <v>2115</v>
      </c>
      <c r="C1441" s="1" t="s">
        <v>536</v>
      </c>
    </row>
    <row r="1442" hidden="1">
      <c r="A1442" s="1" t="s">
        <v>7</v>
      </c>
      <c r="B1442" s="11" t="s">
        <v>2116</v>
      </c>
      <c r="C1442" s="1" t="s">
        <v>628</v>
      </c>
    </row>
    <row r="1443" hidden="1">
      <c r="A1443" s="1" t="s">
        <v>7</v>
      </c>
      <c r="B1443" s="11" t="s">
        <v>2117</v>
      </c>
      <c r="C1443" s="1" t="s">
        <v>536</v>
      </c>
    </row>
    <row r="1444" hidden="1">
      <c r="A1444" s="1" t="s">
        <v>7</v>
      </c>
      <c r="B1444" s="11" t="s">
        <v>2118</v>
      </c>
      <c r="C1444" s="1" t="s">
        <v>536</v>
      </c>
    </row>
    <row r="1445">
      <c r="A1445" s="1" t="s">
        <v>6</v>
      </c>
      <c r="B1445" s="11" t="s">
        <v>2119</v>
      </c>
      <c r="C1445" s="1" t="s">
        <v>851</v>
      </c>
    </row>
    <row r="1446" hidden="1">
      <c r="A1446" s="1" t="s">
        <v>7</v>
      </c>
      <c r="B1446" s="11" t="s">
        <v>2120</v>
      </c>
      <c r="C1446" s="1" t="s">
        <v>571</v>
      </c>
    </row>
    <row r="1447" hidden="1">
      <c r="A1447" s="1" t="s">
        <v>7</v>
      </c>
      <c r="B1447" s="11" t="s">
        <v>2121</v>
      </c>
      <c r="C1447" s="1" t="s">
        <v>571</v>
      </c>
    </row>
    <row r="1448">
      <c r="A1448" s="1" t="s">
        <v>6</v>
      </c>
      <c r="B1448" s="11" t="s">
        <v>2122</v>
      </c>
      <c r="C1448" s="1" t="s">
        <v>803</v>
      </c>
    </row>
    <row r="1449" hidden="1">
      <c r="A1449" s="1" t="s">
        <v>7</v>
      </c>
      <c r="B1449" s="11" t="s">
        <v>2123</v>
      </c>
      <c r="C1449" s="1" t="s">
        <v>571</v>
      </c>
    </row>
    <row r="1450" hidden="1">
      <c r="A1450" s="1" t="s">
        <v>7</v>
      </c>
      <c r="B1450" s="11" t="s">
        <v>2124</v>
      </c>
      <c r="C1450" s="1" t="s">
        <v>526</v>
      </c>
    </row>
    <row r="1451">
      <c r="A1451" s="1" t="s">
        <v>6</v>
      </c>
      <c r="B1451" s="11" t="s">
        <v>2125</v>
      </c>
      <c r="C1451" s="1" t="s">
        <v>552</v>
      </c>
    </row>
    <row r="1452">
      <c r="A1452" s="1" t="s">
        <v>6</v>
      </c>
      <c r="B1452" s="11" t="s">
        <v>2126</v>
      </c>
      <c r="C1452" s="1" t="s">
        <v>894</v>
      </c>
    </row>
    <row r="1453">
      <c r="A1453" s="1" t="s">
        <v>6</v>
      </c>
      <c r="B1453" s="11" t="s">
        <v>2127</v>
      </c>
      <c r="C1453" s="1" t="s">
        <v>1011</v>
      </c>
    </row>
    <row r="1454">
      <c r="A1454" s="1" t="s">
        <v>6</v>
      </c>
      <c r="B1454" s="11" t="s">
        <v>2128</v>
      </c>
      <c r="C1454" s="1" t="s">
        <v>696</v>
      </c>
    </row>
    <row r="1455">
      <c r="A1455" s="1" t="s">
        <v>6</v>
      </c>
      <c r="B1455" s="11" t="s">
        <v>2129</v>
      </c>
      <c r="C1455" s="1" t="s">
        <v>803</v>
      </c>
    </row>
    <row r="1456" hidden="1">
      <c r="A1456" s="1" t="s">
        <v>7</v>
      </c>
      <c r="B1456" s="11" t="s">
        <v>2130</v>
      </c>
      <c r="C1456" s="1" t="s">
        <v>536</v>
      </c>
    </row>
    <row r="1457" hidden="1">
      <c r="A1457" s="1" t="s">
        <v>7</v>
      </c>
      <c r="B1457" s="11" t="s">
        <v>2131</v>
      </c>
      <c r="C1457" s="1" t="s">
        <v>536</v>
      </c>
    </row>
    <row r="1458">
      <c r="A1458" s="1" t="s">
        <v>6</v>
      </c>
      <c r="B1458" s="11" t="s">
        <v>2132</v>
      </c>
      <c r="C1458" s="1" t="s">
        <v>803</v>
      </c>
    </row>
    <row r="1459">
      <c r="A1459" s="1" t="s">
        <v>6</v>
      </c>
      <c r="B1459" s="11" t="s">
        <v>2133</v>
      </c>
      <c r="C1459" s="1" t="s">
        <v>1288</v>
      </c>
    </row>
    <row r="1460">
      <c r="A1460" s="1" t="s">
        <v>6</v>
      </c>
      <c r="B1460" s="11" t="s">
        <v>2134</v>
      </c>
      <c r="C1460" s="1" t="s">
        <v>1593</v>
      </c>
    </row>
    <row r="1461">
      <c r="A1461" s="1" t="s">
        <v>6</v>
      </c>
      <c r="B1461" s="11" t="s">
        <v>2135</v>
      </c>
      <c r="C1461" s="1" t="s">
        <v>1219</v>
      </c>
    </row>
    <row r="1462">
      <c r="A1462" s="1" t="s">
        <v>6</v>
      </c>
      <c r="B1462" s="11" t="s">
        <v>2136</v>
      </c>
      <c r="C1462" s="1" t="s">
        <v>589</v>
      </c>
    </row>
    <row r="1463">
      <c r="A1463" s="1" t="s">
        <v>6</v>
      </c>
      <c r="B1463" s="11" t="s">
        <v>2137</v>
      </c>
      <c r="C1463" s="1" t="s">
        <v>542</v>
      </c>
    </row>
    <row r="1464" hidden="1">
      <c r="A1464" s="1" t="s">
        <v>7</v>
      </c>
      <c r="B1464" s="11" t="s">
        <v>2138</v>
      </c>
      <c r="C1464" s="1" t="s">
        <v>536</v>
      </c>
    </row>
    <row r="1465" hidden="1">
      <c r="A1465" s="1" t="s">
        <v>7</v>
      </c>
      <c r="B1465" s="11" t="s">
        <v>2139</v>
      </c>
      <c r="C1465" s="1" t="s">
        <v>536</v>
      </c>
    </row>
    <row r="1466">
      <c r="A1466" s="1" t="s">
        <v>6</v>
      </c>
      <c r="B1466" s="11" t="s">
        <v>2140</v>
      </c>
      <c r="C1466" s="1" t="s">
        <v>563</v>
      </c>
    </row>
    <row r="1467" hidden="1">
      <c r="A1467" s="1" t="s">
        <v>7</v>
      </c>
      <c r="B1467" s="11" t="s">
        <v>2141</v>
      </c>
      <c r="C1467" s="1" t="s">
        <v>628</v>
      </c>
    </row>
    <row r="1468" hidden="1">
      <c r="A1468" s="1" t="s">
        <v>7</v>
      </c>
      <c r="B1468" s="11" t="s">
        <v>2142</v>
      </c>
      <c r="C1468" s="1" t="s">
        <v>536</v>
      </c>
    </row>
    <row r="1469">
      <c r="A1469" s="1" t="s">
        <v>6</v>
      </c>
      <c r="B1469" s="11" t="s">
        <v>2143</v>
      </c>
      <c r="C1469" s="1" t="s">
        <v>640</v>
      </c>
    </row>
    <row r="1470">
      <c r="A1470" s="1" t="s">
        <v>6</v>
      </c>
      <c r="B1470" s="11" t="s">
        <v>2144</v>
      </c>
      <c r="C1470" s="1" t="s">
        <v>914</v>
      </c>
    </row>
    <row r="1471">
      <c r="A1471" s="1" t="s">
        <v>6</v>
      </c>
      <c r="B1471" s="11" t="s">
        <v>2145</v>
      </c>
      <c r="C1471" s="1" t="s">
        <v>587</v>
      </c>
    </row>
    <row r="1472" hidden="1">
      <c r="A1472" s="1" t="s">
        <v>7</v>
      </c>
      <c r="B1472" s="11" t="s">
        <v>2146</v>
      </c>
      <c r="C1472" s="1" t="s">
        <v>1694</v>
      </c>
    </row>
    <row r="1473" hidden="1">
      <c r="A1473" s="1" t="s">
        <v>7</v>
      </c>
      <c r="B1473" s="11" t="s">
        <v>2147</v>
      </c>
      <c r="C1473" s="1" t="s">
        <v>2148</v>
      </c>
    </row>
    <row r="1474" hidden="1">
      <c r="A1474" s="1" t="s">
        <v>7</v>
      </c>
      <c r="B1474" s="11" t="s">
        <v>2149</v>
      </c>
      <c r="C1474" s="1" t="s">
        <v>1044</v>
      </c>
    </row>
    <row r="1475" hidden="1">
      <c r="A1475" s="1" t="s">
        <v>7</v>
      </c>
      <c r="B1475" s="11" t="s">
        <v>2150</v>
      </c>
      <c r="C1475" s="1" t="s">
        <v>536</v>
      </c>
    </row>
    <row r="1476">
      <c r="A1476" s="1" t="s">
        <v>6</v>
      </c>
      <c r="B1476" s="11" t="s">
        <v>2151</v>
      </c>
      <c r="C1476" s="1" t="s">
        <v>673</v>
      </c>
    </row>
    <row r="1477" hidden="1">
      <c r="A1477" s="1" t="s">
        <v>7</v>
      </c>
      <c r="B1477" s="11" t="s">
        <v>2152</v>
      </c>
      <c r="C1477" s="1" t="s">
        <v>1694</v>
      </c>
    </row>
    <row r="1478">
      <c r="A1478" s="1" t="s">
        <v>6</v>
      </c>
      <c r="B1478" s="11" t="s">
        <v>2153</v>
      </c>
      <c r="C1478" s="1" t="s">
        <v>567</v>
      </c>
    </row>
    <row r="1479">
      <c r="A1479" s="1" t="s">
        <v>6</v>
      </c>
      <c r="B1479" s="11" t="s">
        <v>2154</v>
      </c>
      <c r="C1479" s="1" t="s">
        <v>720</v>
      </c>
    </row>
    <row r="1480">
      <c r="A1480" s="1" t="s">
        <v>6</v>
      </c>
      <c r="B1480" s="11" t="s">
        <v>2155</v>
      </c>
      <c r="C1480" s="1" t="s">
        <v>573</v>
      </c>
    </row>
    <row r="1481" hidden="1">
      <c r="A1481" s="1" t="s">
        <v>7</v>
      </c>
      <c r="B1481" s="11" t="s">
        <v>2156</v>
      </c>
      <c r="C1481" s="1" t="s">
        <v>536</v>
      </c>
    </row>
    <row r="1482">
      <c r="A1482" s="1" t="s">
        <v>6</v>
      </c>
      <c r="B1482" s="11" t="s">
        <v>2157</v>
      </c>
      <c r="C1482" s="1" t="s">
        <v>1442</v>
      </c>
    </row>
    <row r="1483">
      <c r="A1483" s="1" t="s">
        <v>6</v>
      </c>
      <c r="B1483" s="11" t="s">
        <v>2158</v>
      </c>
      <c r="C1483" s="1" t="s">
        <v>700</v>
      </c>
    </row>
    <row r="1484">
      <c r="A1484" s="1" t="s">
        <v>6</v>
      </c>
      <c r="B1484" s="11" t="s">
        <v>2159</v>
      </c>
      <c r="C1484" s="1" t="s">
        <v>914</v>
      </c>
    </row>
    <row r="1485" hidden="1">
      <c r="A1485" s="1" t="s">
        <v>7</v>
      </c>
      <c r="B1485" s="11" t="s">
        <v>2160</v>
      </c>
      <c r="C1485" s="1" t="s">
        <v>536</v>
      </c>
    </row>
    <row r="1486">
      <c r="A1486" s="1" t="s">
        <v>6</v>
      </c>
      <c r="B1486" s="11" t="s">
        <v>2161</v>
      </c>
      <c r="C1486" s="1" t="s">
        <v>580</v>
      </c>
    </row>
    <row r="1487">
      <c r="A1487" s="1" t="s">
        <v>6</v>
      </c>
      <c r="B1487" s="11" t="s">
        <v>2162</v>
      </c>
      <c r="C1487" s="1" t="s">
        <v>599</v>
      </c>
    </row>
    <row r="1488">
      <c r="A1488" s="1" t="s">
        <v>6</v>
      </c>
      <c r="B1488" s="11" t="s">
        <v>2163</v>
      </c>
      <c r="C1488" s="1" t="s">
        <v>599</v>
      </c>
    </row>
    <row r="1489" hidden="1">
      <c r="A1489" s="1" t="s">
        <v>7</v>
      </c>
      <c r="B1489" s="11" t="s">
        <v>2164</v>
      </c>
      <c r="C1489" s="1" t="s">
        <v>536</v>
      </c>
    </row>
    <row r="1490" hidden="1">
      <c r="A1490" s="1" t="s">
        <v>7</v>
      </c>
      <c r="B1490" s="11" t="s">
        <v>2165</v>
      </c>
      <c r="C1490" s="1" t="s">
        <v>536</v>
      </c>
    </row>
    <row r="1491">
      <c r="A1491" s="1" t="s">
        <v>6</v>
      </c>
      <c r="B1491" s="11" t="s">
        <v>2166</v>
      </c>
      <c r="C1491" s="1" t="s">
        <v>685</v>
      </c>
    </row>
    <row r="1492" hidden="1">
      <c r="A1492" s="1" t="s">
        <v>7</v>
      </c>
      <c r="B1492" s="11" t="s">
        <v>2167</v>
      </c>
      <c r="C1492" s="1" t="s">
        <v>536</v>
      </c>
    </row>
    <row r="1493" hidden="1">
      <c r="A1493" s="1" t="s">
        <v>7</v>
      </c>
      <c r="B1493" s="11" t="s">
        <v>2168</v>
      </c>
      <c r="C1493" s="1" t="s">
        <v>536</v>
      </c>
    </row>
    <row r="1494">
      <c r="A1494" s="1" t="s">
        <v>6</v>
      </c>
      <c r="B1494" s="11" t="s">
        <v>2169</v>
      </c>
      <c r="C1494" s="1" t="s">
        <v>597</v>
      </c>
    </row>
    <row r="1495">
      <c r="A1495" s="1" t="s">
        <v>6</v>
      </c>
      <c r="B1495" s="11" t="s">
        <v>2170</v>
      </c>
      <c r="C1495" s="1" t="s">
        <v>569</v>
      </c>
    </row>
    <row r="1496" hidden="1">
      <c r="A1496" s="1" t="s">
        <v>7</v>
      </c>
      <c r="B1496" s="11" t="s">
        <v>2171</v>
      </c>
      <c r="C1496" s="1" t="s">
        <v>536</v>
      </c>
    </row>
    <row r="1497" hidden="1">
      <c r="A1497" s="1" t="s">
        <v>7</v>
      </c>
      <c r="B1497" s="11" t="s">
        <v>2172</v>
      </c>
      <c r="C1497" s="1" t="s">
        <v>536</v>
      </c>
    </row>
    <row r="1498" hidden="1">
      <c r="A1498" s="1" t="s">
        <v>7</v>
      </c>
      <c r="B1498" s="11" t="s">
        <v>2173</v>
      </c>
      <c r="C1498" s="1" t="s">
        <v>536</v>
      </c>
    </row>
    <row r="1499">
      <c r="A1499" s="1" t="s">
        <v>6</v>
      </c>
      <c r="B1499" s="11" t="s">
        <v>503</v>
      </c>
      <c r="C1499" s="1" t="s">
        <v>886</v>
      </c>
    </row>
    <row r="1500">
      <c r="A1500" s="1" t="s">
        <v>6</v>
      </c>
      <c r="B1500" s="11" t="s">
        <v>2174</v>
      </c>
      <c r="C1500" s="1" t="s">
        <v>700</v>
      </c>
    </row>
    <row r="1501">
      <c r="A1501" s="1" t="s">
        <v>6</v>
      </c>
      <c r="B1501" s="11" t="s">
        <v>2175</v>
      </c>
      <c r="C1501" s="1" t="s">
        <v>894</v>
      </c>
    </row>
    <row r="1502">
      <c r="A1502" s="1" t="s">
        <v>6</v>
      </c>
      <c r="B1502" s="11" t="s">
        <v>2176</v>
      </c>
      <c r="C1502" s="1" t="s">
        <v>1067</v>
      </c>
    </row>
    <row r="1503">
      <c r="A1503" s="1" t="s">
        <v>6</v>
      </c>
      <c r="B1503" s="11" t="s">
        <v>2177</v>
      </c>
      <c r="C1503" s="1" t="s">
        <v>2178</v>
      </c>
    </row>
    <row r="1504">
      <c r="A1504" s="1" t="s">
        <v>6</v>
      </c>
      <c r="B1504" s="11" t="s">
        <v>2179</v>
      </c>
      <c r="C1504" s="1" t="s">
        <v>620</v>
      </c>
    </row>
    <row r="1505" hidden="1">
      <c r="A1505" s="1" t="s">
        <v>7</v>
      </c>
      <c r="B1505" s="11" t="s">
        <v>2180</v>
      </c>
      <c r="C1505" s="1" t="s">
        <v>536</v>
      </c>
    </row>
    <row r="1506">
      <c r="A1506" s="1" t="s">
        <v>6</v>
      </c>
      <c r="B1506" s="11" t="s">
        <v>2181</v>
      </c>
      <c r="C1506" s="1" t="s">
        <v>2182</v>
      </c>
    </row>
    <row r="1507">
      <c r="A1507" s="1" t="s">
        <v>6</v>
      </c>
      <c r="B1507" s="11" t="s">
        <v>2183</v>
      </c>
      <c r="C1507" s="1" t="s">
        <v>1011</v>
      </c>
    </row>
    <row r="1508">
      <c r="A1508" s="1" t="s">
        <v>6</v>
      </c>
      <c r="B1508" s="11" t="s">
        <v>2184</v>
      </c>
      <c r="C1508" s="1" t="s">
        <v>894</v>
      </c>
    </row>
    <row r="1509">
      <c r="A1509" s="1" t="s">
        <v>6</v>
      </c>
      <c r="B1509" s="11" t="s">
        <v>2185</v>
      </c>
      <c r="C1509" s="1" t="s">
        <v>552</v>
      </c>
    </row>
    <row r="1510" hidden="1">
      <c r="A1510" s="1" t="s">
        <v>7</v>
      </c>
      <c r="B1510" s="11" t="s">
        <v>2186</v>
      </c>
      <c r="C1510" s="1" t="s">
        <v>536</v>
      </c>
    </row>
    <row r="1511">
      <c r="A1511" s="1" t="s">
        <v>6</v>
      </c>
      <c r="B1511" s="11" t="s">
        <v>2187</v>
      </c>
      <c r="C1511" s="1" t="s">
        <v>546</v>
      </c>
    </row>
    <row r="1512">
      <c r="A1512" s="1" t="s">
        <v>6</v>
      </c>
      <c r="B1512" s="11" t="s">
        <v>2188</v>
      </c>
      <c r="C1512" s="1" t="s">
        <v>894</v>
      </c>
    </row>
    <row r="1513" hidden="1">
      <c r="A1513" s="1" t="s">
        <v>7</v>
      </c>
      <c r="B1513" s="11" t="s">
        <v>2189</v>
      </c>
      <c r="C1513" s="1" t="s">
        <v>536</v>
      </c>
    </row>
    <row r="1514">
      <c r="A1514" s="1" t="s">
        <v>6</v>
      </c>
      <c r="B1514" s="11" t="s">
        <v>2190</v>
      </c>
      <c r="C1514" s="1" t="s">
        <v>618</v>
      </c>
    </row>
    <row r="1515">
      <c r="A1515" s="1" t="s">
        <v>6</v>
      </c>
      <c r="B1515" s="11" t="s">
        <v>2191</v>
      </c>
      <c r="C1515" s="1" t="s">
        <v>580</v>
      </c>
    </row>
    <row r="1516">
      <c r="A1516" s="1" t="s">
        <v>6</v>
      </c>
      <c r="B1516" s="11" t="s">
        <v>2192</v>
      </c>
      <c r="C1516" s="1" t="s">
        <v>580</v>
      </c>
    </row>
    <row r="1517">
      <c r="A1517" s="1" t="s">
        <v>6</v>
      </c>
      <c r="B1517" s="11" t="s">
        <v>2193</v>
      </c>
      <c r="C1517" s="1" t="s">
        <v>597</v>
      </c>
    </row>
    <row r="1518">
      <c r="A1518" s="1" t="s">
        <v>6</v>
      </c>
      <c r="B1518" s="11" t="s">
        <v>2194</v>
      </c>
      <c r="C1518" s="1" t="s">
        <v>1579</v>
      </c>
    </row>
    <row r="1519">
      <c r="A1519" s="1" t="s">
        <v>6</v>
      </c>
      <c r="B1519" s="11" t="s">
        <v>2195</v>
      </c>
      <c r="C1519" s="1" t="s">
        <v>914</v>
      </c>
    </row>
    <row r="1520" hidden="1">
      <c r="A1520" s="1" t="s">
        <v>7</v>
      </c>
      <c r="B1520" s="11" t="s">
        <v>2196</v>
      </c>
      <c r="C1520" s="1" t="s">
        <v>536</v>
      </c>
    </row>
    <row r="1521" hidden="1">
      <c r="A1521" s="1" t="s">
        <v>7</v>
      </c>
      <c r="B1521" s="11" t="s">
        <v>2197</v>
      </c>
      <c r="C1521" s="1" t="s">
        <v>536</v>
      </c>
    </row>
    <row r="1522">
      <c r="A1522" s="1" t="s">
        <v>6</v>
      </c>
      <c r="B1522" s="11" t="s">
        <v>2198</v>
      </c>
      <c r="C1522" s="1" t="s">
        <v>582</v>
      </c>
    </row>
    <row r="1523">
      <c r="A1523" s="1" t="s">
        <v>6</v>
      </c>
      <c r="B1523" s="11" t="s">
        <v>2199</v>
      </c>
      <c r="C1523" s="1" t="s">
        <v>640</v>
      </c>
    </row>
    <row r="1524" hidden="1">
      <c r="A1524" s="1" t="s">
        <v>7</v>
      </c>
      <c r="B1524" s="11" t="s">
        <v>2200</v>
      </c>
      <c r="C1524" s="1" t="s">
        <v>536</v>
      </c>
    </row>
    <row r="1525" hidden="1">
      <c r="A1525" s="1" t="s">
        <v>7</v>
      </c>
      <c r="B1525" s="11" t="s">
        <v>2201</v>
      </c>
      <c r="C1525" s="1" t="s">
        <v>526</v>
      </c>
    </row>
    <row r="1526">
      <c r="A1526" s="1" t="s">
        <v>6</v>
      </c>
      <c r="B1526" s="11" t="s">
        <v>2202</v>
      </c>
      <c r="C1526" s="1" t="s">
        <v>602</v>
      </c>
    </row>
    <row r="1527" hidden="1">
      <c r="A1527" s="1" t="s">
        <v>7</v>
      </c>
      <c r="B1527" s="11" t="s">
        <v>2203</v>
      </c>
      <c r="C1527" s="1" t="s">
        <v>536</v>
      </c>
    </row>
    <row r="1528" hidden="1">
      <c r="A1528" s="1" t="s">
        <v>7</v>
      </c>
      <c r="B1528" s="11" t="s">
        <v>2204</v>
      </c>
      <c r="C1528" s="1" t="s">
        <v>536</v>
      </c>
    </row>
    <row r="1529">
      <c r="A1529" s="1" t="s">
        <v>6</v>
      </c>
      <c r="B1529" s="11" t="s">
        <v>2205</v>
      </c>
      <c r="C1529" s="1" t="s">
        <v>563</v>
      </c>
    </row>
    <row r="1530">
      <c r="A1530" s="1" t="s">
        <v>6</v>
      </c>
      <c r="B1530" s="11" t="s">
        <v>2206</v>
      </c>
      <c r="C1530" s="1" t="s">
        <v>1799</v>
      </c>
    </row>
    <row r="1531" hidden="1">
      <c r="A1531" s="1" t="s">
        <v>7</v>
      </c>
      <c r="B1531" s="11" t="s">
        <v>2207</v>
      </c>
      <c r="C1531" s="1" t="s">
        <v>571</v>
      </c>
    </row>
    <row r="1532">
      <c r="A1532" s="1" t="s">
        <v>6</v>
      </c>
      <c r="B1532" s="11" t="s">
        <v>2208</v>
      </c>
      <c r="C1532" s="1" t="s">
        <v>530</v>
      </c>
    </row>
    <row r="1533">
      <c r="A1533" s="1" t="s">
        <v>6</v>
      </c>
      <c r="B1533" s="11" t="s">
        <v>2209</v>
      </c>
      <c r="C1533" s="1" t="s">
        <v>532</v>
      </c>
    </row>
    <row r="1534" hidden="1">
      <c r="A1534" s="1" t="s">
        <v>7</v>
      </c>
      <c r="B1534" s="11" t="s">
        <v>2210</v>
      </c>
      <c r="C1534" s="1" t="s">
        <v>571</v>
      </c>
    </row>
    <row r="1535" hidden="1">
      <c r="A1535" s="1" t="s">
        <v>7</v>
      </c>
      <c r="B1535" s="11" t="s">
        <v>2211</v>
      </c>
      <c r="C1535" s="1" t="s">
        <v>536</v>
      </c>
    </row>
    <row r="1536" hidden="1">
      <c r="A1536" s="1" t="s">
        <v>7</v>
      </c>
      <c r="B1536" s="11" t="s">
        <v>2212</v>
      </c>
      <c r="C1536" s="1" t="s">
        <v>536</v>
      </c>
    </row>
    <row r="1537" hidden="1">
      <c r="A1537" s="1" t="s">
        <v>7</v>
      </c>
      <c r="B1537" s="11" t="s">
        <v>2213</v>
      </c>
      <c r="C1537" s="1" t="s">
        <v>536</v>
      </c>
    </row>
    <row r="1538" hidden="1">
      <c r="A1538" s="1" t="s">
        <v>7</v>
      </c>
      <c r="B1538" s="11" t="s">
        <v>2214</v>
      </c>
      <c r="C1538" s="1" t="s">
        <v>536</v>
      </c>
    </row>
    <row r="1539" hidden="1">
      <c r="A1539" s="1" t="s">
        <v>7</v>
      </c>
      <c r="B1539" s="11" t="s">
        <v>2215</v>
      </c>
      <c r="C1539" s="1" t="s">
        <v>2216</v>
      </c>
    </row>
    <row r="1540" hidden="1">
      <c r="A1540" s="1" t="s">
        <v>7</v>
      </c>
      <c r="B1540" s="11" t="s">
        <v>2217</v>
      </c>
      <c r="C1540" s="1" t="s">
        <v>536</v>
      </c>
    </row>
    <row r="1541" hidden="1">
      <c r="A1541" s="1" t="s">
        <v>7</v>
      </c>
      <c r="B1541" s="11" t="s">
        <v>2218</v>
      </c>
      <c r="C1541" s="1" t="s">
        <v>536</v>
      </c>
    </row>
    <row r="1542" hidden="1">
      <c r="A1542" s="1" t="s">
        <v>7</v>
      </c>
      <c r="B1542" s="11" t="s">
        <v>2219</v>
      </c>
      <c r="C1542" s="1" t="s">
        <v>536</v>
      </c>
    </row>
    <row r="1543" hidden="1">
      <c r="A1543" s="1" t="s">
        <v>7</v>
      </c>
      <c r="B1543" s="11" t="s">
        <v>2220</v>
      </c>
      <c r="C1543" s="1" t="s">
        <v>571</v>
      </c>
    </row>
    <row r="1544">
      <c r="A1544" s="1" t="s">
        <v>6</v>
      </c>
      <c r="B1544" s="11" t="s">
        <v>2221</v>
      </c>
      <c r="C1544" s="1" t="s">
        <v>805</v>
      </c>
    </row>
    <row r="1545">
      <c r="A1545" s="1" t="s">
        <v>6</v>
      </c>
      <c r="B1545" s="11" t="s">
        <v>2222</v>
      </c>
      <c r="C1545" s="1" t="s">
        <v>1579</v>
      </c>
    </row>
    <row r="1546">
      <c r="A1546" s="1" t="s">
        <v>6</v>
      </c>
      <c r="B1546" s="11" t="s">
        <v>2223</v>
      </c>
      <c r="C1546" s="1" t="s">
        <v>1048</v>
      </c>
    </row>
    <row r="1547">
      <c r="A1547" s="1" t="s">
        <v>6</v>
      </c>
      <c r="B1547" s="11" t="s">
        <v>2224</v>
      </c>
      <c r="C1547" s="1" t="s">
        <v>595</v>
      </c>
    </row>
    <row r="1548">
      <c r="A1548" s="1" t="s">
        <v>6</v>
      </c>
      <c r="B1548" s="11" t="s">
        <v>2225</v>
      </c>
      <c r="C1548" s="1" t="s">
        <v>696</v>
      </c>
    </row>
    <row r="1549">
      <c r="A1549" s="1" t="s">
        <v>6</v>
      </c>
      <c r="B1549" s="11" t="s">
        <v>2226</v>
      </c>
      <c r="C1549" s="1" t="s">
        <v>620</v>
      </c>
    </row>
    <row r="1550">
      <c r="A1550" s="1" t="s">
        <v>6</v>
      </c>
      <c r="B1550" s="11" t="s">
        <v>2227</v>
      </c>
      <c r="C1550" s="1" t="s">
        <v>640</v>
      </c>
    </row>
    <row r="1551" hidden="1">
      <c r="A1551" s="1" t="s">
        <v>7</v>
      </c>
      <c r="B1551" s="11" t="s">
        <v>2228</v>
      </c>
      <c r="C1551" s="1" t="s">
        <v>1044</v>
      </c>
    </row>
    <row r="1552">
      <c r="A1552" s="1" t="s">
        <v>6</v>
      </c>
      <c r="B1552" s="11" t="s">
        <v>2229</v>
      </c>
      <c r="C1552" s="1" t="s">
        <v>538</v>
      </c>
    </row>
    <row r="1553">
      <c r="A1553" s="1" t="s">
        <v>6</v>
      </c>
      <c r="B1553" s="11" t="s">
        <v>2230</v>
      </c>
      <c r="C1553" s="1" t="s">
        <v>580</v>
      </c>
    </row>
    <row r="1554">
      <c r="A1554" s="1" t="s">
        <v>6</v>
      </c>
      <c r="B1554" s="11" t="s">
        <v>2231</v>
      </c>
      <c r="C1554" s="1" t="s">
        <v>1067</v>
      </c>
    </row>
    <row r="1555" hidden="1">
      <c r="A1555" s="1" t="s">
        <v>7</v>
      </c>
      <c r="B1555" s="11" t="s">
        <v>2232</v>
      </c>
      <c r="C1555" s="1" t="s">
        <v>571</v>
      </c>
    </row>
    <row r="1556" hidden="1">
      <c r="A1556" s="1" t="s">
        <v>7</v>
      </c>
      <c r="B1556" s="11" t="s">
        <v>2233</v>
      </c>
      <c r="C1556" s="1" t="s">
        <v>536</v>
      </c>
    </row>
    <row r="1557" hidden="1">
      <c r="A1557" s="1" t="s">
        <v>7</v>
      </c>
      <c r="B1557" s="11" t="s">
        <v>2234</v>
      </c>
      <c r="C1557" s="1" t="s">
        <v>536</v>
      </c>
    </row>
    <row r="1558">
      <c r="A1558" s="1" t="s">
        <v>6</v>
      </c>
      <c r="B1558" s="11" t="s">
        <v>2235</v>
      </c>
      <c r="C1558" s="1" t="s">
        <v>576</v>
      </c>
    </row>
    <row r="1559">
      <c r="A1559" s="1" t="s">
        <v>6</v>
      </c>
      <c r="B1559" s="11" t="s">
        <v>2236</v>
      </c>
      <c r="C1559" s="1" t="s">
        <v>528</v>
      </c>
    </row>
    <row r="1560">
      <c r="A1560" s="1" t="s">
        <v>6</v>
      </c>
      <c r="B1560" s="11" t="s">
        <v>2237</v>
      </c>
      <c r="C1560" s="1" t="s">
        <v>664</v>
      </c>
    </row>
    <row r="1561">
      <c r="A1561" s="1" t="s">
        <v>6</v>
      </c>
      <c r="B1561" s="11" t="s">
        <v>2238</v>
      </c>
      <c r="C1561" s="1" t="s">
        <v>700</v>
      </c>
    </row>
    <row r="1562" hidden="1">
      <c r="A1562" s="1" t="s">
        <v>7</v>
      </c>
      <c r="B1562" s="11" t="s">
        <v>2239</v>
      </c>
      <c r="C1562" s="1" t="s">
        <v>536</v>
      </c>
    </row>
    <row r="1563" hidden="1">
      <c r="A1563" s="1" t="s">
        <v>7</v>
      </c>
      <c r="B1563" s="11" t="s">
        <v>2240</v>
      </c>
      <c r="C1563" s="1" t="s">
        <v>536</v>
      </c>
    </row>
    <row r="1564">
      <c r="A1564" s="1" t="s">
        <v>6</v>
      </c>
      <c r="B1564" s="11" t="s">
        <v>2241</v>
      </c>
      <c r="C1564" s="1" t="s">
        <v>700</v>
      </c>
    </row>
    <row r="1565">
      <c r="A1565" s="1" t="s">
        <v>6</v>
      </c>
      <c r="B1565" s="11" t="s">
        <v>2242</v>
      </c>
      <c r="C1565" s="1" t="s">
        <v>778</v>
      </c>
    </row>
    <row r="1566">
      <c r="A1566" s="1" t="s">
        <v>6</v>
      </c>
      <c r="B1566" s="11" t="s">
        <v>2243</v>
      </c>
      <c r="C1566" s="1" t="s">
        <v>1303</v>
      </c>
    </row>
    <row r="1567" hidden="1">
      <c r="A1567" s="1" t="s">
        <v>7</v>
      </c>
      <c r="B1567" s="11" t="s">
        <v>2244</v>
      </c>
      <c r="C1567" s="1" t="s">
        <v>536</v>
      </c>
    </row>
    <row r="1568" hidden="1">
      <c r="A1568" s="1" t="s">
        <v>7</v>
      </c>
      <c r="B1568" s="11" t="s">
        <v>2245</v>
      </c>
      <c r="C1568" s="1" t="s">
        <v>536</v>
      </c>
    </row>
    <row r="1569">
      <c r="A1569" s="1" t="s">
        <v>6</v>
      </c>
      <c r="B1569" s="11" t="s">
        <v>2246</v>
      </c>
      <c r="C1569" s="1" t="s">
        <v>582</v>
      </c>
    </row>
    <row r="1570">
      <c r="A1570" s="1" t="s">
        <v>6</v>
      </c>
      <c r="B1570" s="11" t="s">
        <v>2247</v>
      </c>
      <c r="C1570" s="1" t="s">
        <v>602</v>
      </c>
    </row>
    <row r="1571">
      <c r="A1571" s="1" t="s">
        <v>6</v>
      </c>
      <c r="B1571" s="11" t="s">
        <v>2248</v>
      </c>
      <c r="C1571" s="1" t="s">
        <v>836</v>
      </c>
    </row>
    <row r="1572">
      <c r="A1572" s="1" t="s">
        <v>6</v>
      </c>
      <c r="B1572" s="11" t="s">
        <v>2249</v>
      </c>
      <c r="C1572" s="1" t="s">
        <v>664</v>
      </c>
    </row>
    <row r="1573">
      <c r="A1573" s="1" t="s">
        <v>6</v>
      </c>
      <c r="B1573" s="11" t="s">
        <v>2250</v>
      </c>
      <c r="C1573" s="1" t="s">
        <v>542</v>
      </c>
    </row>
    <row r="1574">
      <c r="A1574" s="1" t="s">
        <v>6</v>
      </c>
      <c r="B1574" s="11" t="s">
        <v>2251</v>
      </c>
      <c r="C1574" s="1" t="s">
        <v>876</v>
      </c>
    </row>
    <row r="1575">
      <c r="A1575" s="1" t="s">
        <v>6</v>
      </c>
      <c r="B1575" s="11" t="s">
        <v>2252</v>
      </c>
      <c r="C1575" s="1" t="s">
        <v>976</v>
      </c>
    </row>
    <row r="1576">
      <c r="A1576" s="1" t="s">
        <v>6</v>
      </c>
      <c r="B1576" s="11" t="s">
        <v>2253</v>
      </c>
      <c r="C1576" s="1" t="s">
        <v>662</v>
      </c>
    </row>
    <row r="1577">
      <c r="A1577" s="1" t="s">
        <v>6</v>
      </c>
      <c r="B1577" s="11" t="s">
        <v>2254</v>
      </c>
      <c r="C1577" s="1" t="s">
        <v>567</v>
      </c>
    </row>
    <row r="1578">
      <c r="A1578" s="1" t="s">
        <v>6</v>
      </c>
      <c r="B1578" s="11" t="s">
        <v>2255</v>
      </c>
      <c r="C1578" s="1" t="s">
        <v>546</v>
      </c>
    </row>
    <row r="1579" hidden="1">
      <c r="A1579" s="1" t="s">
        <v>7</v>
      </c>
      <c r="B1579" s="11" t="s">
        <v>2256</v>
      </c>
      <c r="C1579" s="1" t="s">
        <v>2257</v>
      </c>
    </row>
    <row r="1580">
      <c r="A1580" s="1" t="s">
        <v>6</v>
      </c>
      <c r="B1580" s="11" t="s">
        <v>2258</v>
      </c>
      <c r="C1580" s="1" t="s">
        <v>528</v>
      </c>
    </row>
    <row r="1581">
      <c r="A1581" s="1" t="s">
        <v>6</v>
      </c>
      <c r="B1581" s="11" t="s">
        <v>2259</v>
      </c>
      <c r="C1581" s="1" t="s">
        <v>664</v>
      </c>
    </row>
    <row r="1582">
      <c r="A1582" s="1" t="s">
        <v>6</v>
      </c>
      <c r="B1582" s="11" t="s">
        <v>2260</v>
      </c>
      <c r="C1582" s="1" t="s">
        <v>879</v>
      </c>
    </row>
    <row r="1583">
      <c r="A1583" s="1" t="s">
        <v>6</v>
      </c>
      <c r="B1583" s="11" t="s">
        <v>2261</v>
      </c>
      <c r="C1583" s="1" t="s">
        <v>980</v>
      </c>
    </row>
    <row r="1584">
      <c r="A1584" s="1" t="s">
        <v>6</v>
      </c>
      <c r="B1584" s="11" t="s">
        <v>2262</v>
      </c>
      <c r="C1584" s="1" t="s">
        <v>546</v>
      </c>
    </row>
    <row r="1585">
      <c r="A1585" s="1" t="s">
        <v>6</v>
      </c>
      <c r="B1585" s="11" t="s">
        <v>2263</v>
      </c>
      <c r="C1585" s="1" t="s">
        <v>567</v>
      </c>
    </row>
    <row r="1586" hidden="1">
      <c r="A1586" s="1" t="s">
        <v>7</v>
      </c>
      <c r="B1586" s="11" t="s">
        <v>2264</v>
      </c>
      <c r="C1586" s="1" t="s">
        <v>536</v>
      </c>
    </row>
    <row r="1587">
      <c r="A1587" s="1" t="s">
        <v>6</v>
      </c>
      <c r="B1587" s="11" t="s">
        <v>2265</v>
      </c>
      <c r="C1587" s="1" t="s">
        <v>1016</v>
      </c>
    </row>
    <row r="1588" hidden="1">
      <c r="A1588" s="1" t="s">
        <v>7</v>
      </c>
      <c r="B1588" s="11" t="s">
        <v>2266</v>
      </c>
      <c r="C1588" s="1" t="s">
        <v>536</v>
      </c>
    </row>
    <row r="1589" hidden="1">
      <c r="A1589" s="1" t="s">
        <v>7</v>
      </c>
      <c r="B1589" s="11" t="s">
        <v>2267</v>
      </c>
      <c r="C1589" s="1" t="s">
        <v>536</v>
      </c>
    </row>
    <row r="1590">
      <c r="A1590" s="1" t="s">
        <v>6</v>
      </c>
      <c r="B1590" s="11" t="s">
        <v>2268</v>
      </c>
      <c r="C1590" s="1" t="s">
        <v>569</v>
      </c>
    </row>
    <row r="1591">
      <c r="A1591" s="1" t="s">
        <v>6</v>
      </c>
      <c r="B1591" s="11" t="s">
        <v>2269</v>
      </c>
      <c r="C1591" s="1" t="s">
        <v>595</v>
      </c>
    </row>
    <row r="1592" hidden="1">
      <c r="A1592" s="1" t="s">
        <v>7</v>
      </c>
      <c r="B1592" s="11" t="s">
        <v>2270</v>
      </c>
      <c r="C1592" s="1" t="s">
        <v>536</v>
      </c>
    </row>
    <row r="1593" hidden="1">
      <c r="A1593" s="1" t="s">
        <v>7</v>
      </c>
      <c r="B1593" s="11" t="s">
        <v>2271</v>
      </c>
      <c r="C1593" s="1" t="s">
        <v>536</v>
      </c>
    </row>
    <row r="1594">
      <c r="A1594" s="1" t="s">
        <v>6</v>
      </c>
      <c r="B1594" s="11" t="s">
        <v>2272</v>
      </c>
      <c r="C1594" s="1" t="s">
        <v>666</v>
      </c>
    </row>
    <row r="1595">
      <c r="A1595" s="1" t="s">
        <v>6</v>
      </c>
      <c r="B1595" s="11" t="s">
        <v>2273</v>
      </c>
      <c r="C1595" s="1" t="s">
        <v>1442</v>
      </c>
    </row>
    <row r="1596" hidden="1">
      <c r="A1596" s="1" t="s">
        <v>7</v>
      </c>
      <c r="B1596" s="11" t="s">
        <v>2274</v>
      </c>
      <c r="C1596" s="1" t="s">
        <v>536</v>
      </c>
    </row>
    <row r="1597">
      <c r="A1597" s="1" t="s">
        <v>6</v>
      </c>
      <c r="B1597" s="11" t="s">
        <v>390</v>
      </c>
      <c r="C1597" s="1" t="s">
        <v>1210</v>
      </c>
    </row>
    <row r="1598" hidden="1">
      <c r="A1598" s="1" t="s">
        <v>7</v>
      </c>
      <c r="B1598" s="11" t="s">
        <v>2275</v>
      </c>
      <c r="C1598" s="1" t="s">
        <v>571</v>
      </c>
    </row>
    <row r="1599" hidden="1">
      <c r="A1599" s="1" t="s">
        <v>7</v>
      </c>
      <c r="B1599" s="11" t="s">
        <v>2276</v>
      </c>
      <c r="C1599" s="1" t="s">
        <v>2257</v>
      </c>
    </row>
    <row r="1600">
      <c r="A1600" s="1" t="s">
        <v>6</v>
      </c>
      <c r="B1600" s="11" t="s">
        <v>2277</v>
      </c>
      <c r="C1600" s="1" t="s">
        <v>597</v>
      </c>
    </row>
    <row r="1601" hidden="1">
      <c r="A1601" s="1" t="s">
        <v>7</v>
      </c>
      <c r="B1601" s="11" t="s">
        <v>2278</v>
      </c>
      <c r="C1601" s="1" t="s">
        <v>571</v>
      </c>
    </row>
    <row r="1602" hidden="1">
      <c r="A1602" s="1" t="s">
        <v>7</v>
      </c>
      <c r="B1602" s="11" t="s">
        <v>2279</v>
      </c>
      <c r="C1602" s="1" t="s">
        <v>536</v>
      </c>
    </row>
    <row r="1603">
      <c r="A1603" s="1" t="s">
        <v>6</v>
      </c>
      <c r="B1603" s="11" t="s">
        <v>2280</v>
      </c>
      <c r="C1603" s="1" t="s">
        <v>1107</v>
      </c>
    </row>
    <row r="1604">
      <c r="A1604" s="1" t="s">
        <v>6</v>
      </c>
      <c r="B1604" s="11" t="s">
        <v>2281</v>
      </c>
      <c r="C1604" s="1" t="s">
        <v>530</v>
      </c>
    </row>
    <row r="1605">
      <c r="A1605" s="1" t="s">
        <v>6</v>
      </c>
      <c r="B1605" s="11" t="s">
        <v>2282</v>
      </c>
      <c r="C1605" s="1" t="s">
        <v>546</v>
      </c>
    </row>
    <row r="1606">
      <c r="A1606" s="1" t="s">
        <v>6</v>
      </c>
      <c r="B1606" s="11" t="s">
        <v>2283</v>
      </c>
      <c r="C1606" s="1" t="s">
        <v>805</v>
      </c>
    </row>
    <row r="1607">
      <c r="A1607" s="1" t="s">
        <v>6</v>
      </c>
      <c r="B1607" s="11" t="s">
        <v>2284</v>
      </c>
      <c r="C1607" s="1" t="s">
        <v>618</v>
      </c>
    </row>
    <row r="1608">
      <c r="A1608" s="1" t="s">
        <v>6</v>
      </c>
      <c r="B1608" s="11" t="s">
        <v>2285</v>
      </c>
      <c r="C1608" s="1" t="s">
        <v>634</v>
      </c>
    </row>
    <row r="1609">
      <c r="A1609" s="1" t="s">
        <v>6</v>
      </c>
      <c r="B1609" s="11" t="s">
        <v>2286</v>
      </c>
      <c r="C1609" s="1" t="s">
        <v>803</v>
      </c>
    </row>
    <row r="1610" hidden="1">
      <c r="A1610" s="1" t="s">
        <v>7</v>
      </c>
      <c r="B1610" s="11" t="s">
        <v>2287</v>
      </c>
      <c r="C1610" s="1" t="s">
        <v>536</v>
      </c>
    </row>
    <row r="1611">
      <c r="A1611" s="1" t="s">
        <v>6</v>
      </c>
      <c r="B1611" s="11" t="s">
        <v>2288</v>
      </c>
      <c r="C1611" s="1" t="s">
        <v>569</v>
      </c>
    </row>
    <row r="1612" hidden="1">
      <c r="A1612" s="1" t="s">
        <v>7</v>
      </c>
      <c r="B1612" s="11" t="s">
        <v>2289</v>
      </c>
      <c r="C1612" s="1" t="s">
        <v>628</v>
      </c>
    </row>
    <row r="1613">
      <c r="A1613" s="1" t="s">
        <v>6</v>
      </c>
      <c r="B1613" s="11" t="s">
        <v>2290</v>
      </c>
      <c r="C1613" s="1" t="s">
        <v>552</v>
      </c>
    </row>
    <row r="1614">
      <c r="A1614" s="1" t="s">
        <v>6</v>
      </c>
      <c r="B1614" s="11" t="s">
        <v>2291</v>
      </c>
      <c r="C1614" s="1" t="s">
        <v>528</v>
      </c>
    </row>
    <row r="1615" hidden="1">
      <c r="A1615" s="1" t="s">
        <v>7</v>
      </c>
      <c r="B1615" s="11" t="s">
        <v>2292</v>
      </c>
      <c r="C1615" s="1" t="s">
        <v>536</v>
      </c>
    </row>
    <row r="1616">
      <c r="A1616" s="1" t="s">
        <v>6</v>
      </c>
      <c r="B1616" s="11" t="s">
        <v>2293</v>
      </c>
      <c r="C1616" s="1" t="s">
        <v>595</v>
      </c>
    </row>
    <row r="1617">
      <c r="A1617" s="1" t="s">
        <v>6</v>
      </c>
      <c r="B1617" s="11" t="s">
        <v>2294</v>
      </c>
      <c r="C1617" s="1" t="s">
        <v>580</v>
      </c>
    </row>
    <row r="1618" hidden="1">
      <c r="A1618" s="1" t="s">
        <v>7</v>
      </c>
      <c r="B1618" s="11" t="s">
        <v>2295</v>
      </c>
      <c r="C1618" s="1" t="s">
        <v>628</v>
      </c>
    </row>
    <row r="1619">
      <c r="A1619" s="1" t="s">
        <v>6</v>
      </c>
      <c r="B1619" s="11" t="s">
        <v>2296</v>
      </c>
      <c r="C1619" s="1" t="s">
        <v>634</v>
      </c>
    </row>
    <row r="1620">
      <c r="A1620" s="1" t="s">
        <v>6</v>
      </c>
      <c r="B1620" s="11" t="s">
        <v>2297</v>
      </c>
      <c r="C1620" s="1" t="s">
        <v>597</v>
      </c>
    </row>
    <row r="1621" hidden="1">
      <c r="A1621" s="1" t="s">
        <v>7</v>
      </c>
      <c r="B1621" s="11" t="s">
        <v>2298</v>
      </c>
      <c r="C1621" s="1" t="s">
        <v>536</v>
      </c>
    </row>
    <row r="1622">
      <c r="A1622" s="1" t="s">
        <v>6</v>
      </c>
      <c r="B1622" s="11" t="s">
        <v>2299</v>
      </c>
      <c r="C1622" s="1" t="s">
        <v>584</v>
      </c>
    </row>
    <row r="1623">
      <c r="A1623" s="1" t="s">
        <v>6</v>
      </c>
      <c r="B1623" s="11" t="s">
        <v>2300</v>
      </c>
      <c r="C1623" s="1" t="s">
        <v>685</v>
      </c>
    </row>
    <row r="1624" hidden="1">
      <c r="A1624" s="1" t="s">
        <v>7</v>
      </c>
      <c r="B1624" s="11" t="s">
        <v>2301</v>
      </c>
      <c r="C1624" s="1" t="s">
        <v>536</v>
      </c>
    </row>
    <row r="1625">
      <c r="A1625" s="1" t="s">
        <v>6</v>
      </c>
      <c r="B1625" s="11" t="s">
        <v>2302</v>
      </c>
      <c r="C1625" s="1" t="s">
        <v>671</v>
      </c>
    </row>
    <row r="1626" hidden="1">
      <c r="A1626" s="1" t="s">
        <v>7</v>
      </c>
      <c r="B1626" s="11" t="s">
        <v>2303</v>
      </c>
      <c r="C1626" s="1" t="s">
        <v>536</v>
      </c>
    </row>
    <row r="1627" hidden="1">
      <c r="A1627" s="1" t="s">
        <v>7</v>
      </c>
      <c r="B1627" s="11" t="s">
        <v>2304</v>
      </c>
      <c r="C1627" s="1" t="s">
        <v>571</v>
      </c>
    </row>
    <row r="1628" hidden="1">
      <c r="A1628" s="1" t="s">
        <v>7</v>
      </c>
      <c r="B1628" s="11" t="s">
        <v>2305</v>
      </c>
      <c r="C1628" s="1" t="s">
        <v>536</v>
      </c>
    </row>
    <row r="1629" hidden="1">
      <c r="A1629" s="1" t="s">
        <v>7</v>
      </c>
      <c r="B1629" s="11" t="s">
        <v>2306</v>
      </c>
      <c r="C1629" s="1" t="s">
        <v>536</v>
      </c>
    </row>
    <row r="1630">
      <c r="A1630" s="1" t="s">
        <v>6</v>
      </c>
      <c r="B1630" s="11" t="s">
        <v>2307</v>
      </c>
      <c r="C1630" s="1" t="s">
        <v>914</v>
      </c>
    </row>
    <row r="1631" hidden="1">
      <c r="A1631" s="1" t="s">
        <v>7</v>
      </c>
      <c r="B1631" s="11" t="s">
        <v>2308</v>
      </c>
      <c r="C1631" s="1" t="s">
        <v>536</v>
      </c>
    </row>
    <row r="1632" hidden="1">
      <c r="A1632" s="1" t="s">
        <v>7</v>
      </c>
      <c r="B1632" s="11" t="s">
        <v>2309</v>
      </c>
      <c r="C1632" s="1" t="s">
        <v>536</v>
      </c>
    </row>
    <row r="1633">
      <c r="A1633" s="1" t="s">
        <v>6</v>
      </c>
      <c r="B1633" s="11" t="s">
        <v>2310</v>
      </c>
      <c r="C1633" s="1" t="s">
        <v>1593</v>
      </c>
    </row>
    <row r="1634">
      <c r="A1634" s="1" t="s">
        <v>6</v>
      </c>
      <c r="B1634" s="11" t="s">
        <v>2311</v>
      </c>
      <c r="C1634" s="1" t="s">
        <v>750</v>
      </c>
    </row>
    <row r="1635">
      <c r="A1635" s="1" t="s">
        <v>6</v>
      </c>
      <c r="B1635" s="11" t="s">
        <v>2312</v>
      </c>
      <c r="C1635" s="1" t="s">
        <v>573</v>
      </c>
    </row>
    <row r="1636">
      <c r="A1636" s="1" t="s">
        <v>6</v>
      </c>
      <c r="B1636" s="11" t="s">
        <v>2313</v>
      </c>
      <c r="C1636" s="1" t="s">
        <v>717</v>
      </c>
    </row>
    <row r="1637">
      <c r="A1637" s="1" t="s">
        <v>6</v>
      </c>
      <c r="B1637" s="11" t="s">
        <v>2314</v>
      </c>
      <c r="C1637" s="1" t="s">
        <v>597</v>
      </c>
    </row>
    <row r="1638">
      <c r="A1638" s="1" t="s">
        <v>6</v>
      </c>
      <c r="B1638" s="11" t="s">
        <v>2315</v>
      </c>
      <c r="C1638" s="1" t="s">
        <v>1288</v>
      </c>
    </row>
    <row r="1639">
      <c r="A1639" s="1" t="s">
        <v>6</v>
      </c>
      <c r="B1639" s="11" t="s">
        <v>2316</v>
      </c>
      <c r="C1639" s="1" t="s">
        <v>602</v>
      </c>
    </row>
    <row r="1640" hidden="1">
      <c r="A1640" s="1" t="s">
        <v>7</v>
      </c>
      <c r="B1640" s="11" t="s">
        <v>2317</v>
      </c>
      <c r="C1640" s="1" t="s">
        <v>536</v>
      </c>
    </row>
    <row r="1641" hidden="1">
      <c r="A1641" s="1" t="s">
        <v>7</v>
      </c>
      <c r="B1641" s="11" t="s">
        <v>2318</v>
      </c>
      <c r="C1641" s="1" t="s">
        <v>526</v>
      </c>
    </row>
    <row r="1642" hidden="1">
      <c r="A1642" s="1" t="s">
        <v>7</v>
      </c>
      <c r="B1642" s="11" t="s">
        <v>2319</v>
      </c>
      <c r="C1642" s="1" t="s">
        <v>1694</v>
      </c>
    </row>
    <row r="1643" hidden="1">
      <c r="A1643" s="1" t="s">
        <v>7</v>
      </c>
      <c r="B1643" s="11" t="s">
        <v>2320</v>
      </c>
      <c r="C1643" s="1" t="s">
        <v>536</v>
      </c>
    </row>
    <row r="1644">
      <c r="A1644" s="1" t="s">
        <v>6</v>
      </c>
      <c r="B1644" s="11" t="s">
        <v>2321</v>
      </c>
      <c r="C1644" s="1" t="s">
        <v>552</v>
      </c>
    </row>
    <row r="1645" hidden="1">
      <c r="A1645" s="1" t="s">
        <v>7</v>
      </c>
      <c r="B1645" s="11" t="s">
        <v>2322</v>
      </c>
      <c r="C1645" s="1" t="s">
        <v>536</v>
      </c>
    </row>
    <row r="1646" hidden="1">
      <c r="A1646" s="1" t="s">
        <v>7</v>
      </c>
      <c r="B1646" s="11" t="s">
        <v>2323</v>
      </c>
      <c r="C1646" s="1" t="s">
        <v>571</v>
      </c>
    </row>
    <row r="1647">
      <c r="A1647" s="1" t="s">
        <v>6</v>
      </c>
      <c r="B1647" s="11" t="s">
        <v>2324</v>
      </c>
      <c r="C1647" s="1" t="s">
        <v>809</v>
      </c>
    </row>
    <row r="1648" hidden="1">
      <c r="A1648" s="1" t="s">
        <v>7</v>
      </c>
      <c r="B1648" s="11" t="s">
        <v>2325</v>
      </c>
      <c r="C1648" s="1" t="s">
        <v>536</v>
      </c>
    </row>
    <row r="1649" hidden="1">
      <c r="A1649" s="1" t="s">
        <v>7</v>
      </c>
      <c r="B1649" s="11" t="s">
        <v>2326</v>
      </c>
      <c r="C1649" s="1" t="s">
        <v>1044</v>
      </c>
    </row>
    <row r="1650">
      <c r="A1650" s="1" t="s">
        <v>6</v>
      </c>
      <c r="B1650" s="11" t="s">
        <v>2327</v>
      </c>
      <c r="C1650" s="1" t="s">
        <v>595</v>
      </c>
    </row>
    <row r="1651">
      <c r="A1651" s="1" t="s">
        <v>6</v>
      </c>
      <c r="B1651" s="11" t="s">
        <v>2328</v>
      </c>
      <c r="C1651" s="1" t="s">
        <v>563</v>
      </c>
    </row>
    <row r="1652">
      <c r="A1652" s="1" t="s">
        <v>6</v>
      </c>
      <c r="B1652" s="11" t="s">
        <v>2329</v>
      </c>
      <c r="C1652" s="1" t="s">
        <v>580</v>
      </c>
    </row>
    <row r="1653">
      <c r="A1653" s="1" t="s">
        <v>6</v>
      </c>
      <c r="B1653" s="11" t="s">
        <v>2330</v>
      </c>
      <c r="C1653" s="1" t="s">
        <v>645</v>
      </c>
    </row>
    <row r="1654" hidden="1">
      <c r="A1654" s="1" t="s">
        <v>7</v>
      </c>
      <c r="B1654" s="11" t="s">
        <v>2331</v>
      </c>
      <c r="C1654" s="1" t="s">
        <v>536</v>
      </c>
    </row>
    <row r="1655" hidden="1">
      <c r="A1655" s="1" t="s">
        <v>7</v>
      </c>
      <c r="B1655" s="11" t="s">
        <v>2332</v>
      </c>
      <c r="C1655" s="1" t="s">
        <v>571</v>
      </c>
    </row>
    <row r="1656">
      <c r="A1656" s="1" t="s">
        <v>6</v>
      </c>
      <c r="B1656" s="11" t="s">
        <v>2333</v>
      </c>
      <c r="C1656" s="1" t="s">
        <v>530</v>
      </c>
    </row>
    <row r="1657">
      <c r="A1657" s="1" t="s">
        <v>6</v>
      </c>
      <c r="B1657" s="11" t="s">
        <v>2334</v>
      </c>
      <c r="C1657" s="1" t="s">
        <v>597</v>
      </c>
    </row>
    <row r="1658">
      <c r="A1658" s="1" t="s">
        <v>6</v>
      </c>
      <c r="B1658" s="11" t="s">
        <v>2335</v>
      </c>
      <c r="C1658" s="1" t="s">
        <v>694</v>
      </c>
    </row>
    <row r="1659">
      <c r="A1659" s="1" t="s">
        <v>6</v>
      </c>
      <c r="B1659" s="11" t="s">
        <v>2336</v>
      </c>
      <c r="C1659" s="1" t="s">
        <v>694</v>
      </c>
    </row>
    <row r="1660" hidden="1">
      <c r="A1660" s="1" t="s">
        <v>7</v>
      </c>
      <c r="B1660" s="11" t="s">
        <v>2337</v>
      </c>
      <c r="C1660" s="1" t="s">
        <v>571</v>
      </c>
    </row>
    <row r="1661" hidden="1">
      <c r="A1661" s="1" t="s">
        <v>7</v>
      </c>
      <c r="B1661" s="11" t="s">
        <v>2338</v>
      </c>
      <c r="C1661" s="1" t="s">
        <v>536</v>
      </c>
    </row>
    <row r="1662">
      <c r="A1662" s="1" t="s">
        <v>6</v>
      </c>
      <c r="B1662" s="11" t="s">
        <v>2339</v>
      </c>
      <c r="C1662" s="1" t="s">
        <v>645</v>
      </c>
    </row>
    <row r="1663">
      <c r="A1663" s="1" t="s">
        <v>6</v>
      </c>
      <c r="B1663" s="11" t="s">
        <v>2340</v>
      </c>
      <c r="C1663" s="1" t="s">
        <v>681</v>
      </c>
    </row>
    <row r="1664">
      <c r="A1664" s="1" t="s">
        <v>6</v>
      </c>
      <c r="B1664" s="11" t="s">
        <v>2341</v>
      </c>
      <c r="C1664" s="1" t="s">
        <v>2342</v>
      </c>
    </row>
    <row r="1665">
      <c r="A1665" s="1" t="s">
        <v>6</v>
      </c>
      <c r="B1665" s="11" t="s">
        <v>2343</v>
      </c>
      <c r="C1665" s="1" t="s">
        <v>569</v>
      </c>
    </row>
    <row r="1666" hidden="1">
      <c r="A1666" s="1" t="s">
        <v>7</v>
      </c>
      <c r="B1666" s="11" t="s">
        <v>2344</v>
      </c>
      <c r="C1666" s="1" t="s">
        <v>536</v>
      </c>
    </row>
    <row r="1667">
      <c r="A1667" s="1" t="s">
        <v>6</v>
      </c>
      <c r="B1667" s="11" t="s">
        <v>2345</v>
      </c>
      <c r="C1667" s="1" t="s">
        <v>673</v>
      </c>
    </row>
    <row r="1668" hidden="1">
      <c r="A1668" s="1" t="s">
        <v>7</v>
      </c>
      <c r="B1668" s="11" t="s">
        <v>2346</v>
      </c>
      <c r="C1668" s="1" t="s">
        <v>628</v>
      </c>
    </row>
    <row r="1669">
      <c r="A1669" s="1" t="s">
        <v>6</v>
      </c>
      <c r="B1669" s="11" t="s">
        <v>2347</v>
      </c>
      <c r="C1669" s="1" t="s">
        <v>554</v>
      </c>
    </row>
    <row r="1670">
      <c r="A1670" s="1" t="s">
        <v>6</v>
      </c>
      <c r="B1670" s="11" t="s">
        <v>2348</v>
      </c>
      <c r="C1670" s="1" t="s">
        <v>528</v>
      </c>
    </row>
    <row r="1671" hidden="1">
      <c r="A1671" s="1" t="s">
        <v>7</v>
      </c>
      <c r="B1671" s="11" t="s">
        <v>2349</v>
      </c>
      <c r="C1671" s="1" t="s">
        <v>536</v>
      </c>
    </row>
    <row r="1672">
      <c r="A1672" s="1" t="s">
        <v>6</v>
      </c>
      <c r="B1672" s="11" t="s">
        <v>2350</v>
      </c>
      <c r="C1672" s="1" t="s">
        <v>552</v>
      </c>
    </row>
    <row r="1673">
      <c r="A1673" s="1" t="s">
        <v>6</v>
      </c>
      <c r="B1673" s="11" t="s">
        <v>2351</v>
      </c>
      <c r="C1673" s="1" t="s">
        <v>894</v>
      </c>
    </row>
    <row r="1674">
      <c r="A1674" s="1" t="s">
        <v>6</v>
      </c>
      <c r="B1674" s="11" t="s">
        <v>2352</v>
      </c>
      <c r="C1674" s="1" t="s">
        <v>569</v>
      </c>
    </row>
    <row r="1675">
      <c r="A1675" s="1" t="s">
        <v>6</v>
      </c>
      <c r="B1675" s="11" t="s">
        <v>2353</v>
      </c>
      <c r="C1675" s="1" t="s">
        <v>645</v>
      </c>
    </row>
    <row r="1676">
      <c r="A1676" s="1" t="s">
        <v>6</v>
      </c>
      <c r="B1676" s="11" t="s">
        <v>2354</v>
      </c>
      <c r="C1676" s="1" t="s">
        <v>761</v>
      </c>
    </row>
    <row r="1677">
      <c r="A1677" s="1" t="s">
        <v>6</v>
      </c>
      <c r="B1677" s="11" t="s">
        <v>2355</v>
      </c>
      <c r="C1677" s="1" t="s">
        <v>1134</v>
      </c>
    </row>
    <row r="1678">
      <c r="A1678" s="1" t="s">
        <v>6</v>
      </c>
      <c r="B1678" s="11" t="s">
        <v>2356</v>
      </c>
      <c r="C1678" s="1" t="s">
        <v>677</v>
      </c>
    </row>
    <row r="1679">
      <c r="A1679" s="1" t="s">
        <v>6</v>
      </c>
      <c r="B1679" s="11" t="s">
        <v>2357</v>
      </c>
      <c r="C1679" s="1" t="s">
        <v>620</v>
      </c>
    </row>
    <row r="1680">
      <c r="A1680" s="1" t="s">
        <v>6</v>
      </c>
      <c r="B1680" s="11" t="s">
        <v>2358</v>
      </c>
      <c r="C1680" s="1" t="s">
        <v>888</v>
      </c>
    </row>
    <row r="1681">
      <c r="A1681" s="1" t="s">
        <v>6</v>
      </c>
      <c r="B1681" s="11" t="s">
        <v>2359</v>
      </c>
      <c r="C1681" s="1" t="s">
        <v>528</v>
      </c>
    </row>
    <row r="1682" hidden="1">
      <c r="A1682" s="1" t="s">
        <v>7</v>
      </c>
      <c r="B1682" s="11" t="s">
        <v>2360</v>
      </c>
      <c r="C1682" s="1" t="s">
        <v>628</v>
      </c>
    </row>
    <row r="1683" hidden="1">
      <c r="A1683" s="1" t="s">
        <v>7</v>
      </c>
      <c r="B1683" s="11" t="s">
        <v>2361</v>
      </c>
      <c r="C1683" s="1" t="s">
        <v>536</v>
      </c>
    </row>
    <row r="1684">
      <c r="A1684" s="1" t="s">
        <v>6</v>
      </c>
      <c r="B1684" s="11" t="s">
        <v>2362</v>
      </c>
      <c r="C1684" s="1" t="s">
        <v>602</v>
      </c>
    </row>
    <row r="1685">
      <c r="A1685" s="1" t="s">
        <v>6</v>
      </c>
      <c r="B1685" s="11" t="s">
        <v>2363</v>
      </c>
      <c r="C1685" s="1" t="s">
        <v>836</v>
      </c>
    </row>
    <row r="1686">
      <c r="A1686" s="1" t="s">
        <v>6</v>
      </c>
      <c r="B1686" s="11" t="s">
        <v>2364</v>
      </c>
      <c r="C1686" s="1" t="s">
        <v>664</v>
      </c>
    </row>
    <row r="1687">
      <c r="A1687" s="1" t="s">
        <v>6</v>
      </c>
      <c r="B1687" s="11" t="s">
        <v>2365</v>
      </c>
      <c r="C1687" s="1" t="s">
        <v>720</v>
      </c>
    </row>
    <row r="1688">
      <c r="A1688" s="1" t="s">
        <v>6</v>
      </c>
      <c r="B1688" s="11" t="s">
        <v>2366</v>
      </c>
      <c r="C1688" s="1" t="s">
        <v>1034</v>
      </c>
    </row>
    <row r="1689" hidden="1">
      <c r="A1689" s="1" t="s">
        <v>7</v>
      </c>
      <c r="B1689" s="11" t="s">
        <v>2367</v>
      </c>
      <c r="C1689" s="1" t="s">
        <v>526</v>
      </c>
    </row>
    <row r="1690">
      <c r="A1690" s="1" t="s">
        <v>6</v>
      </c>
      <c r="B1690" s="11" t="s">
        <v>2368</v>
      </c>
      <c r="C1690" s="1" t="s">
        <v>673</v>
      </c>
    </row>
    <row r="1691">
      <c r="A1691" s="1" t="s">
        <v>6</v>
      </c>
      <c r="B1691" s="11" t="s">
        <v>2369</v>
      </c>
      <c r="C1691" s="1" t="s">
        <v>565</v>
      </c>
    </row>
    <row r="1692">
      <c r="A1692" s="1" t="s">
        <v>6</v>
      </c>
      <c r="B1692" s="11" t="s">
        <v>2370</v>
      </c>
      <c r="C1692" s="1" t="s">
        <v>620</v>
      </c>
    </row>
    <row r="1693" hidden="1">
      <c r="A1693" s="1" t="s">
        <v>7</v>
      </c>
      <c r="B1693" s="11" t="s">
        <v>2371</v>
      </c>
      <c r="C1693" s="1" t="s">
        <v>536</v>
      </c>
    </row>
    <row r="1694">
      <c r="A1694" s="1" t="s">
        <v>6</v>
      </c>
      <c r="B1694" s="11" t="s">
        <v>2372</v>
      </c>
      <c r="C1694" s="1" t="s">
        <v>582</v>
      </c>
    </row>
    <row r="1695">
      <c r="A1695" s="1" t="s">
        <v>6</v>
      </c>
      <c r="B1695" s="11" t="s">
        <v>2373</v>
      </c>
      <c r="C1695" s="1" t="s">
        <v>582</v>
      </c>
    </row>
    <row r="1696">
      <c r="A1696" s="1" t="s">
        <v>6</v>
      </c>
      <c r="B1696" s="11" t="s">
        <v>2374</v>
      </c>
      <c r="C1696" s="1" t="s">
        <v>700</v>
      </c>
    </row>
    <row r="1697" hidden="1">
      <c r="A1697" s="1" t="s">
        <v>7</v>
      </c>
      <c r="B1697" s="11" t="s">
        <v>2375</v>
      </c>
      <c r="C1697" s="1" t="s">
        <v>536</v>
      </c>
    </row>
    <row r="1698">
      <c r="A1698" s="1" t="s">
        <v>6</v>
      </c>
      <c r="B1698" s="11" t="s">
        <v>2376</v>
      </c>
      <c r="C1698" s="1" t="s">
        <v>1219</v>
      </c>
    </row>
    <row r="1699">
      <c r="A1699" s="1" t="s">
        <v>6</v>
      </c>
      <c r="B1699" s="11" t="s">
        <v>2377</v>
      </c>
      <c r="C1699" s="1" t="s">
        <v>589</v>
      </c>
    </row>
    <row r="1700">
      <c r="A1700" s="1" t="s">
        <v>6</v>
      </c>
      <c r="B1700" s="11" t="s">
        <v>2378</v>
      </c>
      <c r="C1700" s="1" t="s">
        <v>576</v>
      </c>
    </row>
    <row r="1701" hidden="1">
      <c r="A1701" s="1" t="s">
        <v>7</v>
      </c>
      <c r="B1701" s="11" t="s">
        <v>2379</v>
      </c>
      <c r="C1701" s="1" t="s">
        <v>536</v>
      </c>
    </row>
    <row r="1702">
      <c r="A1702" s="1" t="s">
        <v>6</v>
      </c>
      <c r="B1702" s="11" t="s">
        <v>2380</v>
      </c>
      <c r="C1702" s="1" t="s">
        <v>681</v>
      </c>
    </row>
    <row r="1703">
      <c r="A1703" s="1" t="s">
        <v>6</v>
      </c>
      <c r="B1703" s="11" t="s">
        <v>2381</v>
      </c>
      <c r="C1703" s="1" t="s">
        <v>660</v>
      </c>
    </row>
    <row r="1704">
      <c r="A1704" s="1" t="s">
        <v>6</v>
      </c>
      <c r="B1704" s="11" t="s">
        <v>2382</v>
      </c>
      <c r="C1704" s="1" t="s">
        <v>1219</v>
      </c>
    </row>
    <row r="1705" hidden="1">
      <c r="A1705" s="1" t="s">
        <v>7</v>
      </c>
      <c r="B1705" s="11" t="s">
        <v>2383</v>
      </c>
      <c r="C1705" s="1" t="s">
        <v>536</v>
      </c>
    </row>
    <row r="1706">
      <c r="A1706" s="1" t="s">
        <v>6</v>
      </c>
      <c r="B1706" s="11" t="s">
        <v>2384</v>
      </c>
      <c r="C1706" s="1" t="s">
        <v>666</v>
      </c>
    </row>
    <row r="1707">
      <c r="A1707" s="1" t="s">
        <v>6</v>
      </c>
      <c r="B1707" s="11" t="s">
        <v>2385</v>
      </c>
      <c r="C1707" s="1" t="s">
        <v>1593</v>
      </c>
    </row>
    <row r="1708" hidden="1">
      <c r="A1708" s="1" t="s">
        <v>7</v>
      </c>
      <c r="B1708" s="11" t="s">
        <v>2386</v>
      </c>
      <c r="C1708" s="1" t="s">
        <v>628</v>
      </c>
    </row>
    <row r="1709">
      <c r="A1709" s="1" t="s">
        <v>6</v>
      </c>
      <c r="B1709" s="11" t="s">
        <v>2387</v>
      </c>
      <c r="C1709" s="1" t="s">
        <v>923</v>
      </c>
    </row>
    <row r="1710">
      <c r="A1710" s="1" t="s">
        <v>6</v>
      </c>
      <c r="B1710" s="11" t="s">
        <v>2388</v>
      </c>
      <c r="C1710" s="1" t="s">
        <v>2389</v>
      </c>
    </row>
    <row r="1711">
      <c r="A1711" s="1" t="s">
        <v>6</v>
      </c>
      <c r="B1711" s="11" t="s">
        <v>2390</v>
      </c>
      <c r="C1711" s="1" t="s">
        <v>1011</v>
      </c>
    </row>
    <row r="1712" hidden="1">
      <c r="A1712" s="1" t="s">
        <v>7</v>
      </c>
      <c r="B1712" s="11" t="s">
        <v>2391</v>
      </c>
      <c r="C1712" s="1" t="s">
        <v>571</v>
      </c>
    </row>
    <row r="1713" hidden="1">
      <c r="A1713" s="1" t="s">
        <v>7</v>
      </c>
      <c r="B1713" s="11" t="s">
        <v>2392</v>
      </c>
      <c r="C1713" s="1" t="s">
        <v>628</v>
      </c>
    </row>
    <row r="1714" hidden="1">
      <c r="A1714" s="1" t="s">
        <v>7</v>
      </c>
      <c r="B1714" s="11" t="s">
        <v>2393</v>
      </c>
      <c r="C1714" s="1" t="s">
        <v>536</v>
      </c>
    </row>
    <row r="1715">
      <c r="A1715" s="1" t="s">
        <v>6</v>
      </c>
      <c r="B1715" s="11" t="s">
        <v>2394</v>
      </c>
      <c r="C1715" s="1" t="s">
        <v>645</v>
      </c>
    </row>
    <row r="1716">
      <c r="A1716" s="1" t="s">
        <v>6</v>
      </c>
      <c r="B1716" s="11" t="s">
        <v>2395</v>
      </c>
      <c r="C1716" s="1" t="s">
        <v>894</v>
      </c>
    </row>
    <row r="1717">
      <c r="A1717" s="1" t="s">
        <v>6</v>
      </c>
      <c r="B1717" s="11" t="s">
        <v>2396</v>
      </c>
      <c r="C1717" s="1" t="s">
        <v>809</v>
      </c>
    </row>
    <row r="1718">
      <c r="A1718" s="1" t="s">
        <v>6</v>
      </c>
      <c r="B1718" s="11" t="s">
        <v>2397</v>
      </c>
      <c r="C1718" s="1" t="s">
        <v>602</v>
      </c>
    </row>
    <row r="1719">
      <c r="A1719" s="1" t="s">
        <v>6</v>
      </c>
      <c r="B1719" s="11" t="s">
        <v>2398</v>
      </c>
      <c r="C1719" s="1" t="s">
        <v>580</v>
      </c>
    </row>
    <row r="1720">
      <c r="A1720" s="1" t="s">
        <v>6</v>
      </c>
      <c r="B1720" s="11" t="s">
        <v>2399</v>
      </c>
      <c r="C1720" s="1" t="s">
        <v>1034</v>
      </c>
    </row>
    <row r="1721">
      <c r="A1721" s="1" t="s">
        <v>6</v>
      </c>
      <c r="B1721" s="11" t="s">
        <v>2400</v>
      </c>
      <c r="C1721" s="1" t="s">
        <v>890</v>
      </c>
    </row>
    <row r="1722" hidden="1">
      <c r="A1722" s="1" t="s">
        <v>7</v>
      </c>
      <c r="B1722" s="11" t="s">
        <v>2401</v>
      </c>
      <c r="C1722" s="1" t="s">
        <v>536</v>
      </c>
    </row>
    <row r="1723">
      <c r="A1723" s="1" t="s">
        <v>6</v>
      </c>
      <c r="B1723" s="11" t="s">
        <v>2402</v>
      </c>
      <c r="C1723" s="1" t="s">
        <v>576</v>
      </c>
    </row>
    <row r="1724">
      <c r="A1724" s="1" t="s">
        <v>6</v>
      </c>
      <c r="B1724" s="11" t="s">
        <v>2403</v>
      </c>
      <c r="C1724" s="1" t="s">
        <v>597</v>
      </c>
    </row>
    <row r="1725">
      <c r="A1725" s="1" t="s">
        <v>6</v>
      </c>
      <c r="B1725" s="11" t="s">
        <v>2404</v>
      </c>
      <c r="C1725" s="1" t="s">
        <v>894</v>
      </c>
    </row>
    <row r="1726">
      <c r="A1726" s="1" t="s">
        <v>6</v>
      </c>
      <c r="B1726" s="11" t="s">
        <v>2405</v>
      </c>
      <c r="C1726" s="1" t="s">
        <v>720</v>
      </c>
    </row>
    <row r="1727">
      <c r="A1727" s="1" t="s">
        <v>6</v>
      </c>
      <c r="B1727" s="11" t="s">
        <v>2406</v>
      </c>
      <c r="C1727" s="1" t="s">
        <v>561</v>
      </c>
    </row>
    <row r="1728">
      <c r="A1728" s="1" t="s">
        <v>6</v>
      </c>
      <c r="B1728" s="11" t="s">
        <v>2407</v>
      </c>
      <c r="C1728" s="1" t="s">
        <v>805</v>
      </c>
    </row>
    <row r="1729">
      <c r="A1729" s="1" t="s">
        <v>6</v>
      </c>
      <c r="B1729" s="11" t="s">
        <v>2408</v>
      </c>
      <c r="C1729" s="1" t="s">
        <v>645</v>
      </c>
    </row>
    <row r="1730" hidden="1">
      <c r="A1730" s="1" t="s">
        <v>7</v>
      </c>
      <c r="B1730" s="11" t="s">
        <v>2409</v>
      </c>
      <c r="C1730" s="1" t="s">
        <v>536</v>
      </c>
    </row>
    <row r="1731" hidden="1">
      <c r="A1731" s="1" t="s">
        <v>7</v>
      </c>
      <c r="B1731" s="11" t="s">
        <v>2410</v>
      </c>
      <c r="C1731" s="1" t="s">
        <v>536</v>
      </c>
    </row>
    <row r="1732">
      <c r="A1732" s="1" t="s">
        <v>6</v>
      </c>
      <c r="B1732" s="11" t="s">
        <v>2411</v>
      </c>
      <c r="C1732" s="1" t="s">
        <v>534</v>
      </c>
    </row>
    <row r="1733" hidden="1">
      <c r="A1733" s="1" t="s">
        <v>7</v>
      </c>
      <c r="B1733" s="11" t="s">
        <v>2412</v>
      </c>
      <c r="C1733" s="1" t="s">
        <v>1236</v>
      </c>
    </row>
    <row r="1734">
      <c r="A1734" s="1" t="s">
        <v>6</v>
      </c>
      <c r="B1734" s="11" t="s">
        <v>2413</v>
      </c>
      <c r="C1734" s="1" t="s">
        <v>565</v>
      </c>
    </row>
    <row r="1735">
      <c r="A1735" s="1" t="s">
        <v>6</v>
      </c>
      <c r="B1735" s="11" t="s">
        <v>2414</v>
      </c>
      <c r="C1735" s="1" t="s">
        <v>1172</v>
      </c>
    </row>
    <row r="1736">
      <c r="A1736" s="1" t="s">
        <v>6</v>
      </c>
      <c r="B1736" s="11" t="s">
        <v>2415</v>
      </c>
      <c r="C1736" s="1" t="s">
        <v>640</v>
      </c>
    </row>
    <row r="1737">
      <c r="A1737" s="1" t="s">
        <v>6</v>
      </c>
      <c r="B1737" s="11" t="s">
        <v>2416</v>
      </c>
      <c r="C1737" s="1" t="s">
        <v>886</v>
      </c>
    </row>
    <row r="1738" hidden="1">
      <c r="A1738" s="1" t="s">
        <v>7</v>
      </c>
      <c r="B1738" s="11" t="s">
        <v>2417</v>
      </c>
      <c r="C1738" s="1" t="s">
        <v>536</v>
      </c>
    </row>
    <row r="1739">
      <c r="A1739" s="1" t="s">
        <v>6</v>
      </c>
      <c r="B1739" s="11" t="s">
        <v>2418</v>
      </c>
      <c r="C1739" s="1" t="s">
        <v>886</v>
      </c>
    </row>
    <row r="1740" hidden="1">
      <c r="A1740" s="1" t="s">
        <v>7</v>
      </c>
      <c r="B1740" s="11" t="s">
        <v>2419</v>
      </c>
      <c r="C1740" s="1" t="s">
        <v>536</v>
      </c>
    </row>
    <row r="1741">
      <c r="A1741" s="1" t="s">
        <v>6</v>
      </c>
      <c r="B1741" s="11" t="s">
        <v>2420</v>
      </c>
      <c r="C1741" s="1" t="s">
        <v>582</v>
      </c>
    </row>
    <row r="1742">
      <c r="A1742" s="1" t="s">
        <v>6</v>
      </c>
      <c r="B1742" s="11" t="s">
        <v>2421</v>
      </c>
      <c r="C1742" s="1" t="s">
        <v>559</v>
      </c>
    </row>
    <row r="1743">
      <c r="A1743" s="1" t="s">
        <v>6</v>
      </c>
      <c r="B1743" s="11" t="s">
        <v>2422</v>
      </c>
      <c r="C1743" s="1" t="s">
        <v>1410</v>
      </c>
    </row>
    <row r="1744" hidden="1">
      <c r="A1744" s="1" t="s">
        <v>7</v>
      </c>
      <c r="B1744" s="11" t="s">
        <v>2423</v>
      </c>
      <c r="C1744" s="1" t="s">
        <v>571</v>
      </c>
    </row>
    <row r="1745" hidden="1">
      <c r="A1745" s="1" t="s">
        <v>7</v>
      </c>
      <c r="B1745" s="11" t="s">
        <v>2424</v>
      </c>
      <c r="C1745" s="1" t="s">
        <v>536</v>
      </c>
    </row>
    <row r="1746" hidden="1">
      <c r="A1746" s="1" t="s">
        <v>7</v>
      </c>
      <c r="B1746" s="11" t="s">
        <v>2425</v>
      </c>
      <c r="C1746" s="1" t="s">
        <v>536</v>
      </c>
    </row>
    <row r="1747" hidden="1">
      <c r="A1747" s="1" t="s">
        <v>7</v>
      </c>
      <c r="B1747" s="11" t="s">
        <v>2426</v>
      </c>
      <c r="C1747" s="1" t="s">
        <v>536</v>
      </c>
    </row>
    <row r="1748">
      <c r="A1748" s="1" t="s">
        <v>6</v>
      </c>
      <c r="B1748" s="11" t="s">
        <v>2427</v>
      </c>
      <c r="C1748" s="1" t="s">
        <v>634</v>
      </c>
    </row>
    <row r="1749">
      <c r="A1749" s="1" t="s">
        <v>6</v>
      </c>
      <c r="B1749" s="11" t="s">
        <v>2428</v>
      </c>
      <c r="C1749" s="1" t="s">
        <v>528</v>
      </c>
    </row>
    <row r="1750">
      <c r="A1750" s="1" t="s">
        <v>6</v>
      </c>
      <c r="B1750" s="11" t="s">
        <v>2429</v>
      </c>
      <c r="C1750" s="1" t="s">
        <v>634</v>
      </c>
    </row>
    <row r="1751">
      <c r="A1751" s="1" t="s">
        <v>6</v>
      </c>
      <c r="B1751" s="11" t="s">
        <v>2430</v>
      </c>
      <c r="C1751" s="1" t="s">
        <v>700</v>
      </c>
    </row>
    <row r="1752">
      <c r="A1752" s="1" t="s">
        <v>6</v>
      </c>
      <c r="B1752" s="11" t="s">
        <v>2431</v>
      </c>
      <c r="C1752" s="1" t="s">
        <v>580</v>
      </c>
    </row>
    <row r="1753">
      <c r="A1753" s="1" t="s">
        <v>6</v>
      </c>
      <c r="B1753" s="11" t="s">
        <v>2432</v>
      </c>
      <c r="C1753" s="1" t="s">
        <v>876</v>
      </c>
    </row>
    <row r="1754">
      <c r="A1754" s="1" t="s">
        <v>6</v>
      </c>
      <c r="B1754" s="11" t="s">
        <v>2433</v>
      </c>
      <c r="C1754" s="1" t="s">
        <v>580</v>
      </c>
    </row>
    <row r="1755">
      <c r="A1755" s="1" t="s">
        <v>6</v>
      </c>
      <c r="B1755" s="11" t="s">
        <v>2434</v>
      </c>
      <c r="C1755" s="1" t="s">
        <v>1011</v>
      </c>
    </row>
    <row r="1756">
      <c r="A1756" s="1" t="s">
        <v>6</v>
      </c>
      <c r="B1756" s="11" t="s">
        <v>2435</v>
      </c>
      <c r="C1756" s="1" t="s">
        <v>2436</v>
      </c>
    </row>
    <row r="1757">
      <c r="A1757" s="1" t="s">
        <v>6</v>
      </c>
      <c r="B1757" s="11" t="s">
        <v>2437</v>
      </c>
      <c r="C1757" s="1" t="s">
        <v>2436</v>
      </c>
    </row>
    <row r="1758">
      <c r="A1758" s="1" t="s">
        <v>6</v>
      </c>
      <c r="B1758" s="11" t="s">
        <v>2438</v>
      </c>
      <c r="C1758" s="1" t="s">
        <v>1312</v>
      </c>
    </row>
    <row r="1759">
      <c r="A1759" s="1" t="s">
        <v>6</v>
      </c>
      <c r="B1759" s="11" t="s">
        <v>2439</v>
      </c>
      <c r="C1759" s="1" t="s">
        <v>2440</v>
      </c>
    </row>
    <row r="1760">
      <c r="A1760" s="1" t="s">
        <v>6</v>
      </c>
      <c r="B1760" s="11" t="s">
        <v>2441</v>
      </c>
      <c r="C1760" s="1" t="s">
        <v>963</v>
      </c>
    </row>
    <row r="1761">
      <c r="A1761" s="1" t="s">
        <v>6</v>
      </c>
      <c r="B1761" s="11" t="s">
        <v>2442</v>
      </c>
      <c r="C1761" s="1" t="s">
        <v>742</v>
      </c>
    </row>
    <row r="1762">
      <c r="A1762" s="1" t="s">
        <v>6</v>
      </c>
      <c r="B1762" s="11" t="s">
        <v>2443</v>
      </c>
      <c r="C1762" s="1" t="s">
        <v>1314</v>
      </c>
    </row>
    <row r="1763">
      <c r="A1763" s="1" t="s">
        <v>6</v>
      </c>
      <c r="B1763" s="11" t="s">
        <v>2444</v>
      </c>
      <c r="C1763" s="1" t="s">
        <v>1910</v>
      </c>
    </row>
    <row r="1764">
      <c r="A1764" s="1" t="s">
        <v>6</v>
      </c>
      <c r="B1764" s="11" t="s">
        <v>2445</v>
      </c>
      <c r="C1764" s="1" t="s">
        <v>610</v>
      </c>
    </row>
    <row r="1765">
      <c r="A1765" s="1" t="s">
        <v>6</v>
      </c>
      <c r="B1765" s="11" t="s">
        <v>2446</v>
      </c>
      <c r="C1765" s="1" t="s">
        <v>542</v>
      </c>
    </row>
    <row r="1766">
      <c r="A1766" s="1" t="s">
        <v>6</v>
      </c>
      <c r="B1766" s="11" t="s">
        <v>2447</v>
      </c>
      <c r="C1766" s="1" t="s">
        <v>881</v>
      </c>
    </row>
    <row r="1767" hidden="1">
      <c r="A1767" s="1" t="s">
        <v>7</v>
      </c>
      <c r="B1767" s="11" t="s">
        <v>2448</v>
      </c>
      <c r="C1767" s="1" t="s">
        <v>536</v>
      </c>
    </row>
    <row r="1768">
      <c r="A1768" s="1" t="s">
        <v>6</v>
      </c>
      <c r="B1768" s="11" t="s">
        <v>2449</v>
      </c>
      <c r="C1768" s="1" t="s">
        <v>879</v>
      </c>
    </row>
    <row r="1769" hidden="1">
      <c r="A1769" s="1" t="s">
        <v>7</v>
      </c>
      <c r="B1769" s="11" t="s">
        <v>2450</v>
      </c>
      <c r="C1769" s="1" t="s">
        <v>571</v>
      </c>
    </row>
    <row r="1770" hidden="1">
      <c r="A1770" s="1" t="s">
        <v>7</v>
      </c>
      <c r="B1770" s="11" t="s">
        <v>2451</v>
      </c>
      <c r="C1770" s="1" t="s">
        <v>536</v>
      </c>
    </row>
    <row r="1771" hidden="1">
      <c r="A1771" s="1" t="s">
        <v>7</v>
      </c>
      <c r="B1771" s="11" t="s">
        <v>2452</v>
      </c>
      <c r="C1771" s="1" t="s">
        <v>571</v>
      </c>
    </row>
    <row r="1772" hidden="1">
      <c r="A1772" s="1" t="s">
        <v>7</v>
      </c>
      <c r="B1772" s="11" t="s">
        <v>2453</v>
      </c>
      <c r="C1772" s="1" t="s">
        <v>1044</v>
      </c>
    </row>
    <row r="1773" hidden="1">
      <c r="A1773" s="1" t="s">
        <v>7</v>
      </c>
      <c r="B1773" s="11" t="s">
        <v>2454</v>
      </c>
      <c r="C1773" s="1" t="s">
        <v>628</v>
      </c>
    </row>
    <row r="1774" hidden="1">
      <c r="A1774" s="1" t="s">
        <v>7</v>
      </c>
      <c r="B1774" s="11" t="s">
        <v>2455</v>
      </c>
      <c r="C1774" s="1" t="s">
        <v>536</v>
      </c>
    </row>
    <row r="1775" hidden="1">
      <c r="A1775" s="1" t="s">
        <v>7</v>
      </c>
      <c r="B1775" s="11" t="s">
        <v>2456</v>
      </c>
      <c r="C1775" s="1" t="s">
        <v>571</v>
      </c>
    </row>
    <row r="1776" hidden="1">
      <c r="A1776" s="1" t="s">
        <v>7</v>
      </c>
      <c r="B1776" s="11" t="s">
        <v>2457</v>
      </c>
      <c r="C1776" s="1" t="s">
        <v>536</v>
      </c>
    </row>
    <row r="1777">
      <c r="A1777" s="1" t="s">
        <v>6</v>
      </c>
      <c r="B1777" s="11" t="s">
        <v>2458</v>
      </c>
      <c r="C1777" s="1" t="s">
        <v>580</v>
      </c>
    </row>
    <row r="1778">
      <c r="A1778" s="1" t="s">
        <v>6</v>
      </c>
      <c r="B1778" s="11" t="s">
        <v>2459</v>
      </c>
      <c r="C1778" s="1" t="s">
        <v>805</v>
      </c>
    </row>
    <row r="1779">
      <c r="A1779" s="1" t="s">
        <v>6</v>
      </c>
      <c r="B1779" s="11" t="s">
        <v>2460</v>
      </c>
      <c r="C1779" s="1" t="s">
        <v>1204</v>
      </c>
    </row>
    <row r="1780">
      <c r="A1780" s="1" t="s">
        <v>6</v>
      </c>
      <c r="B1780" s="11" t="s">
        <v>2461</v>
      </c>
      <c r="C1780" s="1" t="s">
        <v>602</v>
      </c>
    </row>
    <row r="1781">
      <c r="A1781" s="1" t="s">
        <v>6</v>
      </c>
      <c r="B1781" s="11" t="s">
        <v>2462</v>
      </c>
      <c r="C1781" s="1" t="s">
        <v>761</v>
      </c>
    </row>
    <row r="1782" hidden="1">
      <c r="A1782" s="1" t="s">
        <v>7</v>
      </c>
      <c r="B1782" s="11" t="s">
        <v>2463</v>
      </c>
      <c r="C1782" s="1" t="s">
        <v>628</v>
      </c>
    </row>
    <row r="1783" hidden="1">
      <c r="A1783" s="1" t="s">
        <v>7</v>
      </c>
      <c r="B1783" s="11" t="s">
        <v>2464</v>
      </c>
      <c r="C1783" s="1" t="s">
        <v>571</v>
      </c>
    </row>
    <row r="1784">
      <c r="A1784" s="1" t="s">
        <v>6</v>
      </c>
      <c r="B1784" s="11" t="s">
        <v>2465</v>
      </c>
      <c r="C1784" s="1" t="s">
        <v>561</v>
      </c>
    </row>
    <row r="1785">
      <c r="A1785" s="1" t="s">
        <v>6</v>
      </c>
      <c r="B1785" s="11" t="s">
        <v>2466</v>
      </c>
      <c r="C1785" s="1" t="s">
        <v>914</v>
      </c>
    </row>
    <row r="1786" hidden="1">
      <c r="A1786" s="1" t="s">
        <v>7</v>
      </c>
      <c r="B1786" s="11" t="s">
        <v>2467</v>
      </c>
      <c r="C1786" s="1" t="s">
        <v>536</v>
      </c>
    </row>
    <row r="1787">
      <c r="A1787" s="1" t="s">
        <v>6</v>
      </c>
      <c r="B1787" s="11" t="s">
        <v>2468</v>
      </c>
      <c r="C1787" s="1" t="s">
        <v>602</v>
      </c>
    </row>
    <row r="1788">
      <c r="A1788" s="1" t="s">
        <v>6</v>
      </c>
      <c r="B1788" s="11" t="s">
        <v>2469</v>
      </c>
      <c r="C1788" s="1" t="s">
        <v>538</v>
      </c>
    </row>
    <row r="1789">
      <c r="A1789" s="1" t="s">
        <v>6</v>
      </c>
      <c r="B1789" s="11" t="s">
        <v>320</v>
      </c>
      <c r="C1789" s="1" t="s">
        <v>1312</v>
      </c>
    </row>
    <row r="1790">
      <c r="A1790" s="1" t="s">
        <v>6</v>
      </c>
      <c r="B1790" s="11" t="s">
        <v>2470</v>
      </c>
      <c r="C1790" s="1" t="s">
        <v>552</v>
      </c>
    </row>
    <row r="1791" hidden="1">
      <c r="A1791" s="1" t="s">
        <v>7</v>
      </c>
      <c r="B1791" s="11" t="s">
        <v>2471</v>
      </c>
      <c r="C1791" s="1" t="s">
        <v>536</v>
      </c>
    </row>
    <row r="1792">
      <c r="A1792" s="1" t="s">
        <v>6</v>
      </c>
      <c r="B1792" s="11" t="s">
        <v>2472</v>
      </c>
      <c r="C1792" s="1" t="s">
        <v>599</v>
      </c>
    </row>
    <row r="1793">
      <c r="A1793" s="1" t="s">
        <v>6</v>
      </c>
      <c r="B1793" s="11" t="s">
        <v>2473</v>
      </c>
      <c r="C1793" s="1" t="s">
        <v>671</v>
      </c>
    </row>
    <row r="1794" hidden="1">
      <c r="A1794" s="1" t="s">
        <v>7</v>
      </c>
      <c r="B1794" s="11" t="s">
        <v>2474</v>
      </c>
      <c r="C1794" s="1" t="s">
        <v>571</v>
      </c>
    </row>
    <row r="1795">
      <c r="A1795" s="1" t="s">
        <v>6</v>
      </c>
      <c r="B1795" s="11" t="s">
        <v>2475</v>
      </c>
      <c r="C1795" s="1" t="s">
        <v>2476</v>
      </c>
    </row>
    <row r="1796" hidden="1">
      <c r="A1796" s="1" t="s">
        <v>7</v>
      </c>
      <c r="B1796" s="11" t="s">
        <v>2477</v>
      </c>
      <c r="C1796" s="1" t="s">
        <v>628</v>
      </c>
    </row>
    <row r="1797">
      <c r="A1797" s="1" t="s">
        <v>6</v>
      </c>
      <c r="B1797" s="11" t="s">
        <v>2478</v>
      </c>
      <c r="C1797" s="1" t="s">
        <v>528</v>
      </c>
    </row>
    <row r="1798" hidden="1">
      <c r="A1798" s="1" t="s">
        <v>7</v>
      </c>
      <c r="B1798" s="11" t="s">
        <v>2479</v>
      </c>
      <c r="C1798" s="1" t="s">
        <v>536</v>
      </c>
    </row>
    <row r="1799" hidden="1">
      <c r="A1799" s="1" t="s">
        <v>7</v>
      </c>
      <c r="B1799" s="11" t="s">
        <v>2480</v>
      </c>
      <c r="C1799" s="1" t="s">
        <v>536</v>
      </c>
    </row>
    <row r="1800">
      <c r="A1800" s="1" t="s">
        <v>6</v>
      </c>
      <c r="B1800" s="11" t="s">
        <v>2481</v>
      </c>
      <c r="C1800" s="1" t="s">
        <v>542</v>
      </c>
    </row>
    <row r="1801" hidden="1">
      <c r="A1801" s="1" t="s">
        <v>7</v>
      </c>
      <c r="B1801" s="11" t="s">
        <v>2482</v>
      </c>
      <c r="C1801" s="1" t="s">
        <v>536</v>
      </c>
    </row>
    <row r="1802">
      <c r="A1802" s="1" t="s">
        <v>6</v>
      </c>
      <c r="B1802" s="11" t="s">
        <v>2483</v>
      </c>
      <c r="C1802" s="1" t="s">
        <v>696</v>
      </c>
    </row>
    <row r="1803">
      <c r="A1803" s="1" t="s">
        <v>6</v>
      </c>
      <c r="B1803" s="11" t="s">
        <v>2484</v>
      </c>
      <c r="C1803" s="1" t="s">
        <v>580</v>
      </c>
    </row>
    <row r="1804" hidden="1">
      <c r="A1804" s="1" t="s">
        <v>7</v>
      </c>
      <c r="B1804" s="11" t="s">
        <v>2485</v>
      </c>
      <c r="C1804" s="1" t="s">
        <v>536</v>
      </c>
    </row>
    <row r="1805">
      <c r="A1805" s="1" t="s">
        <v>6</v>
      </c>
      <c r="B1805" s="11" t="s">
        <v>2486</v>
      </c>
      <c r="C1805" s="1" t="s">
        <v>576</v>
      </c>
    </row>
    <row r="1806">
      <c r="A1806" s="1" t="s">
        <v>6</v>
      </c>
      <c r="B1806" s="11" t="s">
        <v>2487</v>
      </c>
      <c r="C1806" s="1" t="s">
        <v>580</v>
      </c>
    </row>
    <row r="1807">
      <c r="A1807" s="1" t="s">
        <v>6</v>
      </c>
      <c r="B1807" s="11" t="s">
        <v>2488</v>
      </c>
      <c r="C1807" s="1" t="s">
        <v>602</v>
      </c>
    </row>
    <row r="1808">
      <c r="A1808" s="1" t="s">
        <v>6</v>
      </c>
      <c r="B1808" s="11" t="s">
        <v>2489</v>
      </c>
      <c r="C1808" s="1" t="s">
        <v>550</v>
      </c>
    </row>
    <row r="1809">
      <c r="A1809" s="1" t="s">
        <v>6</v>
      </c>
      <c r="B1809" s="11" t="s">
        <v>2490</v>
      </c>
      <c r="C1809" s="1" t="s">
        <v>2491</v>
      </c>
    </row>
    <row r="1810">
      <c r="A1810" s="1" t="s">
        <v>6</v>
      </c>
      <c r="B1810" s="11" t="s">
        <v>2492</v>
      </c>
      <c r="C1810" s="1" t="s">
        <v>722</v>
      </c>
    </row>
    <row r="1811">
      <c r="A1811" s="1" t="s">
        <v>6</v>
      </c>
      <c r="B1811" s="11" t="s">
        <v>2493</v>
      </c>
      <c r="C1811" s="1" t="s">
        <v>681</v>
      </c>
    </row>
    <row r="1812">
      <c r="A1812" s="1" t="s">
        <v>6</v>
      </c>
      <c r="B1812" s="11" t="s">
        <v>2494</v>
      </c>
      <c r="C1812" s="1" t="s">
        <v>700</v>
      </c>
    </row>
    <row r="1813">
      <c r="A1813" s="1" t="s">
        <v>6</v>
      </c>
      <c r="B1813" s="11" t="s">
        <v>2495</v>
      </c>
      <c r="C1813" s="1" t="s">
        <v>576</v>
      </c>
    </row>
    <row r="1814">
      <c r="A1814" s="1" t="s">
        <v>6</v>
      </c>
      <c r="B1814" s="11" t="s">
        <v>2496</v>
      </c>
      <c r="C1814" s="1" t="s">
        <v>538</v>
      </c>
    </row>
    <row r="1815">
      <c r="A1815" s="1" t="s">
        <v>6</v>
      </c>
      <c r="B1815" s="11" t="s">
        <v>2497</v>
      </c>
      <c r="C1815" s="1" t="s">
        <v>894</v>
      </c>
    </row>
    <row r="1816">
      <c r="A1816" s="1" t="s">
        <v>6</v>
      </c>
      <c r="B1816" s="11" t="s">
        <v>2498</v>
      </c>
      <c r="C1816" s="1" t="s">
        <v>645</v>
      </c>
    </row>
    <row r="1817" hidden="1">
      <c r="A1817" s="1" t="s">
        <v>7</v>
      </c>
      <c r="B1817" s="11" t="s">
        <v>2499</v>
      </c>
      <c r="C1817" s="1" t="s">
        <v>536</v>
      </c>
    </row>
    <row r="1818">
      <c r="A1818" s="1" t="s">
        <v>6</v>
      </c>
      <c r="B1818" s="11" t="s">
        <v>2500</v>
      </c>
      <c r="C1818" s="1" t="s">
        <v>879</v>
      </c>
    </row>
    <row r="1819">
      <c r="A1819" s="1" t="s">
        <v>6</v>
      </c>
      <c r="B1819" s="11" t="s">
        <v>2501</v>
      </c>
      <c r="C1819" s="1" t="s">
        <v>634</v>
      </c>
    </row>
    <row r="1820">
      <c r="A1820" s="1" t="s">
        <v>6</v>
      </c>
      <c r="B1820" s="11" t="s">
        <v>2502</v>
      </c>
      <c r="C1820" s="1" t="s">
        <v>528</v>
      </c>
    </row>
    <row r="1821">
      <c r="A1821" s="1" t="s">
        <v>6</v>
      </c>
      <c r="B1821" s="11" t="s">
        <v>2503</v>
      </c>
      <c r="C1821" s="1" t="s">
        <v>528</v>
      </c>
    </row>
    <row r="1822">
      <c r="A1822" s="1" t="s">
        <v>6</v>
      </c>
      <c r="B1822" s="11" t="s">
        <v>2504</v>
      </c>
      <c r="C1822" s="1" t="s">
        <v>673</v>
      </c>
    </row>
    <row r="1823">
      <c r="A1823" s="1" t="s">
        <v>6</v>
      </c>
      <c r="B1823" s="11" t="s">
        <v>2505</v>
      </c>
      <c r="C1823" s="1" t="s">
        <v>803</v>
      </c>
    </row>
    <row r="1824">
      <c r="A1824" s="1" t="s">
        <v>6</v>
      </c>
      <c r="B1824" s="11" t="s">
        <v>2506</v>
      </c>
      <c r="C1824" s="1" t="s">
        <v>1196</v>
      </c>
    </row>
    <row r="1825">
      <c r="A1825" s="1" t="s">
        <v>6</v>
      </c>
      <c r="B1825" s="11" t="s">
        <v>2507</v>
      </c>
      <c r="C1825" s="1" t="s">
        <v>886</v>
      </c>
    </row>
    <row r="1826">
      <c r="A1826" s="1" t="s">
        <v>6</v>
      </c>
      <c r="B1826" s="11" t="s">
        <v>2508</v>
      </c>
      <c r="C1826" s="1" t="s">
        <v>587</v>
      </c>
    </row>
    <row r="1827">
      <c r="A1827" s="1" t="s">
        <v>6</v>
      </c>
      <c r="B1827" s="11" t="s">
        <v>2509</v>
      </c>
      <c r="C1827" s="1" t="s">
        <v>597</v>
      </c>
    </row>
    <row r="1828" hidden="1">
      <c r="A1828" s="1" t="s">
        <v>7</v>
      </c>
      <c r="B1828" s="11" t="s">
        <v>2510</v>
      </c>
      <c r="C1828" s="1" t="s">
        <v>536</v>
      </c>
    </row>
    <row r="1829">
      <c r="A1829" s="1" t="s">
        <v>6</v>
      </c>
      <c r="B1829" s="11" t="s">
        <v>2511</v>
      </c>
      <c r="C1829" s="1" t="s">
        <v>640</v>
      </c>
    </row>
    <row r="1830" hidden="1">
      <c r="A1830" s="1" t="s">
        <v>7</v>
      </c>
      <c r="B1830" s="11" t="s">
        <v>2512</v>
      </c>
      <c r="C1830" s="1" t="s">
        <v>628</v>
      </c>
    </row>
    <row r="1831">
      <c r="A1831" s="1" t="s">
        <v>6</v>
      </c>
      <c r="B1831" s="11" t="s">
        <v>2513</v>
      </c>
      <c r="C1831" s="1" t="s">
        <v>1204</v>
      </c>
    </row>
    <row r="1832" hidden="1">
      <c r="A1832" s="1" t="s">
        <v>7</v>
      </c>
      <c r="B1832" s="11" t="s">
        <v>2514</v>
      </c>
      <c r="C1832" s="1" t="s">
        <v>536</v>
      </c>
    </row>
    <row r="1833">
      <c r="A1833" s="1" t="s">
        <v>6</v>
      </c>
      <c r="B1833" s="11" t="s">
        <v>2515</v>
      </c>
      <c r="C1833" s="1" t="s">
        <v>766</v>
      </c>
    </row>
    <row r="1834">
      <c r="A1834" s="1" t="s">
        <v>6</v>
      </c>
      <c r="B1834" s="11" t="s">
        <v>2516</v>
      </c>
      <c r="C1834" s="1" t="s">
        <v>587</v>
      </c>
    </row>
    <row r="1835">
      <c r="A1835" s="1" t="s">
        <v>6</v>
      </c>
      <c r="B1835" s="11" t="s">
        <v>2517</v>
      </c>
      <c r="C1835" s="1" t="s">
        <v>587</v>
      </c>
    </row>
    <row r="1836">
      <c r="A1836" s="1" t="s">
        <v>6</v>
      </c>
      <c r="B1836" s="11" t="s">
        <v>2518</v>
      </c>
      <c r="C1836" s="1" t="s">
        <v>563</v>
      </c>
    </row>
    <row r="1837">
      <c r="A1837" s="1" t="s">
        <v>6</v>
      </c>
      <c r="B1837" s="11" t="s">
        <v>2519</v>
      </c>
      <c r="C1837" s="1" t="s">
        <v>645</v>
      </c>
    </row>
    <row r="1838">
      <c r="A1838" s="1" t="s">
        <v>6</v>
      </c>
      <c r="B1838" s="11" t="s">
        <v>2520</v>
      </c>
      <c r="C1838" s="1" t="s">
        <v>584</v>
      </c>
    </row>
    <row r="1839">
      <c r="A1839" s="1" t="s">
        <v>6</v>
      </c>
      <c r="B1839" s="11" t="s">
        <v>2521</v>
      </c>
      <c r="C1839" s="1" t="s">
        <v>705</v>
      </c>
    </row>
    <row r="1840">
      <c r="A1840" s="1" t="s">
        <v>6</v>
      </c>
      <c r="B1840" s="11" t="s">
        <v>2522</v>
      </c>
      <c r="C1840" s="1" t="s">
        <v>645</v>
      </c>
    </row>
    <row r="1841" hidden="1">
      <c r="A1841" s="1" t="s">
        <v>7</v>
      </c>
      <c r="B1841" s="11" t="s">
        <v>2523</v>
      </c>
      <c r="C1841" s="1" t="s">
        <v>536</v>
      </c>
    </row>
    <row r="1842">
      <c r="A1842" s="1" t="s">
        <v>6</v>
      </c>
      <c r="B1842" s="11" t="s">
        <v>2524</v>
      </c>
      <c r="C1842" s="1" t="s">
        <v>1011</v>
      </c>
    </row>
    <row r="1843">
      <c r="A1843" s="1" t="s">
        <v>6</v>
      </c>
      <c r="B1843" s="11" t="s">
        <v>2525</v>
      </c>
      <c r="C1843" s="1" t="s">
        <v>664</v>
      </c>
    </row>
    <row r="1844">
      <c r="A1844" s="1" t="s">
        <v>6</v>
      </c>
      <c r="B1844" s="11" t="s">
        <v>2526</v>
      </c>
      <c r="C1844" s="1" t="s">
        <v>694</v>
      </c>
    </row>
    <row r="1845">
      <c r="A1845" s="1" t="s">
        <v>6</v>
      </c>
      <c r="B1845" s="11" t="s">
        <v>2527</v>
      </c>
      <c r="C1845" s="1" t="s">
        <v>694</v>
      </c>
    </row>
    <row r="1846" hidden="1">
      <c r="A1846" s="1" t="s">
        <v>7</v>
      </c>
      <c r="B1846" s="11" t="s">
        <v>2528</v>
      </c>
      <c r="C1846" s="1" t="s">
        <v>536</v>
      </c>
    </row>
    <row r="1847" hidden="1">
      <c r="A1847" s="1" t="s">
        <v>7</v>
      </c>
      <c r="B1847" s="11" t="s">
        <v>2529</v>
      </c>
      <c r="C1847" s="1" t="s">
        <v>536</v>
      </c>
    </row>
    <row r="1848">
      <c r="A1848" s="1" t="s">
        <v>6</v>
      </c>
      <c r="B1848" s="11" t="s">
        <v>2530</v>
      </c>
      <c r="C1848" s="1" t="s">
        <v>546</v>
      </c>
    </row>
    <row r="1849">
      <c r="A1849" s="1" t="s">
        <v>6</v>
      </c>
      <c r="B1849" s="11" t="s">
        <v>2531</v>
      </c>
      <c r="C1849" s="1" t="s">
        <v>645</v>
      </c>
    </row>
    <row r="1850" hidden="1">
      <c r="A1850" s="1" t="s">
        <v>7</v>
      </c>
      <c r="B1850" s="11" t="s">
        <v>2532</v>
      </c>
      <c r="C1850" s="1" t="s">
        <v>536</v>
      </c>
    </row>
    <row r="1851">
      <c r="A1851" s="1" t="s">
        <v>6</v>
      </c>
      <c r="B1851" s="11" t="s">
        <v>2533</v>
      </c>
      <c r="C1851" s="1" t="s">
        <v>546</v>
      </c>
    </row>
    <row r="1852">
      <c r="A1852" s="1" t="s">
        <v>6</v>
      </c>
      <c r="B1852" s="11" t="s">
        <v>2534</v>
      </c>
      <c r="C1852" s="1" t="s">
        <v>597</v>
      </c>
    </row>
    <row r="1853">
      <c r="A1853" s="1" t="s">
        <v>6</v>
      </c>
      <c r="B1853" s="11" t="s">
        <v>2535</v>
      </c>
      <c r="C1853" s="1" t="s">
        <v>573</v>
      </c>
    </row>
    <row r="1854">
      <c r="A1854" s="1" t="s">
        <v>6</v>
      </c>
      <c r="B1854" s="11" t="s">
        <v>2536</v>
      </c>
      <c r="C1854" s="1" t="s">
        <v>803</v>
      </c>
    </row>
    <row r="1855">
      <c r="A1855" s="1" t="s">
        <v>6</v>
      </c>
      <c r="B1855" s="11" t="s">
        <v>2537</v>
      </c>
      <c r="C1855" s="1" t="s">
        <v>597</v>
      </c>
    </row>
    <row r="1856">
      <c r="A1856" s="1" t="s">
        <v>6</v>
      </c>
      <c r="B1856" s="11" t="s">
        <v>2538</v>
      </c>
      <c r="C1856" s="1" t="s">
        <v>758</v>
      </c>
    </row>
    <row r="1857">
      <c r="A1857" s="1" t="s">
        <v>6</v>
      </c>
      <c r="B1857" s="11" t="s">
        <v>2539</v>
      </c>
      <c r="C1857" s="1" t="s">
        <v>2540</v>
      </c>
    </row>
    <row r="1858" hidden="1">
      <c r="A1858" s="1" t="s">
        <v>7</v>
      </c>
      <c r="B1858" s="11" t="s">
        <v>2541</v>
      </c>
      <c r="C1858" s="1" t="s">
        <v>1694</v>
      </c>
    </row>
    <row r="1859" hidden="1">
      <c r="A1859" s="1" t="s">
        <v>7</v>
      </c>
      <c r="B1859" s="11" t="s">
        <v>2542</v>
      </c>
      <c r="C1859" s="1" t="s">
        <v>571</v>
      </c>
    </row>
    <row r="1860">
      <c r="A1860" s="1" t="s">
        <v>6</v>
      </c>
      <c r="B1860" s="11" t="s">
        <v>2543</v>
      </c>
      <c r="C1860" s="1" t="s">
        <v>1882</v>
      </c>
    </row>
    <row r="1861">
      <c r="A1861" s="1" t="s">
        <v>6</v>
      </c>
      <c r="B1861" s="11" t="s">
        <v>2544</v>
      </c>
      <c r="C1861" s="1" t="s">
        <v>1882</v>
      </c>
    </row>
    <row r="1862">
      <c r="A1862" s="1" t="s">
        <v>6</v>
      </c>
      <c r="B1862" s="11" t="s">
        <v>2545</v>
      </c>
      <c r="C1862" s="1" t="s">
        <v>1882</v>
      </c>
    </row>
    <row r="1863" hidden="1">
      <c r="A1863" s="1" t="s">
        <v>7</v>
      </c>
      <c r="B1863" s="11" t="s">
        <v>2546</v>
      </c>
      <c r="C1863" s="1" t="s">
        <v>536</v>
      </c>
    </row>
    <row r="1864">
      <c r="A1864" s="1" t="s">
        <v>6</v>
      </c>
      <c r="B1864" s="11" t="s">
        <v>2547</v>
      </c>
      <c r="C1864" s="1" t="s">
        <v>1030</v>
      </c>
    </row>
    <row r="1865">
      <c r="A1865" s="1" t="s">
        <v>6</v>
      </c>
      <c r="B1865" s="11" t="s">
        <v>2548</v>
      </c>
      <c r="C1865" s="1" t="s">
        <v>673</v>
      </c>
    </row>
    <row r="1866" hidden="1">
      <c r="A1866" s="1" t="s">
        <v>7</v>
      </c>
      <c r="B1866" s="11" t="s">
        <v>2549</v>
      </c>
      <c r="C1866" s="1" t="s">
        <v>571</v>
      </c>
    </row>
    <row r="1867">
      <c r="A1867" s="1" t="s">
        <v>6</v>
      </c>
      <c r="B1867" s="11" t="s">
        <v>2550</v>
      </c>
      <c r="C1867" s="1" t="s">
        <v>610</v>
      </c>
    </row>
    <row r="1868" hidden="1">
      <c r="A1868" s="1" t="s">
        <v>7</v>
      </c>
      <c r="B1868" s="11" t="s">
        <v>2551</v>
      </c>
      <c r="C1868" s="1" t="s">
        <v>536</v>
      </c>
    </row>
    <row r="1869" hidden="1">
      <c r="A1869" s="1" t="s">
        <v>7</v>
      </c>
      <c r="B1869" s="11" t="s">
        <v>2552</v>
      </c>
      <c r="C1869" s="1" t="s">
        <v>536</v>
      </c>
    </row>
    <row r="1870">
      <c r="A1870" s="1" t="s">
        <v>6</v>
      </c>
      <c r="B1870" s="11" t="s">
        <v>2553</v>
      </c>
      <c r="C1870" s="1" t="s">
        <v>1882</v>
      </c>
    </row>
    <row r="1871" hidden="1">
      <c r="A1871" s="1" t="s">
        <v>7</v>
      </c>
      <c r="B1871" s="11" t="s">
        <v>2554</v>
      </c>
      <c r="C1871" s="1" t="s">
        <v>536</v>
      </c>
    </row>
    <row r="1872" hidden="1">
      <c r="A1872" s="1" t="s">
        <v>7</v>
      </c>
      <c r="B1872" s="11" t="s">
        <v>2555</v>
      </c>
      <c r="C1872" s="1" t="s">
        <v>536</v>
      </c>
    </row>
    <row r="1873" hidden="1">
      <c r="A1873" s="1" t="s">
        <v>7</v>
      </c>
      <c r="B1873" s="11" t="s">
        <v>2556</v>
      </c>
      <c r="C1873" s="1" t="s">
        <v>536</v>
      </c>
    </row>
    <row r="1874" hidden="1">
      <c r="A1874" s="1" t="s">
        <v>7</v>
      </c>
      <c r="B1874" s="11" t="s">
        <v>2557</v>
      </c>
      <c r="C1874" s="1" t="s">
        <v>536</v>
      </c>
    </row>
    <row r="1875" hidden="1">
      <c r="A1875" s="1" t="s">
        <v>7</v>
      </c>
      <c r="B1875" s="11" t="s">
        <v>2558</v>
      </c>
      <c r="C1875" s="1" t="s">
        <v>536</v>
      </c>
    </row>
    <row r="1876">
      <c r="A1876" s="1" t="s">
        <v>6</v>
      </c>
      <c r="B1876" s="11" t="s">
        <v>2559</v>
      </c>
      <c r="C1876" s="1" t="s">
        <v>550</v>
      </c>
    </row>
    <row r="1877" hidden="1">
      <c r="A1877" s="1" t="s">
        <v>7</v>
      </c>
      <c r="B1877" s="11" t="s">
        <v>2560</v>
      </c>
      <c r="C1877" s="1" t="s">
        <v>536</v>
      </c>
    </row>
    <row r="1878">
      <c r="A1878" s="1" t="s">
        <v>6</v>
      </c>
      <c r="B1878" s="11" t="s">
        <v>2561</v>
      </c>
      <c r="C1878" s="1" t="s">
        <v>673</v>
      </c>
    </row>
    <row r="1879">
      <c r="A1879" s="1" t="s">
        <v>6</v>
      </c>
      <c r="B1879" s="11" t="s">
        <v>2562</v>
      </c>
      <c r="C1879" s="1" t="s">
        <v>993</v>
      </c>
    </row>
    <row r="1880">
      <c r="A1880" s="1" t="s">
        <v>6</v>
      </c>
      <c r="B1880" s="11" t="s">
        <v>2563</v>
      </c>
      <c r="C1880" s="1" t="s">
        <v>540</v>
      </c>
    </row>
    <row r="1881">
      <c r="A1881" s="1" t="s">
        <v>6</v>
      </c>
      <c r="B1881" s="11" t="s">
        <v>2564</v>
      </c>
      <c r="C1881" s="1" t="s">
        <v>576</v>
      </c>
    </row>
    <row r="1882" hidden="1">
      <c r="A1882" s="1" t="s">
        <v>7</v>
      </c>
      <c r="B1882" s="11" t="s">
        <v>2565</v>
      </c>
      <c r="C1882" s="1" t="s">
        <v>571</v>
      </c>
    </row>
    <row r="1883" hidden="1">
      <c r="A1883" s="1" t="s">
        <v>7</v>
      </c>
      <c r="B1883" s="11" t="s">
        <v>2566</v>
      </c>
      <c r="C1883" s="1" t="s">
        <v>571</v>
      </c>
    </row>
    <row r="1884" hidden="1">
      <c r="A1884" s="1" t="s">
        <v>7</v>
      </c>
      <c r="B1884" s="11" t="s">
        <v>2567</v>
      </c>
      <c r="C1884" s="1" t="s">
        <v>536</v>
      </c>
    </row>
    <row r="1885" hidden="1">
      <c r="A1885" s="1" t="s">
        <v>7</v>
      </c>
      <c r="B1885" s="11" t="s">
        <v>2568</v>
      </c>
      <c r="C1885" s="1" t="s">
        <v>536</v>
      </c>
    </row>
    <row r="1886">
      <c r="A1886" s="1" t="s">
        <v>6</v>
      </c>
      <c r="B1886" s="11" t="s">
        <v>2569</v>
      </c>
      <c r="C1886" s="1" t="s">
        <v>597</v>
      </c>
    </row>
    <row r="1887">
      <c r="A1887" s="1" t="s">
        <v>6</v>
      </c>
      <c r="B1887" s="11" t="s">
        <v>2570</v>
      </c>
      <c r="C1887" s="1" t="s">
        <v>569</v>
      </c>
    </row>
    <row r="1888">
      <c r="A1888" s="1" t="s">
        <v>6</v>
      </c>
      <c r="B1888" s="11" t="s">
        <v>2571</v>
      </c>
      <c r="C1888" s="1" t="s">
        <v>582</v>
      </c>
    </row>
    <row r="1889">
      <c r="A1889" s="1" t="s">
        <v>6</v>
      </c>
      <c r="B1889" s="11" t="s">
        <v>2572</v>
      </c>
      <c r="C1889" s="1" t="s">
        <v>645</v>
      </c>
    </row>
    <row r="1890">
      <c r="A1890" s="1" t="s">
        <v>6</v>
      </c>
      <c r="B1890" s="11" t="s">
        <v>2573</v>
      </c>
      <c r="C1890" s="1" t="s">
        <v>673</v>
      </c>
    </row>
    <row r="1891">
      <c r="A1891" s="1" t="s">
        <v>6</v>
      </c>
      <c r="B1891" s="11" t="s">
        <v>2574</v>
      </c>
      <c r="C1891" s="1" t="s">
        <v>597</v>
      </c>
    </row>
    <row r="1892" hidden="1">
      <c r="A1892" s="1" t="s">
        <v>7</v>
      </c>
      <c r="B1892" s="11" t="s">
        <v>2575</v>
      </c>
      <c r="C1892" s="1" t="s">
        <v>536</v>
      </c>
    </row>
    <row r="1893">
      <c r="A1893" s="1" t="s">
        <v>6</v>
      </c>
      <c r="B1893" s="11" t="s">
        <v>2576</v>
      </c>
      <c r="C1893" s="1" t="s">
        <v>528</v>
      </c>
    </row>
    <row r="1894">
      <c r="A1894" s="1" t="s">
        <v>6</v>
      </c>
      <c r="B1894" s="11" t="s">
        <v>2577</v>
      </c>
      <c r="C1894" s="1" t="s">
        <v>993</v>
      </c>
    </row>
    <row r="1895">
      <c r="A1895" s="1" t="s">
        <v>6</v>
      </c>
      <c r="B1895" s="11" t="s">
        <v>2578</v>
      </c>
      <c r="C1895" s="1" t="s">
        <v>750</v>
      </c>
    </row>
    <row r="1896">
      <c r="A1896" s="1" t="s">
        <v>6</v>
      </c>
      <c r="B1896" s="11" t="s">
        <v>2579</v>
      </c>
      <c r="C1896" s="1" t="s">
        <v>563</v>
      </c>
    </row>
    <row r="1897">
      <c r="A1897" s="1" t="s">
        <v>6</v>
      </c>
      <c r="B1897" s="11" t="s">
        <v>2580</v>
      </c>
      <c r="C1897" s="1" t="s">
        <v>2581</v>
      </c>
    </row>
    <row r="1898">
      <c r="A1898" s="1" t="s">
        <v>6</v>
      </c>
      <c r="B1898" s="11" t="s">
        <v>2582</v>
      </c>
      <c r="C1898" s="1" t="s">
        <v>1312</v>
      </c>
    </row>
    <row r="1899" hidden="1">
      <c r="A1899" s="1" t="s">
        <v>7</v>
      </c>
      <c r="B1899" s="11" t="s">
        <v>2583</v>
      </c>
      <c r="C1899" s="1" t="s">
        <v>536</v>
      </c>
    </row>
    <row r="1900">
      <c r="A1900" s="1" t="s">
        <v>6</v>
      </c>
      <c r="B1900" s="11" t="s">
        <v>2584</v>
      </c>
      <c r="C1900" s="1" t="s">
        <v>1377</v>
      </c>
    </row>
    <row r="1901">
      <c r="A1901" s="1" t="s">
        <v>6</v>
      </c>
      <c r="B1901" s="11" t="s">
        <v>2585</v>
      </c>
      <c r="C1901" s="1" t="s">
        <v>894</v>
      </c>
    </row>
    <row r="1902" hidden="1">
      <c r="A1902" s="1" t="s">
        <v>7</v>
      </c>
      <c r="B1902" s="11" t="s">
        <v>2586</v>
      </c>
      <c r="C1902" s="1" t="s">
        <v>628</v>
      </c>
    </row>
    <row r="1903">
      <c r="A1903" s="1" t="s">
        <v>6</v>
      </c>
      <c r="B1903" s="11" t="s">
        <v>2587</v>
      </c>
      <c r="C1903" s="1" t="s">
        <v>1442</v>
      </c>
    </row>
    <row r="1904">
      <c r="A1904" s="1" t="s">
        <v>6</v>
      </c>
      <c r="B1904" s="11" t="s">
        <v>2588</v>
      </c>
      <c r="C1904" s="1" t="s">
        <v>580</v>
      </c>
    </row>
    <row r="1905">
      <c r="A1905" s="1" t="s">
        <v>6</v>
      </c>
      <c r="B1905" s="11" t="s">
        <v>2589</v>
      </c>
      <c r="C1905" s="1" t="s">
        <v>595</v>
      </c>
    </row>
    <row r="1906">
      <c r="A1906" s="1" t="s">
        <v>6</v>
      </c>
      <c r="B1906" s="11" t="s">
        <v>2590</v>
      </c>
      <c r="C1906" s="1" t="s">
        <v>552</v>
      </c>
    </row>
    <row r="1907" hidden="1">
      <c r="A1907" s="1" t="s">
        <v>7</v>
      </c>
      <c r="B1907" s="11" t="s">
        <v>2591</v>
      </c>
      <c r="C1907" s="1" t="s">
        <v>536</v>
      </c>
    </row>
    <row r="1908" hidden="1">
      <c r="A1908" s="1" t="s">
        <v>7</v>
      </c>
      <c r="B1908" s="11" t="s">
        <v>2592</v>
      </c>
      <c r="C1908" s="1" t="s">
        <v>536</v>
      </c>
    </row>
    <row r="1909" hidden="1">
      <c r="A1909" s="1" t="s">
        <v>7</v>
      </c>
      <c r="B1909" s="11" t="s">
        <v>2593</v>
      </c>
      <c r="C1909" s="1" t="s">
        <v>536</v>
      </c>
    </row>
    <row r="1910">
      <c r="A1910" s="1" t="s">
        <v>6</v>
      </c>
      <c r="B1910" s="11" t="s">
        <v>2594</v>
      </c>
      <c r="C1910" s="1" t="s">
        <v>602</v>
      </c>
    </row>
    <row r="1911">
      <c r="A1911" s="1" t="s">
        <v>6</v>
      </c>
      <c r="B1911" s="11" t="s">
        <v>2595</v>
      </c>
      <c r="C1911" s="1" t="s">
        <v>599</v>
      </c>
    </row>
    <row r="1912" hidden="1">
      <c r="A1912" s="1" t="s">
        <v>7</v>
      </c>
      <c r="B1912" s="11" t="s">
        <v>2596</v>
      </c>
      <c r="C1912" s="1" t="s">
        <v>526</v>
      </c>
    </row>
    <row r="1913" hidden="1">
      <c r="A1913" s="1" t="s">
        <v>7</v>
      </c>
      <c r="B1913" s="11" t="s">
        <v>2597</v>
      </c>
      <c r="C1913" s="1" t="s">
        <v>628</v>
      </c>
    </row>
    <row r="1914">
      <c r="A1914" s="1" t="s">
        <v>6</v>
      </c>
      <c r="B1914" s="11" t="s">
        <v>2598</v>
      </c>
      <c r="C1914" s="1" t="s">
        <v>673</v>
      </c>
    </row>
    <row r="1915" hidden="1">
      <c r="A1915" s="1" t="s">
        <v>7</v>
      </c>
      <c r="B1915" s="11" t="s">
        <v>2599</v>
      </c>
      <c r="C1915" s="1" t="s">
        <v>536</v>
      </c>
    </row>
    <row r="1916">
      <c r="A1916" s="1" t="s">
        <v>6</v>
      </c>
      <c r="B1916" s="11" t="s">
        <v>2600</v>
      </c>
      <c r="C1916" s="1" t="s">
        <v>660</v>
      </c>
    </row>
    <row r="1917">
      <c r="A1917" s="1" t="s">
        <v>6</v>
      </c>
      <c r="B1917" s="11" t="s">
        <v>2601</v>
      </c>
      <c r="C1917" s="1" t="s">
        <v>886</v>
      </c>
    </row>
    <row r="1918">
      <c r="A1918" s="1" t="s">
        <v>6</v>
      </c>
      <c r="B1918" s="11" t="s">
        <v>2602</v>
      </c>
      <c r="C1918" s="1" t="s">
        <v>664</v>
      </c>
    </row>
    <row r="1919">
      <c r="A1919" s="1" t="s">
        <v>6</v>
      </c>
      <c r="B1919" s="11" t="s">
        <v>2603</v>
      </c>
      <c r="C1919" s="1" t="s">
        <v>803</v>
      </c>
    </row>
    <row r="1920">
      <c r="A1920" s="1" t="s">
        <v>6</v>
      </c>
      <c r="B1920" s="11" t="s">
        <v>2604</v>
      </c>
      <c r="C1920" s="1" t="s">
        <v>1011</v>
      </c>
    </row>
    <row r="1921">
      <c r="A1921" s="1" t="s">
        <v>6</v>
      </c>
      <c r="B1921" s="11" t="s">
        <v>2605</v>
      </c>
      <c r="C1921" s="1" t="s">
        <v>580</v>
      </c>
    </row>
    <row r="1922" hidden="1">
      <c r="A1922" s="1" t="s">
        <v>7</v>
      </c>
      <c r="B1922" s="11" t="s">
        <v>2606</v>
      </c>
      <c r="C1922" s="1" t="s">
        <v>571</v>
      </c>
    </row>
    <row r="1923">
      <c r="A1923" s="1" t="s">
        <v>6</v>
      </c>
      <c r="B1923" s="11" t="s">
        <v>2607</v>
      </c>
      <c r="C1923" s="1" t="s">
        <v>673</v>
      </c>
    </row>
    <row r="1924">
      <c r="A1924" s="1" t="s">
        <v>6</v>
      </c>
      <c r="B1924" s="11" t="s">
        <v>2608</v>
      </c>
      <c r="C1924" s="1" t="s">
        <v>546</v>
      </c>
    </row>
    <row r="1925" hidden="1">
      <c r="A1925" s="1" t="s">
        <v>7</v>
      </c>
      <c r="B1925" s="11" t="s">
        <v>2609</v>
      </c>
      <c r="C1925" s="1" t="s">
        <v>536</v>
      </c>
    </row>
    <row r="1926" hidden="1">
      <c r="A1926" s="1" t="s">
        <v>7</v>
      </c>
      <c r="B1926" s="11" t="s">
        <v>2610</v>
      </c>
      <c r="C1926" s="1" t="s">
        <v>536</v>
      </c>
    </row>
    <row r="1927">
      <c r="A1927" s="1" t="s">
        <v>6</v>
      </c>
      <c r="B1927" s="11" t="s">
        <v>2611</v>
      </c>
      <c r="C1927" s="1" t="s">
        <v>532</v>
      </c>
    </row>
    <row r="1928">
      <c r="A1928" s="1" t="s">
        <v>6</v>
      </c>
      <c r="B1928" s="11" t="s">
        <v>2612</v>
      </c>
      <c r="C1928" s="1" t="s">
        <v>1196</v>
      </c>
    </row>
    <row r="1929">
      <c r="A1929" s="1" t="s">
        <v>6</v>
      </c>
      <c r="B1929" s="11" t="s">
        <v>2613</v>
      </c>
      <c r="C1929" s="1" t="s">
        <v>876</v>
      </c>
    </row>
    <row r="1930">
      <c r="A1930" s="1" t="s">
        <v>6</v>
      </c>
      <c r="B1930" s="11" t="s">
        <v>2614</v>
      </c>
      <c r="C1930" s="1" t="s">
        <v>976</v>
      </c>
    </row>
    <row r="1931">
      <c r="A1931" s="1" t="s">
        <v>6</v>
      </c>
      <c r="B1931" s="11" t="s">
        <v>2615</v>
      </c>
      <c r="C1931" s="1" t="s">
        <v>569</v>
      </c>
    </row>
    <row r="1932">
      <c r="A1932" s="1" t="s">
        <v>6</v>
      </c>
      <c r="B1932" s="11" t="s">
        <v>2616</v>
      </c>
      <c r="C1932" s="1" t="s">
        <v>610</v>
      </c>
    </row>
    <row r="1933">
      <c r="A1933" s="1" t="s">
        <v>6</v>
      </c>
      <c r="B1933" s="11" t="s">
        <v>2617</v>
      </c>
      <c r="C1933" s="1" t="s">
        <v>582</v>
      </c>
    </row>
    <row r="1934">
      <c r="A1934" s="1" t="s">
        <v>6</v>
      </c>
      <c r="B1934" s="11" t="s">
        <v>2618</v>
      </c>
      <c r="C1934" s="1" t="s">
        <v>559</v>
      </c>
    </row>
    <row r="1935" hidden="1">
      <c r="A1935" s="1" t="s">
        <v>7</v>
      </c>
      <c r="B1935" s="11" t="s">
        <v>2619</v>
      </c>
      <c r="C1935" s="1" t="s">
        <v>536</v>
      </c>
    </row>
    <row r="1936">
      <c r="A1936" s="1" t="s">
        <v>6</v>
      </c>
      <c r="B1936" s="11" t="s">
        <v>2620</v>
      </c>
      <c r="C1936" s="1" t="s">
        <v>587</v>
      </c>
    </row>
    <row r="1937">
      <c r="A1937" s="1" t="s">
        <v>6</v>
      </c>
      <c r="B1937" s="11" t="s">
        <v>2621</v>
      </c>
      <c r="C1937" s="1" t="s">
        <v>696</v>
      </c>
    </row>
    <row r="1938">
      <c r="A1938" s="1" t="s">
        <v>6</v>
      </c>
      <c r="B1938" s="11" t="s">
        <v>2622</v>
      </c>
      <c r="C1938" s="1" t="s">
        <v>1204</v>
      </c>
    </row>
    <row r="1939">
      <c r="A1939" s="1" t="s">
        <v>6</v>
      </c>
      <c r="B1939" s="11" t="s">
        <v>2623</v>
      </c>
      <c r="C1939" s="1" t="s">
        <v>980</v>
      </c>
    </row>
    <row r="1940">
      <c r="A1940" s="1" t="s">
        <v>6</v>
      </c>
      <c r="B1940" s="11" t="s">
        <v>2624</v>
      </c>
      <c r="C1940" s="1" t="s">
        <v>1377</v>
      </c>
    </row>
    <row r="1941">
      <c r="A1941" s="1" t="s">
        <v>6</v>
      </c>
      <c r="B1941" s="11" t="s">
        <v>2625</v>
      </c>
      <c r="C1941" s="1" t="s">
        <v>696</v>
      </c>
    </row>
    <row r="1942">
      <c r="A1942" s="1" t="s">
        <v>6</v>
      </c>
      <c r="B1942" s="11" t="s">
        <v>2626</v>
      </c>
      <c r="C1942" s="1" t="s">
        <v>599</v>
      </c>
    </row>
    <row r="1943">
      <c r="A1943" s="1" t="s">
        <v>6</v>
      </c>
      <c r="B1943" s="11" t="s">
        <v>2627</v>
      </c>
      <c r="C1943" s="1" t="s">
        <v>610</v>
      </c>
    </row>
    <row r="1944">
      <c r="A1944" s="1" t="s">
        <v>6</v>
      </c>
      <c r="B1944" s="11" t="s">
        <v>2628</v>
      </c>
      <c r="C1944" s="1" t="s">
        <v>587</v>
      </c>
    </row>
    <row r="1945" hidden="1">
      <c r="A1945" s="1" t="s">
        <v>7</v>
      </c>
      <c r="B1945" s="11" t="s">
        <v>2629</v>
      </c>
      <c r="C1945" s="1" t="s">
        <v>628</v>
      </c>
    </row>
    <row r="1946">
      <c r="A1946" s="1" t="s">
        <v>6</v>
      </c>
      <c r="B1946" s="11" t="s">
        <v>2630</v>
      </c>
      <c r="C1946" s="1" t="s">
        <v>550</v>
      </c>
    </row>
    <row r="1947">
      <c r="A1947" s="1" t="s">
        <v>6</v>
      </c>
      <c r="B1947" s="11" t="s">
        <v>2631</v>
      </c>
      <c r="C1947" s="1" t="s">
        <v>534</v>
      </c>
    </row>
    <row r="1948" hidden="1">
      <c r="A1948" s="1" t="s">
        <v>7</v>
      </c>
      <c r="B1948" s="11" t="s">
        <v>2632</v>
      </c>
      <c r="C1948" s="1" t="s">
        <v>536</v>
      </c>
    </row>
    <row r="1949" hidden="1">
      <c r="A1949" s="1" t="s">
        <v>7</v>
      </c>
      <c r="B1949" s="11" t="s">
        <v>2633</v>
      </c>
      <c r="C1949" s="1" t="s">
        <v>536</v>
      </c>
    </row>
    <row r="1950" hidden="1">
      <c r="A1950" s="1" t="s">
        <v>7</v>
      </c>
      <c r="B1950" s="11" t="s">
        <v>2634</v>
      </c>
      <c r="C1950" s="1" t="s">
        <v>628</v>
      </c>
    </row>
    <row r="1951" hidden="1">
      <c r="A1951" s="1" t="s">
        <v>7</v>
      </c>
      <c r="B1951" s="11" t="s">
        <v>2635</v>
      </c>
      <c r="C1951" s="1" t="s">
        <v>536</v>
      </c>
    </row>
    <row r="1952">
      <c r="A1952" s="1" t="s">
        <v>6</v>
      </c>
      <c r="B1952" s="11" t="s">
        <v>2636</v>
      </c>
      <c r="C1952" s="1" t="s">
        <v>540</v>
      </c>
    </row>
    <row r="1953" hidden="1">
      <c r="A1953" s="1" t="s">
        <v>7</v>
      </c>
      <c r="B1953" s="11" t="s">
        <v>2637</v>
      </c>
      <c r="C1953" s="1" t="s">
        <v>536</v>
      </c>
    </row>
    <row r="1954">
      <c r="A1954" s="1" t="s">
        <v>6</v>
      </c>
      <c r="B1954" s="11" t="s">
        <v>2638</v>
      </c>
      <c r="C1954" s="1" t="s">
        <v>750</v>
      </c>
    </row>
    <row r="1955">
      <c r="A1955" s="1" t="s">
        <v>6</v>
      </c>
      <c r="B1955" s="11" t="s">
        <v>2639</v>
      </c>
      <c r="C1955" s="1" t="s">
        <v>664</v>
      </c>
    </row>
    <row r="1956" hidden="1">
      <c r="A1956" s="1" t="s">
        <v>7</v>
      </c>
      <c r="B1956" s="11" t="s">
        <v>2640</v>
      </c>
      <c r="C1956" s="1" t="s">
        <v>571</v>
      </c>
    </row>
    <row r="1957" hidden="1">
      <c r="A1957" s="1" t="s">
        <v>7</v>
      </c>
      <c r="B1957" s="11" t="s">
        <v>2641</v>
      </c>
      <c r="C1957" s="1" t="s">
        <v>571</v>
      </c>
    </row>
    <row r="1958">
      <c r="A1958" s="1" t="s">
        <v>6</v>
      </c>
      <c r="B1958" s="11" t="s">
        <v>2642</v>
      </c>
      <c r="C1958" s="1" t="s">
        <v>1442</v>
      </c>
    </row>
    <row r="1959">
      <c r="A1959" s="1" t="s">
        <v>6</v>
      </c>
      <c r="B1959" s="11" t="s">
        <v>2643</v>
      </c>
      <c r="C1959" s="1" t="s">
        <v>599</v>
      </c>
    </row>
    <row r="1960">
      <c r="A1960" s="1" t="s">
        <v>6</v>
      </c>
      <c r="B1960" s="11" t="s">
        <v>2644</v>
      </c>
      <c r="C1960" s="1" t="s">
        <v>1164</v>
      </c>
    </row>
    <row r="1961" hidden="1">
      <c r="A1961" s="1" t="s">
        <v>7</v>
      </c>
      <c r="B1961" s="11" t="s">
        <v>2645</v>
      </c>
      <c r="C1961" s="1" t="s">
        <v>628</v>
      </c>
    </row>
    <row r="1962">
      <c r="A1962" s="1" t="s">
        <v>6</v>
      </c>
      <c r="B1962" s="11" t="s">
        <v>2646</v>
      </c>
      <c r="C1962" s="1" t="s">
        <v>1288</v>
      </c>
    </row>
    <row r="1963">
      <c r="A1963" s="1" t="s">
        <v>6</v>
      </c>
      <c r="B1963" s="11" t="s">
        <v>2647</v>
      </c>
      <c r="C1963" s="1" t="s">
        <v>737</v>
      </c>
    </row>
    <row r="1964" hidden="1">
      <c r="A1964" s="1" t="s">
        <v>7</v>
      </c>
      <c r="B1964" s="11" t="s">
        <v>2648</v>
      </c>
      <c r="C1964" s="1" t="s">
        <v>571</v>
      </c>
    </row>
    <row r="1965" hidden="1">
      <c r="A1965" s="1" t="s">
        <v>7</v>
      </c>
      <c r="B1965" s="11" t="s">
        <v>2649</v>
      </c>
      <c r="C1965" s="1" t="s">
        <v>2108</v>
      </c>
    </row>
    <row r="1966">
      <c r="A1966" s="1" t="s">
        <v>6</v>
      </c>
      <c r="B1966" s="11" t="s">
        <v>2650</v>
      </c>
      <c r="C1966" s="1" t="s">
        <v>923</v>
      </c>
    </row>
    <row r="1967">
      <c r="A1967" s="1" t="s">
        <v>6</v>
      </c>
      <c r="B1967" s="11" t="s">
        <v>2651</v>
      </c>
      <c r="C1967" s="1" t="s">
        <v>538</v>
      </c>
    </row>
    <row r="1968">
      <c r="A1968" s="1" t="s">
        <v>6</v>
      </c>
      <c r="B1968" s="11" t="s">
        <v>2652</v>
      </c>
      <c r="C1968" s="1" t="s">
        <v>1288</v>
      </c>
    </row>
    <row r="1969" hidden="1">
      <c r="A1969" s="1" t="s">
        <v>7</v>
      </c>
      <c r="B1969" s="11" t="s">
        <v>2653</v>
      </c>
      <c r="C1969" s="1" t="s">
        <v>571</v>
      </c>
    </row>
    <row r="1970">
      <c r="A1970" s="1" t="s">
        <v>6</v>
      </c>
      <c r="B1970" s="11" t="s">
        <v>2654</v>
      </c>
      <c r="C1970" s="1" t="s">
        <v>1034</v>
      </c>
    </row>
    <row r="1971">
      <c r="A1971" s="1" t="s">
        <v>6</v>
      </c>
      <c r="B1971" s="11" t="s">
        <v>2655</v>
      </c>
      <c r="C1971" s="1" t="s">
        <v>645</v>
      </c>
    </row>
    <row r="1972">
      <c r="A1972" s="1" t="s">
        <v>6</v>
      </c>
      <c r="B1972" s="11" t="s">
        <v>2656</v>
      </c>
      <c r="C1972" s="1" t="s">
        <v>544</v>
      </c>
    </row>
    <row r="1973">
      <c r="A1973" s="1" t="s">
        <v>6</v>
      </c>
      <c r="B1973" s="11" t="s">
        <v>2657</v>
      </c>
      <c r="C1973" s="1" t="s">
        <v>595</v>
      </c>
    </row>
    <row r="1974">
      <c r="A1974" s="1" t="s">
        <v>6</v>
      </c>
      <c r="B1974" s="11" t="s">
        <v>2658</v>
      </c>
      <c r="C1974" s="1" t="s">
        <v>2659</v>
      </c>
    </row>
    <row r="1975">
      <c r="A1975" s="1" t="s">
        <v>6</v>
      </c>
      <c r="B1975" s="11" t="s">
        <v>2660</v>
      </c>
      <c r="C1975" s="1" t="s">
        <v>573</v>
      </c>
    </row>
    <row r="1976">
      <c r="A1976" s="1" t="s">
        <v>6</v>
      </c>
      <c r="B1976" s="11" t="s">
        <v>2661</v>
      </c>
      <c r="C1976" s="1" t="s">
        <v>733</v>
      </c>
    </row>
    <row r="1977">
      <c r="A1977" s="1" t="s">
        <v>6</v>
      </c>
      <c r="B1977" s="11" t="s">
        <v>2662</v>
      </c>
      <c r="C1977" s="1" t="s">
        <v>2540</v>
      </c>
    </row>
    <row r="1978">
      <c r="A1978" s="1" t="s">
        <v>6</v>
      </c>
      <c r="B1978" s="11" t="s">
        <v>2663</v>
      </c>
      <c r="C1978" s="1" t="s">
        <v>803</v>
      </c>
    </row>
    <row r="1979">
      <c r="A1979" s="1" t="s">
        <v>6</v>
      </c>
      <c r="B1979" s="11" t="s">
        <v>2664</v>
      </c>
      <c r="C1979" s="1" t="s">
        <v>540</v>
      </c>
    </row>
    <row r="1980" hidden="1">
      <c r="A1980" s="1" t="s">
        <v>7</v>
      </c>
      <c r="B1980" s="11" t="s">
        <v>2665</v>
      </c>
      <c r="C1980" s="1" t="s">
        <v>628</v>
      </c>
    </row>
    <row r="1981">
      <c r="A1981" s="1" t="s">
        <v>6</v>
      </c>
      <c r="B1981" s="11" t="s">
        <v>2666</v>
      </c>
      <c r="C1981" s="1" t="s">
        <v>580</v>
      </c>
    </row>
    <row r="1982">
      <c r="A1982" s="1" t="s">
        <v>6</v>
      </c>
      <c r="B1982" s="11" t="s">
        <v>2667</v>
      </c>
      <c r="C1982" s="1" t="s">
        <v>610</v>
      </c>
    </row>
    <row r="1983" hidden="1">
      <c r="A1983" s="1" t="s">
        <v>7</v>
      </c>
      <c r="B1983" s="11" t="s">
        <v>2668</v>
      </c>
      <c r="C1983" s="1" t="s">
        <v>536</v>
      </c>
    </row>
    <row r="1984">
      <c r="A1984" s="1" t="s">
        <v>6</v>
      </c>
      <c r="B1984" s="11" t="s">
        <v>2669</v>
      </c>
      <c r="C1984" s="1" t="s">
        <v>528</v>
      </c>
    </row>
    <row r="1985">
      <c r="A1985" s="1" t="s">
        <v>6</v>
      </c>
      <c r="B1985" s="11" t="s">
        <v>2670</v>
      </c>
      <c r="C1985" s="1" t="s">
        <v>673</v>
      </c>
    </row>
    <row r="1986">
      <c r="A1986" s="1" t="s">
        <v>6</v>
      </c>
      <c r="B1986" s="11" t="s">
        <v>2671</v>
      </c>
      <c r="C1986" s="1" t="s">
        <v>1277</v>
      </c>
    </row>
    <row r="1987">
      <c r="A1987" s="1" t="s">
        <v>6</v>
      </c>
      <c r="B1987" s="11" t="s">
        <v>2672</v>
      </c>
      <c r="C1987" s="1" t="s">
        <v>580</v>
      </c>
    </row>
    <row r="1988">
      <c r="A1988" s="1" t="s">
        <v>6</v>
      </c>
      <c r="B1988" s="11" t="s">
        <v>2673</v>
      </c>
      <c r="C1988" s="1" t="s">
        <v>582</v>
      </c>
    </row>
    <row r="1989">
      <c r="A1989" s="1" t="s">
        <v>6</v>
      </c>
      <c r="B1989" s="11" t="s">
        <v>2674</v>
      </c>
      <c r="C1989" s="1" t="s">
        <v>664</v>
      </c>
    </row>
    <row r="1990">
      <c r="A1990" s="1" t="s">
        <v>6</v>
      </c>
      <c r="B1990" s="11" t="s">
        <v>2675</v>
      </c>
      <c r="C1990" s="1" t="s">
        <v>565</v>
      </c>
    </row>
    <row r="1991">
      <c r="A1991" s="1" t="s">
        <v>6</v>
      </c>
      <c r="B1991" s="11" t="s">
        <v>2676</v>
      </c>
      <c r="C1991" s="1" t="s">
        <v>580</v>
      </c>
    </row>
    <row r="1992" hidden="1">
      <c r="A1992" s="1" t="s">
        <v>7</v>
      </c>
      <c r="B1992" s="11" t="s">
        <v>2677</v>
      </c>
      <c r="C1992" s="1" t="s">
        <v>536</v>
      </c>
    </row>
    <row r="1993" hidden="1">
      <c r="A1993" s="1" t="s">
        <v>7</v>
      </c>
      <c r="B1993" s="11" t="s">
        <v>2678</v>
      </c>
      <c r="C1993" s="1" t="s">
        <v>536</v>
      </c>
    </row>
    <row r="1994">
      <c r="A1994" s="1" t="s">
        <v>6</v>
      </c>
      <c r="B1994" s="11" t="s">
        <v>2679</v>
      </c>
      <c r="C1994" s="1" t="s">
        <v>923</v>
      </c>
    </row>
    <row r="1995">
      <c r="A1995" s="1" t="s">
        <v>6</v>
      </c>
      <c r="B1995" s="11" t="s">
        <v>2680</v>
      </c>
      <c r="C1995" s="1" t="s">
        <v>645</v>
      </c>
    </row>
    <row r="1996" hidden="1">
      <c r="A1996" s="1" t="s">
        <v>7</v>
      </c>
      <c r="B1996" s="11" t="s">
        <v>2681</v>
      </c>
      <c r="C1996" s="1" t="s">
        <v>536</v>
      </c>
    </row>
    <row r="1997" hidden="1">
      <c r="A1997" s="1" t="s">
        <v>7</v>
      </c>
      <c r="B1997" s="11" t="s">
        <v>2682</v>
      </c>
      <c r="C1997" s="1" t="s">
        <v>536</v>
      </c>
    </row>
    <row r="1998">
      <c r="A1998" s="1" t="s">
        <v>6</v>
      </c>
      <c r="B1998" s="11" t="s">
        <v>2683</v>
      </c>
      <c r="C1998" s="1" t="s">
        <v>561</v>
      </c>
    </row>
    <row r="1999">
      <c r="A1999" s="1" t="s">
        <v>6</v>
      </c>
      <c r="B1999" s="11" t="s">
        <v>2684</v>
      </c>
      <c r="C1999" s="1" t="s">
        <v>805</v>
      </c>
    </row>
    <row r="2000" hidden="1">
      <c r="A2000" s="1" t="s">
        <v>7</v>
      </c>
      <c r="B2000" s="11" t="s">
        <v>2685</v>
      </c>
      <c r="C2000" s="1" t="s">
        <v>536</v>
      </c>
    </row>
    <row r="2001">
      <c r="A2001" s="1" t="s">
        <v>6</v>
      </c>
      <c r="B2001" s="11" t="s">
        <v>2686</v>
      </c>
      <c r="C2001" s="1" t="s">
        <v>980</v>
      </c>
    </row>
    <row r="2002" hidden="1">
      <c r="A2002" s="1" t="s">
        <v>7</v>
      </c>
      <c r="B2002" s="11" t="s">
        <v>2687</v>
      </c>
      <c r="C2002" s="1" t="s">
        <v>536</v>
      </c>
    </row>
    <row r="2003">
      <c r="A2003" s="1" t="s">
        <v>6</v>
      </c>
      <c r="B2003" s="11" t="s">
        <v>2688</v>
      </c>
      <c r="C2003" s="1" t="s">
        <v>1048</v>
      </c>
    </row>
    <row r="2004">
      <c r="A2004" s="1" t="s">
        <v>6</v>
      </c>
      <c r="B2004" s="11" t="s">
        <v>2689</v>
      </c>
      <c r="C2004" s="1" t="s">
        <v>610</v>
      </c>
    </row>
    <row r="2005" hidden="1">
      <c r="A2005" s="1" t="s">
        <v>7</v>
      </c>
      <c r="B2005" s="11" t="s">
        <v>2690</v>
      </c>
      <c r="C2005" s="1" t="s">
        <v>536</v>
      </c>
    </row>
    <row r="2006">
      <c r="A2006" s="1" t="s">
        <v>6</v>
      </c>
      <c r="B2006" s="11" t="s">
        <v>2691</v>
      </c>
      <c r="C2006" s="1" t="s">
        <v>552</v>
      </c>
    </row>
    <row r="2007" hidden="1">
      <c r="A2007" s="1" t="s">
        <v>7</v>
      </c>
      <c r="B2007" s="11" t="s">
        <v>2692</v>
      </c>
      <c r="C2007" s="1" t="s">
        <v>536</v>
      </c>
    </row>
    <row r="2008">
      <c r="A2008" s="1" t="s">
        <v>6</v>
      </c>
      <c r="B2008" s="11" t="s">
        <v>2693</v>
      </c>
      <c r="C2008" s="1" t="s">
        <v>1103</v>
      </c>
    </row>
    <row r="2009">
      <c r="A2009" s="1" t="s">
        <v>6</v>
      </c>
      <c r="B2009" s="11" t="s">
        <v>2694</v>
      </c>
      <c r="C2009" s="1" t="s">
        <v>1593</v>
      </c>
    </row>
    <row r="2010">
      <c r="A2010" s="1" t="s">
        <v>6</v>
      </c>
      <c r="B2010" s="11" t="s">
        <v>2695</v>
      </c>
      <c r="C2010" s="1" t="s">
        <v>528</v>
      </c>
    </row>
    <row r="2011">
      <c r="A2011" s="1" t="s">
        <v>6</v>
      </c>
      <c r="B2011" s="11" t="s">
        <v>2696</v>
      </c>
      <c r="C2011" s="1" t="s">
        <v>559</v>
      </c>
    </row>
    <row r="2012" hidden="1">
      <c r="A2012" s="1" t="s">
        <v>7</v>
      </c>
      <c r="B2012" s="11" t="s">
        <v>2697</v>
      </c>
      <c r="C2012" s="1" t="s">
        <v>536</v>
      </c>
    </row>
    <row r="2013">
      <c r="A2013" s="1" t="s">
        <v>6</v>
      </c>
      <c r="B2013" s="11" t="s">
        <v>2698</v>
      </c>
      <c r="C2013" s="1" t="s">
        <v>750</v>
      </c>
    </row>
    <row r="2014">
      <c r="A2014" s="1" t="s">
        <v>6</v>
      </c>
      <c r="B2014" s="11" t="s">
        <v>2699</v>
      </c>
      <c r="C2014" s="1" t="s">
        <v>778</v>
      </c>
    </row>
    <row r="2015">
      <c r="A2015" s="1" t="s">
        <v>6</v>
      </c>
      <c r="B2015" s="11" t="s">
        <v>2700</v>
      </c>
      <c r="C2015" s="1" t="s">
        <v>546</v>
      </c>
    </row>
    <row r="2016">
      <c r="A2016" s="1" t="s">
        <v>6</v>
      </c>
      <c r="B2016" s="11" t="s">
        <v>2701</v>
      </c>
      <c r="C2016" s="1" t="s">
        <v>587</v>
      </c>
    </row>
    <row r="2017" hidden="1">
      <c r="A2017" s="1" t="s">
        <v>7</v>
      </c>
      <c r="B2017" s="11" t="s">
        <v>2702</v>
      </c>
      <c r="C2017" s="1" t="s">
        <v>1044</v>
      </c>
    </row>
    <row r="2018">
      <c r="A2018" s="1" t="s">
        <v>6</v>
      </c>
      <c r="B2018" s="11" t="s">
        <v>2703</v>
      </c>
      <c r="C2018" s="1" t="s">
        <v>582</v>
      </c>
    </row>
    <row r="2019" hidden="1">
      <c r="A2019" s="1" t="s">
        <v>7</v>
      </c>
      <c r="B2019" s="11" t="s">
        <v>2704</v>
      </c>
      <c r="C2019" s="1" t="s">
        <v>536</v>
      </c>
    </row>
    <row r="2020">
      <c r="A2020" s="1" t="s">
        <v>6</v>
      </c>
      <c r="B2020" s="11" t="s">
        <v>2705</v>
      </c>
      <c r="C2020" s="1" t="s">
        <v>602</v>
      </c>
    </row>
    <row r="2021" hidden="1">
      <c r="A2021" s="1" t="s">
        <v>7</v>
      </c>
      <c r="B2021" s="11" t="s">
        <v>2706</v>
      </c>
      <c r="C2021" s="1" t="s">
        <v>536</v>
      </c>
    </row>
    <row r="2022" hidden="1">
      <c r="A2022" s="1" t="s">
        <v>7</v>
      </c>
      <c r="B2022" s="11" t="s">
        <v>2707</v>
      </c>
      <c r="C2022" s="1" t="s">
        <v>536</v>
      </c>
    </row>
    <row r="2023">
      <c r="A2023" s="1" t="s">
        <v>6</v>
      </c>
      <c r="B2023" s="11" t="s">
        <v>2708</v>
      </c>
      <c r="C2023" s="1" t="s">
        <v>1442</v>
      </c>
    </row>
    <row r="2024">
      <c r="A2024" s="1" t="s">
        <v>6</v>
      </c>
      <c r="B2024" s="11" t="s">
        <v>2709</v>
      </c>
      <c r="C2024" s="1" t="s">
        <v>595</v>
      </c>
    </row>
    <row r="2025">
      <c r="A2025" s="1" t="s">
        <v>6</v>
      </c>
      <c r="B2025" s="11" t="s">
        <v>2710</v>
      </c>
      <c r="C2025" s="1" t="s">
        <v>576</v>
      </c>
    </row>
    <row r="2026">
      <c r="A2026" s="1" t="s">
        <v>6</v>
      </c>
      <c r="B2026" s="11" t="s">
        <v>2711</v>
      </c>
      <c r="C2026" s="1" t="s">
        <v>1011</v>
      </c>
    </row>
    <row r="2027">
      <c r="A2027" s="1" t="s">
        <v>6</v>
      </c>
      <c r="B2027" s="11" t="s">
        <v>2712</v>
      </c>
      <c r="C2027" s="1" t="s">
        <v>894</v>
      </c>
    </row>
    <row r="2028">
      <c r="A2028" s="1" t="s">
        <v>6</v>
      </c>
      <c r="B2028" s="11" t="s">
        <v>2713</v>
      </c>
      <c r="C2028" s="1" t="s">
        <v>696</v>
      </c>
    </row>
    <row r="2029" hidden="1">
      <c r="A2029" s="1" t="s">
        <v>7</v>
      </c>
      <c r="B2029" s="11" t="s">
        <v>2714</v>
      </c>
      <c r="C2029" s="1" t="s">
        <v>536</v>
      </c>
    </row>
    <row r="2030">
      <c r="A2030" s="1" t="s">
        <v>6</v>
      </c>
      <c r="B2030" s="11" t="s">
        <v>2715</v>
      </c>
      <c r="C2030" s="1" t="s">
        <v>538</v>
      </c>
    </row>
    <row r="2031">
      <c r="A2031" s="1" t="s">
        <v>6</v>
      </c>
      <c r="B2031" s="11" t="s">
        <v>2716</v>
      </c>
      <c r="C2031" s="1" t="s">
        <v>569</v>
      </c>
    </row>
    <row r="2032" hidden="1">
      <c r="A2032" s="1" t="s">
        <v>7</v>
      </c>
      <c r="B2032" s="11" t="s">
        <v>2717</v>
      </c>
      <c r="C2032" s="1" t="s">
        <v>536</v>
      </c>
    </row>
    <row r="2033">
      <c r="A2033" s="1" t="s">
        <v>6</v>
      </c>
      <c r="B2033" s="11" t="s">
        <v>2718</v>
      </c>
      <c r="C2033" s="1" t="s">
        <v>552</v>
      </c>
    </row>
    <row r="2034" hidden="1">
      <c r="A2034" s="1" t="s">
        <v>7</v>
      </c>
      <c r="B2034" s="11" t="s">
        <v>2719</v>
      </c>
      <c r="C2034" s="1" t="s">
        <v>536</v>
      </c>
    </row>
    <row r="2035" hidden="1">
      <c r="A2035" s="1" t="s">
        <v>7</v>
      </c>
      <c r="B2035" s="11" t="s">
        <v>2720</v>
      </c>
      <c r="C2035" s="1" t="s">
        <v>536</v>
      </c>
    </row>
    <row r="2036">
      <c r="A2036" s="1" t="s">
        <v>6</v>
      </c>
      <c r="B2036" s="11" t="s">
        <v>2721</v>
      </c>
      <c r="C2036" s="1" t="s">
        <v>563</v>
      </c>
    </row>
    <row r="2037" hidden="1">
      <c r="A2037" s="1" t="s">
        <v>7</v>
      </c>
      <c r="B2037" s="11" t="s">
        <v>2722</v>
      </c>
      <c r="C2037" s="1" t="s">
        <v>536</v>
      </c>
    </row>
    <row r="2038">
      <c r="A2038" s="1" t="s">
        <v>6</v>
      </c>
      <c r="B2038" s="11" t="s">
        <v>2723</v>
      </c>
      <c r="C2038" s="1" t="s">
        <v>559</v>
      </c>
    </row>
    <row r="2039">
      <c r="A2039" s="1" t="s">
        <v>6</v>
      </c>
      <c r="B2039" s="11" t="s">
        <v>2724</v>
      </c>
      <c r="C2039" s="1" t="s">
        <v>700</v>
      </c>
    </row>
    <row r="2040">
      <c r="A2040" s="1" t="s">
        <v>6</v>
      </c>
      <c r="B2040" s="11" t="s">
        <v>2725</v>
      </c>
      <c r="C2040" s="1" t="s">
        <v>1011</v>
      </c>
    </row>
    <row r="2041">
      <c r="A2041" s="1" t="s">
        <v>6</v>
      </c>
      <c r="B2041" s="11" t="s">
        <v>2726</v>
      </c>
      <c r="C2041" s="1" t="s">
        <v>552</v>
      </c>
    </row>
    <row r="2042">
      <c r="A2042" s="1" t="s">
        <v>6</v>
      </c>
      <c r="B2042" s="11" t="s">
        <v>2727</v>
      </c>
      <c r="C2042" s="1" t="s">
        <v>700</v>
      </c>
    </row>
    <row r="2043">
      <c r="A2043" s="1" t="s">
        <v>6</v>
      </c>
      <c r="B2043" s="11" t="s">
        <v>2728</v>
      </c>
      <c r="C2043" s="1" t="s">
        <v>546</v>
      </c>
    </row>
    <row r="2044">
      <c r="A2044" s="1" t="s">
        <v>6</v>
      </c>
      <c r="B2044" s="11" t="s">
        <v>2729</v>
      </c>
      <c r="C2044" s="1" t="s">
        <v>582</v>
      </c>
    </row>
    <row r="2045">
      <c r="A2045" s="1" t="s">
        <v>6</v>
      </c>
      <c r="B2045" s="11" t="s">
        <v>2730</v>
      </c>
      <c r="C2045" s="1" t="s">
        <v>700</v>
      </c>
    </row>
    <row r="2046" hidden="1">
      <c r="A2046" s="1" t="s">
        <v>7</v>
      </c>
      <c r="B2046" s="11" t="s">
        <v>2731</v>
      </c>
      <c r="C2046" s="1" t="s">
        <v>1044</v>
      </c>
    </row>
    <row r="2047">
      <c r="A2047" s="1" t="s">
        <v>6</v>
      </c>
      <c r="B2047" s="11" t="s">
        <v>2732</v>
      </c>
      <c r="C2047" s="1" t="s">
        <v>803</v>
      </c>
    </row>
    <row r="2048">
      <c r="A2048" s="1" t="s">
        <v>6</v>
      </c>
      <c r="B2048" s="11" t="s">
        <v>2733</v>
      </c>
      <c r="C2048" s="1" t="s">
        <v>876</v>
      </c>
    </row>
    <row r="2049">
      <c r="A2049" s="1" t="s">
        <v>6</v>
      </c>
      <c r="B2049" s="11" t="s">
        <v>2734</v>
      </c>
      <c r="C2049" s="1" t="s">
        <v>559</v>
      </c>
    </row>
    <row r="2050" hidden="1">
      <c r="A2050" s="1" t="s">
        <v>7</v>
      </c>
      <c r="B2050" s="11" t="s">
        <v>2735</v>
      </c>
      <c r="C2050" s="1" t="s">
        <v>536</v>
      </c>
    </row>
    <row r="2051">
      <c r="A2051" s="1" t="s">
        <v>6</v>
      </c>
      <c r="B2051" s="11" t="s">
        <v>2736</v>
      </c>
      <c r="C2051" s="1" t="s">
        <v>886</v>
      </c>
    </row>
    <row r="2052" hidden="1">
      <c r="A2052" s="1" t="s">
        <v>7</v>
      </c>
      <c r="B2052" s="11" t="s">
        <v>2737</v>
      </c>
      <c r="C2052" s="1" t="s">
        <v>536</v>
      </c>
    </row>
    <row r="2053" hidden="1">
      <c r="A2053" s="1" t="s">
        <v>7</v>
      </c>
      <c r="B2053" s="11" t="s">
        <v>2738</v>
      </c>
      <c r="C2053" s="1" t="s">
        <v>536</v>
      </c>
    </row>
    <row r="2054" hidden="1">
      <c r="A2054" s="1" t="s">
        <v>7</v>
      </c>
      <c r="B2054" s="11" t="s">
        <v>2739</v>
      </c>
      <c r="C2054" s="1" t="s">
        <v>536</v>
      </c>
    </row>
    <row r="2055">
      <c r="A2055" s="1" t="s">
        <v>6</v>
      </c>
      <c r="B2055" s="11" t="s">
        <v>2740</v>
      </c>
      <c r="C2055" s="1" t="s">
        <v>582</v>
      </c>
    </row>
    <row r="2056">
      <c r="A2056" s="1" t="s">
        <v>6</v>
      </c>
      <c r="B2056" s="11" t="s">
        <v>2741</v>
      </c>
      <c r="C2056" s="1" t="s">
        <v>1204</v>
      </c>
    </row>
    <row r="2057">
      <c r="A2057" s="1" t="s">
        <v>6</v>
      </c>
      <c r="B2057" s="11" t="s">
        <v>2742</v>
      </c>
      <c r="C2057" s="1" t="s">
        <v>805</v>
      </c>
    </row>
    <row r="2058" hidden="1">
      <c r="A2058" s="1" t="s">
        <v>7</v>
      </c>
      <c r="B2058" s="11" t="s">
        <v>2743</v>
      </c>
      <c r="C2058" s="1" t="s">
        <v>536</v>
      </c>
    </row>
    <row r="2059" hidden="1">
      <c r="A2059" s="1" t="s">
        <v>7</v>
      </c>
      <c r="B2059" s="11" t="s">
        <v>2744</v>
      </c>
      <c r="C2059" s="1" t="s">
        <v>536</v>
      </c>
    </row>
    <row r="2060" hidden="1">
      <c r="A2060" s="1" t="s">
        <v>7</v>
      </c>
      <c r="B2060" s="11" t="s">
        <v>2745</v>
      </c>
      <c r="C2060" s="1" t="s">
        <v>536</v>
      </c>
    </row>
    <row r="2061">
      <c r="A2061" s="1" t="s">
        <v>6</v>
      </c>
      <c r="B2061" s="11" t="s">
        <v>2746</v>
      </c>
      <c r="C2061" s="1" t="s">
        <v>876</v>
      </c>
    </row>
    <row r="2062">
      <c r="A2062" s="1" t="s">
        <v>6</v>
      </c>
      <c r="B2062" s="11" t="s">
        <v>2747</v>
      </c>
      <c r="C2062" s="1" t="s">
        <v>546</v>
      </c>
    </row>
    <row r="2063" hidden="1">
      <c r="A2063" s="1" t="s">
        <v>7</v>
      </c>
      <c r="B2063" s="11" t="s">
        <v>2748</v>
      </c>
      <c r="C2063" s="1" t="s">
        <v>536</v>
      </c>
    </row>
    <row r="2064">
      <c r="A2064" s="1" t="s">
        <v>6</v>
      </c>
      <c r="B2064" s="11" t="s">
        <v>2749</v>
      </c>
      <c r="C2064" s="1" t="s">
        <v>1303</v>
      </c>
    </row>
    <row r="2065">
      <c r="A2065" s="1" t="s">
        <v>6</v>
      </c>
      <c r="B2065" s="11" t="s">
        <v>2750</v>
      </c>
      <c r="C2065" s="1" t="s">
        <v>1034</v>
      </c>
    </row>
    <row r="2066">
      <c r="A2066" s="1" t="s">
        <v>6</v>
      </c>
      <c r="B2066" s="11" t="s">
        <v>2751</v>
      </c>
      <c r="C2066" s="1" t="s">
        <v>620</v>
      </c>
    </row>
    <row r="2067">
      <c r="A2067" s="1" t="s">
        <v>6</v>
      </c>
      <c r="B2067" s="11" t="s">
        <v>2752</v>
      </c>
      <c r="C2067" s="1" t="s">
        <v>530</v>
      </c>
    </row>
    <row r="2068">
      <c r="A2068" s="1" t="s">
        <v>6</v>
      </c>
      <c r="B2068" s="11" t="s">
        <v>2753</v>
      </c>
      <c r="C2068" s="1" t="s">
        <v>700</v>
      </c>
    </row>
    <row r="2069">
      <c r="A2069" s="1" t="s">
        <v>6</v>
      </c>
      <c r="B2069" s="11" t="s">
        <v>2754</v>
      </c>
      <c r="C2069" s="1" t="s">
        <v>546</v>
      </c>
    </row>
    <row r="2070" hidden="1">
      <c r="A2070" s="1" t="s">
        <v>7</v>
      </c>
      <c r="B2070" s="11" t="s">
        <v>2755</v>
      </c>
      <c r="C2070" s="1" t="s">
        <v>571</v>
      </c>
    </row>
    <row r="2071">
      <c r="A2071" s="1" t="s">
        <v>6</v>
      </c>
      <c r="B2071" s="11" t="s">
        <v>2756</v>
      </c>
      <c r="C2071" s="1" t="s">
        <v>595</v>
      </c>
    </row>
    <row r="2072">
      <c r="A2072" s="1" t="s">
        <v>6</v>
      </c>
      <c r="B2072" s="11" t="s">
        <v>2757</v>
      </c>
      <c r="C2072" s="1" t="s">
        <v>538</v>
      </c>
    </row>
    <row r="2073">
      <c r="A2073" s="1" t="s">
        <v>6</v>
      </c>
      <c r="B2073" s="11" t="s">
        <v>2758</v>
      </c>
      <c r="C2073" s="1" t="s">
        <v>567</v>
      </c>
    </row>
    <row r="2074" hidden="1">
      <c r="A2074" s="1" t="s">
        <v>7</v>
      </c>
      <c r="B2074" s="11" t="s">
        <v>2759</v>
      </c>
      <c r="C2074" s="1" t="s">
        <v>536</v>
      </c>
    </row>
    <row r="2075" hidden="1">
      <c r="A2075" s="1" t="s">
        <v>7</v>
      </c>
      <c r="B2075" s="11" t="s">
        <v>2760</v>
      </c>
      <c r="C2075" s="1" t="s">
        <v>571</v>
      </c>
    </row>
    <row r="2076" hidden="1">
      <c r="A2076" s="1" t="s">
        <v>7</v>
      </c>
      <c r="B2076" s="11" t="s">
        <v>2761</v>
      </c>
      <c r="C2076" s="1" t="s">
        <v>536</v>
      </c>
    </row>
    <row r="2077">
      <c r="A2077" s="1" t="s">
        <v>6</v>
      </c>
      <c r="B2077" s="11" t="s">
        <v>2762</v>
      </c>
      <c r="C2077" s="1" t="s">
        <v>563</v>
      </c>
    </row>
    <row r="2078">
      <c r="A2078" s="1" t="s">
        <v>6</v>
      </c>
      <c r="B2078" s="11" t="s">
        <v>2763</v>
      </c>
      <c r="C2078" s="1" t="s">
        <v>947</v>
      </c>
    </row>
    <row r="2079">
      <c r="A2079" s="1" t="s">
        <v>6</v>
      </c>
      <c r="B2079" s="11" t="s">
        <v>2764</v>
      </c>
      <c r="C2079" s="1" t="s">
        <v>805</v>
      </c>
    </row>
    <row r="2080">
      <c r="A2080" s="1" t="s">
        <v>6</v>
      </c>
      <c r="B2080" s="11" t="s">
        <v>2765</v>
      </c>
      <c r="C2080" s="1" t="s">
        <v>576</v>
      </c>
    </row>
    <row r="2081">
      <c r="A2081" s="1" t="s">
        <v>6</v>
      </c>
      <c r="B2081" s="11" t="s">
        <v>2766</v>
      </c>
      <c r="C2081" s="1" t="s">
        <v>599</v>
      </c>
    </row>
    <row r="2082">
      <c r="A2082" s="1" t="s">
        <v>6</v>
      </c>
      <c r="B2082" s="11" t="s">
        <v>2767</v>
      </c>
      <c r="C2082" s="1" t="s">
        <v>546</v>
      </c>
    </row>
    <row r="2083" hidden="1">
      <c r="A2083" s="1" t="s">
        <v>7</v>
      </c>
      <c r="B2083" s="11" t="s">
        <v>2768</v>
      </c>
      <c r="C2083" s="1" t="s">
        <v>536</v>
      </c>
    </row>
    <row r="2084" hidden="1">
      <c r="A2084" s="1" t="s">
        <v>7</v>
      </c>
      <c r="B2084" s="11" t="s">
        <v>2769</v>
      </c>
      <c r="C2084" s="1" t="s">
        <v>536</v>
      </c>
    </row>
    <row r="2085" hidden="1">
      <c r="A2085" s="1" t="s">
        <v>7</v>
      </c>
      <c r="B2085" s="11" t="s">
        <v>2770</v>
      </c>
      <c r="C2085" s="1" t="s">
        <v>526</v>
      </c>
    </row>
    <row r="2086">
      <c r="A2086" s="1" t="s">
        <v>6</v>
      </c>
      <c r="B2086" s="11" t="s">
        <v>2771</v>
      </c>
      <c r="C2086" s="1" t="s">
        <v>673</v>
      </c>
    </row>
    <row r="2087">
      <c r="A2087" s="1" t="s">
        <v>6</v>
      </c>
      <c r="B2087" s="11" t="s">
        <v>2772</v>
      </c>
      <c r="C2087" s="1" t="s">
        <v>580</v>
      </c>
    </row>
    <row r="2088">
      <c r="A2088" s="1" t="s">
        <v>6</v>
      </c>
      <c r="B2088" s="11" t="s">
        <v>2773</v>
      </c>
      <c r="C2088" s="1" t="s">
        <v>965</v>
      </c>
    </row>
    <row r="2089" hidden="1">
      <c r="A2089" s="1" t="s">
        <v>7</v>
      </c>
      <c r="B2089" s="11" t="s">
        <v>2774</v>
      </c>
      <c r="C2089" s="1" t="s">
        <v>536</v>
      </c>
    </row>
    <row r="2090">
      <c r="A2090" s="1" t="s">
        <v>6</v>
      </c>
      <c r="B2090" s="11" t="s">
        <v>2775</v>
      </c>
      <c r="C2090" s="1" t="s">
        <v>550</v>
      </c>
    </row>
    <row r="2091">
      <c r="A2091" s="1" t="s">
        <v>6</v>
      </c>
      <c r="B2091" s="11" t="s">
        <v>2776</v>
      </c>
      <c r="C2091" s="1" t="s">
        <v>996</v>
      </c>
    </row>
    <row r="2092" hidden="1">
      <c r="A2092" s="1" t="s">
        <v>7</v>
      </c>
      <c r="B2092" s="11" t="s">
        <v>2777</v>
      </c>
      <c r="C2092" s="1" t="s">
        <v>536</v>
      </c>
    </row>
    <row r="2093">
      <c r="A2093" s="1" t="s">
        <v>6</v>
      </c>
      <c r="B2093" s="11" t="s">
        <v>2778</v>
      </c>
      <c r="C2093" s="1" t="s">
        <v>599</v>
      </c>
    </row>
    <row r="2094" hidden="1">
      <c r="A2094" s="1" t="s">
        <v>7</v>
      </c>
      <c r="B2094" s="11" t="s">
        <v>2779</v>
      </c>
      <c r="C2094" s="1" t="s">
        <v>536</v>
      </c>
    </row>
    <row r="2095">
      <c r="A2095" s="1" t="s">
        <v>6</v>
      </c>
      <c r="B2095" s="11" t="s">
        <v>2780</v>
      </c>
      <c r="C2095" s="1" t="s">
        <v>1122</v>
      </c>
    </row>
    <row r="2096">
      <c r="A2096" s="1" t="s">
        <v>6</v>
      </c>
      <c r="B2096" s="11" t="s">
        <v>2781</v>
      </c>
      <c r="C2096" s="1" t="s">
        <v>869</v>
      </c>
    </row>
    <row r="2097">
      <c r="A2097" s="1" t="s">
        <v>6</v>
      </c>
      <c r="B2097" s="11" t="s">
        <v>2782</v>
      </c>
      <c r="C2097" s="1" t="s">
        <v>532</v>
      </c>
    </row>
    <row r="2098" hidden="1">
      <c r="A2098" s="1" t="s">
        <v>7</v>
      </c>
      <c r="B2098" s="11" t="s">
        <v>2783</v>
      </c>
      <c r="C2098" s="1" t="s">
        <v>536</v>
      </c>
    </row>
    <row r="2099">
      <c r="A2099" s="1" t="s">
        <v>6</v>
      </c>
      <c r="B2099" s="11" t="s">
        <v>2784</v>
      </c>
      <c r="C2099" s="1" t="s">
        <v>559</v>
      </c>
    </row>
    <row r="2100" hidden="1">
      <c r="A2100" s="1" t="s">
        <v>7</v>
      </c>
      <c r="B2100" s="11" t="s">
        <v>2785</v>
      </c>
      <c r="C2100" s="1" t="s">
        <v>536</v>
      </c>
    </row>
    <row r="2101">
      <c r="A2101" s="1" t="s">
        <v>6</v>
      </c>
      <c r="B2101" s="11" t="s">
        <v>2786</v>
      </c>
      <c r="C2101" s="1" t="s">
        <v>803</v>
      </c>
    </row>
    <row r="2102" hidden="1">
      <c r="A2102" s="1" t="s">
        <v>7</v>
      </c>
      <c r="B2102" s="11" t="s">
        <v>2787</v>
      </c>
      <c r="C2102" s="1" t="s">
        <v>536</v>
      </c>
    </row>
    <row r="2103">
      <c r="A2103" s="1" t="s">
        <v>6</v>
      </c>
      <c r="B2103" s="11" t="s">
        <v>2788</v>
      </c>
      <c r="C2103" s="1" t="s">
        <v>664</v>
      </c>
    </row>
    <row r="2104" hidden="1">
      <c r="A2104" s="1" t="s">
        <v>7</v>
      </c>
      <c r="B2104" s="11" t="s">
        <v>2789</v>
      </c>
      <c r="C2104" s="1" t="s">
        <v>536</v>
      </c>
    </row>
    <row r="2105">
      <c r="A2105" s="1" t="s">
        <v>6</v>
      </c>
      <c r="B2105" s="11" t="s">
        <v>2790</v>
      </c>
      <c r="C2105" s="1" t="s">
        <v>576</v>
      </c>
    </row>
    <row r="2106">
      <c r="A2106" s="1" t="s">
        <v>6</v>
      </c>
      <c r="B2106" s="11" t="s">
        <v>2791</v>
      </c>
      <c r="C2106" s="1" t="s">
        <v>673</v>
      </c>
    </row>
    <row r="2107" hidden="1">
      <c r="A2107" s="1" t="s">
        <v>7</v>
      </c>
      <c r="B2107" s="11" t="s">
        <v>2792</v>
      </c>
      <c r="C2107" s="1" t="s">
        <v>571</v>
      </c>
    </row>
    <row r="2108" hidden="1">
      <c r="A2108" s="1" t="s">
        <v>7</v>
      </c>
      <c r="B2108" s="11" t="s">
        <v>2793</v>
      </c>
      <c r="C2108" s="1" t="s">
        <v>571</v>
      </c>
    </row>
    <row r="2109">
      <c r="A2109" s="1" t="s">
        <v>6</v>
      </c>
      <c r="B2109" s="11" t="s">
        <v>2794</v>
      </c>
      <c r="C2109" s="1" t="s">
        <v>764</v>
      </c>
    </row>
    <row r="2110">
      <c r="A2110" s="1" t="s">
        <v>6</v>
      </c>
      <c r="B2110" s="11" t="s">
        <v>2795</v>
      </c>
      <c r="C2110" s="1" t="s">
        <v>610</v>
      </c>
    </row>
    <row r="2111">
      <c r="A2111" s="1" t="s">
        <v>6</v>
      </c>
      <c r="B2111" s="11" t="s">
        <v>2796</v>
      </c>
      <c r="C2111" s="1" t="s">
        <v>552</v>
      </c>
    </row>
    <row r="2112">
      <c r="A2112" s="1" t="s">
        <v>6</v>
      </c>
      <c r="B2112" s="11" t="s">
        <v>2797</v>
      </c>
      <c r="C2112" s="1" t="s">
        <v>2798</v>
      </c>
    </row>
    <row r="2113">
      <c r="A2113" s="1" t="s">
        <v>6</v>
      </c>
      <c r="B2113" s="11" t="s">
        <v>2799</v>
      </c>
      <c r="C2113" s="1" t="s">
        <v>582</v>
      </c>
    </row>
    <row r="2114" hidden="1">
      <c r="A2114" s="1" t="s">
        <v>7</v>
      </c>
      <c r="B2114" s="11" t="s">
        <v>2800</v>
      </c>
      <c r="C2114" s="1" t="s">
        <v>536</v>
      </c>
    </row>
    <row r="2115">
      <c r="A2115" s="1" t="s">
        <v>6</v>
      </c>
      <c r="B2115" s="11" t="s">
        <v>2801</v>
      </c>
      <c r="C2115" s="1" t="s">
        <v>640</v>
      </c>
    </row>
    <row r="2116">
      <c r="A2116" s="1" t="s">
        <v>6</v>
      </c>
      <c r="B2116" s="11" t="s">
        <v>2802</v>
      </c>
      <c r="C2116" s="1" t="s">
        <v>888</v>
      </c>
    </row>
    <row r="2117">
      <c r="A2117" s="1" t="s">
        <v>6</v>
      </c>
      <c r="B2117" s="11" t="s">
        <v>2803</v>
      </c>
      <c r="C2117" s="1" t="s">
        <v>645</v>
      </c>
    </row>
    <row r="2118" hidden="1">
      <c r="A2118" s="1" t="s">
        <v>7</v>
      </c>
      <c r="B2118" s="11" t="s">
        <v>2804</v>
      </c>
      <c r="C2118" s="1" t="s">
        <v>536</v>
      </c>
    </row>
    <row r="2119" hidden="1">
      <c r="A2119" s="1" t="s">
        <v>7</v>
      </c>
      <c r="B2119" s="11" t="s">
        <v>2805</v>
      </c>
      <c r="C2119" s="1" t="s">
        <v>571</v>
      </c>
    </row>
    <row r="2120">
      <c r="A2120" s="1" t="s">
        <v>6</v>
      </c>
      <c r="B2120" s="11" t="s">
        <v>2806</v>
      </c>
      <c r="C2120" s="1" t="s">
        <v>618</v>
      </c>
    </row>
    <row r="2121">
      <c r="A2121" s="1" t="s">
        <v>6</v>
      </c>
      <c r="B2121" s="11" t="s">
        <v>2807</v>
      </c>
      <c r="C2121" s="1" t="s">
        <v>978</v>
      </c>
    </row>
    <row r="2122" hidden="1">
      <c r="A2122" s="1" t="s">
        <v>7</v>
      </c>
      <c r="B2122" s="11" t="s">
        <v>2808</v>
      </c>
      <c r="C2122" s="1" t="s">
        <v>628</v>
      </c>
    </row>
    <row r="2123" hidden="1">
      <c r="A2123" s="1" t="s">
        <v>7</v>
      </c>
      <c r="B2123" s="11" t="s">
        <v>2809</v>
      </c>
      <c r="C2123" s="1" t="s">
        <v>571</v>
      </c>
    </row>
    <row r="2124">
      <c r="A2124" s="1" t="s">
        <v>6</v>
      </c>
      <c r="B2124" s="11" t="s">
        <v>2810</v>
      </c>
      <c r="C2124" s="1" t="s">
        <v>1122</v>
      </c>
    </row>
    <row r="2125">
      <c r="A2125" s="1" t="s">
        <v>6</v>
      </c>
      <c r="B2125" s="11" t="s">
        <v>2811</v>
      </c>
      <c r="C2125" s="1" t="s">
        <v>580</v>
      </c>
    </row>
    <row r="2126" hidden="1">
      <c r="A2126" s="1" t="s">
        <v>7</v>
      </c>
      <c r="B2126" s="11" t="s">
        <v>2812</v>
      </c>
      <c r="C2126" s="1" t="s">
        <v>536</v>
      </c>
    </row>
    <row r="2127" hidden="1">
      <c r="A2127" s="1" t="s">
        <v>7</v>
      </c>
      <c r="B2127" s="11" t="s">
        <v>2813</v>
      </c>
      <c r="C2127" s="1" t="s">
        <v>571</v>
      </c>
    </row>
    <row r="2128" hidden="1">
      <c r="A2128" s="1" t="s">
        <v>7</v>
      </c>
      <c r="B2128" s="11" t="s">
        <v>2814</v>
      </c>
      <c r="C2128" s="1" t="s">
        <v>571</v>
      </c>
    </row>
    <row r="2129">
      <c r="A2129" s="1" t="s">
        <v>6</v>
      </c>
      <c r="B2129" s="11" t="s">
        <v>2815</v>
      </c>
      <c r="C2129" s="1" t="s">
        <v>1116</v>
      </c>
    </row>
    <row r="2130" hidden="1">
      <c r="A2130" s="1" t="s">
        <v>7</v>
      </c>
      <c r="B2130" s="11" t="s">
        <v>2816</v>
      </c>
      <c r="C2130" s="1" t="s">
        <v>571</v>
      </c>
    </row>
    <row r="2131" hidden="1">
      <c r="A2131" s="1" t="s">
        <v>7</v>
      </c>
      <c r="B2131" s="11" t="s">
        <v>2817</v>
      </c>
      <c r="C2131" s="1" t="s">
        <v>571</v>
      </c>
    </row>
    <row r="2132" hidden="1">
      <c r="A2132" s="1" t="s">
        <v>7</v>
      </c>
      <c r="B2132" s="11" t="s">
        <v>2818</v>
      </c>
      <c r="C2132" s="1" t="s">
        <v>1694</v>
      </c>
    </row>
    <row r="2133">
      <c r="A2133" s="1" t="s">
        <v>6</v>
      </c>
      <c r="B2133" s="11" t="s">
        <v>2819</v>
      </c>
      <c r="C2133" s="1" t="s">
        <v>538</v>
      </c>
    </row>
    <row r="2134">
      <c r="A2134" s="1" t="s">
        <v>6</v>
      </c>
      <c r="B2134" s="11" t="s">
        <v>2820</v>
      </c>
      <c r="C2134" s="1" t="s">
        <v>569</v>
      </c>
    </row>
    <row r="2135">
      <c r="A2135" s="1" t="s">
        <v>6</v>
      </c>
      <c r="B2135" s="11" t="s">
        <v>2821</v>
      </c>
      <c r="C2135" s="1" t="s">
        <v>597</v>
      </c>
    </row>
    <row r="2136" hidden="1">
      <c r="A2136" s="1" t="s">
        <v>7</v>
      </c>
      <c r="B2136" s="11" t="s">
        <v>2822</v>
      </c>
      <c r="C2136" s="1" t="s">
        <v>628</v>
      </c>
    </row>
    <row r="2137">
      <c r="A2137" s="1" t="s">
        <v>6</v>
      </c>
      <c r="B2137" s="11" t="s">
        <v>2823</v>
      </c>
      <c r="C2137" s="1" t="s">
        <v>542</v>
      </c>
    </row>
    <row r="2138" hidden="1">
      <c r="A2138" s="1" t="s">
        <v>7</v>
      </c>
      <c r="B2138" s="11" t="s">
        <v>2824</v>
      </c>
      <c r="C2138" s="1" t="s">
        <v>536</v>
      </c>
    </row>
    <row r="2139" hidden="1">
      <c r="A2139" s="1" t="s">
        <v>7</v>
      </c>
      <c r="B2139" s="11" t="s">
        <v>2825</v>
      </c>
      <c r="C2139" s="1" t="s">
        <v>536</v>
      </c>
    </row>
    <row r="2140">
      <c r="A2140" s="1" t="s">
        <v>6</v>
      </c>
      <c r="B2140" s="11" t="s">
        <v>2826</v>
      </c>
      <c r="C2140" s="1" t="s">
        <v>673</v>
      </c>
    </row>
    <row r="2141" hidden="1">
      <c r="A2141" s="1" t="s">
        <v>7</v>
      </c>
      <c r="B2141" s="11" t="s">
        <v>2827</v>
      </c>
      <c r="C2141" s="1" t="s">
        <v>536</v>
      </c>
    </row>
    <row r="2142">
      <c r="A2142" s="1" t="s">
        <v>6</v>
      </c>
      <c r="B2142" s="11" t="s">
        <v>2828</v>
      </c>
      <c r="C2142" s="1" t="s">
        <v>666</v>
      </c>
    </row>
    <row r="2143">
      <c r="A2143" s="1" t="s">
        <v>6</v>
      </c>
      <c r="B2143" s="11" t="s">
        <v>2829</v>
      </c>
      <c r="C2143" s="1" t="s">
        <v>563</v>
      </c>
    </row>
    <row r="2144" hidden="1">
      <c r="A2144" s="1" t="s">
        <v>7</v>
      </c>
      <c r="B2144" s="11" t="s">
        <v>2830</v>
      </c>
      <c r="C2144" s="1" t="s">
        <v>536</v>
      </c>
    </row>
    <row r="2145">
      <c r="A2145" s="1" t="s">
        <v>6</v>
      </c>
      <c r="B2145" s="11" t="s">
        <v>2831</v>
      </c>
      <c r="C2145" s="1" t="s">
        <v>1303</v>
      </c>
    </row>
    <row r="2146">
      <c r="A2146" s="1" t="s">
        <v>6</v>
      </c>
      <c r="B2146" s="11" t="s">
        <v>2832</v>
      </c>
      <c r="C2146" s="1" t="s">
        <v>552</v>
      </c>
    </row>
    <row r="2147">
      <c r="A2147" s="1" t="s">
        <v>6</v>
      </c>
      <c r="B2147" s="11" t="s">
        <v>2833</v>
      </c>
      <c r="C2147" s="1" t="s">
        <v>965</v>
      </c>
    </row>
    <row r="2148">
      <c r="A2148" s="1" t="s">
        <v>6</v>
      </c>
      <c r="B2148" s="11" t="s">
        <v>2834</v>
      </c>
      <c r="C2148" s="1" t="s">
        <v>694</v>
      </c>
    </row>
    <row r="2149">
      <c r="A2149" s="1" t="s">
        <v>6</v>
      </c>
      <c r="B2149" s="11" t="s">
        <v>2835</v>
      </c>
      <c r="C2149" s="1" t="s">
        <v>552</v>
      </c>
    </row>
    <row r="2150">
      <c r="A2150" s="1" t="s">
        <v>6</v>
      </c>
      <c r="B2150" s="11" t="s">
        <v>2836</v>
      </c>
      <c r="C2150" s="1" t="s">
        <v>929</v>
      </c>
    </row>
    <row r="2151">
      <c r="A2151" s="1" t="s">
        <v>6</v>
      </c>
      <c r="B2151" s="11" t="s">
        <v>2837</v>
      </c>
      <c r="C2151" s="1" t="s">
        <v>876</v>
      </c>
    </row>
    <row r="2152">
      <c r="A2152" s="1" t="s">
        <v>6</v>
      </c>
      <c r="B2152" s="11" t="s">
        <v>2838</v>
      </c>
      <c r="C2152" s="1" t="s">
        <v>546</v>
      </c>
    </row>
    <row r="2153">
      <c r="A2153" s="1" t="s">
        <v>6</v>
      </c>
      <c r="B2153" s="11" t="s">
        <v>2839</v>
      </c>
      <c r="C2153" s="1" t="s">
        <v>567</v>
      </c>
    </row>
    <row r="2154">
      <c r="A2154" s="1" t="s">
        <v>6</v>
      </c>
      <c r="B2154" s="11" t="s">
        <v>2840</v>
      </c>
      <c r="C2154" s="1" t="s">
        <v>2841</v>
      </c>
    </row>
    <row r="2155">
      <c r="A2155" s="1" t="s">
        <v>6</v>
      </c>
      <c r="B2155" s="11" t="s">
        <v>2842</v>
      </c>
      <c r="C2155" s="1" t="s">
        <v>542</v>
      </c>
    </row>
    <row r="2156">
      <c r="A2156" s="1" t="s">
        <v>6</v>
      </c>
      <c r="B2156" s="11" t="s">
        <v>2843</v>
      </c>
      <c r="C2156" s="1" t="s">
        <v>620</v>
      </c>
    </row>
    <row r="2157">
      <c r="A2157" s="1" t="s">
        <v>6</v>
      </c>
      <c r="B2157" s="11" t="s">
        <v>2844</v>
      </c>
      <c r="C2157" s="1" t="s">
        <v>2845</v>
      </c>
    </row>
    <row r="2158" hidden="1">
      <c r="A2158" s="1" t="s">
        <v>7</v>
      </c>
      <c r="B2158" s="11" t="s">
        <v>2846</v>
      </c>
      <c r="C2158" s="1" t="s">
        <v>571</v>
      </c>
    </row>
    <row r="2159">
      <c r="A2159" s="1" t="s">
        <v>6</v>
      </c>
      <c r="B2159" s="11" t="s">
        <v>2847</v>
      </c>
      <c r="C2159" s="1" t="s">
        <v>764</v>
      </c>
    </row>
    <row r="2160" hidden="1">
      <c r="A2160" s="1" t="s">
        <v>7</v>
      </c>
      <c r="B2160" s="11" t="s">
        <v>2848</v>
      </c>
      <c r="C2160" s="1" t="s">
        <v>536</v>
      </c>
    </row>
    <row r="2161">
      <c r="A2161" s="1" t="s">
        <v>6</v>
      </c>
      <c r="B2161" s="11" t="s">
        <v>2849</v>
      </c>
      <c r="C2161" s="1" t="s">
        <v>673</v>
      </c>
    </row>
    <row r="2162" hidden="1">
      <c r="A2162" s="1" t="s">
        <v>7</v>
      </c>
      <c r="B2162" s="11" t="s">
        <v>2850</v>
      </c>
      <c r="C2162" s="1" t="s">
        <v>571</v>
      </c>
    </row>
    <row r="2163">
      <c r="A2163" s="1" t="s">
        <v>6</v>
      </c>
      <c r="B2163" s="11" t="s">
        <v>2851</v>
      </c>
      <c r="C2163" s="1" t="s">
        <v>645</v>
      </c>
    </row>
    <row r="2164">
      <c r="A2164" s="1" t="s">
        <v>6</v>
      </c>
      <c r="B2164" s="11" t="s">
        <v>2852</v>
      </c>
      <c r="C2164" s="1" t="s">
        <v>542</v>
      </c>
    </row>
    <row r="2165">
      <c r="A2165" s="1" t="s">
        <v>6</v>
      </c>
      <c r="B2165" s="11" t="s">
        <v>2853</v>
      </c>
      <c r="C2165" s="1" t="s">
        <v>803</v>
      </c>
    </row>
    <row r="2166">
      <c r="A2166" s="1" t="s">
        <v>6</v>
      </c>
      <c r="B2166" s="11" t="s">
        <v>2854</v>
      </c>
      <c r="C2166" s="1" t="s">
        <v>580</v>
      </c>
    </row>
    <row r="2167">
      <c r="A2167" s="1" t="s">
        <v>6</v>
      </c>
      <c r="B2167" s="11" t="s">
        <v>2855</v>
      </c>
      <c r="C2167" s="1" t="s">
        <v>528</v>
      </c>
    </row>
    <row r="2168" hidden="1">
      <c r="A2168" s="1" t="s">
        <v>7</v>
      </c>
      <c r="B2168" s="11" t="s">
        <v>2856</v>
      </c>
      <c r="C2168" s="1" t="s">
        <v>536</v>
      </c>
    </row>
    <row r="2169">
      <c r="A2169" s="1" t="s">
        <v>6</v>
      </c>
      <c r="B2169" s="11" t="s">
        <v>2857</v>
      </c>
      <c r="C2169" s="1" t="s">
        <v>591</v>
      </c>
    </row>
    <row r="2170" hidden="1">
      <c r="A2170" s="1" t="s">
        <v>7</v>
      </c>
      <c r="B2170" s="11" t="s">
        <v>2858</v>
      </c>
      <c r="C2170" s="1" t="s">
        <v>536</v>
      </c>
    </row>
    <row r="2171">
      <c r="A2171" s="1" t="s">
        <v>6</v>
      </c>
      <c r="B2171" s="11" t="s">
        <v>2859</v>
      </c>
      <c r="C2171" s="1" t="s">
        <v>599</v>
      </c>
    </row>
    <row r="2172">
      <c r="A2172" s="1" t="s">
        <v>6</v>
      </c>
      <c r="B2172" s="11" t="s">
        <v>2860</v>
      </c>
      <c r="C2172" s="1" t="s">
        <v>640</v>
      </c>
    </row>
    <row r="2173" hidden="1">
      <c r="A2173" s="1" t="s">
        <v>7</v>
      </c>
      <c r="B2173" s="11" t="s">
        <v>2861</v>
      </c>
      <c r="C2173" s="1" t="s">
        <v>536</v>
      </c>
    </row>
    <row r="2174">
      <c r="A2174" s="1" t="s">
        <v>6</v>
      </c>
      <c r="B2174" s="11" t="s">
        <v>2862</v>
      </c>
      <c r="C2174" s="1" t="s">
        <v>1048</v>
      </c>
    </row>
    <row r="2175">
      <c r="A2175" s="1" t="s">
        <v>6</v>
      </c>
      <c r="B2175" s="11" t="s">
        <v>2863</v>
      </c>
      <c r="C2175" s="1" t="s">
        <v>681</v>
      </c>
    </row>
    <row r="2176">
      <c r="A2176" s="1" t="s">
        <v>6</v>
      </c>
      <c r="B2176" s="11" t="s">
        <v>2864</v>
      </c>
      <c r="C2176" s="1" t="s">
        <v>567</v>
      </c>
    </row>
    <row r="2177">
      <c r="A2177" s="1" t="s">
        <v>6</v>
      </c>
      <c r="B2177" s="11" t="s">
        <v>2865</v>
      </c>
      <c r="C2177" s="1" t="s">
        <v>576</v>
      </c>
    </row>
    <row r="2178" hidden="1">
      <c r="A2178" s="1" t="s">
        <v>7</v>
      </c>
      <c r="B2178" s="11" t="s">
        <v>2866</v>
      </c>
      <c r="C2178" s="1" t="s">
        <v>526</v>
      </c>
    </row>
    <row r="2179">
      <c r="A2179" s="1" t="s">
        <v>6</v>
      </c>
      <c r="B2179" s="11" t="s">
        <v>2867</v>
      </c>
      <c r="C2179" s="1" t="s">
        <v>965</v>
      </c>
    </row>
    <row r="2180">
      <c r="A2180" s="1" t="s">
        <v>6</v>
      </c>
      <c r="B2180" s="11" t="s">
        <v>2868</v>
      </c>
      <c r="C2180" s="1" t="s">
        <v>965</v>
      </c>
    </row>
    <row r="2181">
      <c r="A2181" s="1" t="s">
        <v>6</v>
      </c>
      <c r="B2181" s="11" t="s">
        <v>2869</v>
      </c>
      <c r="C2181" s="1" t="s">
        <v>552</v>
      </c>
    </row>
    <row r="2182" hidden="1">
      <c r="A2182" s="1" t="s">
        <v>7</v>
      </c>
      <c r="B2182" s="11" t="s">
        <v>2870</v>
      </c>
      <c r="C2182" s="1" t="s">
        <v>536</v>
      </c>
    </row>
    <row r="2183">
      <c r="A2183" s="1" t="s">
        <v>6</v>
      </c>
      <c r="B2183" s="11" t="s">
        <v>2871</v>
      </c>
      <c r="C2183" s="1" t="s">
        <v>700</v>
      </c>
    </row>
    <row r="2184">
      <c r="A2184" s="1" t="s">
        <v>6</v>
      </c>
      <c r="B2184" s="11" t="s">
        <v>2872</v>
      </c>
      <c r="C2184" s="1" t="s">
        <v>582</v>
      </c>
    </row>
    <row r="2185">
      <c r="A2185" s="1" t="s">
        <v>6</v>
      </c>
      <c r="B2185" s="11" t="s">
        <v>2873</v>
      </c>
      <c r="C2185" s="1" t="s">
        <v>580</v>
      </c>
    </row>
    <row r="2186">
      <c r="A2186" s="1" t="s">
        <v>6</v>
      </c>
      <c r="B2186" s="11" t="s">
        <v>2874</v>
      </c>
      <c r="C2186" s="1" t="s">
        <v>534</v>
      </c>
    </row>
    <row r="2187">
      <c r="A2187" s="1" t="s">
        <v>6</v>
      </c>
      <c r="B2187" s="11" t="s">
        <v>2875</v>
      </c>
      <c r="C2187" s="1" t="s">
        <v>546</v>
      </c>
    </row>
    <row r="2188" hidden="1">
      <c r="A2188" s="1" t="s">
        <v>7</v>
      </c>
      <c r="B2188" s="11" t="s">
        <v>2876</v>
      </c>
      <c r="C2188" s="1" t="s">
        <v>571</v>
      </c>
    </row>
    <row r="2189">
      <c r="A2189" s="1" t="s">
        <v>6</v>
      </c>
      <c r="B2189" s="11" t="s">
        <v>2877</v>
      </c>
      <c r="C2189" s="1" t="s">
        <v>720</v>
      </c>
    </row>
    <row r="2190">
      <c r="A2190" s="1" t="s">
        <v>6</v>
      </c>
      <c r="B2190" s="11" t="s">
        <v>2878</v>
      </c>
      <c r="C2190" s="1" t="s">
        <v>580</v>
      </c>
    </row>
    <row r="2191">
      <c r="A2191" s="1" t="s">
        <v>6</v>
      </c>
      <c r="B2191" s="11" t="s">
        <v>2879</v>
      </c>
      <c r="C2191" s="1" t="s">
        <v>914</v>
      </c>
    </row>
    <row r="2192">
      <c r="A2192" s="1" t="s">
        <v>6</v>
      </c>
      <c r="B2192" s="11" t="s">
        <v>2880</v>
      </c>
      <c r="C2192" s="1" t="s">
        <v>1277</v>
      </c>
    </row>
    <row r="2193">
      <c r="A2193" s="1" t="s">
        <v>6</v>
      </c>
      <c r="B2193" s="11" t="s">
        <v>2881</v>
      </c>
      <c r="C2193" s="1" t="s">
        <v>1122</v>
      </c>
    </row>
    <row r="2194">
      <c r="A2194" s="1" t="s">
        <v>6</v>
      </c>
      <c r="B2194" s="11" t="s">
        <v>2882</v>
      </c>
      <c r="C2194" s="1" t="s">
        <v>530</v>
      </c>
    </row>
    <row r="2195" hidden="1">
      <c r="A2195" s="1" t="s">
        <v>7</v>
      </c>
      <c r="B2195" s="11" t="s">
        <v>2883</v>
      </c>
      <c r="C2195" s="1" t="s">
        <v>571</v>
      </c>
    </row>
    <row r="2196">
      <c r="A2196" s="1" t="s">
        <v>6</v>
      </c>
      <c r="B2196" s="11" t="s">
        <v>2884</v>
      </c>
      <c r="C2196" s="1" t="s">
        <v>559</v>
      </c>
    </row>
    <row r="2197">
      <c r="A2197" s="1" t="s">
        <v>6</v>
      </c>
      <c r="B2197" s="11" t="s">
        <v>2885</v>
      </c>
      <c r="C2197" s="1" t="s">
        <v>965</v>
      </c>
    </row>
    <row r="2198" hidden="1">
      <c r="A2198" s="1" t="s">
        <v>7</v>
      </c>
      <c r="B2198" s="11" t="s">
        <v>2886</v>
      </c>
      <c r="C2198" s="1" t="s">
        <v>536</v>
      </c>
    </row>
    <row r="2199">
      <c r="A2199" s="1" t="s">
        <v>6</v>
      </c>
      <c r="B2199" s="11" t="s">
        <v>2887</v>
      </c>
      <c r="C2199" s="1" t="s">
        <v>584</v>
      </c>
    </row>
    <row r="2200">
      <c r="A2200" s="1" t="s">
        <v>6</v>
      </c>
      <c r="B2200" s="11" t="s">
        <v>2888</v>
      </c>
      <c r="C2200" s="1" t="s">
        <v>681</v>
      </c>
    </row>
    <row r="2201" hidden="1">
      <c r="A2201" s="1" t="s">
        <v>7</v>
      </c>
      <c r="B2201" s="11" t="s">
        <v>2889</v>
      </c>
      <c r="C2201" s="1" t="s">
        <v>628</v>
      </c>
    </row>
    <row r="2202">
      <c r="A2202" s="1" t="s">
        <v>6</v>
      </c>
      <c r="B2202" s="11" t="s">
        <v>2890</v>
      </c>
      <c r="C2202" s="1" t="s">
        <v>1103</v>
      </c>
    </row>
    <row r="2203" hidden="1">
      <c r="A2203" s="1" t="s">
        <v>7</v>
      </c>
      <c r="B2203" s="11" t="s">
        <v>2891</v>
      </c>
      <c r="C2203" s="1" t="s">
        <v>571</v>
      </c>
    </row>
    <row r="2204">
      <c r="A2204" s="1" t="s">
        <v>6</v>
      </c>
      <c r="B2204" s="11" t="s">
        <v>2892</v>
      </c>
      <c r="C2204" s="1" t="s">
        <v>540</v>
      </c>
    </row>
    <row r="2205" hidden="1">
      <c r="A2205" s="1" t="s">
        <v>7</v>
      </c>
      <c r="B2205" s="11" t="s">
        <v>2893</v>
      </c>
      <c r="C2205" s="1" t="s">
        <v>628</v>
      </c>
    </row>
    <row r="2206">
      <c r="A2206" s="1" t="s">
        <v>6</v>
      </c>
      <c r="B2206" s="11" t="s">
        <v>2894</v>
      </c>
      <c r="C2206" s="1" t="s">
        <v>923</v>
      </c>
    </row>
    <row r="2207">
      <c r="A2207" s="1" t="s">
        <v>6</v>
      </c>
      <c r="B2207" s="11" t="s">
        <v>2895</v>
      </c>
      <c r="C2207" s="1" t="s">
        <v>582</v>
      </c>
    </row>
    <row r="2208" hidden="1">
      <c r="A2208" s="1" t="s">
        <v>7</v>
      </c>
      <c r="B2208" s="11" t="s">
        <v>2896</v>
      </c>
      <c r="C2208" s="1" t="s">
        <v>536</v>
      </c>
    </row>
    <row r="2209" hidden="1">
      <c r="A2209" s="1" t="s">
        <v>7</v>
      </c>
      <c r="B2209" s="11" t="s">
        <v>2897</v>
      </c>
      <c r="C2209" s="1" t="s">
        <v>536</v>
      </c>
    </row>
    <row r="2210">
      <c r="A2210" s="1" t="s">
        <v>6</v>
      </c>
      <c r="B2210" s="11" t="s">
        <v>2898</v>
      </c>
      <c r="C2210" s="1" t="s">
        <v>681</v>
      </c>
    </row>
    <row r="2211" hidden="1">
      <c r="A2211" s="1" t="s">
        <v>7</v>
      </c>
      <c r="B2211" s="11" t="s">
        <v>2899</v>
      </c>
      <c r="C2211" s="1" t="s">
        <v>536</v>
      </c>
    </row>
    <row r="2212" hidden="1">
      <c r="A2212" s="1" t="s">
        <v>7</v>
      </c>
      <c r="B2212" s="11" t="s">
        <v>2900</v>
      </c>
      <c r="C2212" s="1" t="s">
        <v>536</v>
      </c>
    </row>
    <row r="2213" hidden="1">
      <c r="A2213" s="1" t="s">
        <v>7</v>
      </c>
      <c r="B2213" s="11" t="s">
        <v>2901</v>
      </c>
      <c r="C2213" s="1" t="s">
        <v>571</v>
      </c>
    </row>
    <row r="2214">
      <c r="A2214" s="1" t="s">
        <v>6</v>
      </c>
      <c r="B2214" s="11" t="s">
        <v>2902</v>
      </c>
      <c r="C2214" s="1" t="s">
        <v>894</v>
      </c>
    </row>
    <row r="2215">
      <c r="A2215" s="1" t="s">
        <v>6</v>
      </c>
      <c r="B2215" s="11" t="s">
        <v>2903</v>
      </c>
      <c r="C2215" s="1" t="s">
        <v>694</v>
      </c>
    </row>
    <row r="2216" hidden="1">
      <c r="A2216" s="1" t="s">
        <v>7</v>
      </c>
      <c r="B2216" s="11" t="s">
        <v>2904</v>
      </c>
      <c r="C2216" s="1" t="s">
        <v>628</v>
      </c>
    </row>
    <row r="2217" hidden="1">
      <c r="A2217" s="1" t="s">
        <v>7</v>
      </c>
      <c r="B2217" s="11" t="s">
        <v>2905</v>
      </c>
      <c r="C2217" s="1" t="s">
        <v>536</v>
      </c>
    </row>
    <row r="2218">
      <c r="A2218" s="1" t="s">
        <v>6</v>
      </c>
      <c r="B2218" s="11" t="s">
        <v>2906</v>
      </c>
      <c r="C2218" s="1" t="s">
        <v>1593</v>
      </c>
    </row>
    <row r="2219" hidden="1">
      <c r="A2219" s="1" t="s">
        <v>7</v>
      </c>
      <c r="B2219" s="11" t="s">
        <v>2907</v>
      </c>
      <c r="C2219" s="1" t="s">
        <v>571</v>
      </c>
    </row>
    <row r="2220" hidden="1">
      <c r="A2220" s="1" t="s">
        <v>7</v>
      </c>
      <c r="B2220" s="11" t="s">
        <v>2908</v>
      </c>
      <c r="C2220" s="1" t="s">
        <v>536</v>
      </c>
    </row>
    <row r="2221" hidden="1">
      <c r="A2221" s="1" t="s">
        <v>7</v>
      </c>
      <c r="B2221" s="11" t="s">
        <v>2909</v>
      </c>
      <c r="C2221" s="1" t="s">
        <v>536</v>
      </c>
    </row>
    <row r="2222">
      <c r="A2222" s="1" t="s">
        <v>6</v>
      </c>
      <c r="B2222" s="11" t="s">
        <v>2910</v>
      </c>
      <c r="C2222" s="1" t="s">
        <v>580</v>
      </c>
    </row>
    <row r="2223">
      <c r="A2223" s="1" t="s">
        <v>6</v>
      </c>
      <c r="B2223" s="11" t="s">
        <v>2911</v>
      </c>
      <c r="C2223" s="1" t="s">
        <v>1204</v>
      </c>
    </row>
    <row r="2224">
      <c r="A2224" s="1" t="s">
        <v>6</v>
      </c>
      <c r="B2224" s="11" t="s">
        <v>2912</v>
      </c>
      <c r="C2224" s="1" t="s">
        <v>673</v>
      </c>
    </row>
    <row r="2225">
      <c r="A2225" s="1" t="s">
        <v>6</v>
      </c>
      <c r="B2225" s="11" t="s">
        <v>2913</v>
      </c>
      <c r="C2225" s="1" t="s">
        <v>1910</v>
      </c>
    </row>
    <row r="2226">
      <c r="A2226" s="1" t="s">
        <v>6</v>
      </c>
      <c r="B2226" s="11" t="s">
        <v>2914</v>
      </c>
      <c r="C2226" s="1" t="s">
        <v>587</v>
      </c>
    </row>
    <row r="2227">
      <c r="A2227" s="1" t="s">
        <v>6</v>
      </c>
      <c r="B2227" s="11" t="s">
        <v>2915</v>
      </c>
      <c r="C2227" s="1" t="s">
        <v>538</v>
      </c>
    </row>
    <row r="2228">
      <c r="A2228" s="1" t="s">
        <v>6</v>
      </c>
      <c r="B2228" s="11" t="s">
        <v>2916</v>
      </c>
      <c r="C2228" s="1" t="s">
        <v>528</v>
      </c>
    </row>
    <row r="2229">
      <c r="A2229" s="1" t="s">
        <v>6</v>
      </c>
      <c r="B2229" s="11" t="s">
        <v>2917</v>
      </c>
      <c r="C2229" s="1" t="s">
        <v>528</v>
      </c>
    </row>
    <row r="2230">
      <c r="A2230" s="1" t="s">
        <v>6</v>
      </c>
      <c r="B2230" s="11" t="s">
        <v>2918</v>
      </c>
      <c r="C2230" s="1" t="s">
        <v>573</v>
      </c>
    </row>
    <row r="2231">
      <c r="A2231" s="1" t="s">
        <v>6</v>
      </c>
      <c r="B2231" s="11" t="s">
        <v>2919</v>
      </c>
      <c r="C2231" s="1" t="s">
        <v>914</v>
      </c>
    </row>
    <row r="2232" hidden="1">
      <c r="A2232" s="1" t="s">
        <v>7</v>
      </c>
      <c r="B2232" s="11" t="s">
        <v>2920</v>
      </c>
      <c r="C2232" s="1" t="s">
        <v>536</v>
      </c>
    </row>
    <row r="2233">
      <c r="A2233" s="1" t="s">
        <v>6</v>
      </c>
      <c r="B2233" s="11" t="s">
        <v>2921</v>
      </c>
      <c r="C2233" s="1" t="s">
        <v>528</v>
      </c>
    </row>
    <row r="2234">
      <c r="A2234" s="1" t="s">
        <v>6</v>
      </c>
      <c r="B2234" s="11" t="s">
        <v>2922</v>
      </c>
      <c r="C2234" s="1" t="s">
        <v>595</v>
      </c>
    </row>
    <row r="2235">
      <c r="A2235" s="1" t="s">
        <v>6</v>
      </c>
      <c r="B2235" s="11" t="s">
        <v>2923</v>
      </c>
      <c r="C2235" s="1" t="s">
        <v>803</v>
      </c>
    </row>
    <row r="2236">
      <c r="A2236" s="1" t="s">
        <v>6</v>
      </c>
      <c r="B2236" s="11" t="s">
        <v>2924</v>
      </c>
      <c r="C2236" s="1" t="s">
        <v>534</v>
      </c>
    </row>
    <row r="2237" hidden="1">
      <c r="A2237" s="1" t="s">
        <v>7</v>
      </c>
      <c r="B2237" s="11" t="s">
        <v>2925</v>
      </c>
      <c r="C2237" s="1" t="s">
        <v>536</v>
      </c>
    </row>
    <row r="2238">
      <c r="A2238" s="1" t="s">
        <v>6</v>
      </c>
      <c r="B2238" s="11" t="s">
        <v>2926</v>
      </c>
      <c r="C2238" s="1" t="s">
        <v>1410</v>
      </c>
    </row>
    <row r="2239" hidden="1">
      <c r="A2239" s="1" t="s">
        <v>7</v>
      </c>
      <c r="B2239" s="11" t="s">
        <v>2927</v>
      </c>
      <c r="C2239" s="1" t="s">
        <v>1105</v>
      </c>
    </row>
    <row r="2240" hidden="1">
      <c r="A2240" s="1" t="s">
        <v>7</v>
      </c>
      <c r="B2240" s="11" t="s">
        <v>2928</v>
      </c>
      <c r="C2240" s="1" t="s">
        <v>571</v>
      </c>
    </row>
    <row r="2241">
      <c r="A2241" s="1" t="s">
        <v>6</v>
      </c>
      <c r="B2241" s="11" t="s">
        <v>2929</v>
      </c>
      <c r="C2241" s="1" t="s">
        <v>923</v>
      </c>
    </row>
    <row r="2242">
      <c r="A2242" s="1" t="s">
        <v>6</v>
      </c>
      <c r="B2242" s="11" t="s">
        <v>2930</v>
      </c>
      <c r="C2242" s="1" t="s">
        <v>561</v>
      </c>
    </row>
    <row r="2243" hidden="1">
      <c r="A2243" s="1" t="s">
        <v>7</v>
      </c>
      <c r="B2243" s="11" t="s">
        <v>2931</v>
      </c>
      <c r="C2243" s="1" t="s">
        <v>536</v>
      </c>
    </row>
    <row r="2244" hidden="1">
      <c r="A2244" s="1" t="s">
        <v>7</v>
      </c>
      <c r="B2244" s="11" t="s">
        <v>2932</v>
      </c>
      <c r="C2244" s="1" t="s">
        <v>536</v>
      </c>
    </row>
    <row r="2245">
      <c r="A2245" s="1" t="s">
        <v>6</v>
      </c>
      <c r="B2245" s="11" t="s">
        <v>2933</v>
      </c>
      <c r="C2245" s="1" t="s">
        <v>587</v>
      </c>
    </row>
    <row r="2246">
      <c r="A2246" s="1" t="s">
        <v>6</v>
      </c>
      <c r="B2246" s="11" t="s">
        <v>2934</v>
      </c>
      <c r="C2246" s="1" t="s">
        <v>610</v>
      </c>
    </row>
    <row r="2247">
      <c r="A2247" s="1" t="s">
        <v>6</v>
      </c>
      <c r="B2247" s="11" t="s">
        <v>2935</v>
      </c>
      <c r="C2247" s="1" t="s">
        <v>700</v>
      </c>
    </row>
    <row r="2248" hidden="1">
      <c r="A2248" s="1" t="s">
        <v>7</v>
      </c>
      <c r="B2248" s="11" t="s">
        <v>2936</v>
      </c>
      <c r="C2248" s="1" t="s">
        <v>571</v>
      </c>
    </row>
    <row r="2249">
      <c r="A2249" s="1" t="s">
        <v>6</v>
      </c>
      <c r="B2249" s="11" t="s">
        <v>2937</v>
      </c>
      <c r="C2249" s="1" t="s">
        <v>1122</v>
      </c>
    </row>
    <row r="2250">
      <c r="A2250" s="1" t="s">
        <v>6</v>
      </c>
      <c r="B2250" s="11" t="s">
        <v>2938</v>
      </c>
      <c r="C2250" s="1" t="s">
        <v>894</v>
      </c>
    </row>
    <row r="2251" hidden="1">
      <c r="A2251" s="1" t="s">
        <v>7</v>
      </c>
      <c r="B2251" s="11" t="s">
        <v>2939</v>
      </c>
      <c r="C2251" s="1" t="s">
        <v>536</v>
      </c>
    </row>
    <row r="2252">
      <c r="A2252" s="1" t="s">
        <v>6</v>
      </c>
      <c r="B2252" s="11" t="s">
        <v>2940</v>
      </c>
      <c r="C2252" s="1" t="s">
        <v>591</v>
      </c>
    </row>
    <row r="2253">
      <c r="A2253" s="1" t="s">
        <v>6</v>
      </c>
      <c r="B2253" s="11" t="s">
        <v>2941</v>
      </c>
      <c r="C2253" s="1" t="s">
        <v>542</v>
      </c>
    </row>
    <row r="2254">
      <c r="A2254" s="1" t="s">
        <v>6</v>
      </c>
      <c r="B2254" s="11" t="s">
        <v>2942</v>
      </c>
      <c r="C2254" s="1" t="s">
        <v>634</v>
      </c>
    </row>
    <row r="2255">
      <c r="A2255" s="1" t="s">
        <v>6</v>
      </c>
      <c r="B2255" s="11" t="s">
        <v>2943</v>
      </c>
      <c r="C2255" s="1" t="s">
        <v>569</v>
      </c>
    </row>
    <row r="2256">
      <c r="A2256" s="1" t="s">
        <v>6</v>
      </c>
      <c r="B2256" s="11" t="s">
        <v>2944</v>
      </c>
      <c r="C2256" s="1" t="s">
        <v>1034</v>
      </c>
    </row>
    <row r="2257">
      <c r="A2257" s="1" t="s">
        <v>6</v>
      </c>
      <c r="B2257" s="11" t="s">
        <v>2945</v>
      </c>
      <c r="C2257" s="1" t="s">
        <v>694</v>
      </c>
    </row>
    <row r="2258">
      <c r="A2258" s="1" t="s">
        <v>6</v>
      </c>
      <c r="B2258" s="11" t="s">
        <v>2946</v>
      </c>
      <c r="C2258" s="1" t="s">
        <v>1122</v>
      </c>
    </row>
    <row r="2259">
      <c r="A2259" s="1" t="s">
        <v>6</v>
      </c>
      <c r="B2259" s="11" t="s">
        <v>2947</v>
      </c>
      <c r="C2259" s="1" t="s">
        <v>996</v>
      </c>
    </row>
    <row r="2260">
      <c r="A2260" s="1" t="s">
        <v>6</v>
      </c>
      <c r="B2260" s="11" t="s">
        <v>2948</v>
      </c>
      <c r="C2260" s="1" t="s">
        <v>1593</v>
      </c>
    </row>
    <row r="2261">
      <c r="A2261" s="1" t="s">
        <v>6</v>
      </c>
      <c r="B2261" s="11" t="s">
        <v>2949</v>
      </c>
      <c r="C2261" s="1" t="s">
        <v>561</v>
      </c>
    </row>
    <row r="2262">
      <c r="A2262" s="1" t="s">
        <v>6</v>
      </c>
      <c r="B2262" s="11" t="s">
        <v>2950</v>
      </c>
      <c r="C2262" s="1" t="s">
        <v>666</v>
      </c>
    </row>
    <row r="2263" hidden="1">
      <c r="A2263" s="1" t="s">
        <v>7</v>
      </c>
      <c r="B2263" s="11" t="s">
        <v>2951</v>
      </c>
      <c r="C2263" s="1" t="s">
        <v>536</v>
      </c>
    </row>
    <row r="2264">
      <c r="A2264" s="1" t="s">
        <v>6</v>
      </c>
      <c r="B2264" s="11" t="s">
        <v>2952</v>
      </c>
      <c r="C2264" s="1" t="s">
        <v>2953</v>
      </c>
    </row>
    <row r="2265" hidden="1">
      <c r="A2265" s="1" t="s">
        <v>7</v>
      </c>
      <c r="B2265" s="11" t="s">
        <v>2954</v>
      </c>
      <c r="C2265" s="1" t="s">
        <v>1976</v>
      </c>
    </row>
    <row r="2266">
      <c r="A2266" s="1" t="s">
        <v>6</v>
      </c>
      <c r="B2266" s="11" t="s">
        <v>2955</v>
      </c>
      <c r="C2266" s="1" t="s">
        <v>750</v>
      </c>
    </row>
    <row r="2267">
      <c r="A2267" s="1" t="s">
        <v>6</v>
      </c>
      <c r="B2267" s="11" t="s">
        <v>2956</v>
      </c>
      <c r="C2267" s="1" t="s">
        <v>552</v>
      </c>
    </row>
    <row r="2268">
      <c r="A2268" s="1" t="s">
        <v>6</v>
      </c>
      <c r="B2268" s="11" t="s">
        <v>2957</v>
      </c>
      <c r="C2268" s="1" t="s">
        <v>587</v>
      </c>
    </row>
    <row r="2269">
      <c r="A2269" s="1" t="s">
        <v>6</v>
      </c>
      <c r="B2269" s="11" t="s">
        <v>2958</v>
      </c>
      <c r="C2269" s="1" t="s">
        <v>528</v>
      </c>
    </row>
    <row r="2270">
      <c r="A2270" s="1" t="s">
        <v>6</v>
      </c>
      <c r="B2270" s="11" t="s">
        <v>2959</v>
      </c>
      <c r="C2270" s="1" t="s">
        <v>1196</v>
      </c>
    </row>
    <row r="2271">
      <c r="A2271" s="1" t="s">
        <v>6</v>
      </c>
      <c r="B2271" s="11" t="s">
        <v>2960</v>
      </c>
      <c r="C2271" s="1" t="s">
        <v>879</v>
      </c>
    </row>
    <row r="2272">
      <c r="A2272" s="1" t="s">
        <v>6</v>
      </c>
      <c r="B2272" s="11" t="s">
        <v>2961</v>
      </c>
      <c r="C2272" s="1" t="s">
        <v>552</v>
      </c>
    </row>
    <row r="2273" hidden="1">
      <c r="A2273" s="1" t="s">
        <v>7</v>
      </c>
      <c r="B2273" s="11" t="s">
        <v>2962</v>
      </c>
      <c r="C2273" s="1" t="s">
        <v>628</v>
      </c>
    </row>
    <row r="2274">
      <c r="A2274" s="1" t="s">
        <v>6</v>
      </c>
      <c r="B2274" s="11" t="s">
        <v>2963</v>
      </c>
      <c r="C2274" s="1" t="s">
        <v>1303</v>
      </c>
    </row>
    <row r="2275">
      <c r="A2275" s="1" t="s">
        <v>6</v>
      </c>
      <c r="B2275" s="11" t="s">
        <v>2964</v>
      </c>
      <c r="C2275" s="1" t="s">
        <v>1005</v>
      </c>
    </row>
    <row r="2276">
      <c r="A2276" s="1" t="s">
        <v>6</v>
      </c>
      <c r="B2276" s="11" t="s">
        <v>2965</v>
      </c>
      <c r="C2276" s="1" t="s">
        <v>1166</v>
      </c>
    </row>
    <row r="2277">
      <c r="A2277" s="1" t="s">
        <v>6</v>
      </c>
      <c r="B2277" s="11" t="s">
        <v>2966</v>
      </c>
      <c r="C2277" s="1" t="s">
        <v>914</v>
      </c>
    </row>
    <row r="2278">
      <c r="A2278" s="1" t="s">
        <v>6</v>
      </c>
      <c r="B2278" s="11" t="s">
        <v>2967</v>
      </c>
      <c r="C2278" s="1" t="s">
        <v>662</v>
      </c>
    </row>
    <row r="2279">
      <c r="A2279" s="1" t="s">
        <v>6</v>
      </c>
      <c r="B2279" s="11" t="s">
        <v>2968</v>
      </c>
      <c r="C2279" s="1" t="s">
        <v>576</v>
      </c>
    </row>
    <row r="2280">
      <c r="A2280" s="1" t="s">
        <v>6</v>
      </c>
      <c r="B2280" s="11" t="s">
        <v>2969</v>
      </c>
      <c r="C2280" s="1" t="s">
        <v>546</v>
      </c>
    </row>
    <row r="2281">
      <c r="A2281" s="1" t="s">
        <v>6</v>
      </c>
      <c r="B2281" s="11" t="s">
        <v>2970</v>
      </c>
      <c r="C2281" s="1" t="s">
        <v>685</v>
      </c>
    </row>
    <row r="2282">
      <c r="A2282" s="1" t="s">
        <v>6</v>
      </c>
      <c r="B2282" s="11" t="s">
        <v>2971</v>
      </c>
      <c r="C2282" s="1" t="s">
        <v>1116</v>
      </c>
    </row>
    <row r="2283">
      <c r="A2283" s="1" t="s">
        <v>6</v>
      </c>
      <c r="B2283" s="11" t="s">
        <v>2972</v>
      </c>
      <c r="C2283" s="1" t="s">
        <v>694</v>
      </c>
    </row>
    <row r="2284" hidden="1">
      <c r="A2284" s="1" t="s">
        <v>7</v>
      </c>
      <c r="B2284" s="11" t="s">
        <v>2973</v>
      </c>
      <c r="C2284" s="1" t="s">
        <v>536</v>
      </c>
    </row>
    <row r="2285">
      <c r="A2285" s="1" t="s">
        <v>6</v>
      </c>
      <c r="B2285" s="11" t="s">
        <v>2974</v>
      </c>
      <c r="C2285" s="1" t="s">
        <v>584</v>
      </c>
    </row>
    <row r="2286" hidden="1">
      <c r="A2286" s="1" t="s">
        <v>7</v>
      </c>
      <c r="B2286" s="11" t="s">
        <v>2975</v>
      </c>
      <c r="C2286" s="1" t="s">
        <v>536</v>
      </c>
    </row>
    <row r="2287" hidden="1">
      <c r="A2287" s="1" t="s">
        <v>7</v>
      </c>
      <c r="B2287" s="11" t="s">
        <v>2976</v>
      </c>
      <c r="C2287" s="1" t="s">
        <v>526</v>
      </c>
    </row>
    <row r="2288">
      <c r="A2288" s="1" t="s">
        <v>6</v>
      </c>
      <c r="B2288" s="11" t="s">
        <v>2977</v>
      </c>
      <c r="C2288" s="1" t="s">
        <v>597</v>
      </c>
    </row>
    <row r="2289">
      <c r="A2289" s="1" t="s">
        <v>6</v>
      </c>
      <c r="B2289" s="11" t="s">
        <v>2978</v>
      </c>
      <c r="C2289" s="1" t="s">
        <v>673</v>
      </c>
    </row>
    <row r="2290" hidden="1">
      <c r="A2290" s="1" t="s">
        <v>7</v>
      </c>
      <c r="B2290" s="11" t="s">
        <v>2979</v>
      </c>
      <c r="C2290" s="1" t="s">
        <v>2257</v>
      </c>
    </row>
    <row r="2291" hidden="1">
      <c r="A2291" s="1" t="s">
        <v>7</v>
      </c>
      <c r="B2291" s="11" t="s">
        <v>2980</v>
      </c>
      <c r="C2291" s="1" t="s">
        <v>571</v>
      </c>
    </row>
    <row r="2292">
      <c r="A2292" s="1" t="s">
        <v>6</v>
      </c>
      <c r="B2292" s="11" t="s">
        <v>2981</v>
      </c>
      <c r="C2292" s="1" t="s">
        <v>1210</v>
      </c>
    </row>
    <row r="2293">
      <c r="A2293" s="1" t="s">
        <v>6</v>
      </c>
      <c r="B2293" s="11" t="s">
        <v>2982</v>
      </c>
      <c r="C2293" s="1" t="s">
        <v>584</v>
      </c>
    </row>
    <row r="2294" hidden="1">
      <c r="A2294" s="1" t="s">
        <v>7</v>
      </c>
      <c r="B2294" s="11" t="s">
        <v>2983</v>
      </c>
      <c r="C2294" s="1" t="s">
        <v>628</v>
      </c>
    </row>
    <row r="2295">
      <c r="A2295" s="1" t="s">
        <v>6</v>
      </c>
      <c r="B2295" s="11" t="s">
        <v>2984</v>
      </c>
      <c r="C2295" s="1" t="s">
        <v>528</v>
      </c>
    </row>
    <row r="2296">
      <c r="A2296" s="1" t="s">
        <v>6</v>
      </c>
      <c r="B2296" s="11" t="s">
        <v>2985</v>
      </c>
      <c r="C2296" s="1" t="s">
        <v>2986</v>
      </c>
    </row>
    <row r="2297">
      <c r="A2297" s="1" t="s">
        <v>6</v>
      </c>
      <c r="B2297" s="11" t="s">
        <v>2987</v>
      </c>
      <c r="C2297" s="1" t="s">
        <v>528</v>
      </c>
    </row>
    <row r="2298">
      <c r="A2298" s="1" t="s">
        <v>6</v>
      </c>
      <c r="B2298" s="11" t="s">
        <v>2988</v>
      </c>
      <c r="C2298" s="1" t="s">
        <v>576</v>
      </c>
    </row>
    <row r="2299">
      <c r="A2299" s="1" t="s">
        <v>6</v>
      </c>
      <c r="B2299" s="11" t="s">
        <v>2989</v>
      </c>
      <c r="C2299" s="1" t="s">
        <v>599</v>
      </c>
    </row>
    <row r="2300" hidden="1">
      <c r="A2300" s="1" t="s">
        <v>7</v>
      </c>
      <c r="B2300" s="11" t="s">
        <v>2990</v>
      </c>
      <c r="C2300" s="1" t="s">
        <v>628</v>
      </c>
    </row>
    <row r="2301" hidden="1">
      <c r="A2301" s="1" t="s">
        <v>7</v>
      </c>
      <c r="B2301" s="11" t="s">
        <v>2991</v>
      </c>
      <c r="C2301" s="1" t="s">
        <v>536</v>
      </c>
    </row>
    <row r="2302">
      <c r="A2302" s="1" t="s">
        <v>6</v>
      </c>
      <c r="B2302" s="11" t="s">
        <v>2992</v>
      </c>
      <c r="C2302" s="1" t="s">
        <v>1681</v>
      </c>
    </row>
    <row r="2303">
      <c r="A2303" s="1" t="s">
        <v>6</v>
      </c>
      <c r="B2303" s="11" t="s">
        <v>2993</v>
      </c>
      <c r="C2303" s="1" t="s">
        <v>1442</v>
      </c>
    </row>
    <row r="2304">
      <c r="A2304" s="1" t="s">
        <v>6</v>
      </c>
      <c r="B2304" s="11" t="s">
        <v>2994</v>
      </c>
      <c r="C2304" s="1" t="s">
        <v>597</v>
      </c>
    </row>
    <row r="2305">
      <c r="A2305" s="1" t="s">
        <v>6</v>
      </c>
      <c r="B2305" s="11" t="s">
        <v>2995</v>
      </c>
      <c r="C2305" s="1" t="s">
        <v>750</v>
      </c>
    </row>
    <row r="2306" hidden="1">
      <c r="A2306" s="1" t="s">
        <v>7</v>
      </c>
      <c r="B2306" s="11" t="s">
        <v>2996</v>
      </c>
      <c r="C2306" s="1" t="s">
        <v>536</v>
      </c>
    </row>
    <row r="2307">
      <c r="A2307" s="1" t="s">
        <v>6</v>
      </c>
      <c r="B2307" s="11" t="s">
        <v>2997</v>
      </c>
      <c r="C2307" s="1" t="s">
        <v>662</v>
      </c>
    </row>
    <row r="2308" hidden="1">
      <c r="A2308" s="1" t="s">
        <v>7</v>
      </c>
      <c r="B2308" s="11" t="s">
        <v>2998</v>
      </c>
      <c r="C2308" s="1" t="s">
        <v>536</v>
      </c>
    </row>
    <row r="2309">
      <c r="A2309" s="1" t="s">
        <v>6</v>
      </c>
      <c r="B2309" s="11" t="s">
        <v>2999</v>
      </c>
      <c r="C2309" s="1" t="s">
        <v>618</v>
      </c>
    </row>
    <row r="2310">
      <c r="A2310" s="1" t="s">
        <v>6</v>
      </c>
      <c r="B2310" s="11" t="s">
        <v>3000</v>
      </c>
      <c r="C2310" s="1" t="s">
        <v>563</v>
      </c>
    </row>
    <row r="2311">
      <c r="A2311" s="1" t="s">
        <v>6</v>
      </c>
      <c r="B2311" s="11" t="s">
        <v>3001</v>
      </c>
      <c r="C2311" s="1" t="s">
        <v>894</v>
      </c>
    </row>
    <row r="2312">
      <c r="A2312" s="1" t="s">
        <v>6</v>
      </c>
      <c r="B2312" s="11" t="s">
        <v>3002</v>
      </c>
      <c r="C2312" s="1" t="s">
        <v>552</v>
      </c>
    </row>
    <row r="2313" hidden="1">
      <c r="A2313" s="1" t="s">
        <v>7</v>
      </c>
      <c r="B2313" s="11" t="s">
        <v>3003</v>
      </c>
      <c r="C2313" s="1" t="s">
        <v>1044</v>
      </c>
    </row>
    <row r="2314">
      <c r="A2314" s="1" t="s">
        <v>6</v>
      </c>
      <c r="B2314" s="11" t="s">
        <v>3004</v>
      </c>
      <c r="C2314" s="1" t="s">
        <v>1204</v>
      </c>
    </row>
    <row r="2315" hidden="1">
      <c r="A2315" s="1" t="s">
        <v>7</v>
      </c>
      <c r="B2315" s="11" t="s">
        <v>3005</v>
      </c>
      <c r="C2315" s="1" t="s">
        <v>1044</v>
      </c>
    </row>
    <row r="2316">
      <c r="A2316" s="1" t="s">
        <v>6</v>
      </c>
      <c r="B2316" s="11" t="s">
        <v>3006</v>
      </c>
      <c r="C2316" s="1" t="s">
        <v>664</v>
      </c>
    </row>
    <row r="2317">
      <c r="A2317" s="1" t="s">
        <v>6</v>
      </c>
      <c r="B2317" s="11" t="s">
        <v>3007</v>
      </c>
      <c r="C2317" s="1" t="s">
        <v>561</v>
      </c>
    </row>
    <row r="2318">
      <c r="A2318" s="1" t="s">
        <v>6</v>
      </c>
      <c r="B2318" s="11" t="s">
        <v>3008</v>
      </c>
      <c r="C2318" s="1" t="s">
        <v>599</v>
      </c>
    </row>
    <row r="2319">
      <c r="A2319" s="1" t="s">
        <v>6</v>
      </c>
      <c r="B2319" s="11" t="s">
        <v>3009</v>
      </c>
      <c r="C2319" s="1" t="s">
        <v>610</v>
      </c>
    </row>
    <row r="2320">
      <c r="A2320" s="1" t="s">
        <v>6</v>
      </c>
      <c r="B2320" s="11" t="s">
        <v>3010</v>
      </c>
      <c r="C2320" s="1" t="s">
        <v>597</v>
      </c>
    </row>
    <row r="2321">
      <c r="A2321" s="1" t="s">
        <v>6</v>
      </c>
      <c r="B2321" s="11" t="s">
        <v>3011</v>
      </c>
      <c r="C2321" s="1" t="s">
        <v>894</v>
      </c>
    </row>
    <row r="2322" hidden="1">
      <c r="A2322" s="1" t="s">
        <v>7</v>
      </c>
      <c r="B2322" s="13" t="s">
        <v>3012</v>
      </c>
      <c r="C2322" s="1" t="s">
        <v>536</v>
      </c>
    </row>
    <row r="2323">
      <c r="A2323" s="1" t="s">
        <v>6</v>
      </c>
      <c r="B2323" s="11" t="s">
        <v>3013</v>
      </c>
      <c r="C2323" s="1" t="s">
        <v>803</v>
      </c>
    </row>
    <row r="2324">
      <c r="A2324" s="1" t="s">
        <v>6</v>
      </c>
      <c r="B2324" s="11" t="s">
        <v>3014</v>
      </c>
      <c r="C2324" s="1" t="s">
        <v>563</v>
      </c>
    </row>
    <row r="2325">
      <c r="A2325" s="1" t="s">
        <v>6</v>
      </c>
      <c r="B2325" s="11" t="s">
        <v>3015</v>
      </c>
      <c r="C2325" s="1" t="s">
        <v>894</v>
      </c>
    </row>
    <row r="2326">
      <c r="A2326" s="1" t="s">
        <v>6</v>
      </c>
      <c r="B2326" s="11" t="s">
        <v>3016</v>
      </c>
      <c r="C2326" s="1" t="s">
        <v>534</v>
      </c>
    </row>
    <row r="2327">
      <c r="A2327" s="1" t="s">
        <v>6</v>
      </c>
      <c r="B2327" s="11" t="s">
        <v>3017</v>
      </c>
      <c r="C2327" s="1" t="s">
        <v>584</v>
      </c>
    </row>
    <row r="2328">
      <c r="A2328" s="1" t="s">
        <v>6</v>
      </c>
      <c r="B2328" s="11" t="s">
        <v>3018</v>
      </c>
      <c r="C2328" s="1" t="s">
        <v>565</v>
      </c>
    </row>
    <row r="2329" hidden="1">
      <c r="A2329" s="1" t="s">
        <v>7</v>
      </c>
      <c r="B2329" s="11" t="s">
        <v>3019</v>
      </c>
      <c r="C2329" s="1" t="s">
        <v>536</v>
      </c>
    </row>
    <row r="2330">
      <c r="A2330" s="1" t="s">
        <v>6</v>
      </c>
      <c r="B2330" s="11" t="s">
        <v>3020</v>
      </c>
      <c r="C2330" s="1" t="s">
        <v>552</v>
      </c>
    </row>
    <row r="2331">
      <c r="A2331" s="1" t="s">
        <v>6</v>
      </c>
      <c r="B2331" s="11" t="s">
        <v>3021</v>
      </c>
      <c r="C2331" s="1" t="s">
        <v>1410</v>
      </c>
    </row>
    <row r="2332">
      <c r="A2332" s="1" t="s">
        <v>6</v>
      </c>
      <c r="B2332" s="11" t="s">
        <v>3022</v>
      </c>
      <c r="C2332" s="1" t="s">
        <v>894</v>
      </c>
    </row>
    <row r="2333" hidden="1">
      <c r="A2333" s="1" t="s">
        <v>7</v>
      </c>
      <c r="B2333" s="11" t="s">
        <v>3023</v>
      </c>
      <c r="C2333" s="1" t="s">
        <v>536</v>
      </c>
    </row>
    <row r="2334">
      <c r="A2334" s="1" t="s">
        <v>6</v>
      </c>
      <c r="B2334" s="11" t="s">
        <v>3024</v>
      </c>
      <c r="C2334" s="1" t="s">
        <v>1303</v>
      </c>
    </row>
    <row r="2335">
      <c r="A2335" s="1" t="s">
        <v>6</v>
      </c>
      <c r="B2335" s="11" t="s">
        <v>3025</v>
      </c>
      <c r="C2335" s="1" t="s">
        <v>851</v>
      </c>
    </row>
    <row r="2336">
      <c r="A2336" s="1" t="s">
        <v>6</v>
      </c>
      <c r="B2336" s="11" t="s">
        <v>3026</v>
      </c>
      <c r="C2336" s="1" t="s">
        <v>705</v>
      </c>
    </row>
    <row r="2337">
      <c r="A2337" s="1" t="s">
        <v>6</v>
      </c>
      <c r="B2337" s="11" t="s">
        <v>3027</v>
      </c>
      <c r="C2337" s="1" t="s">
        <v>620</v>
      </c>
    </row>
    <row r="2338">
      <c r="A2338" s="1" t="s">
        <v>6</v>
      </c>
      <c r="B2338" s="11" t="s">
        <v>3028</v>
      </c>
      <c r="C2338" s="1" t="s">
        <v>805</v>
      </c>
    </row>
    <row r="2339" hidden="1">
      <c r="A2339" s="1" t="s">
        <v>7</v>
      </c>
      <c r="B2339" s="11" t="s">
        <v>3029</v>
      </c>
      <c r="C2339" s="1" t="s">
        <v>571</v>
      </c>
    </row>
    <row r="2340">
      <c r="A2340" s="1" t="s">
        <v>6</v>
      </c>
      <c r="B2340" s="11" t="s">
        <v>3030</v>
      </c>
      <c r="C2340" s="1" t="s">
        <v>761</v>
      </c>
    </row>
    <row r="2341">
      <c r="A2341" s="1" t="s">
        <v>6</v>
      </c>
      <c r="B2341" s="11" t="s">
        <v>3031</v>
      </c>
      <c r="C2341" s="1" t="s">
        <v>662</v>
      </c>
    </row>
    <row r="2342" hidden="1">
      <c r="A2342" s="1" t="s">
        <v>7</v>
      </c>
      <c r="B2342" s="11" t="s">
        <v>3032</v>
      </c>
      <c r="C2342" s="1" t="s">
        <v>536</v>
      </c>
    </row>
    <row r="2343">
      <c r="A2343" s="1" t="s">
        <v>6</v>
      </c>
      <c r="B2343" s="11" t="s">
        <v>3033</v>
      </c>
      <c r="C2343" s="1" t="s">
        <v>700</v>
      </c>
    </row>
    <row r="2344">
      <c r="A2344" s="1" t="s">
        <v>6</v>
      </c>
      <c r="B2344" s="11" t="s">
        <v>3034</v>
      </c>
      <c r="C2344" s="1" t="s">
        <v>803</v>
      </c>
    </row>
    <row r="2345">
      <c r="A2345" s="1" t="s">
        <v>6</v>
      </c>
      <c r="B2345" s="11" t="s">
        <v>3035</v>
      </c>
      <c r="C2345" s="1" t="s">
        <v>803</v>
      </c>
    </row>
    <row r="2346">
      <c r="A2346" s="1" t="s">
        <v>6</v>
      </c>
      <c r="B2346" s="11" t="s">
        <v>3036</v>
      </c>
      <c r="C2346" s="1" t="s">
        <v>803</v>
      </c>
    </row>
    <row r="2347">
      <c r="A2347" s="1" t="s">
        <v>6</v>
      </c>
      <c r="B2347" s="11" t="s">
        <v>3037</v>
      </c>
      <c r="C2347" s="1" t="s">
        <v>582</v>
      </c>
    </row>
    <row r="2348" hidden="1">
      <c r="A2348" s="1" t="s">
        <v>7</v>
      </c>
      <c r="B2348" s="11" t="s">
        <v>3038</v>
      </c>
      <c r="C2348" s="1" t="s">
        <v>536</v>
      </c>
    </row>
    <row r="2349" hidden="1">
      <c r="A2349" s="1" t="s">
        <v>7</v>
      </c>
      <c r="B2349" s="11" t="s">
        <v>3039</v>
      </c>
      <c r="C2349" s="1" t="s">
        <v>536</v>
      </c>
    </row>
    <row r="2350">
      <c r="A2350" s="1" t="s">
        <v>6</v>
      </c>
      <c r="B2350" s="11" t="s">
        <v>3040</v>
      </c>
      <c r="C2350" s="1" t="s">
        <v>694</v>
      </c>
    </row>
    <row r="2351">
      <c r="A2351" s="1" t="s">
        <v>6</v>
      </c>
      <c r="B2351" s="11" t="s">
        <v>3041</v>
      </c>
      <c r="C2351" s="1" t="s">
        <v>722</v>
      </c>
    </row>
    <row r="2352" hidden="1">
      <c r="A2352" s="1" t="s">
        <v>7</v>
      </c>
      <c r="B2352" s="11" t="s">
        <v>3042</v>
      </c>
      <c r="C2352" s="1" t="s">
        <v>536</v>
      </c>
    </row>
    <row r="2353">
      <c r="A2353" s="1" t="s">
        <v>6</v>
      </c>
      <c r="B2353" s="11" t="s">
        <v>3043</v>
      </c>
      <c r="C2353" s="1" t="s">
        <v>3044</v>
      </c>
    </row>
    <row r="2354">
      <c r="A2354" s="1" t="s">
        <v>6</v>
      </c>
      <c r="B2354" s="11" t="s">
        <v>3045</v>
      </c>
      <c r="C2354" s="1" t="s">
        <v>700</v>
      </c>
    </row>
    <row r="2355">
      <c r="A2355" s="1" t="s">
        <v>6</v>
      </c>
      <c r="B2355" s="11" t="s">
        <v>3046</v>
      </c>
      <c r="C2355" s="1" t="s">
        <v>610</v>
      </c>
    </row>
    <row r="2356">
      <c r="A2356" s="1" t="s">
        <v>6</v>
      </c>
      <c r="B2356" s="11" t="s">
        <v>3047</v>
      </c>
      <c r="C2356" s="1" t="s">
        <v>666</v>
      </c>
    </row>
    <row r="2357">
      <c r="A2357" s="1" t="s">
        <v>6</v>
      </c>
      <c r="B2357" s="11" t="s">
        <v>3048</v>
      </c>
      <c r="C2357" s="1" t="s">
        <v>530</v>
      </c>
    </row>
    <row r="2358">
      <c r="A2358" s="1" t="s">
        <v>6</v>
      </c>
      <c r="B2358" s="11" t="s">
        <v>3049</v>
      </c>
      <c r="C2358" s="1" t="s">
        <v>1034</v>
      </c>
    </row>
    <row r="2359">
      <c r="A2359" s="1" t="s">
        <v>6</v>
      </c>
      <c r="B2359" s="11" t="s">
        <v>3050</v>
      </c>
      <c r="C2359" s="1" t="s">
        <v>530</v>
      </c>
    </row>
    <row r="2360">
      <c r="A2360" s="1" t="s">
        <v>6</v>
      </c>
      <c r="B2360" s="11" t="s">
        <v>3051</v>
      </c>
      <c r="C2360" s="1" t="s">
        <v>1219</v>
      </c>
    </row>
    <row r="2361" hidden="1">
      <c r="A2361" s="1" t="s">
        <v>7</v>
      </c>
      <c r="B2361" s="11" t="s">
        <v>3052</v>
      </c>
      <c r="C2361" s="1" t="s">
        <v>536</v>
      </c>
    </row>
    <row r="2362" hidden="1">
      <c r="A2362" s="1" t="s">
        <v>7</v>
      </c>
      <c r="B2362" s="11" t="s">
        <v>3053</v>
      </c>
      <c r="C2362" s="1" t="s">
        <v>536</v>
      </c>
    </row>
    <row r="2363">
      <c r="A2363" s="1" t="s">
        <v>6</v>
      </c>
      <c r="B2363" s="11" t="s">
        <v>3054</v>
      </c>
      <c r="C2363" s="1" t="s">
        <v>700</v>
      </c>
    </row>
    <row r="2364">
      <c r="A2364" s="1" t="s">
        <v>6</v>
      </c>
      <c r="B2364" s="11" t="s">
        <v>3055</v>
      </c>
      <c r="C2364" s="1" t="s">
        <v>538</v>
      </c>
    </row>
    <row r="2365">
      <c r="A2365" s="1" t="s">
        <v>6</v>
      </c>
      <c r="B2365" s="11" t="s">
        <v>3056</v>
      </c>
      <c r="C2365" s="1" t="s">
        <v>705</v>
      </c>
    </row>
    <row r="2366">
      <c r="A2366" s="1" t="s">
        <v>6</v>
      </c>
      <c r="B2366" s="11" t="s">
        <v>3057</v>
      </c>
      <c r="C2366" s="1" t="s">
        <v>597</v>
      </c>
    </row>
    <row r="2367">
      <c r="A2367" s="1" t="s">
        <v>6</v>
      </c>
      <c r="B2367" s="11" t="s">
        <v>3058</v>
      </c>
      <c r="C2367" s="1" t="s">
        <v>602</v>
      </c>
    </row>
    <row r="2368">
      <c r="A2368" s="1" t="s">
        <v>6</v>
      </c>
      <c r="B2368" s="11" t="s">
        <v>3059</v>
      </c>
      <c r="C2368" s="1" t="s">
        <v>542</v>
      </c>
    </row>
    <row r="2369">
      <c r="A2369" s="1" t="s">
        <v>6</v>
      </c>
      <c r="B2369" s="11" t="s">
        <v>3060</v>
      </c>
      <c r="C2369" s="1" t="s">
        <v>642</v>
      </c>
    </row>
    <row r="2370">
      <c r="A2370" s="1" t="s">
        <v>6</v>
      </c>
      <c r="B2370" s="11" t="s">
        <v>3061</v>
      </c>
      <c r="C2370" s="1" t="s">
        <v>881</v>
      </c>
    </row>
    <row r="2371">
      <c r="A2371" s="1" t="s">
        <v>6</v>
      </c>
      <c r="B2371" s="11" t="s">
        <v>3062</v>
      </c>
      <c r="C2371" s="1" t="s">
        <v>580</v>
      </c>
    </row>
    <row r="2372">
      <c r="A2372" s="1" t="s">
        <v>6</v>
      </c>
      <c r="B2372" s="11" t="s">
        <v>3063</v>
      </c>
      <c r="C2372" s="1" t="s">
        <v>602</v>
      </c>
    </row>
    <row r="2373">
      <c r="A2373" s="1" t="s">
        <v>6</v>
      </c>
      <c r="B2373" s="11" t="s">
        <v>3064</v>
      </c>
      <c r="C2373" s="1" t="s">
        <v>538</v>
      </c>
    </row>
    <row r="2374">
      <c r="A2374" s="1" t="s">
        <v>6</v>
      </c>
      <c r="B2374" s="11" t="s">
        <v>3065</v>
      </c>
      <c r="C2374" s="1" t="s">
        <v>700</v>
      </c>
    </row>
    <row r="2375" hidden="1">
      <c r="A2375" s="1" t="s">
        <v>7</v>
      </c>
      <c r="B2375" s="11" t="s">
        <v>3066</v>
      </c>
      <c r="C2375" s="1" t="s">
        <v>536</v>
      </c>
    </row>
    <row r="2376" hidden="1">
      <c r="A2376" s="1" t="s">
        <v>7</v>
      </c>
      <c r="B2376" s="11" t="s">
        <v>3067</v>
      </c>
      <c r="C2376" s="1" t="s">
        <v>536</v>
      </c>
    </row>
    <row r="2377" hidden="1">
      <c r="A2377" s="1" t="s">
        <v>7</v>
      </c>
      <c r="B2377" s="11" t="s">
        <v>3068</v>
      </c>
      <c r="C2377" s="1" t="s">
        <v>536</v>
      </c>
    </row>
    <row r="2378" hidden="1">
      <c r="A2378" s="1" t="s">
        <v>7</v>
      </c>
      <c r="B2378" s="11" t="s">
        <v>3069</v>
      </c>
      <c r="C2378" s="1" t="s">
        <v>536</v>
      </c>
    </row>
    <row r="2379">
      <c r="A2379" s="1" t="s">
        <v>6</v>
      </c>
      <c r="B2379" s="11" t="s">
        <v>3070</v>
      </c>
      <c r="C2379" s="1" t="s">
        <v>1442</v>
      </c>
    </row>
    <row r="2380">
      <c r="A2380" s="1" t="s">
        <v>6</v>
      </c>
      <c r="B2380" s="11" t="s">
        <v>3071</v>
      </c>
      <c r="C2380" s="1" t="s">
        <v>561</v>
      </c>
    </row>
    <row r="2381">
      <c r="A2381" s="1" t="s">
        <v>6</v>
      </c>
      <c r="B2381" s="11" t="s">
        <v>3072</v>
      </c>
      <c r="C2381" s="1" t="s">
        <v>546</v>
      </c>
    </row>
    <row r="2382" hidden="1">
      <c r="A2382" s="1" t="s">
        <v>7</v>
      </c>
      <c r="B2382" s="11" t="s">
        <v>3073</v>
      </c>
      <c r="C2382" s="1" t="s">
        <v>536</v>
      </c>
    </row>
    <row r="2383" hidden="1">
      <c r="A2383" s="1" t="s">
        <v>7</v>
      </c>
      <c r="B2383" s="11" t="s">
        <v>3074</v>
      </c>
      <c r="C2383" s="1" t="s">
        <v>536</v>
      </c>
    </row>
    <row r="2384">
      <c r="A2384" s="1" t="s">
        <v>6</v>
      </c>
      <c r="B2384" s="11" t="s">
        <v>3075</v>
      </c>
      <c r="C2384" s="1" t="s">
        <v>610</v>
      </c>
    </row>
    <row r="2385">
      <c r="A2385" s="1" t="s">
        <v>6</v>
      </c>
      <c r="B2385" s="11" t="s">
        <v>3076</v>
      </c>
      <c r="C2385" s="1" t="s">
        <v>803</v>
      </c>
    </row>
    <row r="2386">
      <c r="A2386" s="1" t="s">
        <v>6</v>
      </c>
      <c r="B2386" s="11" t="s">
        <v>3077</v>
      </c>
      <c r="C2386" s="1" t="s">
        <v>620</v>
      </c>
    </row>
    <row r="2387" hidden="1">
      <c r="A2387" s="1" t="s">
        <v>7</v>
      </c>
      <c r="B2387" s="11" t="s">
        <v>3078</v>
      </c>
      <c r="C2387" s="1" t="s">
        <v>536</v>
      </c>
    </row>
    <row r="2388">
      <c r="A2388" s="1" t="s">
        <v>6</v>
      </c>
      <c r="B2388" s="11" t="s">
        <v>3079</v>
      </c>
      <c r="C2388" s="1" t="s">
        <v>546</v>
      </c>
    </row>
    <row r="2389" hidden="1">
      <c r="A2389" s="1" t="s">
        <v>7</v>
      </c>
      <c r="B2389" s="11" t="s">
        <v>3080</v>
      </c>
      <c r="C2389" s="1" t="s">
        <v>536</v>
      </c>
    </row>
    <row r="2390">
      <c r="A2390" s="1" t="s">
        <v>6</v>
      </c>
      <c r="B2390" s="11" t="s">
        <v>3081</v>
      </c>
      <c r="C2390" s="1" t="s">
        <v>563</v>
      </c>
    </row>
    <row r="2391">
      <c r="A2391" s="1" t="s">
        <v>6</v>
      </c>
      <c r="B2391" s="11" t="s">
        <v>3082</v>
      </c>
      <c r="C2391" s="1" t="s">
        <v>584</v>
      </c>
    </row>
    <row r="2392">
      <c r="A2392" s="1" t="s">
        <v>6</v>
      </c>
      <c r="B2392" s="11" t="s">
        <v>3083</v>
      </c>
      <c r="C2392" s="1" t="s">
        <v>750</v>
      </c>
    </row>
    <row r="2393">
      <c r="A2393" s="1" t="s">
        <v>6</v>
      </c>
      <c r="B2393" s="11" t="s">
        <v>3084</v>
      </c>
      <c r="C2393" s="1" t="s">
        <v>620</v>
      </c>
    </row>
    <row r="2394">
      <c r="A2394" s="1" t="s">
        <v>6</v>
      </c>
      <c r="B2394" s="11" t="s">
        <v>3085</v>
      </c>
      <c r="C2394" s="1" t="s">
        <v>710</v>
      </c>
    </row>
    <row r="2395">
      <c r="A2395" s="1" t="s">
        <v>6</v>
      </c>
      <c r="B2395" s="11" t="s">
        <v>3086</v>
      </c>
      <c r="C2395" s="1" t="s">
        <v>1103</v>
      </c>
    </row>
    <row r="2396">
      <c r="A2396" s="1" t="s">
        <v>6</v>
      </c>
      <c r="B2396" s="11" t="s">
        <v>3087</v>
      </c>
      <c r="C2396" s="1" t="s">
        <v>569</v>
      </c>
    </row>
    <row r="2397" hidden="1">
      <c r="A2397" s="1" t="s">
        <v>7</v>
      </c>
      <c r="B2397" s="11" t="s">
        <v>3088</v>
      </c>
      <c r="C2397" s="1" t="s">
        <v>536</v>
      </c>
    </row>
    <row r="2398">
      <c r="A2398" s="1" t="s">
        <v>6</v>
      </c>
      <c r="B2398" s="11" t="s">
        <v>3089</v>
      </c>
      <c r="C2398" s="1" t="s">
        <v>530</v>
      </c>
    </row>
    <row r="2399">
      <c r="A2399" s="1" t="s">
        <v>6</v>
      </c>
      <c r="B2399" s="11" t="s">
        <v>3090</v>
      </c>
      <c r="C2399" s="1" t="s">
        <v>1303</v>
      </c>
    </row>
    <row r="2400">
      <c r="A2400" s="1" t="s">
        <v>6</v>
      </c>
      <c r="B2400" s="11" t="s">
        <v>3091</v>
      </c>
      <c r="C2400" s="1" t="s">
        <v>1681</v>
      </c>
    </row>
    <row r="2401">
      <c r="A2401" s="1" t="s">
        <v>6</v>
      </c>
      <c r="B2401" s="11" t="s">
        <v>3092</v>
      </c>
      <c r="C2401" s="1" t="s">
        <v>563</v>
      </c>
    </row>
    <row r="2402">
      <c r="A2402" s="1" t="s">
        <v>6</v>
      </c>
      <c r="B2402" s="11" t="s">
        <v>3093</v>
      </c>
      <c r="C2402" s="1" t="s">
        <v>1910</v>
      </c>
    </row>
    <row r="2403">
      <c r="A2403" s="1" t="s">
        <v>6</v>
      </c>
      <c r="B2403" s="11" t="s">
        <v>3094</v>
      </c>
      <c r="C2403" s="1" t="s">
        <v>1303</v>
      </c>
    </row>
    <row r="2404" hidden="1">
      <c r="A2404" s="1" t="s">
        <v>7</v>
      </c>
      <c r="B2404" s="11" t="s">
        <v>3095</v>
      </c>
      <c r="C2404" s="1" t="s">
        <v>536</v>
      </c>
    </row>
    <row r="2405">
      <c r="A2405" s="1" t="s">
        <v>6</v>
      </c>
      <c r="B2405" s="11" t="s">
        <v>3096</v>
      </c>
      <c r="C2405" s="1" t="s">
        <v>589</v>
      </c>
    </row>
    <row r="2406">
      <c r="A2406" s="1" t="s">
        <v>6</v>
      </c>
      <c r="B2406" s="11" t="s">
        <v>3097</v>
      </c>
      <c r="C2406" s="1" t="s">
        <v>753</v>
      </c>
    </row>
    <row r="2407">
      <c r="A2407" s="1" t="s">
        <v>6</v>
      </c>
      <c r="B2407" s="11" t="s">
        <v>3098</v>
      </c>
      <c r="C2407" s="1" t="s">
        <v>538</v>
      </c>
    </row>
    <row r="2408" hidden="1">
      <c r="A2408" s="1" t="s">
        <v>7</v>
      </c>
      <c r="B2408" s="11" t="s">
        <v>3099</v>
      </c>
      <c r="C2408" s="1" t="s">
        <v>536</v>
      </c>
    </row>
    <row r="2409">
      <c r="A2409" s="1" t="s">
        <v>6</v>
      </c>
      <c r="B2409" s="11" t="s">
        <v>3100</v>
      </c>
      <c r="C2409" s="1" t="s">
        <v>1210</v>
      </c>
    </row>
    <row r="2410">
      <c r="A2410" s="1" t="s">
        <v>6</v>
      </c>
      <c r="B2410" s="11" t="s">
        <v>3101</v>
      </c>
      <c r="C2410" s="1" t="s">
        <v>1377</v>
      </c>
    </row>
    <row r="2411" hidden="1">
      <c r="A2411" s="1" t="s">
        <v>7</v>
      </c>
      <c r="B2411" s="11" t="s">
        <v>3102</v>
      </c>
      <c r="C2411" s="1" t="s">
        <v>536</v>
      </c>
    </row>
    <row r="2412">
      <c r="A2412" s="1" t="s">
        <v>6</v>
      </c>
      <c r="B2412" s="11" t="s">
        <v>3103</v>
      </c>
      <c r="C2412" s="1" t="s">
        <v>879</v>
      </c>
    </row>
    <row r="2413" hidden="1">
      <c r="A2413" s="1" t="s">
        <v>7</v>
      </c>
      <c r="B2413" s="11" t="s">
        <v>3104</v>
      </c>
      <c r="C2413" s="1" t="s">
        <v>2108</v>
      </c>
    </row>
    <row r="2414" hidden="1">
      <c r="A2414" s="1" t="s">
        <v>7</v>
      </c>
      <c r="B2414" s="11" t="s">
        <v>3105</v>
      </c>
      <c r="C2414" s="1" t="s">
        <v>536</v>
      </c>
    </row>
    <row r="2415">
      <c r="A2415" s="1" t="s">
        <v>6</v>
      </c>
      <c r="B2415" s="11" t="s">
        <v>3106</v>
      </c>
      <c r="C2415" s="1" t="s">
        <v>620</v>
      </c>
    </row>
    <row r="2416">
      <c r="A2416" s="1" t="s">
        <v>6</v>
      </c>
      <c r="B2416" s="11" t="s">
        <v>3107</v>
      </c>
      <c r="C2416" s="1" t="s">
        <v>700</v>
      </c>
    </row>
    <row r="2417">
      <c r="A2417" s="1" t="s">
        <v>6</v>
      </c>
      <c r="B2417" s="11" t="s">
        <v>3108</v>
      </c>
      <c r="C2417" s="1" t="s">
        <v>758</v>
      </c>
    </row>
    <row r="2418">
      <c r="A2418" s="1" t="s">
        <v>6</v>
      </c>
      <c r="B2418" s="11" t="s">
        <v>3109</v>
      </c>
      <c r="C2418" s="1" t="s">
        <v>1303</v>
      </c>
    </row>
    <row r="2419">
      <c r="A2419" s="1" t="s">
        <v>6</v>
      </c>
      <c r="B2419" s="11" t="s">
        <v>3110</v>
      </c>
      <c r="C2419" s="1" t="s">
        <v>580</v>
      </c>
    </row>
    <row r="2420">
      <c r="A2420" s="1" t="s">
        <v>6</v>
      </c>
      <c r="B2420" s="11" t="s">
        <v>3111</v>
      </c>
      <c r="C2420" s="1" t="s">
        <v>705</v>
      </c>
    </row>
    <row r="2421" hidden="1">
      <c r="A2421" s="1" t="s">
        <v>7</v>
      </c>
      <c r="B2421" s="11" t="s">
        <v>3112</v>
      </c>
      <c r="C2421" s="1" t="s">
        <v>536</v>
      </c>
    </row>
    <row r="2422">
      <c r="A2422" s="1" t="s">
        <v>6</v>
      </c>
      <c r="B2422" s="11" t="s">
        <v>3113</v>
      </c>
      <c r="C2422" s="1" t="s">
        <v>599</v>
      </c>
    </row>
    <row r="2423" hidden="1">
      <c r="A2423" s="1" t="s">
        <v>7</v>
      </c>
      <c r="B2423" s="11" t="s">
        <v>3114</v>
      </c>
      <c r="C2423" s="1" t="s">
        <v>536</v>
      </c>
    </row>
    <row r="2424">
      <c r="A2424" s="1" t="s">
        <v>6</v>
      </c>
      <c r="B2424" s="11" t="s">
        <v>3115</v>
      </c>
      <c r="C2424" s="1" t="s">
        <v>673</v>
      </c>
    </row>
    <row r="2425">
      <c r="A2425" s="1" t="s">
        <v>6</v>
      </c>
      <c r="B2425" s="11" t="s">
        <v>3116</v>
      </c>
      <c r="C2425" s="1" t="s">
        <v>546</v>
      </c>
    </row>
    <row r="2426">
      <c r="A2426" s="1" t="s">
        <v>6</v>
      </c>
      <c r="B2426" s="11" t="s">
        <v>3117</v>
      </c>
      <c r="C2426" s="1" t="s">
        <v>664</v>
      </c>
    </row>
    <row r="2427" hidden="1">
      <c r="A2427" s="1" t="s">
        <v>7</v>
      </c>
      <c r="B2427" s="11" t="s">
        <v>3118</v>
      </c>
      <c r="C2427" s="1" t="s">
        <v>536</v>
      </c>
    </row>
    <row r="2428">
      <c r="A2428" s="1" t="s">
        <v>6</v>
      </c>
      <c r="B2428" s="11" t="s">
        <v>3119</v>
      </c>
      <c r="C2428" s="1" t="s">
        <v>1134</v>
      </c>
    </row>
    <row r="2429" hidden="1">
      <c r="A2429" s="1" t="s">
        <v>7</v>
      </c>
      <c r="B2429" s="11" t="s">
        <v>3120</v>
      </c>
      <c r="C2429" s="1" t="s">
        <v>1236</v>
      </c>
    </row>
    <row r="2430" hidden="1">
      <c r="A2430" s="1" t="s">
        <v>7</v>
      </c>
      <c r="B2430" s="11" t="s">
        <v>3121</v>
      </c>
      <c r="C2430" s="1" t="s">
        <v>1044</v>
      </c>
    </row>
    <row r="2431" hidden="1">
      <c r="A2431" s="1" t="s">
        <v>7</v>
      </c>
      <c r="B2431" s="11" t="s">
        <v>3122</v>
      </c>
      <c r="C2431" s="1" t="s">
        <v>536</v>
      </c>
    </row>
    <row r="2432" hidden="1">
      <c r="A2432" s="1" t="s">
        <v>7</v>
      </c>
      <c r="B2432" s="11" t="s">
        <v>3123</v>
      </c>
      <c r="C2432" s="1" t="s">
        <v>571</v>
      </c>
    </row>
    <row r="2433" hidden="1">
      <c r="A2433" s="1" t="s">
        <v>7</v>
      </c>
      <c r="B2433" s="11" t="s">
        <v>3124</v>
      </c>
      <c r="C2433" s="1" t="s">
        <v>536</v>
      </c>
    </row>
    <row r="2434">
      <c r="A2434" s="1" t="s">
        <v>6</v>
      </c>
      <c r="B2434" s="11" t="s">
        <v>3125</v>
      </c>
      <c r="C2434" s="1" t="s">
        <v>671</v>
      </c>
    </row>
    <row r="2435">
      <c r="A2435" s="1" t="s">
        <v>6</v>
      </c>
      <c r="B2435" s="11" t="s">
        <v>3126</v>
      </c>
      <c r="C2435" s="1" t="s">
        <v>717</v>
      </c>
    </row>
    <row r="2436">
      <c r="A2436" s="1" t="s">
        <v>6</v>
      </c>
      <c r="B2436" s="11" t="s">
        <v>3127</v>
      </c>
      <c r="C2436" s="1" t="s">
        <v>552</v>
      </c>
    </row>
    <row r="2437" hidden="1">
      <c r="A2437" s="1" t="s">
        <v>7</v>
      </c>
      <c r="B2437" s="11" t="s">
        <v>3128</v>
      </c>
      <c r="C2437" s="1" t="s">
        <v>1694</v>
      </c>
    </row>
    <row r="2438" hidden="1">
      <c r="A2438" s="1" t="s">
        <v>7</v>
      </c>
      <c r="B2438" s="11" t="s">
        <v>3129</v>
      </c>
      <c r="C2438" s="1" t="s">
        <v>628</v>
      </c>
    </row>
    <row r="2439" hidden="1">
      <c r="A2439" s="1" t="s">
        <v>7</v>
      </c>
      <c r="B2439" s="11" t="s">
        <v>3130</v>
      </c>
      <c r="C2439" s="1" t="s">
        <v>571</v>
      </c>
    </row>
    <row r="2440" hidden="1">
      <c r="A2440" s="1" t="s">
        <v>7</v>
      </c>
      <c r="B2440" s="11" t="s">
        <v>3131</v>
      </c>
      <c r="C2440" s="1" t="s">
        <v>571</v>
      </c>
    </row>
    <row r="2441" hidden="1">
      <c r="A2441" s="1" t="s">
        <v>7</v>
      </c>
      <c r="B2441" s="11" t="s">
        <v>3132</v>
      </c>
      <c r="C2441" s="1" t="s">
        <v>571</v>
      </c>
    </row>
    <row r="2442" hidden="1">
      <c r="A2442" s="1" t="s">
        <v>7</v>
      </c>
      <c r="B2442" s="11" t="s">
        <v>3133</v>
      </c>
      <c r="C2442" s="1" t="s">
        <v>628</v>
      </c>
    </row>
    <row r="2443" hidden="1">
      <c r="A2443" s="1" t="s">
        <v>7</v>
      </c>
      <c r="B2443" s="11" t="s">
        <v>3134</v>
      </c>
      <c r="C2443" s="1" t="s">
        <v>571</v>
      </c>
    </row>
    <row r="2444">
      <c r="A2444" s="1" t="s">
        <v>6</v>
      </c>
      <c r="B2444" s="11" t="s">
        <v>3135</v>
      </c>
      <c r="C2444" s="1" t="s">
        <v>717</v>
      </c>
    </row>
    <row r="2445" hidden="1">
      <c r="A2445" s="1" t="s">
        <v>7</v>
      </c>
      <c r="B2445" s="11" t="s">
        <v>3136</v>
      </c>
      <c r="C2445" s="1" t="s">
        <v>536</v>
      </c>
    </row>
    <row r="2446">
      <c r="A2446" s="1" t="s">
        <v>6</v>
      </c>
      <c r="B2446" s="11" t="s">
        <v>3137</v>
      </c>
      <c r="C2446" s="1" t="s">
        <v>694</v>
      </c>
    </row>
    <row r="2447">
      <c r="A2447" s="1" t="s">
        <v>6</v>
      </c>
      <c r="B2447" s="11" t="s">
        <v>3138</v>
      </c>
      <c r="C2447" s="1" t="s">
        <v>546</v>
      </c>
    </row>
    <row r="2448" hidden="1">
      <c r="A2448" s="1" t="s">
        <v>7</v>
      </c>
      <c r="B2448" s="11" t="s">
        <v>3139</v>
      </c>
      <c r="C2448" s="1" t="s">
        <v>628</v>
      </c>
    </row>
    <row r="2449">
      <c r="A2449" s="1" t="s">
        <v>6</v>
      </c>
      <c r="B2449" s="11" t="s">
        <v>3140</v>
      </c>
      <c r="C2449" s="1" t="s">
        <v>1030</v>
      </c>
    </row>
    <row r="2450" hidden="1">
      <c r="A2450" s="1" t="s">
        <v>7</v>
      </c>
      <c r="B2450" s="11" t="s">
        <v>3141</v>
      </c>
      <c r="C2450" s="1" t="s">
        <v>571</v>
      </c>
    </row>
    <row r="2451">
      <c r="A2451" s="1" t="s">
        <v>6</v>
      </c>
      <c r="B2451" s="11" t="s">
        <v>3142</v>
      </c>
      <c r="C2451" s="1" t="s">
        <v>965</v>
      </c>
    </row>
    <row r="2452">
      <c r="A2452" s="1" t="s">
        <v>6</v>
      </c>
      <c r="B2452" s="11" t="s">
        <v>3143</v>
      </c>
      <c r="C2452" s="1" t="s">
        <v>761</v>
      </c>
    </row>
    <row r="2453" hidden="1">
      <c r="A2453" s="1" t="s">
        <v>7</v>
      </c>
      <c r="B2453" s="11" t="s">
        <v>3144</v>
      </c>
      <c r="C2453" s="1" t="s">
        <v>536</v>
      </c>
    </row>
    <row r="2454">
      <c r="A2454" s="1" t="s">
        <v>6</v>
      </c>
      <c r="B2454" s="11" t="s">
        <v>3145</v>
      </c>
      <c r="C2454" s="1" t="s">
        <v>546</v>
      </c>
    </row>
    <row r="2455">
      <c r="A2455" s="1" t="s">
        <v>6</v>
      </c>
      <c r="B2455" s="11" t="s">
        <v>3146</v>
      </c>
      <c r="C2455" s="1" t="s">
        <v>710</v>
      </c>
    </row>
    <row r="2456">
      <c r="A2456" s="1" t="s">
        <v>6</v>
      </c>
      <c r="B2456" s="11" t="s">
        <v>3147</v>
      </c>
      <c r="C2456" s="1" t="s">
        <v>634</v>
      </c>
    </row>
    <row r="2457">
      <c r="A2457" s="1" t="s">
        <v>6</v>
      </c>
      <c r="B2457" s="11" t="s">
        <v>3148</v>
      </c>
      <c r="C2457" s="1" t="s">
        <v>599</v>
      </c>
    </row>
    <row r="2458">
      <c r="A2458" s="1" t="s">
        <v>6</v>
      </c>
      <c r="B2458" s="11" t="s">
        <v>3149</v>
      </c>
      <c r="C2458" s="1" t="s">
        <v>587</v>
      </c>
    </row>
    <row r="2459" hidden="1">
      <c r="A2459" s="1" t="s">
        <v>7</v>
      </c>
      <c r="B2459" s="11" t="s">
        <v>3150</v>
      </c>
      <c r="C2459" s="1" t="s">
        <v>536</v>
      </c>
    </row>
    <row r="2460" hidden="1">
      <c r="A2460" s="1" t="s">
        <v>7</v>
      </c>
      <c r="B2460" s="11" t="s">
        <v>3151</v>
      </c>
      <c r="C2460" s="1" t="s">
        <v>536</v>
      </c>
    </row>
    <row r="2461">
      <c r="A2461" s="1" t="s">
        <v>6</v>
      </c>
      <c r="B2461" s="11" t="s">
        <v>3152</v>
      </c>
      <c r="C2461" s="1" t="s">
        <v>620</v>
      </c>
    </row>
    <row r="2462">
      <c r="A2462" s="1" t="s">
        <v>6</v>
      </c>
      <c r="B2462" s="11" t="s">
        <v>3153</v>
      </c>
      <c r="C2462" s="1" t="s">
        <v>552</v>
      </c>
    </row>
    <row r="2463" hidden="1">
      <c r="A2463" s="1" t="s">
        <v>7</v>
      </c>
      <c r="B2463" s="11" t="s">
        <v>3154</v>
      </c>
      <c r="C2463" s="1" t="s">
        <v>536</v>
      </c>
    </row>
    <row r="2464">
      <c r="A2464" s="1" t="s">
        <v>6</v>
      </c>
      <c r="B2464" s="11" t="s">
        <v>3155</v>
      </c>
      <c r="C2464" s="1" t="s">
        <v>894</v>
      </c>
    </row>
    <row r="2465">
      <c r="A2465" s="1" t="s">
        <v>6</v>
      </c>
      <c r="B2465" s="11" t="s">
        <v>3156</v>
      </c>
      <c r="C2465" s="1" t="s">
        <v>720</v>
      </c>
    </row>
    <row r="2466">
      <c r="A2466" s="1" t="s">
        <v>6</v>
      </c>
      <c r="B2466" s="11" t="s">
        <v>3157</v>
      </c>
      <c r="C2466" s="1" t="s">
        <v>753</v>
      </c>
    </row>
    <row r="2467">
      <c r="A2467" s="1" t="s">
        <v>6</v>
      </c>
      <c r="B2467" s="11" t="s">
        <v>3158</v>
      </c>
      <c r="C2467" s="1" t="s">
        <v>642</v>
      </c>
    </row>
    <row r="2468">
      <c r="A2468" s="1" t="s">
        <v>6</v>
      </c>
      <c r="B2468" s="11" t="s">
        <v>3159</v>
      </c>
      <c r="C2468" s="1" t="s">
        <v>550</v>
      </c>
    </row>
    <row r="2469" hidden="1">
      <c r="A2469" s="1" t="s">
        <v>7</v>
      </c>
      <c r="B2469" s="11" t="s">
        <v>3160</v>
      </c>
      <c r="C2469" s="1" t="s">
        <v>571</v>
      </c>
    </row>
    <row r="2470">
      <c r="A2470" s="1" t="s">
        <v>6</v>
      </c>
      <c r="B2470" s="11" t="s">
        <v>3161</v>
      </c>
      <c r="C2470" s="1" t="s">
        <v>563</v>
      </c>
    </row>
    <row r="2471">
      <c r="A2471" s="1" t="s">
        <v>6</v>
      </c>
      <c r="B2471" s="11" t="s">
        <v>3162</v>
      </c>
      <c r="C2471" s="1" t="s">
        <v>914</v>
      </c>
    </row>
    <row r="2472">
      <c r="A2472" s="1" t="s">
        <v>6</v>
      </c>
      <c r="B2472" s="11" t="s">
        <v>3163</v>
      </c>
      <c r="C2472" s="1" t="s">
        <v>662</v>
      </c>
    </row>
    <row r="2473">
      <c r="A2473" s="1" t="s">
        <v>6</v>
      </c>
      <c r="B2473" s="11" t="s">
        <v>3164</v>
      </c>
      <c r="C2473" s="1" t="s">
        <v>722</v>
      </c>
    </row>
    <row r="2474" hidden="1">
      <c r="A2474" s="1" t="s">
        <v>7</v>
      </c>
      <c r="B2474" s="11" t="s">
        <v>3165</v>
      </c>
      <c r="C2474" s="1" t="s">
        <v>571</v>
      </c>
    </row>
    <row r="2475">
      <c r="A2475" s="1" t="s">
        <v>6</v>
      </c>
      <c r="B2475" s="11" t="s">
        <v>3166</v>
      </c>
      <c r="C2475" s="1" t="s">
        <v>569</v>
      </c>
    </row>
    <row r="2476" hidden="1">
      <c r="A2476" s="1" t="s">
        <v>7</v>
      </c>
      <c r="B2476" s="11" t="s">
        <v>3167</v>
      </c>
      <c r="C2476" s="1" t="s">
        <v>536</v>
      </c>
    </row>
    <row r="2477">
      <c r="A2477" s="1" t="s">
        <v>6</v>
      </c>
      <c r="B2477" s="11" t="s">
        <v>3168</v>
      </c>
      <c r="C2477" s="1" t="s">
        <v>620</v>
      </c>
    </row>
    <row r="2478">
      <c r="A2478" s="1" t="s">
        <v>6</v>
      </c>
      <c r="B2478" s="11" t="s">
        <v>3169</v>
      </c>
      <c r="C2478" s="1" t="s">
        <v>700</v>
      </c>
    </row>
    <row r="2479">
      <c r="A2479" s="1" t="s">
        <v>6</v>
      </c>
      <c r="B2479" s="11" t="s">
        <v>3170</v>
      </c>
      <c r="C2479" s="1" t="s">
        <v>879</v>
      </c>
    </row>
    <row r="2480" hidden="1">
      <c r="A2480" s="1" t="s">
        <v>7</v>
      </c>
      <c r="B2480" s="11" t="s">
        <v>3171</v>
      </c>
      <c r="C2480" s="1" t="s">
        <v>571</v>
      </c>
    </row>
    <row r="2481">
      <c r="A2481" s="1" t="s">
        <v>6</v>
      </c>
      <c r="B2481" s="11" t="s">
        <v>3172</v>
      </c>
      <c r="C2481" s="1" t="s">
        <v>700</v>
      </c>
    </row>
    <row r="2482">
      <c r="A2482" s="1" t="s">
        <v>6</v>
      </c>
      <c r="B2482" s="11" t="s">
        <v>3173</v>
      </c>
      <c r="C2482" s="1" t="s">
        <v>580</v>
      </c>
    </row>
    <row r="2483">
      <c r="A2483" s="1" t="s">
        <v>6</v>
      </c>
      <c r="B2483" s="11" t="s">
        <v>3174</v>
      </c>
      <c r="C2483" s="1" t="s">
        <v>546</v>
      </c>
    </row>
    <row r="2484">
      <c r="A2484" s="1" t="s">
        <v>6</v>
      </c>
      <c r="B2484" s="11" t="s">
        <v>3175</v>
      </c>
      <c r="C2484" s="1" t="s">
        <v>618</v>
      </c>
    </row>
    <row r="2485">
      <c r="A2485" s="1" t="s">
        <v>6</v>
      </c>
      <c r="B2485" s="11" t="s">
        <v>3176</v>
      </c>
      <c r="C2485" s="1" t="s">
        <v>576</v>
      </c>
    </row>
    <row r="2486">
      <c r="A2486" s="1" t="s">
        <v>6</v>
      </c>
      <c r="B2486" s="11" t="s">
        <v>3177</v>
      </c>
      <c r="C2486" s="1" t="s">
        <v>576</v>
      </c>
    </row>
    <row r="2487" hidden="1">
      <c r="A2487" s="1" t="s">
        <v>7</v>
      </c>
      <c r="B2487" s="11" t="s">
        <v>3178</v>
      </c>
      <c r="C2487" s="1" t="s">
        <v>571</v>
      </c>
    </row>
    <row r="2488" hidden="1">
      <c r="A2488" s="1" t="s">
        <v>7</v>
      </c>
      <c r="B2488" s="11" t="s">
        <v>3179</v>
      </c>
      <c r="C2488" s="1" t="s">
        <v>536</v>
      </c>
    </row>
    <row r="2489">
      <c r="A2489" s="1" t="s">
        <v>6</v>
      </c>
      <c r="B2489" s="11" t="s">
        <v>3180</v>
      </c>
      <c r="C2489" s="1" t="s">
        <v>528</v>
      </c>
    </row>
    <row r="2490">
      <c r="A2490" s="1" t="s">
        <v>6</v>
      </c>
      <c r="B2490" s="11" t="s">
        <v>3181</v>
      </c>
      <c r="C2490" s="1" t="s">
        <v>580</v>
      </c>
    </row>
    <row r="2491">
      <c r="A2491" s="1" t="s">
        <v>6</v>
      </c>
      <c r="B2491" s="11" t="s">
        <v>3182</v>
      </c>
      <c r="C2491" s="1" t="s">
        <v>580</v>
      </c>
    </row>
    <row r="2492">
      <c r="A2492" s="1" t="s">
        <v>6</v>
      </c>
      <c r="B2492" s="11" t="s">
        <v>3183</v>
      </c>
      <c r="C2492" s="1" t="s">
        <v>620</v>
      </c>
    </row>
    <row r="2493" hidden="1">
      <c r="A2493" s="1" t="s">
        <v>7</v>
      </c>
      <c r="B2493" s="11" t="s">
        <v>3184</v>
      </c>
      <c r="C2493" s="1" t="s">
        <v>1044</v>
      </c>
    </row>
    <row r="2494" hidden="1">
      <c r="A2494" s="1" t="s">
        <v>7</v>
      </c>
      <c r="B2494" s="11" t="s">
        <v>3185</v>
      </c>
      <c r="C2494" s="1" t="s">
        <v>536</v>
      </c>
    </row>
    <row r="2495">
      <c r="A2495" s="1" t="s">
        <v>6</v>
      </c>
      <c r="B2495" s="11" t="s">
        <v>3186</v>
      </c>
      <c r="C2495" s="1" t="s">
        <v>1910</v>
      </c>
    </row>
    <row r="2496" hidden="1">
      <c r="A2496" s="1" t="s">
        <v>7</v>
      </c>
      <c r="B2496" s="11" t="s">
        <v>3187</v>
      </c>
      <c r="C2496" s="1" t="s">
        <v>571</v>
      </c>
    </row>
    <row r="2497">
      <c r="A2497" s="1" t="s">
        <v>6</v>
      </c>
      <c r="B2497" s="11" t="s">
        <v>3188</v>
      </c>
      <c r="C2497" s="1" t="s">
        <v>538</v>
      </c>
    </row>
    <row r="2498">
      <c r="A2498" s="1" t="s">
        <v>6</v>
      </c>
      <c r="B2498" s="11" t="s">
        <v>3189</v>
      </c>
      <c r="C2498" s="1" t="s">
        <v>673</v>
      </c>
    </row>
    <row r="2499">
      <c r="A2499" s="1" t="s">
        <v>6</v>
      </c>
      <c r="B2499" s="11" t="s">
        <v>3190</v>
      </c>
      <c r="C2499" s="1" t="s">
        <v>582</v>
      </c>
    </row>
    <row r="2500" hidden="1">
      <c r="A2500" s="1" t="s">
        <v>7</v>
      </c>
      <c r="B2500" s="11" t="s">
        <v>3191</v>
      </c>
      <c r="C2500" s="1" t="s">
        <v>1044</v>
      </c>
    </row>
    <row r="2501">
      <c r="A2501" s="1" t="s">
        <v>6</v>
      </c>
      <c r="B2501" s="11" t="s">
        <v>3192</v>
      </c>
      <c r="C2501" s="1" t="s">
        <v>580</v>
      </c>
    </row>
    <row r="2502">
      <c r="A2502" s="1" t="s">
        <v>6</v>
      </c>
      <c r="B2502" s="11" t="s">
        <v>3193</v>
      </c>
      <c r="C2502" s="1" t="s">
        <v>557</v>
      </c>
    </row>
    <row r="2503" hidden="1">
      <c r="A2503" s="1" t="s">
        <v>7</v>
      </c>
      <c r="B2503" s="11" t="s">
        <v>3194</v>
      </c>
      <c r="C2503" s="1" t="s">
        <v>536</v>
      </c>
    </row>
    <row r="2504">
      <c r="A2504" s="1" t="s">
        <v>6</v>
      </c>
      <c r="B2504" s="11" t="s">
        <v>3195</v>
      </c>
      <c r="C2504" s="1" t="s">
        <v>720</v>
      </c>
    </row>
    <row r="2505" hidden="1">
      <c r="A2505" s="1" t="s">
        <v>7</v>
      </c>
      <c r="B2505" s="11" t="s">
        <v>3196</v>
      </c>
      <c r="C2505" s="1" t="s">
        <v>1694</v>
      </c>
    </row>
    <row r="2506" hidden="1">
      <c r="A2506" s="1" t="s">
        <v>7</v>
      </c>
      <c r="B2506" s="11" t="s">
        <v>3197</v>
      </c>
      <c r="C2506" s="1" t="s">
        <v>1044</v>
      </c>
    </row>
    <row r="2507">
      <c r="A2507" s="1" t="s">
        <v>6</v>
      </c>
      <c r="B2507" s="11" t="s">
        <v>3198</v>
      </c>
      <c r="C2507" s="1" t="s">
        <v>803</v>
      </c>
    </row>
    <row r="2508">
      <c r="A2508" s="1" t="s">
        <v>6</v>
      </c>
      <c r="B2508" s="11" t="s">
        <v>3199</v>
      </c>
      <c r="C2508" s="1" t="s">
        <v>610</v>
      </c>
    </row>
    <row r="2509">
      <c r="A2509" s="1" t="s">
        <v>6</v>
      </c>
      <c r="B2509" s="11" t="s">
        <v>3200</v>
      </c>
      <c r="C2509" s="1" t="s">
        <v>869</v>
      </c>
    </row>
    <row r="2510" hidden="1">
      <c r="A2510" s="1" t="s">
        <v>7</v>
      </c>
      <c r="B2510" s="11" t="s">
        <v>3201</v>
      </c>
      <c r="C2510" s="1" t="s">
        <v>1694</v>
      </c>
    </row>
    <row r="2511" hidden="1">
      <c r="A2511" s="1" t="s">
        <v>7</v>
      </c>
      <c r="B2511" s="11" t="s">
        <v>3202</v>
      </c>
      <c r="C2511" s="1" t="s">
        <v>536</v>
      </c>
    </row>
    <row r="2512">
      <c r="A2512" s="1" t="s">
        <v>6</v>
      </c>
      <c r="B2512" s="11" t="s">
        <v>436</v>
      </c>
      <c r="C2512" s="1" t="s">
        <v>567</v>
      </c>
    </row>
    <row r="2513" hidden="1">
      <c r="A2513" s="1" t="s">
        <v>7</v>
      </c>
      <c r="B2513" s="11" t="s">
        <v>3203</v>
      </c>
      <c r="C2513" s="1" t="s">
        <v>536</v>
      </c>
    </row>
    <row r="2514" hidden="1">
      <c r="A2514" s="1" t="s">
        <v>7</v>
      </c>
      <c r="B2514" s="11" t="s">
        <v>3204</v>
      </c>
      <c r="C2514" s="1" t="s">
        <v>536</v>
      </c>
    </row>
    <row r="2515" hidden="1">
      <c r="A2515" s="1" t="s">
        <v>7</v>
      </c>
      <c r="B2515" s="11" t="s">
        <v>3205</v>
      </c>
      <c r="C2515" s="1" t="s">
        <v>571</v>
      </c>
    </row>
    <row r="2516" hidden="1">
      <c r="A2516" s="1" t="s">
        <v>7</v>
      </c>
      <c r="B2516" s="11" t="s">
        <v>3206</v>
      </c>
      <c r="C2516" s="1" t="s">
        <v>628</v>
      </c>
    </row>
    <row r="2517">
      <c r="A2517" s="1" t="s">
        <v>6</v>
      </c>
      <c r="B2517" s="11" t="s">
        <v>3207</v>
      </c>
      <c r="C2517" s="1" t="s">
        <v>528</v>
      </c>
    </row>
    <row r="2518">
      <c r="A2518" s="1" t="s">
        <v>6</v>
      </c>
      <c r="B2518" s="11" t="s">
        <v>3208</v>
      </c>
      <c r="C2518" s="1" t="s">
        <v>700</v>
      </c>
    </row>
    <row r="2519">
      <c r="A2519" s="1" t="s">
        <v>6</v>
      </c>
      <c r="B2519" s="11" t="s">
        <v>3209</v>
      </c>
      <c r="C2519" s="1" t="s">
        <v>876</v>
      </c>
    </row>
    <row r="2520">
      <c r="A2520" s="1" t="s">
        <v>6</v>
      </c>
      <c r="B2520" s="11" t="s">
        <v>3210</v>
      </c>
      <c r="C2520" s="1" t="s">
        <v>1134</v>
      </c>
    </row>
    <row r="2521">
      <c r="A2521" s="1" t="s">
        <v>6</v>
      </c>
      <c r="B2521" s="11" t="s">
        <v>3211</v>
      </c>
      <c r="C2521" s="1" t="s">
        <v>532</v>
      </c>
    </row>
    <row r="2522">
      <c r="A2522" s="1" t="s">
        <v>6</v>
      </c>
      <c r="B2522" s="11" t="s">
        <v>3212</v>
      </c>
      <c r="C2522" s="1" t="s">
        <v>851</v>
      </c>
    </row>
    <row r="2523">
      <c r="A2523" s="1" t="s">
        <v>6</v>
      </c>
      <c r="B2523" s="11" t="s">
        <v>3213</v>
      </c>
      <c r="C2523" s="1" t="s">
        <v>803</v>
      </c>
    </row>
    <row r="2524">
      <c r="A2524" s="1" t="s">
        <v>6</v>
      </c>
      <c r="B2524" s="11" t="s">
        <v>3214</v>
      </c>
      <c r="C2524" s="1" t="s">
        <v>563</v>
      </c>
    </row>
    <row r="2525" hidden="1">
      <c r="A2525" s="1" t="s">
        <v>7</v>
      </c>
      <c r="B2525" s="11" t="s">
        <v>3215</v>
      </c>
      <c r="C2525" s="1" t="s">
        <v>571</v>
      </c>
    </row>
    <row r="2526" hidden="1">
      <c r="A2526" s="1" t="s">
        <v>7</v>
      </c>
      <c r="B2526" s="11" t="s">
        <v>3216</v>
      </c>
      <c r="C2526" s="1" t="s">
        <v>571</v>
      </c>
    </row>
    <row r="2527" hidden="1">
      <c r="A2527" s="1" t="s">
        <v>7</v>
      </c>
      <c r="B2527" s="11" t="s">
        <v>3217</v>
      </c>
      <c r="C2527" s="1" t="s">
        <v>571</v>
      </c>
    </row>
    <row r="2528" hidden="1">
      <c r="A2528" s="1" t="s">
        <v>7</v>
      </c>
      <c r="B2528" s="11" t="s">
        <v>3218</v>
      </c>
      <c r="C2528" s="1" t="s">
        <v>536</v>
      </c>
    </row>
    <row r="2529">
      <c r="A2529" s="1" t="s">
        <v>6</v>
      </c>
      <c r="B2529" s="11" t="s">
        <v>3219</v>
      </c>
      <c r="C2529" s="1" t="s">
        <v>896</v>
      </c>
    </row>
    <row r="2530" hidden="1">
      <c r="A2530" s="1" t="s">
        <v>7</v>
      </c>
      <c r="B2530" s="11" t="s">
        <v>3220</v>
      </c>
      <c r="C2530" s="1" t="s">
        <v>536</v>
      </c>
    </row>
    <row r="2531" hidden="1">
      <c r="A2531" s="1" t="s">
        <v>7</v>
      </c>
      <c r="B2531" s="11" t="s">
        <v>3221</v>
      </c>
      <c r="C2531" s="1" t="s">
        <v>536</v>
      </c>
    </row>
    <row r="2532" hidden="1">
      <c r="A2532" s="1" t="s">
        <v>7</v>
      </c>
      <c r="B2532" s="11" t="s">
        <v>3222</v>
      </c>
      <c r="C2532" s="1" t="s">
        <v>536</v>
      </c>
    </row>
    <row r="2533" hidden="1">
      <c r="A2533" s="1" t="s">
        <v>7</v>
      </c>
      <c r="B2533" s="11" t="s">
        <v>3223</v>
      </c>
      <c r="C2533" s="1" t="s">
        <v>536</v>
      </c>
    </row>
    <row r="2534">
      <c r="A2534" s="1" t="s">
        <v>6</v>
      </c>
      <c r="B2534" s="11" t="s">
        <v>3224</v>
      </c>
      <c r="C2534" s="1" t="s">
        <v>538</v>
      </c>
    </row>
    <row r="2535">
      <c r="A2535" s="1" t="s">
        <v>6</v>
      </c>
      <c r="B2535" s="11" t="s">
        <v>3225</v>
      </c>
      <c r="C2535" s="1" t="s">
        <v>582</v>
      </c>
    </row>
    <row r="2536" hidden="1">
      <c r="A2536" s="1" t="s">
        <v>7</v>
      </c>
      <c r="B2536" s="11" t="s">
        <v>3226</v>
      </c>
      <c r="C2536" s="1" t="s">
        <v>526</v>
      </c>
    </row>
    <row r="2537" hidden="1">
      <c r="A2537" s="1" t="s">
        <v>7</v>
      </c>
      <c r="B2537" s="11" t="s">
        <v>3227</v>
      </c>
      <c r="C2537" s="1" t="s">
        <v>1044</v>
      </c>
    </row>
    <row r="2538">
      <c r="A2538" s="1" t="s">
        <v>6</v>
      </c>
      <c r="B2538" s="11" t="s">
        <v>3228</v>
      </c>
      <c r="C2538" s="1" t="s">
        <v>1593</v>
      </c>
    </row>
    <row r="2539">
      <c r="A2539" s="1" t="s">
        <v>6</v>
      </c>
      <c r="B2539" s="11" t="s">
        <v>3229</v>
      </c>
      <c r="C2539" s="1" t="s">
        <v>1196</v>
      </c>
    </row>
    <row r="2540" hidden="1">
      <c r="A2540" s="1" t="s">
        <v>7</v>
      </c>
      <c r="B2540" s="11" t="s">
        <v>3230</v>
      </c>
      <c r="C2540" s="1" t="s">
        <v>3231</v>
      </c>
    </row>
    <row r="2541">
      <c r="A2541" s="1" t="s">
        <v>6</v>
      </c>
      <c r="B2541" s="11" t="s">
        <v>3232</v>
      </c>
      <c r="C2541" s="1" t="s">
        <v>640</v>
      </c>
    </row>
    <row r="2542">
      <c r="A2542" s="1" t="s">
        <v>6</v>
      </c>
      <c r="B2542" s="11" t="s">
        <v>3233</v>
      </c>
      <c r="C2542" s="1" t="s">
        <v>700</v>
      </c>
    </row>
    <row r="2543">
      <c r="A2543" s="1" t="s">
        <v>6</v>
      </c>
      <c r="B2543" s="11" t="s">
        <v>3234</v>
      </c>
      <c r="C2543" s="1" t="s">
        <v>597</v>
      </c>
    </row>
    <row r="2544">
      <c r="A2544" s="1" t="s">
        <v>6</v>
      </c>
      <c r="B2544" s="11" t="s">
        <v>3235</v>
      </c>
      <c r="C2544" s="1" t="s">
        <v>599</v>
      </c>
    </row>
    <row r="2545" hidden="1">
      <c r="A2545" s="1" t="s">
        <v>7</v>
      </c>
      <c r="B2545" s="11" t="s">
        <v>3236</v>
      </c>
      <c r="C2545" s="1" t="s">
        <v>571</v>
      </c>
    </row>
    <row r="2546">
      <c r="A2546" s="1" t="s">
        <v>6</v>
      </c>
      <c r="B2546" s="11" t="s">
        <v>3237</v>
      </c>
      <c r="C2546" s="1" t="s">
        <v>664</v>
      </c>
    </row>
    <row r="2547">
      <c r="A2547" s="1" t="s">
        <v>6</v>
      </c>
      <c r="B2547" s="11" t="s">
        <v>3238</v>
      </c>
      <c r="C2547" s="1" t="s">
        <v>530</v>
      </c>
    </row>
    <row r="2548">
      <c r="A2548" s="1" t="s">
        <v>6</v>
      </c>
      <c r="B2548" s="11" t="s">
        <v>3239</v>
      </c>
      <c r="C2548" s="1" t="s">
        <v>1579</v>
      </c>
    </row>
    <row r="2549">
      <c r="A2549" s="1" t="s">
        <v>6</v>
      </c>
      <c r="B2549" s="11" t="s">
        <v>3240</v>
      </c>
      <c r="C2549" s="1" t="s">
        <v>573</v>
      </c>
    </row>
    <row r="2550">
      <c r="A2550" s="1" t="s">
        <v>6</v>
      </c>
      <c r="B2550" s="11" t="s">
        <v>3241</v>
      </c>
      <c r="C2550" s="1" t="s">
        <v>538</v>
      </c>
    </row>
    <row r="2551">
      <c r="A2551" s="1" t="s">
        <v>6</v>
      </c>
      <c r="B2551" s="11" t="s">
        <v>3242</v>
      </c>
      <c r="C2551" s="1" t="s">
        <v>696</v>
      </c>
    </row>
    <row r="2552">
      <c r="A2552" s="1" t="s">
        <v>6</v>
      </c>
      <c r="B2552" s="11" t="s">
        <v>3243</v>
      </c>
      <c r="C2552" s="1" t="s">
        <v>554</v>
      </c>
    </row>
    <row r="2553">
      <c r="A2553" s="1" t="s">
        <v>6</v>
      </c>
      <c r="B2553" s="11" t="s">
        <v>3244</v>
      </c>
      <c r="C2553" s="1" t="s">
        <v>705</v>
      </c>
    </row>
    <row r="2554">
      <c r="A2554" s="1" t="s">
        <v>6</v>
      </c>
      <c r="B2554" s="11" t="s">
        <v>3245</v>
      </c>
      <c r="C2554" s="1" t="s">
        <v>580</v>
      </c>
    </row>
    <row r="2555">
      <c r="A2555" s="1" t="s">
        <v>6</v>
      </c>
      <c r="B2555" s="11" t="s">
        <v>3246</v>
      </c>
      <c r="C2555" s="1" t="s">
        <v>544</v>
      </c>
    </row>
    <row r="2556">
      <c r="A2556" s="1" t="s">
        <v>6</v>
      </c>
      <c r="B2556" s="11" t="s">
        <v>3247</v>
      </c>
      <c r="C2556" s="1" t="s">
        <v>634</v>
      </c>
    </row>
    <row r="2557" hidden="1">
      <c r="A2557" s="1" t="s">
        <v>7</v>
      </c>
      <c r="B2557" s="11" t="s">
        <v>3248</v>
      </c>
      <c r="C2557" s="1" t="s">
        <v>571</v>
      </c>
    </row>
    <row r="2558">
      <c r="A2558" s="1" t="s">
        <v>6</v>
      </c>
      <c r="B2558" s="11" t="s">
        <v>3249</v>
      </c>
      <c r="C2558" s="1" t="s">
        <v>599</v>
      </c>
    </row>
    <row r="2559" hidden="1">
      <c r="A2559" s="1" t="s">
        <v>7</v>
      </c>
      <c r="B2559" s="11" t="s">
        <v>3250</v>
      </c>
      <c r="C2559" s="1" t="s">
        <v>536</v>
      </c>
    </row>
    <row r="2560">
      <c r="A2560" s="1" t="s">
        <v>6</v>
      </c>
      <c r="B2560" s="11" t="s">
        <v>3251</v>
      </c>
      <c r="C2560" s="1" t="s">
        <v>1787</v>
      </c>
    </row>
    <row r="2561" hidden="1">
      <c r="A2561" s="1" t="s">
        <v>7</v>
      </c>
      <c r="B2561" s="11" t="s">
        <v>3252</v>
      </c>
      <c r="C2561" s="1" t="s">
        <v>628</v>
      </c>
    </row>
    <row r="2562">
      <c r="A2562" s="1" t="s">
        <v>6</v>
      </c>
      <c r="B2562" s="11" t="s">
        <v>3253</v>
      </c>
      <c r="C2562" s="1" t="s">
        <v>851</v>
      </c>
    </row>
    <row r="2563">
      <c r="A2563" s="1" t="s">
        <v>6</v>
      </c>
      <c r="B2563" s="11" t="s">
        <v>3254</v>
      </c>
      <c r="C2563" s="1" t="s">
        <v>671</v>
      </c>
    </row>
    <row r="2564" hidden="1">
      <c r="A2564" s="1" t="s">
        <v>7</v>
      </c>
      <c r="B2564" s="11" t="s">
        <v>3255</v>
      </c>
      <c r="C2564" s="1" t="s">
        <v>536</v>
      </c>
    </row>
    <row r="2565" hidden="1">
      <c r="A2565" s="1" t="s">
        <v>7</v>
      </c>
      <c r="B2565" s="11" t="s">
        <v>3256</v>
      </c>
      <c r="C2565" s="1" t="s">
        <v>526</v>
      </c>
    </row>
    <row r="2566">
      <c r="A2566" s="1" t="s">
        <v>6</v>
      </c>
      <c r="B2566" s="11" t="s">
        <v>3257</v>
      </c>
      <c r="C2566" s="1" t="s">
        <v>552</v>
      </c>
    </row>
    <row r="2567">
      <c r="A2567" s="1" t="s">
        <v>6</v>
      </c>
      <c r="B2567" s="11" t="s">
        <v>3258</v>
      </c>
      <c r="C2567" s="1" t="s">
        <v>569</v>
      </c>
    </row>
    <row r="2568">
      <c r="A2568" s="1" t="s">
        <v>6</v>
      </c>
      <c r="B2568" s="11" t="s">
        <v>3259</v>
      </c>
      <c r="C2568" s="1" t="s">
        <v>620</v>
      </c>
    </row>
    <row r="2569" hidden="1">
      <c r="A2569" s="1" t="s">
        <v>7</v>
      </c>
      <c r="B2569" s="11" t="s">
        <v>3260</v>
      </c>
      <c r="C2569" s="1" t="s">
        <v>628</v>
      </c>
    </row>
    <row r="2570" hidden="1">
      <c r="A2570" s="1" t="s">
        <v>7</v>
      </c>
      <c r="B2570" s="11" t="s">
        <v>3261</v>
      </c>
      <c r="C2570" s="1" t="s">
        <v>571</v>
      </c>
    </row>
    <row r="2571" hidden="1">
      <c r="A2571" s="1" t="s">
        <v>7</v>
      </c>
      <c r="B2571" s="11" t="s">
        <v>3262</v>
      </c>
      <c r="C2571" s="1" t="s">
        <v>571</v>
      </c>
    </row>
    <row r="2572">
      <c r="A2572" s="1" t="s">
        <v>6</v>
      </c>
      <c r="B2572" s="11" t="s">
        <v>3263</v>
      </c>
      <c r="C2572" s="1" t="s">
        <v>720</v>
      </c>
    </row>
    <row r="2573">
      <c r="A2573" s="1" t="s">
        <v>6</v>
      </c>
      <c r="B2573" s="11" t="s">
        <v>3264</v>
      </c>
      <c r="C2573" s="1" t="s">
        <v>1317</v>
      </c>
    </row>
    <row r="2574">
      <c r="A2574" s="1" t="s">
        <v>6</v>
      </c>
      <c r="B2574" s="11" t="s">
        <v>3265</v>
      </c>
      <c r="C2574" s="1" t="s">
        <v>591</v>
      </c>
    </row>
    <row r="2575" hidden="1">
      <c r="A2575" s="1" t="s">
        <v>7</v>
      </c>
      <c r="B2575" s="11" t="s">
        <v>3266</v>
      </c>
      <c r="C2575" s="1" t="s">
        <v>536</v>
      </c>
    </row>
    <row r="2576">
      <c r="A2576" s="1" t="s">
        <v>6</v>
      </c>
      <c r="B2576" s="11" t="s">
        <v>3267</v>
      </c>
      <c r="C2576" s="1" t="s">
        <v>538</v>
      </c>
    </row>
    <row r="2577">
      <c r="A2577" s="1" t="s">
        <v>6</v>
      </c>
      <c r="B2577" s="11" t="s">
        <v>3268</v>
      </c>
      <c r="C2577" s="1" t="s">
        <v>881</v>
      </c>
    </row>
    <row r="2578" hidden="1">
      <c r="A2578" s="1" t="s">
        <v>7</v>
      </c>
      <c r="B2578" s="11" t="s">
        <v>3269</v>
      </c>
      <c r="C2578" s="1" t="s">
        <v>571</v>
      </c>
    </row>
    <row r="2579">
      <c r="A2579" s="1" t="s">
        <v>6</v>
      </c>
      <c r="B2579" s="11" t="s">
        <v>3270</v>
      </c>
      <c r="C2579" s="1" t="s">
        <v>599</v>
      </c>
    </row>
    <row r="2580">
      <c r="A2580" s="1" t="s">
        <v>6</v>
      </c>
      <c r="B2580" s="11" t="s">
        <v>3271</v>
      </c>
      <c r="C2580" s="1" t="s">
        <v>685</v>
      </c>
    </row>
    <row r="2581">
      <c r="A2581" s="1" t="s">
        <v>6</v>
      </c>
      <c r="B2581" s="11" t="s">
        <v>3272</v>
      </c>
      <c r="C2581" s="1" t="s">
        <v>685</v>
      </c>
    </row>
    <row r="2582">
      <c r="A2582" s="1" t="s">
        <v>6</v>
      </c>
      <c r="B2582" s="11" t="s">
        <v>3273</v>
      </c>
      <c r="C2582" s="1" t="s">
        <v>597</v>
      </c>
    </row>
    <row r="2583">
      <c r="A2583" s="1" t="s">
        <v>6</v>
      </c>
      <c r="B2583" s="11" t="s">
        <v>3274</v>
      </c>
      <c r="C2583" s="1" t="s">
        <v>528</v>
      </c>
    </row>
    <row r="2584" hidden="1">
      <c r="A2584" s="1" t="s">
        <v>7</v>
      </c>
      <c r="B2584" s="11" t="s">
        <v>3275</v>
      </c>
      <c r="C2584" s="1" t="s">
        <v>526</v>
      </c>
    </row>
    <row r="2585">
      <c r="A2585" s="1" t="s">
        <v>6</v>
      </c>
      <c r="B2585" s="11" t="s">
        <v>3276</v>
      </c>
      <c r="C2585" s="1" t="s">
        <v>710</v>
      </c>
    </row>
    <row r="2586">
      <c r="A2586" s="1" t="s">
        <v>6</v>
      </c>
      <c r="B2586" s="11" t="s">
        <v>3277</v>
      </c>
      <c r="C2586" s="1" t="s">
        <v>761</v>
      </c>
    </row>
    <row r="2587">
      <c r="A2587" s="1" t="s">
        <v>6</v>
      </c>
      <c r="B2587" s="11" t="s">
        <v>3278</v>
      </c>
      <c r="C2587" s="1" t="s">
        <v>567</v>
      </c>
    </row>
    <row r="2588">
      <c r="A2588" s="1" t="s">
        <v>6</v>
      </c>
      <c r="B2588" s="11" t="s">
        <v>3279</v>
      </c>
      <c r="C2588" s="1" t="s">
        <v>1196</v>
      </c>
    </row>
    <row r="2589" hidden="1">
      <c r="A2589" s="1" t="s">
        <v>7</v>
      </c>
      <c r="B2589" s="11" t="s">
        <v>3280</v>
      </c>
      <c r="C2589" s="1" t="s">
        <v>526</v>
      </c>
    </row>
    <row r="2590">
      <c r="A2590" s="1" t="s">
        <v>6</v>
      </c>
      <c r="B2590" s="11" t="s">
        <v>3281</v>
      </c>
      <c r="C2590" s="1" t="s">
        <v>978</v>
      </c>
    </row>
    <row r="2591">
      <c r="A2591" s="1" t="s">
        <v>6</v>
      </c>
      <c r="B2591" s="11" t="s">
        <v>3282</v>
      </c>
      <c r="C2591" s="1" t="s">
        <v>563</v>
      </c>
    </row>
    <row r="2592">
      <c r="A2592" s="1" t="s">
        <v>6</v>
      </c>
      <c r="B2592" s="11" t="s">
        <v>3283</v>
      </c>
      <c r="C2592" s="1" t="s">
        <v>805</v>
      </c>
    </row>
    <row r="2593">
      <c r="A2593" s="1" t="s">
        <v>6</v>
      </c>
      <c r="B2593" s="11" t="s">
        <v>3284</v>
      </c>
      <c r="C2593" s="1" t="s">
        <v>1034</v>
      </c>
    </row>
    <row r="2594">
      <c r="A2594" s="1" t="s">
        <v>6</v>
      </c>
      <c r="B2594" s="11" t="s">
        <v>3285</v>
      </c>
      <c r="C2594" s="1" t="s">
        <v>538</v>
      </c>
    </row>
    <row r="2595" hidden="1">
      <c r="A2595" s="1" t="s">
        <v>7</v>
      </c>
      <c r="B2595" s="11" t="s">
        <v>3286</v>
      </c>
      <c r="C2595" s="1" t="s">
        <v>536</v>
      </c>
    </row>
    <row r="2596">
      <c r="A2596" s="1" t="s">
        <v>6</v>
      </c>
      <c r="B2596" s="11" t="s">
        <v>3287</v>
      </c>
      <c r="C2596" s="1" t="s">
        <v>595</v>
      </c>
    </row>
    <row r="2597" hidden="1">
      <c r="A2597" s="1" t="s">
        <v>7</v>
      </c>
      <c r="B2597" s="11" t="s">
        <v>3288</v>
      </c>
      <c r="C2597" s="1" t="s">
        <v>536</v>
      </c>
    </row>
    <row r="2598">
      <c r="A2598" s="1" t="s">
        <v>6</v>
      </c>
      <c r="B2598" s="11" t="s">
        <v>3289</v>
      </c>
      <c r="C2598" s="1" t="s">
        <v>576</v>
      </c>
    </row>
    <row r="2599">
      <c r="A2599" s="1" t="s">
        <v>6</v>
      </c>
      <c r="B2599" s="11" t="s">
        <v>3290</v>
      </c>
      <c r="C2599" s="1" t="s">
        <v>694</v>
      </c>
    </row>
    <row r="2600">
      <c r="A2600" s="1" t="s">
        <v>6</v>
      </c>
      <c r="B2600" s="11" t="s">
        <v>3291</v>
      </c>
      <c r="C2600" s="1" t="s">
        <v>1288</v>
      </c>
    </row>
    <row r="2601">
      <c r="A2601" s="1" t="s">
        <v>6</v>
      </c>
      <c r="B2601" s="11" t="s">
        <v>3292</v>
      </c>
      <c r="C2601" s="1" t="s">
        <v>666</v>
      </c>
    </row>
    <row r="2602" hidden="1">
      <c r="A2602" s="1" t="s">
        <v>7</v>
      </c>
      <c r="B2602" s="11" t="s">
        <v>3293</v>
      </c>
      <c r="C2602" s="1" t="s">
        <v>628</v>
      </c>
    </row>
    <row r="2603">
      <c r="A2603" s="1" t="s">
        <v>6</v>
      </c>
      <c r="B2603" s="11" t="s">
        <v>3294</v>
      </c>
      <c r="C2603" s="1" t="s">
        <v>758</v>
      </c>
    </row>
    <row r="2604">
      <c r="A2604" s="1" t="s">
        <v>6</v>
      </c>
      <c r="B2604" s="11" t="s">
        <v>3295</v>
      </c>
      <c r="C2604" s="1" t="s">
        <v>694</v>
      </c>
    </row>
    <row r="2605">
      <c r="A2605" s="1" t="s">
        <v>6</v>
      </c>
      <c r="B2605" s="11" t="s">
        <v>3296</v>
      </c>
      <c r="C2605" s="1" t="s">
        <v>1317</v>
      </c>
    </row>
    <row r="2606">
      <c r="A2606" s="1" t="s">
        <v>6</v>
      </c>
      <c r="B2606" s="11" t="s">
        <v>3297</v>
      </c>
      <c r="C2606" s="1" t="s">
        <v>563</v>
      </c>
    </row>
    <row r="2607" hidden="1">
      <c r="A2607" s="1" t="s">
        <v>7</v>
      </c>
      <c r="B2607" s="11" t="s">
        <v>3298</v>
      </c>
      <c r="C2607" s="1" t="s">
        <v>628</v>
      </c>
    </row>
    <row r="2608" hidden="1">
      <c r="A2608" s="1" t="s">
        <v>7</v>
      </c>
      <c r="B2608" s="11" t="s">
        <v>3299</v>
      </c>
      <c r="C2608" s="1" t="s">
        <v>536</v>
      </c>
    </row>
    <row r="2609" hidden="1">
      <c r="A2609" s="1" t="s">
        <v>7</v>
      </c>
      <c r="B2609" s="11" t="s">
        <v>3300</v>
      </c>
      <c r="C2609" s="1" t="s">
        <v>536</v>
      </c>
    </row>
    <row r="2610">
      <c r="A2610" s="1" t="s">
        <v>6</v>
      </c>
      <c r="B2610" s="11" t="s">
        <v>3301</v>
      </c>
      <c r="C2610" s="1" t="s">
        <v>530</v>
      </c>
    </row>
    <row r="2611">
      <c r="A2611" s="1" t="s">
        <v>6</v>
      </c>
      <c r="B2611" s="11" t="s">
        <v>3302</v>
      </c>
      <c r="C2611" s="1" t="s">
        <v>886</v>
      </c>
    </row>
    <row r="2612">
      <c r="A2612" s="1" t="s">
        <v>6</v>
      </c>
      <c r="B2612" s="11" t="s">
        <v>3303</v>
      </c>
      <c r="C2612" s="1" t="s">
        <v>710</v>
      </c>
    </row>
    <row r="2613">
      <c r="A2613" s="1" t="s">
        <v>6</v>
      </c>
      <c r="B2613" s="11" t="s">
        <v>3304</v>
      </c>
      <c r="C2613" s="1" t="s">
        <v>552</v>
      </c>
    </row>
    <row r="2614" hidden="1">
      <c r="A2614" s="1" t="s">
        <v>7</v>
      </c>
      <c r="B2614" s="11" t="s">
        <v>3305</v>
      </c>
      <c r="C2614" s="1" t="s">
        <v>536</v>
      </c>
    </row>
    <row r="2615">
      <c r="A2615" s="1" t="s">
        <v>6</v>
      </c>
      <c r="B2615" s="11" t="s">
        <v>3306</v>
      </c>
      <c r="C2615" s="1" t="s">
        <v>3307</v>
      </c>
    </row>
    <row r="2616">
      <c r="A2616" s="1" t="s">
        <v>6</v>
      </c>
      <c r="B2616" s="11" t="s">
        <v>3308</v>
      </c>
      <c r="C2616" s="1" t="s">
        <v>634</v>
      </c>
    </row>
    <row r="2617">
      <c r="A2617" s="1" t="s">
        <v>6</v>
      </c>
      <c r="B2617" s="11" t="s">
        <v>3309</v>
      </c>
      <c r="C2617" s="1" t="s">
        <v>1034</v>
      </c>
    </row>
    <row r="2618" hidden="1">
      <c r="A2618" s="1" t="s">
        <v>7</v>
      </c>
      <c r="B2618" s="11" t="s">
        <v>3310</v>
      </c>
      <c r="C2618" s="1" t="s">
        <v>571</v>
      </c>
    </row>
    <row r="2619" hidden="1">
      <c r="A2619" s="1" t="s">
        <v>7</v>
      </c>
      <c r="B2619" s="11" t="s">
        <v>3311</v>
      </c>
      <c r="C2619" s="1" t="s">
        <v>571</v>
      </c>
    </row>
    <row r="2620" hidden="1">
      <c r="A2620" s="1" t="s">
        <v>7</v>
      </c>
      <c r="B2620" s="11" t="s">
        <v>3312</v>
      </c>
      <c r="C2620" s="1" t="s">
        <v>536</v>
      </c>
    </row>
    <row r="2621">
      <c r="A2621" s="1" t="s">
        <v>6</v>
      </c>
      <c r="B2621" s="11" t="s">
        <v>3313</v>
      </c>
      <c r="C2621" s="1" t="s">
        <v>587</v>
      </c>
    </row>
    <row r="2622">
      <c r="A2622" s="1" t="s">
        <v>6</v>
      </c>
      <c r="B2622" s="11" t="s">
        <v>3314</v>
      </c>
      <c r="C2622" s="1" t="s">
        <v>528</v>
      </c>
    </row>
    <row r="2623">
      <c r="A2623" s="1" t="s">
        <v>6</v>
      </c>
      <c r="B2623" s="11" t="s">
        <v>3315</v>
      </c>
      <c r="C2623" s="1" t="s">
        <v>803</v>
      </c>
    </row>
    <row r="2624">
      <c r="A2624" s="1" t="s">
        <v>6</v>
      </c>
      <c r="B2624" s="11" t="s">
        <v>3316</v>
      </c>
      <c r="C2624" s="1" t="s">
        <v>645</v>
      </c>
    </row>
    <row r="2625">
      <c r="A2625" s="1" t="s">
        <v>6</v>
      </c>
      <c r="B2625" s="11" t="s">
        <v>3317</v>
      </c>
      <c r="C2625" s="1" t="s">
        <v>1034</v>
      </c>
    </row>
    <row r="2626">
      <c r="A2626" s="1" t="s">
        <v>6</v>
      </c>
      <c r="B2626" s="11" t="s">
        <v>3318</v>
      </c>
      <c r="C2626" s="1" t="s">
        <v>700</v>
      </c>
    </row>
    <row r="2627" hidden="1">
      <c r="A2627" s="1" t="s">
        <v>7</v>
      </c>
      <c r="B2627" s="11" t="s">
        <v>3319</v>
      </c>
      <c r="C2627" s="1" t="s">
        <v>526</v>
      </c>
    </row>
    <row r="2628">
      <c r="A2628" s="1" t="s">
        <v>6</v>
      </c>
      <c r="B2628" s="11" t="s">
        <v>3320</v>
      </c>
      <c r="C2628" s="1" t="s">
        <v>1579</v>
      </c>
    </row>
    <row r="2629">
      <c r="A2629" s="1" t="s">
        <v>6</v>
      </c>
      <c r="B2629" s="11" t="s">
        <v>3321</v>
      </c>
      <c r="C2629" s="1" t="s">
        <v>576</v>
      </c>
    </row>
    <row r="2630">
      <c r="A2630" s="1" t="s">
        <v>6</v>
      </c>
      <c r="B2630" s="11" t="s">
        <v>3322</v>
      </c>
      <c r="C2630" s="1" t="s">
        <v>1219</v>
      </c>
    </row>
    <row r="2631">
      <c r="A2631" s="1" t="s">
        <v>6</v>
      </c>
      <c r="B2631" s="11" t="s">
        <v>3323</v>
      </c>
      <c r="C2631" s="1" t="s">
        <v>1107</v>
      </c>
    </row>
    <row r="2632">
      <c r="A2632" s="1" t="s">
        <v>6</v>
      </c>
      <c r="B2632" s="11" t="s">
        <v>3324</v>
      </c>
      <c r="C2632" s="1" t="s">
        <v>620</v>
      </c>
    </row>
    <row r="2633">
      <c r="A2633" s="1" t="s">
        <v>6</v>
      </c>
      <c r="B2633" s="11" t="s">
        <v>3325</v>
      </c>
      <c r="C2633" s="1" t="s">
        <v>894</v>
      </c>
    </row>
    <row r="2634">
      <c r="A2634" s="1" t="s">
        <v>6</v>
      </c>
      <c r="B2634" s="11" t="s">
        <v>3326</v>
      </c>
      <c r="C2634" s="1" t="s">
        <v>538</v>
      </c>
    </row>
    <row r="2635" hidden="1">
      <c r="A2635" s="1" t="s">
        <v>7</v>
      </c>
      <c r="B2635" s="11" t="s">
        <v>3327</v>
      </c>
      <c r="C2635" s="1" t="s">
        <v>536</v>
      </c>
    </row>
    <row r="2636">
      <c r="A2636" s="1" t="s">
        <v>6</v>
      </c>
      <c r="B2636" s="11" t="s">
        <v>3328</v>
      </c>
      <c r="C2636" s="1" t="s">
        <v>561</v>
      </c>
    </row>
    <row r="2637" hidden="1">
      <c r="A2637" s="1" t="s">
        <v>7</v>
      </c>
      <c r="B2637" s="11" t="s">
        <v>3329</v>
      </c>
      <c r="C2637" s="1" t="s">
        <v>536</v>
      </c>
    </row>
    <row r="2638">
      <c r="A2638" s="1" t="s">
        <v>6</v>
      </c>
      <c r="B2638" s="11" t="s">
        <v>3330</v>
      </c>
      <c r="C2638" s="1" t="s">
        <v>681</v>
      </c>
    </row>
    <row r="2639">
      <c r="A2639" s="1" t="s">
        <v>6</v>
      </c>
      <c r="B2639" s="11" t="s">
        <v>3331</v>
      </c>
      <c r="C2639" s="1" t="s">
        <v>580</v>
      </c>
    </row>
    <row r="2640" hidden="1">
      <c r="A2640" s="1" t="s">
        <v>7</v>
      </c>
      <c r="B2640" s="11" t="s">
        <v>3332</v>
      </c>
      <c r="C2640" s="1" t="s">
        <v>526</v>
      </c>
    </row>
    <row r="2641">
      <c r="A2641" s="1" t="s">
        <v>6</v>
      </c>
      <c r="B2641" s="11" t="s">
        <v>3333</v>
      </c>
      <c r="C2641" s="1" t="s">
        <v>569</v>
      </c>
    </row>
    <row r="2642" hidden="1">
      <c r="A2642" s="1" t="s">
        <v>7</v>
      </c>
      <c r="B2642" s="11" t="s">
        <v>3334</v>
      </c>
      <c r="C2642" s="1" t="s">
        <v>526</v>
      </c>
    </row>
    <row r="2643">
      <c r="A2643" s="1" t="s">
        <v>6</v>
      </c>
      <c r="B2643" s="11" t="s">
        <v>3335</v>
      </c>
      <c r="C2643" s="1" t="s">
        <v>1288</v>
      </c>
    </row>
    <row r="2644">
      <c r="A2644" s="1" t="s">
        <v>6</v>
      </c>
      <c r="B2644" s="11" t="s">
        <v>3336</v>
      </c>
      <c r="C2644" s="1" t="s">
        <v>662</v>
      </c>
    </row>
    <row r="2645">
      <c r="A2645" s="1" t="s">
        <v>6</v>
      </c>
      <c r="B2645" s="11" t="s">
        <v>3337</v>
      </c>
      <c r="C2645" s="1" t="s">
        <v>980</v>
      </c>
    </row>
    <row r="2646" hidden="1">
      <c r="A2646" s="1" t="s">
        <v>7</v>
      </c>
      <c r="B2646" s="11" t="s">
        <v>3338</v>
      </c>
      <c r="C2646" s="1" t="s">
        <v>536</v>
      </c>
    </row>
    <row r="2647" hidden="1">
      <c r="A2647" s="1" t="s">
        <v>7</v>
      </c>
      <c r="B2647" s="11" t="s">
        <v>3339</v>
      </c>
      <c r="C2647" s="1" t="s">
        <v>536</v>
      </c>
    </row>
    <row r="2648">
      <c r="A2648" s="1" t="s">
        <v>6</v>
      </c>
      <c r="B2648" s="11" t="s">
        <v>3340</v>
      </c>
      <c r="C2648" s="1" t="s">
        <v>610</v>
      </c>
    </row>
    <row r="2649" hidden="1">
      <c r="A2649" s="1" t="s">
        <v>7</v>
      </c>
      <c r="B2649" s="11" t="s">
        <v>3341</v>
      </c>
      <c r="C2649" s="1" t="s">
        <v>571</v>
      </c>
    </row>
    <row r="2650" hidden="1">
      <c r="A2650" s="1" t="s">
        <v>7</v>
      </c>
      <c r="B2650" s="11" t="s">
        <v>3342</v>
      </c>
      <c r="C2650" s="1" t="s">
        <v>571</v>
      </c>
    </row>
    <row r="2651" hidden="1">
      <c r="A2651" s="1" t="s">
        <v>7</v>
      </c>
      <c r="B2651" s="11" t="s">
        <v>3343</v>
      </c>
      <c r="C2651" s="1" t="s">
        <v>536</v>
      </c>
    </row>
    <row r="2652">
      <c r="A2652" s="1" t="s">
        <v>6</v>
      </c>
      <c r="B2652" s="11" t="s">
        <v>3344</v>
      </c>
      <c r="C2652" s="1" t="s">
        <v>610</v>
      </c>
    </row>
    <row r="2653" hidden="1">
      <c r="A2653" s="1" t="s">
        <v>7</v>
      </c>
      <c r="B2653" s="11" t="s">
        <v>3345</v>
      </c>
      <c r="C2653" s="1" t="s">
        <v>571</v>
      </c>
    </row>
    <row r="2654" hidden="1">
      <c r="A2654" s="1" t="s">
        <v>7</v>
      </c>
      <c r="B2654" s="11" t="s">
        <v>3346</v>
      </c>
      <c r="C2654" s="1" t="s">
        <v>536</v>
      </c>
    </row>
    <row r="2655">
      <c r="A2655" s="1" t="s">
        <v>6</v>
      </c>
      <c r="B2655" s="11" t="s">
        <v>3347</v>
      </c>
      <c r="C2655" s="1" t="s">
        <v>550</v>
      </c>
    </row>
    <row r="2656">
      <c r="A2656" s="1" t="s">
        <v>6</v>
      </c>
      <c r="B2656" s="11" t="s">
        <v>3348</v>
      </c>
      <c r="C2656" s="1" t="s">
        <v>576</v>
      </c>
    </row>
    <row r="2657">
      <c r="A2657" s="1" t="s">
        <v>6</v>
      </c>
      <c r="B2657" s="11" t="s">
        <v>3349</v>
      </c>
      <c r="C2657" s="1" t="s">
        <v>694</v>
      </c>
    </row>
    <row r="2658" hidden="1">
      <c r="A2658" s="1" t="s">
        <v>7</v>
      </c>
      <c r="B2658" s="11" t="s">
        <v>3350</v>
      </c>
      <c r="C2658" s="1" t="s">
        <v>536</v>
      </c>
    </row>
    <row r="2659">
      <c r="A2659" s="1" t="s">
        <v>6</v>
      </c>
      <c r="B2659" s="11" t="s">
        <v>3351</v>
      </c>
      <c r="C2659" s="1" t="s">
        <v>694</v>
      </c>
    </row>
    <row r="2660" hidden="1">
      <c r="A2660" s="1" t="s">
        <v>7</v>
      </c>
      <c r="B2660" s="11" t="s">
        <v>3352</v>
      </c>
      <c r="C2660" s="1" t="s">
        <v>1044</v>
      </c>
    </row>
    <row r="2661">
      <c r="A2661" s="1" t="s">
        <v>6</v>
      </c>
      <c r="B2661" s="11" t="s">
        <v>3353</v>
      </c>
      <c r="C2661" s="1" t="s">
        <v>750</v>
      </c>
    </row>
    <row r="2662">
      <c r="A2662" s="1" t="s">
        <v>6</v>
      </c>
      <c r="B2662" s="11" t="s">
        <v>3354</v>
      </c>
      <c r="C2662" s="1" t="s">
        <v>710</v>
      </c>
    </row>
    <row r="2663">
      <c r="A2663" s="1" t="s">
        <v>6</v>
      </c>
      <c r="B2663" s="11" t="s">
        <v>3355</v>
      </c>
      <c r="C2663" s="1" t="s">
        <v>803</v>
      </c>
    </row>
    <row r="2664">
      <c r="A2664" s="1" t="s">
        <v>6</v>
      </c>
      <c r="B2664" s="11" t="s">
        <v>3356</v>
      </c>
      <c r="C2664" s="1" t="s">
        <v>528</v>
      </c>
    </row>
    <row r="2665">
      <c r="A2665" s="1" t="s">
        <v>6</v>
      </c>
      <c r="B2665" s="11" t="s">
        <v>3357</v>
      </c>
      <c r="C2665" s="1" t="s">
        <v>761</v>
      </c>
    </row>
    <row r="2666">
      <c r="A2666" s="1" t="s">
        <v>6</v>
      </c>
      <c r="B2666" s="11" t="s">
        <v>3358</v>
      </c>
      <c r="C2666" s="1" t="s">
        <v>1303</v>
      </c>
    </row>
    <row r="2667">
      <c r="A2667" s="1" t="s">
        <v>6</v>
      </c>
      <c r="B2667" s="11" t="s">
        <v>3359</v>
      </c>
      <c r="C2667" s="1" t="s">
        <v>538</v>
      </c>
    </row>
    <row r="2668">
      <c r="A2668" s="1" t="s">
        <v>6</v>
      </c>
      <c r="B2668" s="11" t="s">
        <v>3360</v>
      </c>
      <c r="C2668" s="1" t="s">
        <v>550</v>
      </c>
    </row>
    <row r="2669">
      <c r="A2669" s="1" t="s">
        <v>6</v>
      </c>
      <c r="B2669" s="11" t="s">
        <v>3361</v>
      </c>
      <c r="C2669" s="1" t="s">
        <v>597</v>
      </c>
    </row>
    <row r="2670">
      <c r="A2670" s="1" t="s">
        <v>6</v>
      </c>
      <c r="B2670" s="11" t="s">
        <v>3362</v>
      </c>
      <c r="C2670" s="1" t="s">
        <v>550</v>
      </c>
    </row>
    <row r="2671">
      <c r="A2671" s="1" t="s">
        <v>6</v>
      </c>
      <c r="B2671" s="11" t="s">
        <v>3363</v>
      </c>
      <c r="C2671" s="1" t="s">
        <v>580</v>
      </c>
    </row>
    <row r="2672">
      <c r="A2672" s="1" t="s">
        <v>6</v>
      </c>
      <c r="B2672" s="11" t="s">
        <v>3364</v>
      </c>
      <c r="C2672" s="1" t="s">
        <v>584</v>
      </c>
    </row>
    <row r="2673">
      <c r="A2673" s="1" t="s">
        <v>6</v>
      </c>
      <c r="B2673" s="11" t="s">
        <v>3365</v>
      </c>
      <c r="C2673" s="1" t="s">
        <v>540</v>
      </c>
    </row>
    <row r="2674" hidden="1">
      <c r="A2674" s="1" t="s">
        <v>7</v>
      </c>
      <c r="B2674" s="11" t="s">
        <v>3366</v>
      </c>
      <c r="C2674" s="1" t="s">
        <v>536</v>
      </c>
    </row>
    <row r="2675">
      <c r="A2675" s="1" t="s">
        <v>6</v>
      </c>
      <c r="B2675" s="11" t="s">
        <v>3367</v>
      </c>
      <c r="C2675" s="1" t="s">
        <v>673</v>
      </c>
    </row>
    <row r="2676">
      <c r="A2676" s="1" t="s">
        <v>6</v>
      </c>
      <c r="B2676" s="11" t="s">
        <v>3368</v>
      </c>
      <c r="C2676" s="1" t="s">
        <v>602</v>
      </c>
    </row>
    <row r="2677" hidden="1">
      <c r="A2677" s="1" t="s">
        <v>7</v>
      </c>
      <c r="B2677" s="11" t="s">
        <v>3369</v>
      </c>
      <c r="C2677" s="1" t="s">
        <v>536</v>
      </c>
    </row>
    <row r="2678" hidden="1">
      <c r="A2678" s="1" t="s">
        <v>7</v>
      </c>
      <c r="B2678" s="11" t="s">
        <v>3370</v>
      </c>
      <c r="C2678" s="1" t="s">
        <v>2108</v>
      </c>
    </row>
    <row r="2679">
      <c r="A2679" s="1" t="s">
        <v>6</v>
      </c>
      <c r="B2679" s="11" t="s">
        <v>3371</v>
      </c>
      <c r="C2679" s="1" t="s">
        <v>559</v>
      </c>
    </row>
    <row r="2680" hidden="1">
      <c r="A2680" s="1" t="s">
        <v>7</v>
      </c>
      <c r="B2680" s="11" t="s">
        <v>3372</v>
      </c>
      <c r="C2680" s="1" t="s">
        <v>1976</v>
      </c>
    </row>
    <row r="2681">
      <c r="A2681" s="1" t="s">
        <v>6</v>
      </c>
      <c r="B2681" s="11" t="s">
        <v>3373</v>
      </c>
      <c r="C2681" s="1" t="s">
        <v>561</v>
      </c>
    </row>
    <row r="2682">
      <c r="A2682" s="1" t="s">
        <v>6</v>
      </c>
      <c r="B2682" s="11" t="s">
        <v>3374</v>
      </c>
      <c r="C2682" s="1" t="s">
        <v>552</v>
      </c>
    </row>
    <row r="2683" hidden="1">
      <c r="A2683" s="1" t="s">
        <v>7</v>
      </c>
      <c r="B2683" s="11" t="s">
        <v>3375</v>
      </c>
      <c r="C2683" s="1" t="s">
        <v>536</v>
      </c>
    </row>
    <row r="2684" hidden="1">
      <c r="A2684" s="1" t="s">
        <v>7</v>
      </c>
      <c r="B2684" s="11" t="s">
        <v>3376</v>
      </c>
      <c r="C2684" s="1" t="s">
        <v>571</v>
      </c>
    </row>
    <row r="2685">
      <c r="A2685" s="1" t="s">
        <v>6</v>
      </c>
      <c r="B2685" s="11" t="s">
        <v>3377</v>
      </c>
      <c r="C2685" s="1" t="s">
        <v>645</v>
      </c>
    </row>
    <row r="2686" hidden="1">
      <c r="A2686" s="1" t="s">
        <v>7</v>
      </c>
      <c r="B2686" s="11" t="s">
        <v>3378</v>
      </c>
      <c r="C2686" s="1" t="s">
        <v>536</v>
      </c>
    </row>
    <row r="2687" hidden="1">
      <c r="A2687" s="1" t="s">
        <v>7</v>
      </c>
      <c r="B2687" s="11" t="s">
        <v>3379</v>
      </c>
      <c r="C2687" s="1" t="s">
        <v>536</v>
      </c>
    </row>
    <row r="2688">
      <c r="A2688" s="1" t="s">
        <v>6</v>
      </c>
      <c r="B2688" s="11" t="s">
        <v>3380</v>
      </c>
      <c r="C2688" s="1" t="s">
        <v>542</v>
      </c>
    </row>
    <row r="2689" hidden="1">
      <c r="A2689" s="1" t="s">
        <v>7</v>
      </c>
      <c r="B2689" s="11" t="s">
        <v>3381</v>
      </c>
      <c r="C2689" s="1" t="s">
        <v>536</v>
      </c>
    </row>
    <row r="2690">
      <c r="A2690" s="1" t="s">
        <v>6</v>
      </c>
      <c r="B2690" s="11" t="s">
        <v>3382</v>
      </c>
      <c r="C2690" s="1" t="s">
        <v>694</v>
      </c>
    </row>
    <row r="2691" hidden="1">
      <c r="A2691" s="1" t="s">
        <v>7</v>
      </c>
      <c r="B2691" s="11" t="s">
        <v>3383</v>
      </c>
      <c r="C2691" s="1" t="s">
        <v>1044</v>
      </c>
    </row>
    <row r="2692">
      <c r="A2692" s="1" t="s">
        <v>6</v>
      </c>
      <c r="B2692" s="11" t="s">
        <v>3384</v>
      </c>
      <c r="C2692" s="1" t="s">
        <v>582</v>
      </c>
    </row>
    <row r="2693">
      <c r="A2693" s="1" t="s">
        <v>6</v>
      </c>
      <c r="B2693" s="11" t="s">
        <v>3385</v>
      </c>
      <c r="C2693" s="1" t="s">
        <v>737</v>
      </c>
    </row>
    <row r="2694">
      <c r="A2694" s="1" t="s">
        <v>6</v>
      </c>
      <c r="B2694" s="11" t="s">
        <v>3386</v>
      </c>
      <c r="C2694" s="1" t="s">
        <v>705</v>
      </c>
    </row>
    <row r="2695" hidden="1">
      <c r="A2695" s="1" t="s">
        <v>7</v>
      </c>
      <c r="B2695" s="11" t="s">
        <v>3387</v>
      </c>
      <c r="C2695" s="1" t="s">
        <v>628</v>
      </c>
    </row>
    <row r="2696">
      <c r="A2696" s="1" t="s">
        <v>6</v>
      </c>
      <c r="B2696" s="11" t="s">
        <v>3388</v>
      </c>
      <c r="C2696" s="1" t="s">
        <v>567</v>
      </c>
    </row>
    <row r="2697" hidden="1">
      <c r="A2697" s="1" t="s">
        <v>7</v>
      </c>
      <c r="B2697" s="11" t="s">
        <v>3389</v>
      </c>
      <c r="C2697" s="1" t="s">
        <v>571</v>
      </c>
    </row>
    <row r="2698">
      <c r="A2698" s="1" t="s">
        <v>6</v>
      </c>
      <c r="B2698" s="11" t="s">
        <v>3390</v>
      </c>
      <c r="C2698" s="1" t="s">
        <v>1196</v>
      </c>
    </row>
    <row r="2699" hidden="1">
      <c r="A2699" s="1" t="s">
        <v>7</v>
      </c>
      <c r="B2699" s="11" t="s">
        <v>3391</v>
      </c>
      <c r="C2699" s="1" t="s">
        <v>628</v>
      </c>
    </row>
    <row r="2700">
      <c r="A2700" s="1" t="s">
        <v>6</v>
      </c>
      <c r="B2700" s="11" t="s">
        <v>3392</v>
      </c>
      <c r="C2700" s="1" t="s">
        <v>542</v>
      </c>
    </row>
    <row r="2701" hidden="1">
      <c r="A2701" s="1" t="s">
        <v>7</v>
      </c>
      <c r="B2701" s="11" t="s">
        <v>3393</v>
      </c>
      <c r="C2701" s="1" t="s">
        <v>628</v>
      </c>
    </row>
    <row r="2702">
      <c r="A2702" s="1" t="s">
        <v>6</v>
      </c>
      <c r="B2702" s="11" t="s">
        <v>3394</v>
      </c>
      <c r="C2702" s="1" t="s">
        <v>705</v>
      </c>
    </row>
    <row r="2703" hidden="1">
      <c r="A2703" s="1" t="s">
        <v>7</v>
      </c>
      <c r="B2703" s="11" t="s">
        <v>3395</v>
      </c>
      <c r="C2703" s="1" t="s">
        <v>536</v>
      </c>
    </row>
    <row r="2704">
      <c r="A2704" s="1" t="s">
        <v>6</v>
      </c>
      <c r="B2704" s="11" t="s">
        <v>3396</v>
      </c>
      <c r="C2704" s="1" t="s">
        <v>561</v>
      </c>
    </row>
    <row r="2705">
      <c r="A2705" s="1" t="s">
        <v>6</v>
      </c>
      <c r="B2705" s="11" t="s">
        <v>3397</v>
      </c>
      <c r="C2705" s="1" t="s">
        <v>836</v>
      </c>
    </row>
    <row r="2706">
      <c r="A2706" s="1" t="s">
        <v>6</v>
      </c>
      <c r="B2706" s="11" t="s">
        <v>3398</v>
      </c>
      <c r="C2706" s="1" t="s">
        <v>597</v>
      </c>
    </row>
    <row r="2707" hidden="1">
      <c r="A2707" s="1" t="s">
        <v>7</v>
      </c>
      <c r="B2707" s="11" t="s">
        <v>3399</v>
      </c>
      <c r="C2707" s="1" t="s">
        <v>536</v>
      </c>
    </row>
    <row r="2708">
      <c r="A2708" s="1" t="s">
        <v>6</v>
      </c>
      <c r="B2708" s="11" t="s">
        <v>3400</v>
      </c>
      <c r="C2708" s="1" t="s">
        <v>700</v>
      </c>
    </row>
    <row r="2709">
      <c r="A2709" s="1" t="s">
        <v>6</v>
      </c>
      <c r="B2709" s="11" t="s">
        <v>3401</v>
      </c>
      <c r="C2709" s="1" t="s">
        <v>550</v>
      </c>
    </row>
    <row r="2710" hidden="1">
      <c r="A2710" s="1" t="s">
        <v>7</v>
      </c>
      <c r="B2710" s="11" t="s">
        <v>3402</v>
      </c>
      <c r="C2710" s="1" t="s">
        <v>571</v>
      </c>
    </row>
    <row r="2711">
      <c r="A2711" s="1" t="s">
        <v>6</v>
      </c>
      <c r="B2711" s="11" t="s">
        <v>3403</v>
      </c>
      <c r="C2711" s="1" t="s">
        <v>597</v>
      </c>
    </row>
    <row r="2712">
      <c r="A2712" s="1" t="s">
        <v>6</v>
      </c>
      <c r="B2712" s="11" t="s">
        <v>3404</v>
      </c>
      <c r="C2712" s="1" t="s">
        <v>1048</v>
      </c>
    </row>
    <row r="2713">
      <c r="A2713" s="1" t="s">
        <v>6</v>
      </c>
      <c r="B2713" s="11" t="s">
        <v>3405</v>
      </c>
      <c r="C2713" s="1" t="s">
        <v>544</v>
      </c>
    </row>
    <row r="2714" hidden="1">
      <c r="A2714" s="1" t="s">
        <v>7</v>
      </c>
      <c r="B2714" s="11" t="s">
        <v>3406</v>
      </c>
      <c r="C2714" s="1" t="s">
        <v>571</v>
      </c>
    </row>
    <row r="2715">
      <c r="A2715" s="1" t="s">
        <v>6</v>
      </c>
      <c r="B2715" s="11" t="s">
        <v>3407</v>
      </c>
      <c r="C2715" s="1" t="s">
        <v>595</v>
      </c>
    </row>
    <row r="2716" hidden="1">
      <c r="A2716" s="1" t="s">
        <v>7</v>
      </c>
      <c r="B2716" s="11" t="s">
        <v>3408</v>
      </c>
      <c r="C2716" s="1" t="s">
        <v>536</v>
      </c>
    </row>
    <row r="2717" hidden="1">
      <c r="A2717" s="1" t="s">
        <v>7</v>
      </c>
      <c r="B2717" s="11" t="s">
        <v>3409</v>
      </c>
      <c r="C2717" s="1" t="s">
        <v>571</v>
      </c>
    </row>
    <row r="2718" hidden="1">
      <c r="A2718" s="1" t="s">
        <v>7</v>
      </c>
      <c r="B2718" s="11" t="s">
        <v>3410</v>
      </c>
      <c r="C2718" s="1" t="s">
        <v>536</v>
      </c>
    </row>
    <row r="2719">
      <c r="A2719" s="1" t="s">
        <v>6</v>
      </c>
      <c r="B2719" s="11" t="s">
        <v>3411</v>
      </c>
      <c r="C2719" s="1" t="s">
        <v>894</v>
      </c>
    </row>
    <row r="2720">
      <c r="A2720" s="1" t="s">
        <v>6</v>
      </c>
      <c r="B2720" s="11" t="s">
        <v>3412</v>
      </c>
      <c r="C2720" s="1" t="s">
        <v>561</v>
      </c>
    </row>
    <row r="2721" hidden="1">
      <c r="A2721" s="1" t="s">
        <v>7</v>
      </c>
      <c r="B2721" s="11" t="s">
        <v>3413</v>
      </c>
      <c r="C2721" s="1" t="s">
        <v>536</v>
      </c>
    </row>
    <row r="2722" hidden="1">
      <c r="A2722" s="1" t="s">
        <v>7</v>
      </c>
      <c r="B2722" s="11" t="s">
        <v>3414</v>
      </c>
      <c r="C2722" s="1" t="s">
        <v>536</v>
      </c>
    </row>
    <row r="2723">
      <c r="A2723" s="1" t="s">
        <v>6</v>
      </c>
      <c r="B2723" s="11" t="s">
        <v>3415</v>
      </c>
      <c r="C2723" s="1" t="s">
        <v>700</v>
      </c>
    </row>
    <row r="2724">
      <c r="A2724" s="1" t="s">
        <v>6</v>
      </c>
      <c r="B2724" s="11" t="s">
        <v>3416</v>
      </c>
      <c r="C2724" s="1" t="s">
        <v>584</v>
      </c>
    </row>
    <row r="2725">
      <c r="A2725" s="1" t="s">
        <v>6</v>
      </c>
      <c r="B2725" s="11" t="s">
        <v>3417</v>
      </c>
      <c r="C2725" s="1" t="s">
        <v>710</v>
      </c>
    </row>
    <row r="2726">
      <c r="A2726" s="1" t="s">
        <v>6</v>
      </c>
      <c r="B2726" s="11" t="s">
        <v>3418</v>
      </c>
      <c r="C2726" s="1" t="s">
        <v>559</v>
      </c>
    </row>
    <row r="2727">
      <c r="A2727" s="1" t="s">
        <v>6</v>
      </c>
      <c r="B2727" s="11" t="s">
        <v>3419</v>
      </c>
      <c r="C2727" s="1" t="s">
        <v>542</v>
      </c>
    </row>
    <row r="2728">
      <c r="A2728" s="1" t="s">
        <v>6</v>
      </c>
      <c r="B2728" s="11" t="s">
        <v>3420</v>
      </c>
      <c r="C2728" s="1" t="s">
        <v>761</v>
      </c>
    </row>
    <row r="2729">
      <c r="A2729" s="1" t="s">
        <v>6</v>
      </c>
      <c r="B2729" s="11" t="s">
        <v>3421</v>
      </c>
      <c r="C2729" s="1" t="s">
        <v>591</v>
      </c>
    </row>
    <row r="2730">
      <c r="A2730" s="1" t="s">
        <v>6</v>
      </c>
      <c r="B2730" s="11" t="s">
        <v>3422</v>
      </c>
      <c r="C2730" s="1" t="s">
        <v>696</v>
      </c>
    </row>
    <row r="2731">
      <c r="A2731" s="1" t="s">
        <v>6</v>
      </c>
      <c r="B2731" s="11" t="s">
        <v>3423</v>
      </c>
      <c r="C2731" s="1" t="s">
        <v>552</v>
      </c>
    </row>
    <row r="2732" hidden="1">
      <c r="A2732" s="1" t="s">
        <v>7</v>
      </c>
      <c r="B2732" s="11" t="s">
        <v>3424</v>
      </c>
      <c r="C2732" s="1" t="s">
        <v>536</v>
      </c>
    </row>
    <row r="2733" hidden="1">
      <c r="A2733" s="1" t="s">
        <v>7</v>
      </c>
      <c r="B2733" s="11" t="s">
        <v>3425</v>
      </c>
      <c r="C2733" s="1" t="s">
        <v>536</v>
      </c>
    </row>
    <row r="2734" hidden="1">
      <c r="A2734" s="1" t="s">
        <v>7</v>
      </c>
      <c r="B2734" s="11" t="s">
        <v>3426</v>
      </c>
      <c r="C2734" s="1" t="s">
        <v>628</v>
      </c>
    </row>
    <row r="2735">
      <c r="A2735" s="1" t="s">
        <v>6</v>
      </c>
      <c r="B2735" s="11" t="s">
        <v>3427</v>
      </c>
      <c r="C2735" s="1" t="s">
        <v>720</v>
      </c>
    </row>
    <row r="2736">
      <c r="A2736" s="1" t="s">
        <v>6</v>
      </c>
      <c r="B2736" s="11" t="s">
        <v>3428</v>
      </c>
      <c r="C2736" s="1" t="s">
        <v>584</v>
      </c>
    </row>
    <row r="2737" hidden="1">
      <c r="A2737" s="1" t="s">
        <v>7</v>
      </c>
      <c r="B2737" s="11" t="s">
        <v>3429</v>
      </c>
      <c r="C2737" s="1" t="s">
        <v>536</v>
      </c>
    </row>
    <row r="2738">
      <c r="A2738" s="1" t="s">
        <v>6</v>
      </c>
      <c r="B2738" s="11" t="s">
        <v>3430</v>
      </c>
      <c r="C2738" s="1" t="s">
        <v>532</v>
      </c>
    </row>
    <row r="2739">
      <c r="A2739" s="1" t="s">
        <v>6</v>
      </c>
      <c r="B2739" s="11" t="s">
        <v>3431</v>
      </c>
      <c r="C2739" s="1" t="s">
        <v>886</v>
      </c>
    </row>
    <row r="2740" hidden="1">
      <c r="A2740" s="1" t="s">
        <v>7</v>
      </c>
      <c r="B2740" s="11" t="s">
        <v>3432</v>
      </c>
      <c r="C2740" s="1" t="s">
        <v>628</v>
      </c>
    </row>
    <row r="2741" hidden="1">
      <c r="A2741" s="1" t="s">
        <v>7</v>
      </c>
      <c r="B2741" s="11" t="s">
        <v>3433</v>
      </c>
      <c r="C2741" s="1" t="s">
        <v>1044</v>
      </c>
    </row>
    <row r="2742">
      <c r="A2742" s="1" t="s">
        <v>6</v>
      </c>
      <c r="B2742" s="11" t="s">
        <v>3434</v>
      </c>
      <c r="C2742" s="1" t="s">
        <v>1377</v>
      </c>
    </row>
    <row r="2743" hidden="1">
      <c r="A2743" s="1" t="s">
        <v>7</v>
      </c>
      <c r="B2743" s="11" t="s">
        <v>3435</v>
      </c>
      <c r="C2743" s="1" t="s">
        <v>571</v>
      </c>
    </row>
    <row r="2744">
      <c r="A2744" s="1" t="s">
        <v>6</v>
      </c>
      <c r="B2744" s="11" t="s">
        <v>3436</v>
      </c>
      <c r="C2744" s="1" t="s">
        <v>567</v>
      </c>
    </row>
    <row r="2745">
      <c r="A2745" s="1" t="s">
        <v>6</v>
      </c>
      <c r="B2745" s="11" t="s">
        <v>3437</v>
      </c>
      <c r="C2745" s="1" t="s">
        <v>660</v>
      </c>
    </row>
    <row r="2746" hidden="1">
      <c r="A2746" s="1" t="s">
        <v>7</v>
      </c>
      <c r="B2746" s="11" t="s">
        <v>3438</v>
      </c>
      <c r="C2746" s="1" t="s">
        <v>628</v>
      </c>
    </row>
    <row r="2747" hidden="1">
      <c r="A2747" s="1" t="s">
        <v>7</v>
      </c>
      <c r="B2747" s="11" t="s">
        <v>3439</v>
      </c>
      <c r="C2747" s="1" t="s">
        <v>526</v>
      </c>
    </row>
    <row r="2748">
      <c r="A2748" s="1" t="s">
        <v>6</v>
      </c>
      <c r="B2748" s="11" t="s">
        <v>3440</v>
      </c>
      <c r="C2748" s="1" t="s">
        <v>538</v>
      </c>
    </row>
    <row r="2749">
      <c r="A2749" s="1" t="s">
        <v>6</v>
      </c>
      <c r="B2749" s="11" t="s">
        <v>3441</v>
      </c>
      <c r="C2749" s="1" t="s">
        <v>528</v>
      </c>
    </row>
    <row r="2750">
      <c r="A2750" s="1" t="s">
        <v>6</v>
      </c>
      <c r="B2750" s="11" t="s">
        <v>3442</v>
      </c>
      <c r="C2750" s="1" t="s">
        <v>597</v>
      </c>
    </row>
    <row r="2751" hidden="1">
      <c r="A2751" s="1" t="s">
        <v>7</v>
      </c>
      <c r="B2751" s="11" t="s">
        <v>3443</v>
      </c>
      <c r="C2751" s="1" t="s">
        <v>536</v>
      </c>
    </row>
    <row r="2752" hidden="1">
      <c r="A2752" s="1" t="s">
        <v>7</v>
      </c>
      <c r="B2752" s="11" t="s">
        <v>3444</v>
      </c>
      <c r="C2752" s="1" t="s">
        <v>536</v>
      </c>
    </row>
    <row r="2753" hidden="1">
      <c r="A2753" s="1" t="s">
        <v>7</v>
      </c>
      <c r="B2753" s="11" t="s">
        <v>3445</v>
      </c>
      <c r="C2753" s="1" t="s">
        <v>536</v>
      </c>
    </row>
    <row r="2754">
      <c r="A2754" s="1" t="s">
        <v>6</v>
      </c>
      <c r="B2754" s="11" t="s">
        <v>3446</v>
      </c>
      <c r="C2754" s="1" t="s">
        <v>542</v>
      </c>
    </row>
    <row r="2755" hidden="1">
      <c r="A2755" s="1" t="s">
        <v>7</v>
      </c>
      <c r="B2755" s="11" t="s">
        <v>3447</v>
      </c>
      <c r="C2755" s="1" t="s">
        <v>536</v>
      </c>
    </row>
    <row r="2756" hidden="1">
      <c r="A2756" s="1" t="s">
        <v>7</v>
      </c>
      <c r="B2756" s="11" t="s">
        <v>3448</v>
      </c>
      <c r="C2756" s="1" t="s">
        <v>536</v>
      </c>
    </row>
    <row r="2757">
      <c r="A2757" s="1" t="s">
        <v>6</v>
      </c>
      <c r="B2757" s="11" t="s">
        <v>3449</v>
      </c>
      <c r="C2757" s="1" t="s">
        <v>569</v>
      </c>
    </row>
    <row r="2758">
      <c r="A2758" s="1" t="s">
        <v>6</v>
      </c>
      <c r="B2758" s="11" t="s">
        <v>3450</v>
      </c>
      <c r="C2758" s="1" t="s">
        <v>542</v>
      </c>
    </row>
    <row r="2759">
      <c r="A2759" s="1" t="s">
        <v>6</v>
      </c>
      <c r="B2759" s="11" t="s">
        <v>3451</v>
      </c>
      <c r="C2759" s="1" t="s">
        <v>869</v>
      </c>
    </row>
    <row r="2760" hidden="1">
      <c r="A2760" s="1" t="s">
        <v>7</v>
      </c>
      <c r="B2760" s="11" t="s">
        <v>3452</v>
      </c>
      <c r="C2760" s="1" t="s">
        <v>536</v>
      </c>
    </row>
    <row r="2761">
      <c r="A2761" s="1" t="s">
        <v>6</v>
      </c>
      <c r="B2761" s="11" t="s">
        <v>3453</v>
      </c>
      <c r="C2761" s="1" t="s">
        <v>616</v>
      </c>
    </row>
    <row r="2762">
      <c r="A2762" s="1" t="s">
        <v>6</v>
      </c>
      <c r="B2762" s="11" t="s">
        <v>3454</v>
      </c>
      <c r="C2762" s="1" t="s">
        <v>996</v>
      </c>
    </row>
    <row r="2763" hidden="1">
      <c r="A2763" s="1" t="s">
        <v>7</v>
      </c>
      <c r="B2763" s="11" t="s">
        <v>3455</v>
      </c>
      <c r="C2763" s="1" t="s">
        <v>536</v>
      </c>
    </row>
    <row r="2764">
      <c r="A2764" s="1" t="s">
        <v>6</v>
      </c>
      <c r="B2764" s="11" t="s">
        <v>3456</v>
      </c>
      <c r="C2764" s="1" t="s">
        <v>2581</v>
      </c>
    </row>
    <row r="2765" hidden="1">
      <c r="A2765" s="1" t="s">
        <v>7</v>
      </c>
      <c r="B2765" s="11" t="s">
        <v>3457</v>
      </c>
      <c r="C2765" s="1" t="s">
        <v>536</v>
      </c>
    </row>
    <row r="2766" hidden="1">
      <c r="A2766" s="1" t="s">
        <v>7</v>
      </c>
      <c r="B2766" s="11" t="s">
        <v>3458</v>
      </c>
      <c r="C2766" s="1" t="s">
        <v>571</v>
      </c>
    </row>
    <row r="2767" hidden="1">
      <c r="A2767" s="1" t="s">
        <v>7</v>
      </c>
      <c r="B2767" s="11" t="s">
        <v>3459</v>
      </c>
      <c r="C2767" s="1" t="s">
        <v>536</v>
      </c>
    </row>
    <row r="2768">
      <c r="A2768" s="1" t="s">
        <v>6</v>
      </c>
      <c r="B2768" s="11" t="s">
        <v>3460</v>
      </c>
      <c r="C2768" s="1" t="s">
        <v>542</v>
      </c>
    </row>
    <row r="2769">
      <c r="A2769" s="1" t="s">
        <v>6</v>
      </c>
      <c r="B2769" s="11" t="s">
        <v>3461</v>
      </c>
      <c r="C2769" s="1" t="s">
        <v>705</v>
      </c>
    </row>
    <row r="2770">
      <c r="A2770" s="1" t="s">
        <v>6</v>
      </c>
      <c r="B2770" s="11" t="s">
        <v>3462</v>
      </c>
      <c r="C2770" s="1" t="s">
        <v>565</v>
      </c>
    </row>
    <row r="2771">
      <c r="A2771" s="1" t="s">
        <v>6</v>
      </c>
      <c r="B2771" s="11" t="s">
        <v>3463</v>
      </c>
      <c r="C2771" s="1" t="s">
        <v>584</v>
      </c>
    </row>
    <row r="2772">
      <c r="A2772" s="1" t="s">
        <v>6</v>
      </c>
      <c r="B2772" s="11" t="s">
        <v>3464</v>
      </c>
      <c r="C2772" s="1" t="s">
        <v>587</v>
      </c>
    </row>
    <row r="2773" hidden="1">
      <c r="A2773" s="1" t="s">
        <v>7</v>
      </c>
      <c r="B2773" s="11" t="s">
        <v>3465</v>
      </c>
      <c r="C2773" s="1" t="s">
        <v>536</v>
      </c>
    </row>
    <row r="2774">
      <c r="A2774" s="1" t="s">
        <v>6</v>
      </c>
      <c r="B2774" s="11" t="s">
        <v>3466</v>
      </c>
      <c r="C2774" s="1" t="s">
        <v>694</v>
      </c>
    </row>
    <row r="2775">
      <c r="A2775" s="1" t="s">
        <v>6</v>
      </c>
      <c r="B2775" s="11" t="s">
        <v>3467</v>
      </c>
      <c r="C2775" s="1" t="s">
        <v>645</v>
      </c>
    </row>
    <row r="2776" hidden="1">
      <c r="A2776" s="1" t="s">
        <v>7</v>
      </c>
      <c r="B2776" s="11" t="s">
        <v>3468</v>
      </c>
      <c r="C2776" s="1" t="s">
        <v>536</v>
      </c>
    </row>
    <row r="2777">
      <c r="A2777" s="1" t="s">
        <v>6</v>
      </c>
      <c r="B2777" s="11" t="s">
        <v>3469</v>
      </c>
      <c r="C2777" s="1" t="s">
        <v>599</v>
      </c>
    </row>
    <row r="2778">
      <c r="A2778" s="1" t="s">
        <v>6</v>
      </c>
      <c r="B2778" s="11" t="s">
        <v>3470</v>
      </c>
      <c r="C2778" s="1" t="s">
        <v>673</v>
      </c>
    </row>
    <row r="2779" hidden="1">
      <c r="A2779" s="1" t="s">
        <v>7</v>
      </c>
      <c r="B2779" s="11" t="s">
        <v>3471</v>
      </c>
      <c r="C2779" s="1" t="s">
        <v>536</v>
      </c>
    </row>
    <row r="2780">
      <c r="A2780" s="1" t="s">
        <v>6</v>
      </c>
      <c r="B2780" s="11" t="s">
        <v>3472</v>
      </c>
      <c r="C2780" s="1" t="s">
        <v>805</v>
      </c>
    </row>
    <row r="2781">
      <c r="A2781" s="1" t="s">
        <v>6</v>
      </c>
      <c r="B2781" s="11" t="s">
        <v>3473</v>
      </c>
      <c r="C2781" s="1" t="s">
        <v>550</v>
      </c>
    </row>
    <row r="2782">
      <c r="A2782" s="1" t="s">
        <v>6</v>
      </c>
      <c r="B2782" s="11" t="s">
        <v>3474</v>
      </c>
      <c r="C2782" s="1" t="s">
        <v>538</v>
      </c>
    </row>
    <row r="2783">
      <c r="A2783" s="1" t="s">
        <v>6</v>
      </c>
      <c r="B2783" s="11" t="s">
        <v>3475</v>
      </c>
      <c r="C2783" s="1" t="s">
        <v>546</v>
      </c>
    </row>
    <row r="2784">
      <c r="A2784" s="1" t="s">
        <v>6</v>
      </c>
      <c r="B2784" s="11" t="s">
        <v>3476</v>
      </c>
      <c r="C2784" s="1" t="s">
        <v>673</v>
      </c>
    </row>
    <row r="2785">
      <c r="A2785" s="1" t="s">
        <v>6</v>
      </c>
      <c r="B2785" s="11" t="s">
        <v>3477</v>
      </c>
      <c r="C2785" s="1" t="s">
        <v>582</v>
      </c>
    </row>
    <row r="2786">
      <c r="A2786" s="1" t="s">
        <v>6</v>
      </c>
      <c r="B2786" s="11" t="s">
        <v>3478</v>
      </c>
      <c r="C2786" s="1" t="s">
        <v>705</v>
      </c>
    </row>
    <row r="2787" hidden="1">
      <c r="A2787" s="1" t="s">
        <v>7</v>
      </c>
      <c r="B2787" s="11" t="s">
        <v>3479</v>
      </c>
      <c r="C2787" s="1" t="s">
        <v>571</v>
      </c>
    </row>
    <row r="2788" hidden="1">
      <c r="A2788" s="1" t="s">
        <v>7</v>
      </c>
      <c r="B2788" s="11" t="s">
        <v>3480</v>
      </c>
      <c r="C2788" s="1" t="s">
        <v>536</v>
      </c>
    </row>
    <row r="2789">
      <c r="A2789" s="1" t="s">
        <v>6</v>
      </c>
      <c r="B2789" s="11" t="s">
        <v>3481</v>
      </c>
      <c r="C2789" s="1" t="s">
        <v>561</v>
      </c>
    </row>
    <row r="2790" hidden="1">
      <c r="A2790" s="1" t="s">
        <v>7</v>
      </c>
      <c r="B2790" s="11" t="s">
        <v>3482</v>
      </c>
      <c r="C2790" s="1" t="s">
        <v>526</v>
      </c>
    </row>
    <row r="2791">
      <c r="A2791" s="1" t="s">
        <v>6</v>
      </c>
      <c r="B2791" s="11" t="s">
        <v>3483</v>
      </c>
      <c r="C2791" s="1" t="s">
        <v>1317</v>
      </c>
    </row>
    <row r="2792">
      <c r="A2792" s="1" t="s">
        <v>6</v>
      </c>
      <c r="B2792" s="11" t="s">
        <v>3484</v>
      </c>
      <c r="C2792" s="1" t="s">
        <v>1288</v>
      </c>
    </row>
    <row r="2793" hidden="1">
      <c r="A2793" s="1" t="s">
        <v>7</v>
      </c>
      <c r="B2793" s="11" t="s">
        <v>3485</v>
      </c>
      <c r="C2793" s="1" t="s">
        <v>536</v>
      </c>
    </row>
    <row r="2794">
      <c r="A2794" s="1" t="s">
        <v>6</v>
      </c>
      <c r="B2794" s="11" t="s">
        <v>3486</v>
      </c>
      <c r="C2794" s="1" t="s">
        <v>573</v>
      </c>
    </row>
    <row r="2795">
      <c r="A2795" s="1" t="s">
        <v>6</v>
      </c>
      <c r="B2795" s="11" t="s">
        <v>3487</v>
      </c>
      <c r="C2795" s="1" t="s">
        <v>761</v>
      </c>
    </row>
    <row r="2796">
      <c r="A2796" s="1" t="s">
        <v>6</v>
      </c>
      <c r="B2796" s="11" t="s">
        <v>3488</v>
      </c>
      <c r="C2796" s="1" t="s">
        <v>569</v>
      </c>
    </row>
    <row r="2797">
      <c r="A2797" s="1" t="s">
        <v>6</v>
      </c>
      <c r="B2797" s="11" t="s">
        <v>3489</v>
      </c>
      <c r="C2797" s="1" t="s">
        <v>540</v>
      </c>
    </row>
    <row r="2798">
      <c r="A2798" s="1" t="s">
        <v>6</v>
      </c>
      <c r="B2798" s="11" t="s">
        <v>3490</v>
      </c>
      <c r="C2798" s="1" t="s">
        <v>645</v>
      </c>
    </row>
    <row r="2799" hidden="1">
      <c r="A2799" s="1" t="s">
        <v>7</v>
      </c>
      <c r="B2799" s="11" t="s">
        <v>3491</v>
      </c>
      <c r="C2799" s="1" t="s">
        <v>536</v>
      </c>
    </row>
    <row r="2800">
      <c r="A2800" s="1" t="s">
        <v>6</v>
      </c>
      <c r="B2800" s="11" t="s">
        <v>3492</v>
      </c>
      <c r="C2800" s="1" t="s">
        <v>694</v>
      </c>
    </row>
    <row r="2801">
      <c r="A2801" s="1" t="s">
        <v>6</v>
      </c>
      <c r="B2801" s="11" t="s">
        <v>3493</v>
      </c>
      <c r="C2801" s="1" t="s">
        <v>766</v>
      </c>
    </row>
    <row r="2802" hidden="1">
      <c r="A2802" s="1" t="s">
        <v>7</v>
      </c>
      <c r="B2802" s="11" t="s">
        <v>3494</v>
      </c>
      <c r="C2802" s="1" t="s">
        <v>536</v>
      </c>
    </row>
    <row r="2803">
      <c r="A2803" s="1" t="s">
        <v>6</v>
      </c>
      <c r="B2803" s="11" t="s">
        <v>3495</v>
      </c>
      <c r="C2803" s="1" t="s">
        <v>538</v>
      </c>
    </row>
    <row r="2804">
      <c r="A2804" s="1" t="s">
        <v>6</v>
      </c>
      <c r="B2804" s="11" t="s">
        <v>3496</v>
      </c>
      <c r="C2804" s="1" t="s">
        <v>538</v>
      </c>
    </row>
    <row r="2805">
      <c r="A2805" s="1" t="s">
        <v>6</v>
      </c>
      <c r="B2805" s="11" t="s">
        <v>3497</v>
      </c>
      <c r="C2805" s="1" t="s">
        <v>532</v>
      </c>
    </row>
    <row r="2806">
      <c r="A2806" s="1" t="s">
        <v>6</v>
      </c>
      <c r="B2806" s="11" t="s">
        <v>3498</v>
      </c>
      <c r="C2806" s="1" t="s">
        <v>1034</v>
      </c>
    </row>
    <row r="2807">
      <c r="A2807" s="1" t="s">
        <v>6</v>
      </c>
      <c r="B2807" s="11" t="s">
        <v>3499</v>
      </c>
      <c r="C2807" s="1" t="s">
        <v>595</v>
      </c>
    </row>
    <row r="2808" hidden="1">
      <c r="A2808" s="1" t="s">
        <v>7</v>
      </c>
      <c r="B2808" s="11" t="s">
        <v>3500</v>
      </c>
      <c r="C2808" s="1" t="s">
        <v>628</v>
      </c>
    </row>
    <row r="2809">
      <c r="A2809" s="1" t="s">
        <v>6</v>
      </c>
      <c r="B2809" s="11" t="s">
        <v>3501</v>
      </c>
      <c r="C2809" s="1" t="s">
        <v>696</v>
      </c>
    </row>
    <row r="2810" hidden="1">
      <c r="A2810" s="1" t="s">
        <v>7</v>
      </c>
      <c r="B2810" s="11" t="s">
        <v>3502</v>
      </c>
      <c r="C2810" s="1" t="s">
        <v>571</v>
      </c>
    </row>
    <row r="2811">
      <c r="A2811" s="1" t="s">
        <v>6</v>
      </c>
      <c r="B2811" s="11" t="s">
        <v>3503</v>
      </c>
      <c r="C2811" s="1" t="s">
        <v>1122</v>
      </c>
    </row>
    <row r="2812" hidden="1">
      <c r="A2812" s="1" t="s">
        <v>7</v>
      </c>
      <c r="B2812" s="11" t="s">
        <v>3504</v>
      </c>
      <c r="C2812" s="1" t="s">
        <v>536</v>
      </c>
    </row>
    <row r="2813">
      <c r="A2813" s="1" t="s">
        <v>6</v>
      </c>
      <c r="B2813" s="11" t="s">
        <v>3505</v>
      </c>
      <c r="C2813" s="1" t="s">
        <v>750</v>
      </c>
    </row>
    <row r="2814">
      <c r="A2814" s="1" t="s">
        <v>6</v>
      </c>
      <c r="B2814" s="11" t="s">
        <v>3506</v>
      </c>
      <c r="C2814" s="1" t="s">
        <v>584</v>
      </c>
    </row>
    <row r="2815" hidden="1">
      <c r="A2815" s="1" t="s">
        <v>7</v>
      </c>
      <c r="B2815" s="11" t="s">
        <v>3507</v>
      </c>
      <c r="C2815" s="1" t="s">
        <v>536</v>
      </c>
    </row>
    <row r="2816">
      <c r="A2816" s="1" t="s">
        <v>6</v>
      </c>
      <c r="B2816" s="11" t="s">
        <v>3508</v>
      </c>
      <c r="C2816" s="1" t="s">
        <v>700</v>
      </c>
    </row>
    <row r="2817">
      <c r="A2817" s="1" t="s">
        <v>6</v>
      </c>
      <c r="B2817" s="11" t="s">
        <v>3509</v>
      </c>
      <c r="C2817" s="1" t="s">
        <v>552</v>
      </c>
    </row>
    <row r="2818">
      <c r="A2818" s="1" t="s">
        <v>6</v>
      </c>
      <c r="B2818" s="11" t="s">
        <v>3510</v>
      </c>
      <c r="C2818" s="1" t="s">
        <v>1204</v>
      </c>
    </row>
    <row r="2819">
      <c r="A2819" s="1" t="s">
        <v>6</v>
      </c>
      <c r="B2819" s="11" t="s">
        <v>3511</v>
      </c>
      <c r="C2819" s="1" t="s">
        <v>528</v>
      </c>
    </row>
    <row r="2820" hidden="1">
      <c r="A2820" s="1" t="s">
        <v>7</v>
      </c>
      <c r="B2820" s="11" t="s">
        <v>3512</v>
      </c>
      <c r="C2820" s="1" t="s">
        <v>536</v>
      </c>
    </row>
    <row r="2821">
      <c r="A2821" s="1" t="s">
        <v>6</v>
      </c>
      <c r="B2821" s="11" t="s">
        <v>3513</v>
      </c>
      <c r="C2821" s="1" t="s">
        <v>696</v>
      </c>
    </row>
    <row r="2822">
      <c r="A2822" s="1" t="s">
        <v>6</v>
      </c>
      <c r="B2822" s="11" t="s">
        <v>3514</v>
      </c>
      <c r="C2822" s="1" t="s">
        <v>681</v>
      </c>
    </row>
    <row r="2823" hidden="1">
      <c r="A2823" s="1" t="s">
        <v>7</v>
      </c>
      <c r="B2823" s="11" t="s">
        <v>3515</v>
      </c>
      <c r="C2823" s="1" t="s">
        <v>536</v>
      </c>
    </row>
    <row r="2824">
      <c r="A2824" s="1" t="s">
        <v>6</v>
      </c>
      <c r="B2824" s="11" t="s">
        <v>3516</v>
      </c>
      <c r="C2824" s="1" t="s">
        <v>664</v>
      </c>
    </row>
    <row r="2825">
      <c r="A2825" s="1" t="s">
        <v>6</v>
      </c>
      <c r="B2825" s="11" t="s">
        <v>3517</v>
      </c>
      <c r="C2825" s="1" t="s">
        <v>894</v>
      </c>
    </row>
    <row r="2826">
      <c r="A2826" s="1" t="s">
        <v>6</v>
      </c>
      <c r="B2826" s="11" t="s">
        <v>3518</v>
      </c>
      <c r="C2826" s="1" t="s">
        <v>582</v>
      </c>
    </row>
    <row r="2827" hidden="1">
      <c r="A2827" s="1" t="s">
        <v>7</v>
      </c>
      <c r="B2827" s="11" t="s">
        <v>3519</v>
      </c>
      <c r="C2827" s="1" t="s">
        <v>536</v>
      </c>
    </row>
    <row r="2828">
      <c r="A2828" s="1" t="s">
        <v>6</v>
      </c>
      <c r="B2828" s="11" t="s">
        <v>3520</v>
      </c>
      <c r="C2828" s="1" t="s">
        <v>620</v>
      </c>
    </row>
    <row r="2829">
      <c r="A2829" s="1" t="s">
        <v>6</v>
      </c>
      <c r="B2829" s="11" t="s">
        <v>3521</v>
      </c>
      <c r="C2829" s="1" t="s">
        <v>700</v>
      </c>
    </row>
    <row r="2830" hidden="1">
      <c r="A2830" s="1" t="s">
        <v>7</v>
      </c>
      <c r="B2830" s="11" t="s">
        <v>3522</v>
      </c>
      <c r="C2830" s="1" t="s">
        <v>536</v>
      </c>
    </row>
    <row r="2831">
      <c r="A2831" s="1" t="s">
        <v>6</v>
      </c>
      <c r="B2831" s="11" t="s">
        <v>3523</v>
      </c>
      <c r="C2831" s="1" t="s">
        <v>597</v>
      </c>
    </row>
    <row r="2832">
      <c r="A2832" s="1" t="s">
        <v>6</v>
      </c>
      <c r="B2832" s="11" t="s">
        <v>3524</v>
      </c>
      <c r="C2832" s="1" t="s">
        <v>587</v>
      </c>
    </row>
    <row r="2833">
      <c r="A2833" s="1" t="s">
        <v>6</v>
      </c>
      <c r="B2833" s="11" t="s">
        <v>3525</v>
      </c>
      <c r="C2833" s="1" t="s">
        <v>620</v>
      </c>
    </row>
    <row r="2834" hidden="1">
      <c r="A2834" s="1" t="s">
        <v>7</v>
      </c>
      <c r="B2834" s="11" t="s">
        <v>3526</v>
      </c>
      <c r="C2834" s="1" t="s">
        <v>1694</v>
      </c>
    </row>
    <row r="2835">
      <c r="A2835" s="1" t="s">
        <v>6</v>
      </c>
      <c r="B2835" s="11" t="s">
        <v>3527</v>
      </c>
      <c r="C2835" s="1" t="s">
        <v>694</v>
      </c>
    </row>
    <row r="2836">
      <c r="A2836" s="1" t="s">
        <v>6</v>
      </c>
      <c r="B2836" s="11" t="s">
        <v>3528</v>
      </c>
      <c r="C2836" s="1" t="s">
        <v>894</v>
      </c>
    </row>
    <row r="2837">
      <c r="A2837" s="1" t="s">
        <v>6</v>
      </c>
      <c r="B2837" s="11" t="s">
        <v>3529</v>
      </c>
      <c r="C2837" s="1" t="s">
        <v>573</v>
      </c>
    </row>
    <row r="2838">
      <c r="A2838" s="1" t="s">
        <v>6</v>
      </c>
      <c r="B2838" s="11" t="s">
        <v>3530</v>
      </c>
      <c r="C2838" s="1" t="s">
        <v>550</v>
      </c>
    </row>
    <row r="2839">
      <c r="A2839" s="1" t="s">
        <v>6</v>
      </c>
      <c r="B2839" s="11" t="s">
        <v>3531</v>
      </c>
      <c r="C2839" s="1" t="s">
        <v>634</v>
      </c>
    </row>
    <row r="2840">
      <c r="A2840" s="1" t="s">
        <v>6</v>
      </c>
      <c r="B2840" s="11" t="s">
        <v>3532</v>
      </c>
      <c r="C2840" s="1" t="s">
        <v>563</v>
      </c>
    </row>
    <row r="2841">
      <c r="A2841" s="1" t="s">
        <v>6</v>
      </c>
      <c r="B2841" s="11" t="s">
        <v>3533</v>
      </c>
      <c r="C2841" s="1" t="s">
        <v>587</v>
      </c>
    </row>
    <row r="2842">
      <c r="A2842" s="1" t="s">
        <v>6</v>
      </c>
      <c r="B2842" s="11" t="s">
        <v>3534</v>
      </c>
      <c r="C2842" s="1" t="s">
        <v>685</v>
      </c>
    </row>
    <row r="2843">
      <c r="A2843" s="1" t="s">
        <v>6</v>
      </c>
      <c r="B2843" s="11" t="s">
        <v>3535</v>
      </c>
      <c r="C2843" s="1" t="s">
        <v>645</v>
      </c>
    </row>
    <row r="2844">
      <c r="A2844" s="1" t="s">
        <v>6</v>
      </c>
      <c r="B2844" s="11" t="s">
        <v>3536</v>
      </c>
      <c r="C2844" s="1" t="s">
        <v>563</v>
      </c>
    </row>
    <row r="2845" hidden="1">
      <c r="A2845" s="1" t="s">
        <v>7</v>
      </c>
      <c r="B2845" s="11" t="s">
        <v>3537</v>
      </c>
      <c r="C2845" s="1" t="s">
        <v>536</v>
      </c>
    </row>
    <row r="2846" hidden="1">
      <c r="A2846" s="1" t="s">
        <v>7</v>
      </c>
      <c r="B2846" s="11" t="s">
        <v>3538</v>
      </c>
      <c r="C2846" s="1" t="s">
        <v>1694</v>
      </c>
    </row>
    <row r="2847">
      <c r="A2847" s="1" t="s">
        <v>6</v>
      </c>
      <c r="B2847" s="11" t="s">
        <v>3539</v>
      </c>
      <c r="C2847" s="1" t="s">
        <v>584</v>
      </c>
    </row>
    <row r="2848" hidden="1">
      <c r="A2848" s="1" t="s">
        <v>7</v>
      </c>
      <c r="B2848" s="11" t="s">
        <v>3540</v>
      </c>
      <c r="C2848" s="1" t="s">
        <v>536</v>
      </c>
    </row>
    <row r="2849">
      <c r="A2849" s="1" t="s">
        <v>6</v>
      </c>
      <c r="B2849" s="11" t="s">
        <v>3541</v>
      </c>
      <c r="C2849" s="1" t="s">
        <v>685</v>
      </c>
    </row>
    <row r="2850" hidden="1">
      <c r="A2850" s="1" t="s">
        <v>7</v>
      </c>
      <c r="B2850" s="11" t="s">
        <v>3542</v>
      </c>
      <c r="C2850" s="1" t="s">
        <v>536</v>
      </c>
    </row>
    <row r="2851" hidden="1">
      <c r="A2851" s="1" t="s">
        <v>7</v>
      </c>
      <c r="B2851" s="11" t="s">
        <v>3543</v>
      </c>
      <c r="C2851" s="1" t="s">
        <v>571</v>
      </c>
    </row>
    <row r="2852">
      <c r="A2852" s="1" t="s">
        <v>6</v>
      </c>
      <c r="B2852" s="11" t="s">
        <v>3544</v>
      </c>
      <c r="C2852" s="1" t="s">
        <v>1681</v>
      </c>
    </row>
    <row r="2853">
      <c r="A2853" s="1" t="s">
        <v>6</v>
      </c>
      <c r="B2853" s="11" t="s">
        <v>3545</v>
      </c>
      <c r="C2853" s="1" t="s">
        <v>582</v>
      </c>
    </row>
    <row r="2854">
      <c r="A2854" s="1" t="s">
        <v>6</v>
      </c>
      <c r="B2854" s="11" t="s">
        <v>3546</v>
      </c>
      <c r="C2854" s="1" t="s">
        <v>1005</v>
      </c>
    </row>
    <row r="2855">
      <c r="A2855" s="1" t="s">
        <v>6</v>
      </c>
      <c r="B2855" s="11" t="s">
        <v>3547</v>
      </c>
      <c r="C2855" s="1" t="s">
        <v>544</v>
      </c>
    </row>
    <row r="2856">
      <c r="A2856" s="1" t="s">
        <v>6</v>
      </c>
      <c r="B2856" s="11" t="s">
        <v>3548</v>
      </c>
      <c r="C2856" s="1" t="s">
        <v>546</v>
      </c>
    </row>
    <row r="2857">
      <c r="A2857" s="1" t="s">
        <v>6</v>
      </c>
      <c r="B2857" s="11" t="s">
        <v>3549</v>
      </c>
      <c r="C2857" s="1" t="s">
        <v>584</v>
      </c>
    </row>
    <row r="2858" hidden="1">
      <c r="A2858" s="1" t="s">
        <v>7</v>
      </c>
      <c r="B2858" s="11" t="s">
        <v>3550</v>
      </c>
      <c r="C2858" s="1" t="s">
        <v>536</v>
      </c>
    </row>
    <row r="2859">
      <c r="A2859" s="1" t="s">
        <v>6</v>
      </c>
      <c r="B2859" s="11" t="s">
        <v>3551</v>
      </c>
      <c r="C2859" s="1" t="s">
        <v>886</v>
      </c>
    </row>
    <row r="2860">
      <c r="A2860" s="1" t="s">
        <v>6</v>
      </c>
      <c r="B2860" s="11" t="s">
        <v>3552</v>
      </c>
      <c r="C2860" s="1" t="s">
        <v>681</v>
      </c>
    </row>
    <row r="2861">
      <c r="A2861" s="1" t="s">
        <v>6</v>
      </c>
      <c r="B2861" s="11" t="s">
        <v>3553</v>
      </c>
      <c r="C2861" s="1" t="s">
        <v>3554</v>
      </c>
    </row>
    <row r="2862">
      <c r="A2862" s="1" t="s">
        <v>6</v>
      </c>
      <c r="B2862" s="11" t="s">
        <v>3555</v>
      </c>
      <c r="C2862" s="1" t="s">
        <v>742</v>
      </c>
    </row>
    <row r="2863">
      <c r="A2863" s="1" t="s">
        <v>6</v>
      </c>
      <c r="B2863" s="11" t="s">
        <v>3556</v>
      </c>
      <c r="C2863" s="1" t="s">
        <v>538</v>
      </c>
    </row>
    <row r="2864">
      <c r="A2864" s="1" t="s">
        <v>6</v>
      </c>
      <c r="B2864" s="11" t="s">
        <v>3557</v>
      </c>
      <c r="C2864" s="1" t="s">
        <v>554</v>
      </c>
    </row>
    <row r="2865">
      <c r="A2865" s="1" t="s">
        <v>6</v>
      </c>
      <c r="B2865" s="11" t="s">
        <v>3558</v>
      </c>
      <c r="C2865" s="1" t="s">
        <v>896</v>
      </c>
    </row>
    <row r="2866" hidden="1">
      <c r="A2866" s="1" t="s">
        <v>7</v>
      </c>
      <c r="B2866" s="11" t="s">
        <v>3559</v>
      </c>
      <c r="C2866" s="1" t="s">
        <v>536</v>
      </c>
    </row>
    <row r="2867">
      <c r="A2867" s="1" t="s">
        <v>6</v>
      </c>
      <c r="B2867" s="11" t="s">
        <v>3560</v>
      </c>
      <c r="C2867" s="1" t="s">
        <v>1034</v>
      </c>
    </row>
    <row r="2868">
      <c r="A2868" s="1" t="s">
        <v>6</v>
      </c>
      <c r="B2868" s="11" t="s">
        <v>3561</v>
      </c>
      <c r="C2868" s="1" t="s">
        <v>620</v>
      </c>
    </row>
    <row r="2869">
      <c r="A2869" s="1" t="s">
        <v>6</v>
      </c>
      <c r="B2869" s="11" t="s">
        <v>3562</v>
      </c>
      <c r="C2869" s="1" t="s">
        <v>597</v>
      </c>
    </row>
    <row r="2870">
      <c r="A2870" s="1" t="s">
        <v>6</v>
      </c>
      <c r="B2870" s="11" t="s">
        <v>3563</v>
      </c>
      <c r="C2870" s="1" t="s">
        <v>550</v>
      </c>
    </row>
    <row r="2871" hidden="1">
      <c r="A2871" s="1" t="s">
        <v>7</v>
      </c>
      <c r="B2871" s="11" t="s">
        <v>3564</v>
      </c>
      <c r="C2871" s="1" t="s">
        <v>526</v>
      </c>
    </row>
    <row r="2872">
      <c r="A2872" s="1" t="s">
        <v>6</v>
      </c>
      <c r="B2872" s="11" t="s">
        <v>3565</v>
      </c>
      <c r="C2872" s="1" t="s">
        <v>552</v>
      </c>
    </row>
    <row r="2873">
      <c r="A2873" s="1" t="s">
        <v>6</v>
      </c>
      <c r="B2873" s="11" t="s">
        <v>3566</v>
      </c>
      <c r="C2873" s="1" t="s">
        <v>660</v>
      </c>
    </row>
    <row r="2874" hidden="1">
      <c r="A2874" s="1" t="s">
        <v>7</v>
      </c>
      <c r="B2874" s="11" t="s">
        <v>3567</v>
      </c>
      <c r="C2874" s="1" t="s">
        <v>536</v>
      </c>
    </row>
    <row r="2875" hidden="1">
      <c r="A2875" s="1" t="s">
        <v>7</v>
      </c>
      <c r="B2875" s="11" t="s">
        <v>3568</v>
      </c>
      <c r="C2875" s="1" t="s">
        <v>571</v>
      </c>
    </row>
    <row r="2876">
      <c r="A2876" s="1" t="s">
        <v>6</v>
      </c>
      <c r="B2876" s="11" t="s">
        <v>3569</v>
      </c>
      <c r="C2876" s="1" t="s">
        <v>750</v>
      </c>
    </row>
    <row r="2877">
      <c r="A2877" s="1" t="s">
        <v>6</v>
      </c>
      <c r="B2877" s="11" t="s">
        <v>3570</v>
      </c>
      <c r="C2877" s="1" t="s">
        <v>750</v>
      </c>
    </row>
    <row r="2878">
      <c r="A2878" s="1" t="s">
        <v>6</v>
      </c>
      <c r="B2878" s="11" t="s">
        <v>3571</v>
      </c>
      <c r="C2878" s="1" t="s">
        <v>869</v>
      </c>
    </row>
    <row r="2879">
      <c r="A2879" s="1" t="s">
        <v>6</v>
      </c>
      <c r="B2879" s="11" t="s">
        <v>3572</v>
      </c>
      <c r="C2879" s="1" t="s">
        <v>664</v>
      </c>
    </row>
    <row r="2880">
      <c r="A2880" s="1" t="s">
        <v>6</v>
      </c>
      <c r="B2880" s="11" t="s">
        <v>3573</v>
      </c>
      <c r="C2880" s="1" t="s">
        <v>567</v>
      </c>
    </row>
    <row r="2881" hidden="1">
      <c r="A2881" s="1" t="s">
        <v>7</v>
      </c>
      <c r="B2881" s="11" t="s">
        <v>3574</v>
      </c>
      <c r="C2881" s="1" t="s">
        <v>536</v>
      </c>
    </row>
    <row r="2882" hidden="1">
      <c r="A2882" s="1" t="s">
        <v>7</v>
      </c>
      <c r="B2882" s="11" t="s">
        <v>3575</v>
      </c>
      <c r="C2882" s="1" t="s">
        <v>536</v>
      </c>
    </row>
    <row r="2883" hidden="1">
      <c r="A2883" s="1" t="s">
        <v>7</v>
      </c>
      <c r="B2883" s="11" t="s">
        <v>3576</v>
      </c>
      <c r="C2883" s="1" t="s">
        <v>571</v>
      </c>
    </row>
    <row r="2884" hidden="1">
      <c r="A2884" s="1" t="s">
        <v>7</v>
      </c>
      <c r="B2884" s="11" t="s">
        <v>3577</v>
      </c>
      <c r="C2884" s="1" t="s">
        <v>536</v>
      </c>
    </row>
    <row r="2885" hidden="1">
      <c r="A2885" s="1" t="s">
        <v>7</v>
      </c>
      <c r="B2885" s="11" t="s">
        <v>3578</v>
      </c>
      <c r="C2885" s="1" t="s">
        <v>536</v>
      </c>
    </row>
    <row r="2886">
      <c r="A2886" s="1" t="s">
        <v>6</v>
      </c>
      <c r="B2886" s="11" t="s">
        <v>3579</v>
      </c>
      <c r="C2886" s="1" t="s">
        <v>573</v>
      </c>
    </row>
    <row r="2887">
      <c r="A2887" s="1" t="s">
        <v>6</v>
      </c>
      <c r="B2887" s="11" t="s">
        <v>3580</v>
      </c>
      <c r="C2887" s="1" t="s">
        <v>599</v>
      </c>
    </row>
    <row r="2888" hidden="1">
      <c r="A2888" s="1" t="s">
        <v>7</v>
      </c>
      <c r="B2888" s="11" t="s">
        <v>3581</v>
      </c>
      <c r="C2888" s="1" t="s">
        <v>571</v>
      </c>
    </row>
    <row r="2889" hidden="1">
      <c r="A2889" s="1" t="s">
        <v>7</v>
      </c>
      <c r="B2889" s="11" t="s">
        <v>3582</v>
      </c>
      <c r="C2889" s="1" t="s">
        <v>536</v>
      </c>
    </row>
    <row r="2890">
      <c r="A2890" s="1" t="s">
        <v>6</v>
      </c>
      <c r="B2890" s="11" t="s">
        <v>3583</v>
      </c>
      <c r="C2890" s="1" t="s">
        <v>602</v>
      </c>
    </row>
    <row r="2891">
      <c r="A2891" s="1" t="s">
        <v>6</v>
      </c>
      <c r="B2891" s="11" t="s">
        <v>3584</v>
      </c>
      <c r="C2891" s="1" t="s">
        <v>580</v>
      </c>
    </row>
    <row r="2892">
      <c r="A2892" s="1" t="s">
        <v>6</v>
      </c>
      <c r="B2892" s="11" t="s">
        <v>3585</v>
      </c>
      <c r="C2892" s="1" t="s">
        <v>803</v>
      </c>
    </row>
    <row r="2893">
      <c r="A2893" s="1" t="s">
        <v>6</v>
      </c>
      <c r="B2893" s="11" t="s">
        <v>3586</v>
      </c>
      <c r="C2893" s="1" t="s">
        <v>664</v>
      </c>
    </row>
    <row r="2894">
      <c r="A2894" s="1" t="s">
        <v>6</v>
      </c>
      <c r="B2894" s="11" t="s">
        <v>3587</v>
      </c>
      <c r="C2894" s="1" t="s">
        <v>561</v>
      </c>
    </row>
    <row r="2895">
      <c r="A2895" s="1" t="s">
        <v>6</v>
      </c>
      <c r="B2895" s="11" t="s">
        <v>3588</v>
      </c>
      <c r="C2895" s="1" t="s">
        <v>996</v>
      </c>
    </row>
    <row r="2896" hidden="1">
      <c r="A2896" s="1" t="s">
        <v>7</v>
      </c>
      <c r="B2896" s="11" t="s">
        <v>3589</v>
      </c>
      <c r="C2896" s="1" t="s">
        <v>536</v>
      </c>
    </row>
    <row r="2897">
      <c r="A2897" s="1" t="s">
        <v>6</v>
      </c>
      <c r="B2897" s="11" t="s">
        <v>3590</v>
      </c>
      <c r="C2897" s="1" t="s">
        <v>582</v>
      </c>
    </row>
    <row r="2898">
      <c r="A2898" s="1" t="s">
        <v>6</v>
      </c>
      <c r="B2898" s="11" t="s">
        <v>3591</v>
      </c>
      <c r="C2898" s="1" t="s">
        <v>640</v>
      </c>
    </row>
    <row r="2899">
      <c r="A2899" s="1" t="s">
        <v>6</v>
      </c>
      <c r="B2899" s="11" t="s">
        <v>3592</v>
      </c>
      <c r="C2899" s="1" t="s">
        <v>576</v>
      </c>
    </row>
    <row r="2900">
      <c r="A2900" s="1" t="s">
        <v>6</v>
      </c>
      <c r="B2900" s="11" t="s">
        <v>3593</v>
      </c>
      <c r="C2900" s="1" t="s">
        <v>1166</v>
      </c>
    </row>
    <row r="2901" hidden="1">
      <c r="A2901" s="1" t="s">
        <v>7</v>
      </c>
      <c r="B2901" s="11" t="s">
        <v>3594</v>
      </c>
      <c r="C2901" s="1" t="s">
        <v>536</v>
      </c>
    </row>
    <row r="2902">
      <c r="A2902" s="1" t="s">
        <v>6</v>
      </c>
      <c r="B2902" s="11" t="s">
        <v>3595</v>
      </c>
      <c r="C2902" s="1" t="s">
        <v>645</v>
      </c>
    </row>
    <row r="2903">
      <c r="A2903" s="1" t="s">
        <v>6</v>
      </c>
      <c r="B2903" s="11" t="s">
        <v>3596</v>
      </c>
      <c r="C2903" s="1" t="s">
        <v>894</v>
      </c>
    </row>
    <row r="2904">
      <c r="A2904" s="1" t="s">
        <v>6</v>
      </c>
      <c r="B2904" s="11" t="s">
        <v>3597</v>
      </c>
      <c r="C2904" s="1" t="s">
        <v>550</v>
      </c>
    </row>
    <row r="2905">
      <c r="A2905" s="1" t="s">
        <v>6</v>
      </c>
      <c r="B2905" s="11" t="s">
        <v>3598</v>
      </c>
      <c r="C2905" s="1" t="s">
        <v>528</v>
      </c>
    </row>
    <row r="2906">
      <c r="A2906" s="1" t="s">
        <v>6</v>
      </c>
      <c r="B2906" s="11" t="s">
        <v>3599</v>
      </c>
      <c r="C2906" s="1" t="s">
        <v>664</v>
      </c>
    </row>
    <row r="2907">
      <c r="A2907" s="1" t="s">
        <v>6</v>
      </c>
      <c r="B2907" s="11" t="s">
        <v>3600</v>
      </c>
      <c r="C2907" s="1" t="s">
        <v>567</v>
      </c>
    </row>
    <row r="2908">
      <c r="A2908" s="1" t="s">
        <v>6</v>
      </c>
      <c r="B2908" s="11" t="s">
        <v>3601</v>
      </c>
      <c r="C2908" s="1" t="s">
        <v>552</v>
      </c>
    </row>
    <row r="2909">
      <c r="A2909" s="1" t="s">
        <v>6</v>
      </c>
      <c r="B2909" s="11" t="s">
        <v>3602</v>
      </c>
      <c r="C2909" s="1" t="s">
        <v>552</v>
      </c>
    </row>
    <row r="2910">
      <c r="A2910" s="1" t="s">
        <v>6</v>
      </c>
      <c r="B2910" s="11" t="s">
        <v>3603</v>
      </c>
      <c r="C2910" s="1" t="s">
        <v>597</v>
      </c>
    </row>
    <row r="2911">
      <c r="A2911" s="1" t="s">
        <v>6</v>
      </c>
      <c r="B2911" s="11" t="s">
        <v>3604</v>
      </c>
      <c r="C2911" s="1" t="s">
        <v>550</v>
      </c>
    </row>
    <row r="2912">
      <c r="A2912" s="1" t="s">
        <v>6</v>
      </c>
      <c r="B2912" s="11" t="s">
        <v>3605</v>
      </c>
      <c r="C2912" s="1" t="s">
        <v>599</v>
      </c>
    </row>
    <row r="2913">
      <c r="A2913" s="1" t="s">
        <v>6</v>
      </c>
      <c r="B2913" s="11" t="s">
        <v>3606</v>
      </c>
      <c r="C2913" s="1" t="s">
        <v>685</v>
      </c>
    </row>
    <row r="2914">
      <c r="A2914" s="1" t="s">
        <v>6</v>
      </c>
      <c r="B2914" s="11" t="s">
        <v>3607</v>
      </c>
      <c r="C2914" s="1" t="s">
        <v>565</v>
      </c>
    </row>
    <row r="2915" hidden="1">
      <c r="A2915" s="1" t="s">
        <v>7</v>
      </c>
      <c r="B2915" s="11" t="s">
        <v>3608</v>
      </c>
      <c r="C2915" s="1" t="s">
        <v>536</v>
      </c>
    </row>
    <row r="2916" hidden="1">
      <c r="A2916" s="1" t="s">
        <v>7</v>
      </c>
      <c r="B2916" s="11" t="s">
        <v>3609</v>
      </c>
      <c r="C2916" s="1" t="s">
        <v>536</v>
      </c>
    </row>
    <row r="2917">
      <c r="A2917" s="1" t="s">
        <v>6</v>
      </c>
      <c r="B2917" s="11" t="s">
        <v>3610</v>
      </c>
      <c r="C2917" s="1" t="s">
        <v>595</v>
      </c>
    </row>
    <row r="2918">
      <c r="A2918" s="1" t="s">
        <v>6</v>
      </c>
      <c r="B2918" s="11" t="s">
        <v>3611</v>
      </c>
      <c r="C2918" s="1" t="s">
        <v>894</v>
      </c>
    </row>
    <row r="2919" hidden="1">
      <c r="A2919" s="1" t="s">
        <v>7</v>
      </c>
      <c r="B2919" s="11" t="s">
        <v>3612</v>
      </c>
      <c r="C2919" s="1" t="s">
        <v>536</v>
      </c>
    </row>
    <row r="2920">
      <c r="A2920" s="1" t="s">
        <v>6</v>
      </c>
      <c r="B2920" s="11" t="s">
        <v>3613</v>
      </c>
      <c r="C2920" s="1" t="s">
        <v>532</v>
      </c>
    </row>
    <row r="2921">
      <c r="A2921" s="1" t="s">
        <v>6</v>
      </c>
      <c r="B2921" s="11" t="s">
        <v>3614</v>
      </c>
      <c r="C2921" s="1" t="s">
        <v>569</v>
      </c>
    </row>
    <row r="2922">
      <c r="A2922" s="1" t="s">
        <v>6</v>
      </c>
      <c r="B2922" s="11" t="s">
        <v>3615</v>
      </c>
      <c r="C2922" s="1" t="s">
        <v>700</v>
      </c>
    </row>
    <row r="2923">
      <c r="A2923" s="1" t="s">
        <v>6</v>
      </c>
      <c r="B2923" s="11" t="s">
        <v>3616</v>
      </c>
      <c r="C2923" s="1" t="s">
        <v>532</v>
      </c>
    </row>
    <row r="2924">
      <c r="A2924" s="1" t="s">
        <v>6</v>
      </c>
      <c r="B2924" s="11" t="s">
        <v>3617</v>
      </c>
      <c r="C2924" s="1" t="s">
        <v>1579</v>
      </c>
    </row>
    <row r="2925">
      <c r="A2925" s="1" t="s">
        <v>6</v>
      </c>
      <c r="B2925" s="11" t="s">
        <v>3618</v>
      </c>
      <c r="C2925" s="1" t="s">
        <v>540</v>
      </c>
    </row>
    <row r="2926">
      <c r="A2926" s="1" t="s">
        <v>6</v>
      </c>
      <c r="B2926" s="11" t="s">
        <v>3619</v>
      </c>
      <c r="C2926" s="1" t="s">
        <v>618</v>
      </c>
    </row>
    <row r="2927">
      <c r="A2927" s="1" t="s">
        <v>6</v>
      </c>
      <c r="B2927" s="11" t="s">
        <v>3620</v>
      </c>
      <c r="C2927" s="1" t="s">
        <v>914</v>
      </c>
    </row>
    <row r="2928" hidden="1">
      <c r="A2928" s="1" t="s">
        <v>7</v>
      </c>
      <c r="B2928" s="11" t="s">
        <v>3621</v>
      </c>
      <c r="C2928" s="1" t="s">
        <v>571</v>
      </c>
    </row>
    <row r="2929">
      <c r="A2929" s="1" t="s">
        <v>6</v>
      </c>
      <c r="B2929" s="11" t="s">
        <v>3622</v>
      </c>
      <c r="C2929" s="1" t="s">
        <v>662</v>
      </c>
    </row>
    <row r="2930" hidden="1">
      <c r="A2930" s="1" t="s">
        <v>7</v>
      </c>
      <c r="B2930" s="11" t="s">
        <v>3623</v>
      </c>
      <c r="C2930" s="1" t="s">
        <v>536</v>
      </c>
    </row>
    <row r="2931">
      <c r="A2931" s="1" t="s">
        <v>6</v>
      </c>
      <c r="B2931" s="11" t="s">
        <v>3624</v>
      </c>
      <c r="C2931" s="1" t="s">
        <v>563</v>
      </c>
    </row>
    <row r="2932">
      <c r="A2932" s="1" t="s">
        <v>6</v>
      </c>
      <c r="B2932" s="11" t="s">
        <v>3625</v>
      </c>
      <c r="C2932" s="1" t="s">
        <v>645</v>
      </c>
    </row>
    <row r="2933">
      <c r="A2933" s="1" t="s">
        <v>6</v>
      </c>
      <c r="B2933" s="11" t="s">
        <v>3626</v>
      </c>
      <c r="C2933" s="1" t="s">
        <v>552</v>
      </c>
    </row>
    <row r="2934">
      <c r="A2934" s="1" t="s">
        <v>6</v>
      </c>
      <c r="B2934" s="11" t="s">
        <v>3627</v>
      </c>
      <c r="C2934" s="1" t="s">
        <v>671</v>
      </c>
    </row>
    <row r="2935" hidden="1">
      <c r="A2935" s="1" t="s">
        <v>7</v>
      </c>
      <c r="B2935" s="11" t="s">
        <v>3628</v>
      </c>
      <c r="C2935" s="1" t="s">
        <v>536</v>
      </c>
    </row>
    <row r="2936">
      <c r="A2936" s="1" t="s">
        <v>6</v>
      </c>
      <c r="B2936" s="11" t="s">
        <v>3629</v>
      </c>
      <c r="C2936" s="1" t="s">
        <v>805</v>
      </c>
    </row>
    <row r="2937">
      <c r="A2937" s="1" t="s">
        <v>6</v>
      </c>
      <c r="B2937" s="11" t="s">
        <v>3630</v>
      </c>
      <c r="C2937" s="1" t="s">
        <v>584</v>
      </c>
    </row>
    <row r="2938" hidden="1">
      <c r="A2938" s="1" t="s">
        <v>7</v>
      </c>
      <c r="B2938" s="11" t="s">
        <v>3631</v>
      </c>
      <c r="C2938" s="1" t="s">
        <v>536</v>
      </c>
    </row>
    <row r="2939">
      <c r="A2939" s="1" t="s">
        <v>6</v>
      </c>
      <c r="B2939" s="11" t="s">
        <v>3632</v>
      </c>
      <c r="C2939" s="1" t="s">
        <v>559</v>
      </c>
    </row>
    <row r="2940" hidden="1">
      <c r="A2940" s="1" t="s">
        <v>7</v>
      </c>
      <c r="B2940" s="11" t="s">
        <v>3633</v>
      </c>
      <c r="C2940" s="1" t="s">
        <v>536</v>
      </c>
    </row>
    <row r="2941">
      <c r="A2941" s="1" t="s">
        <v>6</v>
      </c>
      <c r="B2941" s="11" t="s">
        <v>3634</v>
      </c>
      <c r="C2941" s="1" t="s">
        <v>3635</v>
      </c>
    </row>
    <row r="2942" hidden="1">
      <c r="A2942" s="1" t="s">
        <v>7</v>
      </c>
      <c r="B2942" s="11" t="s">
        <v>3636</v>
      </c>
      <c r="C2942" s="1" t="s">
        <v>536</v>
      </c>
    </row>
    <row r="2943" hidden="1">
      <c r="A2943" s="1" t="s">
        <v>7</v>
      </c>
      <c r="B2943" s="11" t="s">
        <v>3637</v>
      </c>
      <c r="C2943" s="1" t="s">
        <v>536</v>
      </c>
    </row>
    <row r="2944">
      <c r="A2944" s="1" t="s">
        <v>6</v>
      </c>
      <c r="B2944" s="11" t="s">
        <v>3638</v>
      </c>
      <c r="C2944" s="1" t="s">
        <v>561</v>
      </c>
    </row>
    <row r="2945">
      <c r="A2945" s="1" t="s">
        <v>6</v>
      </c>
      <c r="B2945" s="11" t="s">
        <v>3639</v>
      </c>
      <c r="C2945" s="1" t="s">
        <v>565</v>
      </c>
    </row>
    <row r="2946">
      <c r="A2946" s="1" t="s">
        <v>6</v>
      </c>
      <c r="B2946" s="11" t="s">
        <v>3640</v>
      </c>
      <c r="C2946" s="1" t="s">
        <v>530</v>
      </c>
    </row>
    <row r="2947">
      <c r="A2947" s="1" t="s">
        <v>6</v>
      </c>
      <c r="B2947" s="11" t="s">
        <v>3641</v>
      </c>
      <c r="C2947" s="1" t="s">
        <v>1116</v>
      </c>
    </row>
    <row r="2948">
      <c r="A2948" s="1" t="s">
        <v>6</v>
      </c>
      <c r="B2948" s="11" t="s">
        <v>3642</v>
      </c>
      <c r="C2948" s="1" t="s">
        <v>1116</v>
      </c>
    </row>
    <row r="2949">
      <c r="A2949" s="1" t="s">
        <v>6</v>
      </c>
      <c r="B2949" s="11" t="s">
        <v>3643</v>
      </c>
      <c r="C2949" s="1" t="s">
        <v>530</v>
      </c>
    </row>
    <row r="2950">
      <c r="A2950" s="1" t="s">
        <v>6</v>
      </c>
      <c r="B2950" s="11" t="s">
        <v>3644</v>
      </c>
      <c r="C2950" s="1" t="s">
        <v>618</v>
      </c>
    </row>
    <row r="2951">
      <c r="A2951" s="1" t="s">
        <v>6</v>
      </c>
      <c r="B2951" s="11" t="s">
        <v>3645</v>
      </c>
      <c r="C2951" s="1" t="s">
        <v>660</v>
      </c>
    </row>
    <row r="2952">
      <c r="A2952" s="1" t="s">
        <v>6</v>
      </c>
      <c r="B2952" s="11" t="s">
        <v>3646</v>
      </c>
      <c r="C2952" s="1" t="s">
        <v>805</v>
      </c>
    </row>
    <row r="2953">
      <c r="A2953" s="1" t="s">
        <v>6</v>
      </c>
      <c r="B2953" s="11" t="s">
        <v>3647</v>
      </c>
      <c r="C2953" s="1" t="s">
        <v>597</v>
      </c>
    </row>
    <row r="2954" hidden="1">
      <c r="A2954" s="1" t="s">
        <v>7</v>
      </c>
      <c r="B2954" s="11" t="s">
        <v>3648</v>
      </c>
      <c r="C2954" s="1" t="s">
        <v>536</v>
      </c>
    </row>
    <row r="2955">
      <c r="A2955" s="1" t="s">
        <v>6</v>
      </c>
      <c r="B2955" s="11" t="s">
        <v>3649</v>
      </c>
      <c r="C2955" s="1" t="s">
        <v>546</v>
      </c>
    </row>
    <row r="2956" hidden="1">
      <c r="A2956" s="1" t="s">
        <v>7</v>
      </c>
      <c r="B2956" s="11" t="s">
        <v>3650</v>
      </c>
      <c r="C2956" s="1" t="s">
        <v>536</v>
      </c>
    </row>
    <row r="2957" hidden="1">
      <c r="A2957" s="1" t="s">
        <v>7</v>
      </c>
      <c r="B2957" s="11" t="s">
        <v>3651</v>
      </c>
      <c r="C2957" s="1" t="s">
        <v>536</v>
      </c>
    </row>
    <row r="2958">
      <c r="A2958" s="1" t="s">
        <v>6</v>
      </c>
      <c r="B2958" s="11" t="s">
        <v>3652</v>
      </c>
      <c r="C2958" s="1" t="s">
        <v>538</v>
      </c>
    </row>
    <row r="2959">
      <c r="A2959" s="1" t="s">
        <v>6</v>
      </c>
      <c r="B2959" s="11" t="s">
        <v>3653</v>
      </c>
      <c r="C2959" s="1" t="s">
        <v>694</v>
      </c>
    </row>
    <row r="2960" hidden="1">
      <c r="A2960" s="1" t="s">
        <v>7</v>
      </c>
      <c r="B2960" s="11" t="s">
        <v>3654</v>
      </c>
      <c r="C2960" s="1" t="s">
        <v>571</v>
      </c>
    </row>
    <row r="2961">
      <c r="A2961" s="1" t="s">
        <v>6</v>
      </c>
      <c r="B2961" s="11" t="s">
        <v>3655</v>
      </c>
      <c r="C2961" s="1" t="s">
        <v>584</v>
      </c>
    </row>
    <row r="2962" hidden="1">
      <c r="A2962" s="1" t="s">
        <v>7</v>
      </c>
      <c r="B2962" s="11" t="s">
        <v>3656</v>
      </c>
      <c r="C2962" s="1" t="s">
        <v>536</v>
      </c>
    </row>
    <row r="2963">
      <c r="A2963" s="1" t="s">
        <v>6</v>
      </c>
      <c r="B2963" s="11" t="s">
        <v>3657</v>
      </c>
      <c r="C2963" s="1" t="s">
        <v>620</v>
      </c>
    </row>
    <row r="2964">
      <c r="A2964" s="1" t="s">
        <v>6</v>
      </c>
      <c r="B2964" s="11" t="s">
        <v>3658</v>
      </c>
      <c r="C2964" s="1" t="s">
        <v>645</v>
      </c>
    </row>
    <row r="2965">
      <c r="A2965" s="1" t="s">
        <v>6</v>
      </c>
      <c r="B2965" s="11" t="s">
        <v>3659</v>
      </c>
      <c r="C2965" s="1" t="s">
        <v>803</v>
      </c>
    </row>
    <row r="2966" hidden="1">
      <c r="A2966" s="1" t="s">
        <v>7</v>
      </c>
      <c r="B2966" s="11" t="s">
        <v>3660</v>
      </c>
      <c r="C2966" s="1" t="s">
        <v>536</v>
      </c>
    </row>
    <row r="2967" hidden="1">
      <c r="A2967" s="1" t="s">
        <v>7</v>
      </c>
      <c r="B2967" s="11" t="s">
        <v>3661</v>
      </c>
      <c r="C2967" s="1" t="s">
        <v>536</v>
      </c>
    </row>
    <row r="2968">
      <c r="A2968" s="1" t="s">
        <v>6</v>
      </c>
      <c r="B2968" s="11" t="s">
        <v>3662</v>
      </c>
      <c r="C2968" s="1" t="s">
        <v>640</v>
      </c>
    </row>
    <row r="2969">
      <c r="A2969" s="1" t="s">
        <v>6</v>
      </c>
      <c r="B2969" s="11" t="s">
        <v>3663</v>
      </c>
      <c r="C2969" s="1" t="s">
        <v>576</v>
      </c>
    </row>
    <row r="2970">
      <c r="A2970" s="1" t="s">
        <v>6</v>
      </c>
      <c r="B2970" s="11" t="s">
        <v>3664</v>
      </c>
      <c r="C2970" s="1" t="s">
        <v>645</v>
      </c>
    </row>
    <row r="2971">
      <c r="A2971" s="1" t="s">
        <v>6</v>
      </c>
      <c r="B2971" s="11" t="s">
        <v>3665</v>
      </c>
      <c r="C2971" s="1" t="s">
        <v>546</v>
      </c>
    </row>
    <row r="2972" hidden="1">
      <c r="A2972" s="1" t="s">
        <v>7</v>
      </c>
      <c r="B2972" s="11" t="s">
        <v>3666</v>
      </c>
      <c r="C2972" s="1" t="s">
        <v>536</v>
      </c>
    </row>
    <row r="2973" hidden="1">
      <c r="A2973" s="1" t="s">
        <v>7</v>
      </c>
      <c r="B2973" s="11" t="s">
        <v>3667</v>
      </c>
      <c r="C2973" s="1" t="s">
        <v>571</v>
      </c>
    </row>
    <row r="2974">
      <c r="A2974" s="1" t="s">
        <v>6</v>
      </c>
      <c r="B2974" s="11" t="s">
        <v>3668</v>
      </c>
      <c r="C2974" s="1" t="s">
        <v>550</v>
      </c>
    </row>
    <row r="2975">
      <c r="A2975" s="1" t="s">
        <v>6</v>
      </c>
      <c r="B2975" s="11" t="s">
        <v>3669</v>
      </c>
      <c r="C2975" s="1" t="s">
        <v>576</v>
      </c>
    </row>
    <row r="2976">
      <c r="A2976" s="1" t="s">
        <v>6</v>
      </c>
      <c r="B2976" s="11" t="s">
        <v>3670</v>
      </c>
      <c r="C2976" s="1" t="s">
        <v>685</v>
      </c>
    </row>
    <row r="2977">
      <c r="A2977" s="1" t="s">
        <v>6</v>
      </c>
      <c r="B2977" s="11" t="s">
        <v>3671</v>
      </c>
      <c r="C2977" s="1" t="s">
        <v>582</v>
      </c>
    </row>
    <row r="2978">
      <c r="A2978" s="1" t="s">
        <v>6</v>
      </c>
      <c r="B2978" s="11" t="s">
        <v>3672</v>
      </c>
      <c r="C2978" s="1" t="s">
        <v>710</v>
      </c>
    </row>
    <row r="2979" hidden="1">
      <c r="A2979" s="1" t="s">
        <v>7</v>
      </c>
      <c r="B2979" s="11" t="s">
        <v>3673</v>
      </c>
      <c r="C2979" s="1" t="s">
        <v>536</v>
      </c>
    </row>
    <row r="2980">
      <c r="A2980" s="1" t="s">
        <v>6</v>
      </c>
      <c r="B2980" s="11" t="s">
        <v>3674</v>
      </c>
      <c r="C2980" s="1" t="s">
        <v>561</v>
      </c>
    </row>
    <row r="2981">
      <c r="A2981" s="1" t="s">
        <v>6</v>
      </c>
      <c r="B2981" s="11" t="s">
        <v>279</v>
      </c>
      <c r="C2981" s="1" t="s">
        <v>722</v>
      </c>
    </row>
    <row r="2982">
      <c r="A2982" s="1" t="s">
        <v>6</v>
      </c>
      <c r="B2982" s="11" t="s">
        <v>3675</v>
      </c>
      <c r="C2982" s="1" t="s">
        <v>546</v>
      </c>
    </row>
    <row r="2983">
      <c r="A2983" s="1" t="s">
        <v>6</v>
      </c>
      <c r="B2983" s="11" t="s">
        <v>3676</v>
      </c>
      <c r="C2983" s="1" t="s">
        <v>550</v>
      </c>
    </row>
    <row r="2984">
      <c r="A2984" s="1" t="s">
        <v>6</v>
      </c>
      <c r="B2984" s="11" t="s">
        <v>3677</v>
      </c>
      <c r="C2984" s="1" t="s">
        <v>540</v>
      </c>
    </row>
    <row r="2985">
      <c r="A2985" s="1" t="s">
        <v>6</v>
      </c>
      <c r="B2985" s="11" t="s">
        <v>3678</v>
      </c>
      <c r="C2985" s="1" t="s">
        <v>599</v>
      </c>
    </row>
    <row r="2986">
      <c r="A2986" s="1" t="s">
        <v>6</v>
      </c>
      <c r="B2986" s="11" t="s">
        <v>3679</v>
      </c>
      <c r="C2986" s="1" t="s">
        <v>580</v>
      </c>
    </row>
    <row r="2987">
      <c r="A2987" s="1" t="s">
        <v>6</v>
      </c>
      <c r="B2987" s="11" t="s">
        <v>3680</v>
      </c>
      <c r="C2987" s="1" t="s">
        <v>542</v>
      </c>
    </row>
    <row r="2988">
      <c r="A2988" s="1" t="s">
        <v>6</v>
      </c>
      <c r="B2988" s="11" t="s">
        <v>3681</v>
      </c>
      <c r="C2988" s="1" t="s">
        <v>538</v>
      </c>
    </row>
    <row r="2989" hidden="1">
      <c r="A2989" s="1" t="s">
        <v>7</v>
      </c>
      <c r="B2989" s="11" t="s">
        <v>3682</v>
      </c>
      <c r="C2989" s="1" t="s">
        <v>536</v>
      </c>
    </row>
    <row r="2990">
      <c r="A2990" s="1" t="s">
        <v>6</v>
      </c>
      <c r="B2990" s="11" t="s">
        <v>3683</v>
      </c>
      <c r="C2990" s="1" t="s">
        <v>620</v>
      </c>
    </row>
    <row r="2991" hidden="1">
      <c r="A2991" s="1" t="s">
        <v>7</v>
      </c>
      <c r="B2991" s="11" t="s">
        <v>3684</v>
      </c>
      <c r="C2991" s="1" t="s">
        <v>536</v>
      </c>
    </row>
    <row r="2992">
      <c r="A2992" s="1" t="s">
        <v>6</v>
      </c>
      <c r="B2992" s="11" t="s">
        <v>3685</v>
      </c>
      <c r="C2992" s="1" t="s">
        <v>534</v>
      </c>
    </row>
    <row r="2993">
      <c r="A2993" s="1" t="s">
        <v>6</v>
      </c>
      <c r="B2993" s="11" t="s">
        <v>385</v>
      </c>
      <c r="C2993" s="1" t="s">
        <v>886</v>
      </c>
    </row>
    <row r="2994">
      <c r="A2994" s="1" t="s">
        <v>6</v>
      </c>
      <c r="B2994" s="11" t="s">
        <v>3686</v>
      </c>
      <c r="C2994" s="1" t="s">
        <v>685</v>
      </c>
    </row>
    <row r="2995">
      <c r="A2995" s="1" t="s">
        <v>6</v>
      </c>
      <c r="B2995" s="11" t="s">
        <v>3687</v>
      </c>
      <c r="C2995" s="1" t="s">
        <v>540</v>
      </c>
    </row>
    <row r="2996">
      <c r="A2996" s="1" t="s">
        <v>6</v>
      </c>
      <c r="B2996" s="11" t="s">
        <v>3688</v>
      </c>
      <c r="C2996" s="1" t="s">
        <v>576</v>
      </c>
    </row>
    <row r="2997">
      <c r="A2997" s="1" t="s">
        <v>6</v>
      </c>
      <c r="B2997" s="11" t="s">
        <v>3689</v>
      </c>
      <c r="C2997" s="1" t="s">
        <v>580</v>
      </c>
    </row>
    <row r="2998">
      <c r="A2998" s="1" t="s">
        <v>6</v>
      </c>
      <c r="B2998" s="11" t="s">
        <v>3690</v>
      </c>
      <c r="C2998" s="1" t="s">
        <v>580</v>
      </c>
    </row>
    <row r="2999">
      <c r="A2999" s="1" t="s">
        <v>6</v>
      </c>
      <c r="B2999" s="11" t="s">
        <v>336</v>
      </c>
      <c r="C2999" s="1" t="s">
        <v>976</v>
      </c>
    </row>
    <row r="3000" hidden="1">
      <c r="A3000" s="1" t="s">
        <v>7</v>
      </c>
      <c r="B3000" s="11" t="s">
        <v>3691</v>
      </c>
      <c r="C3000" s="1" t="s">
        <v>571</v>
      </c>
    </row>
    <row r="3001" hidden="1">
      <c r="A3001" s="1" t="s">
        <v>7</v>
      </c>
      <c r="B3001" s="11" t="s">
        <v>3692</v>
      </c>
      <c r="C3001" s="1" t="s">
        <v>536</v>
      </c>
    </row>
    <row r="3002" hidden="1">
      <c r="A3002" s="1" t="s">
        <v>7</v>
      </c>
      <c r="B3002" s="11" t="s">
        <v>3693</v>
      </c>
      <c r="C3002" s="1" t="s">
        <v>536</v>
      </c>
    </row>
    <row r="3003">
      <c r="A3003" s="1" t="s">
        <v>6</v>
      </c>
      <c r="B3003" s="11" t="s">
        <v>3694</v>
      </c>
      <c r="C3003" s="1" t="s">
        <v>737</v>
      </c>
    </row>
    <row r="3004" hidden="1">
      <c r="A3004" s="1" t="s">
        <v>7</v>
      </c>
      <c r="B3004" s="11" t="s">
        <v>3695</v>
      </c>
      <c r="C3004" s="1" t="s">
        <v>536</v>
      </c>
    </row>
    <row r="3005">
      <c r="A3005" s="1" t="s">
        <v>6</v>
      </c>
      <c r="B3005" s="11" t="s">
        <v>3696</v>
      </c>
      <c r="C3005" s="1" t="s">
        <v>610</v>
      </c>
    </row>
    <row r="3006" hidden="1">
      <c r="A3006" s="1" t="s">
        <v>7</v>
      </c>
      <c r="B3006" s="11" t="s">
        <v>3697</v>
      </c>
      <c r="C3006" s="1" t="s">
        <v>571</v>
      </c>
    </row>
    <row r="3007">
      <c r="A3007" s="1" t="s">
        <v>6</v>
      </c>
      <c r="B3007" s="11" t="s">
        <v>3698</v>
      </c>
      <c r="C3007" s="1" t="s">
        <v>591</v>
      </c>
    </row>
    <row r="3008">
      <c r="A3008" s="1" t="s">
        <v>6</v>
      </c>
      <c r="B3008" s="11" t="s">
        <v>3699</v>
      </c>
      <c r="C3008" s="1" t="s">
        <v>599</v>
      </c>
    </row>
    <row r="3009" hidden="1">
      <c r="A3009" s="1" t="s">
        <v>7</v>
      </c>
      <c r="B3009" s="11" t="s">
        <v>3700</v>
      </c>
      <c r="C3009" s="1" t="s">
        <v>536</v>
      </c>
    </row>
    <row r="3010" hidden="1">
      <c r="A3010" s="1" t="s">
        <v>7</v>
      </c>
      <c r="B3010" s="11" t="s">
        <v>3701</v>
      </c>
      <c r="C3010" s="1" t="s">
        <v>536</v>
      </c>
    </row>
    <row r="3011">
      <c r="A3011" s="1" t="s">
        <v>6</v>
      </c>
      <c r="B3011" s="11" t="s">
        <v>3702</v>
      </c>
      <c r="C3011" s="1" t="s">
        <v>1377</v>
      </c>
    </row>
    <row r="3012" hidden="1">
      <c r="A3012" s="1" t="s">
        <v>7</v>
      </c>
      <c r="B3012" s="11" t="s">
        <v>3703</v>
      </c>
      <c r="C3012" s="1" t="s">
        <v>571</v>
      </c>
    </row>
    <row r="3013" hidden="1">
      <c r="A3013" s="1" t="s">
        <v>7</v>
      </c>
      <c r="B3013" s="11" t="s">
        <v>3704</v>
      </c>
      <c r="C3013" s="1" t="s">
        <v>536</v>
      </c>
    </row>
    <row r="3014">
      <c r="A3014" s="1" t="s">
        <v>6</v>
      </c>
      <c r="B3014" s="11" t="s">
        <v>3705</v>
      </c>
      <c r="C3014" s="1" t="s">
        <v>599</v>
      </c>
    </row>
    <row r="3015" hidden="1">
      <c r="A3015" s="1" t="s">
        <v>7</v>
      </c>
      <c r="B3015" s="11" t="s">
        <v>3706</v>
      </c>
      <c r="C3015" s="1" t="s">
        <v>536</v>
      </c>
    </row>
    <row r="3016" hidden="1">
      <c r="A3016" s="1" t="s">
        <v>7</v>
      </c>
      <c r="B3016" s="11" t="s">
        <v>3707</v>
      </c>
      <c r="C3016" s="1" t="s">
        <v>536</v>
      </c>
    </row>
    <row r="3017" hidden="1">
      <c r="A3017" s="1" t="s">
        <v>7</v>
      </c>
      <c r="B3017" s="11" t="s">
        <v>3708</v>
      </c>
      <c r="C3017" s="1" t="s">
        <v>536</v>
      </c>
    </row>
    <row r="3018" hidden="1">
      <c r="A3018" s="1" t="s">
        <v>7</v>
      </c>
      <c r="B3018" s="11" t="s">
        <v>3709</v>
      </c>
      <c r="C3018" s="1" t="s">
        <v>536</v>
      </c>
    </row>
    <row r="3019" hidden="1">
      <c r="A3019" s="1" t="s">
        <v>7</v>
      </c>
      <c r="B3019" s="11" t="s">
        <v>3710</v>
      </c>
      <c r="C3019" s="1" t="s">
        <v>536</v>
      </c>
    </row>
    <row r="3020" hidden="1">
      <c r="A3020" s="1" t="s">
        <v>7</v>
      </c>
      <c r="B3020" s="11" t="s">
        <v>3711</v>
      </c>
      <c r="C3020" s="1" t="s">
        <v>1044</v>
      </c>
    </row>
    <row r="3021">
      <c r="A3021" s="1" t="s">
        <v>6</v>
      </c>
      <c r="B3021" s="11" t="s">
        <v>3712</v>
      </c>
      <c r="C3021" s="1" t="s">
        <v>546</v>
      </c>
    </row>
    <row r="3022" hidden="1">
      <c r="A3022" s="1" t="s">
        <v>7</v>
      </c>
      <c r="B3022" s="11" t="s">
        <v>3713</v>
      </c>
      <c r="C3022" s="1" t="s">
        <v>526</v>
      </c>
    </row>
    <row r="3023" hidden="1">
      <c r="A3023" s="1" t="s">
        <v>7</v>
      </c>
      <c r="B3023" s="11" t="s">
        <v>3714</v>
      </c>
      <c r="C3023" s="1" t="s">
        <v>536</v>
      </c>
    </row>
    <row r="3024" hidden="1">
      <c r="A3024" s="1" t="s">
        <v>7</v>
      </c>
      <c r="B3024" s="11" t="s">
        <v>3715</v>
      </c>
      <c r="C3024" s="1" t="s">
        <v>571</v>
      </c>
    </row>
    <row r="3025">
      <c r="A3025" s="1" t="s">
        <v>6</v>
      </c>
      <c r="B3025" s="11" t="s">
        <v>3716</v>
      </c>
      <c r="C3025" s="1" t="s">
        <v>737</v>
      </c>
    </row>
    <row r="3026" hidden="1">
      <c r="A3026" s="1" t="s">
        <v>7</v>
      </c>
      <c r="B3026" s="11" t="s">
        <v>3717</v>
      </c>
      <c r="C3026" s="1" t="s">
        <v>571</v>
      </c>
    </row>
    <row r="3027" hidden="1">
      <c r="A3027" s="1" t="s">
        <v>7</v>
      </c>
      <c r="B3027" s="11" t="s">
        <v>3718</v>
      </c>
      <c r="C3027" s="1" t="s">
        <v>536</v>
      </c>
    </row>
    <row r="3028">
      <c r="A3028" s="1" t="s">
        <v>6</v>
      </c>
      <c r="B3028" s="11" t="s">
        <v>3719</v>
      </c>
      <c r="C3028" s="1" t="s">
        <v>561</v>
      </c>
    </row>
    <row r="3029">
      <c r="A3029" s="1" t="s">
        <v>6</v>
      </c>
      <c r="B3029" s="11" t="s">
        <v>3720</v>
      </c>
      <c r="C3029" s="1" t="s">
        <v>685</v>
      </c>
    </row>
    <row r="3030" hidden="1">
      <c r="A3030" s="1" t="s">
        <v>7</v>
      </c>
      <c r="B3030" s="11" t="s">
        <v>3721</v>
      </c>
      <c r="C3030" s="1" t="s">
        <v>628</v>
      </c>
    </row>
    <row r="3031">
      <c r="A3031" s="1" t="s">
        <v>6</v>
      </c>
      <c r="B3031" s="11" t="s">
        <v>3722</v>
      </c>
      <c r="C3031" s="1" t="s">
        <v>1067</v>
      </c>
    </row>
    <row r="3032" hidden="1">
      <c r="A3032" s="1" t="s">
        <v>7</v>
      </c>
      <c r="B3032" s="11" t="s">
        <v>3723</v>
      </c>
      <c r="C3032" s="1" t="s">
        <v>628</v>
      </c>
    </row>
    <row r="3033">
      <c r="A3033" s="1" t="s">
        <v>6</v>
      </c>
      <c r="B3033" s="11" t="s">
        <v>3724</v>
      </c>
      <c r="C3033" s="1" t="s">
        <v>582</v>
      </c>
    </row>
    <row r="3034">
      <c r="A3034" s="1" t="s">
        <v>6</v>
      </c>
      <c r="B3034" s="11" t="s">
        <v>3725</v>
      </c>
      <c r="C3034" s="1" t="s">
        <v>602</v>
      </c>
    </row>
    <row r="3035" hidden="1">
      <c r="A3035" s="1" t="s">
        <v>7</v>
      </c>
      <c r="B3035" s="11" t="s">
        <v>3726</v>
      </c>
      <c r="C3035" s="1" t="s">
        <v>536</v>
      </c>
    </row>
    <row r="3036">
      <c r="A3036" s="1" t="s">
        <v>6</v>
      </c>
      <c r="B3036" s="11" t="s">
        <v>485</v>
      </c>
      <c r="C3036" s="1" t="s">
        <v>722</v>
      </c>
    </row>
    <row r="3037">
      <c r="A3037" s="1" t="s">
        <v>6</v>
      </c>
      <c r="B3037" s="11" t="s">
        <v>3727</v>
      </c>
      <c r="C3037" s="1" t="s">
        <v>685</v>
      </c>
    </row>
    <row r="3038" hidden="1">
      <c r="A3038" s="1" t="s">
        <v>7</v>
      </c>
      <c r="B3038" s="11" t="s">
        <v>3728</v>
      </c>
      <c r="C3038" s="1" t="s">
        <v>571</v>
      </c>
    </row>
    <row r="3039">
      <c r="A3039" s="1" t="s">
        <v>6</v>
      </c>
      <c r="B3039" s="11" t="s">
        <v>3729</v>
      </c>
      <c r="C3039" s="1" t="s">
        <v>894</v>
      </c>
    </row>
    <row r="3040">
      <c r="A3040" s="1" t="s">
        <v>6</v>
      </c>
      <c r="B3040" s="11" t="s">
        <v>3730</v>
      </c>
      <c r="C3040" s="1" t="s">
        <v>576</v>
      </c>
    </row>
    <row r="3041">
      <c r="A3041" s="1" t="s">
        <v>6</v>
      </c>
      <c r="B3041" s="11" t="s">
        <v>3731</v>
      </c>
      <c r="C3041" s="1" t="s">
        <v>569</v>
      </c>
    </row>
    <row r="3042">
      <c r="A3042" s="1" t="s">
        <v>6</v>
      </c>
      <c r="B3042" s="11" t="s">
        <v>3732</v>
      </c>
      <c r="C3042" s="1" t="s">
        <v>576</v>
      </c>
    </row>
    <row r="3043">
      <c r="A3043" s="1" t="s">
        <v>6</v>
      </c>
      <c r="B3043" s="11" t="s">
        <v>3733</v>
      </c>
      <c r="C3043" s="1" t="s">
        <v>1116</v>
      </c>
    </row>
    <row r="3044">
      <c r="A3044" s="1" t="s">
        <v>6</v>
      </c>
      <c r="B3044" s="11" t="s">
        <v>3734</v>
      </c>
      <c r="C3044" s="1" t="s">
        <v>1204</v>
      </c>
    </row>
    <row r="3045">
      <c r="A3045" s="1" t="s">
        <v>6</v>
      </c>
      <c r="B3045" s="11" t="s">
        <v>3735</v>
      </c>
      <c r="C3045" s="1" t="s">
        <v>561</v>
      </c>
    </row>
    <row r="3046">
      <c r="A3046" s="1" t="s">
        <v>6</v>
      </c>
      <c r="B3046" s="11" t="s">
        <v>3736</v>
      </c>
      <c r="C3046" s="1" t="s">
        <v>552</v>
      </c>
    </row>
    <row r="3047">
      <c r="A3047" s="1" t="s">
        <v>6</v>
      </c>
      <c r="B3047" s="11" t="s">
        <v>3737</v>
      </c>
      <c r="C3047" s="1" t="s">
        <v>894</v>
      </c>
    </row>
    <row r="3048">
      <c r="A3048" s="1" t="s">
        <v>6</v>
      </c>
      <c r="B3048" s="11" t="s">
        <v>3738</v>
      </c>
      <c r="C3048" s="1" t="s">
        <v>700</v>
      </c>
    </row>
    <row r="3049">
      <c r="A3049" s="1" t="s">
        <v>6</v>
      </c>
      <c r="B3049" s="11" t="s">
        <v>3739</v>
      </c>
      <c r="C3049" s="1" t="s">
        <v>602</v>
      </c>
    </row>
    <row r="3050">
      <c r="A3050" s="1" t="s">
        <v>6</v>
      </c>
      <c r="B3050" s="11" t="s">
        <v>3740</v>
      </c>
      <c r="C3050" s="1" t="s">
        <v>805</v>
      </c>
    </row>
    <row r="3051">
      <c r="A3051" s="1" t="s">
        <v>6</v>
      </c>
      <c r="B3051" s="11" t="s">
        <v>3741</v>
      </c>
      <c r="C3051" s="1" t="s">
        <v>587</v>
      </c>
    </row>
    <row r="3052">
      <c r="A3052" s="1" t="s">
        <v>6</v>
      </c>
      <c r="B3052" s="11" t="s">
        <v>3742</v>
      </c>
      <c r="C3052" s="1" t="s">
        <v>587</v>
      </c>
    </row>
    <row r="3053">
      <c r="A3053" s="1" t="s">
        <v>6</v>
      </c>
      <c r="B3053" s="11" t="s">
        <v>3743</v>
      </c>
      <c r="C3053" s="1" t="s">
        <v>886</v>
      </c>
    </row>
    <row r="3054">
      <c r="A3054" s="1" t="s">
        <v>6</v>
      </c>
      <c r="B3054" s="11" t="s">
        <v>3744</v>
      </c>
      <c r="C3054" s="1" t="s">
        <v>720</v>
      </c>
    </row>
    <row r="3055" hidden="1">
      <c r="A3055" s="1" t="s">
        <v>7</v>
      </c>
      <c r="B3055" s="11" t="s">
        <v>3745</v>
      </c>
      <c r="C3055" s="1" t="s">
        <v>536</v>
      </c>
    </row>
    <row r="3056">
      <c r="A3056" s="1" t="s">
        <v>6</v>
      </c>
      <c r="B3056" s="11" t="s">
        <v>3746</v>
      </c>
      <c r="C3056" s="1" t="s">
        <v>717</v>
      </c>
    </row>
    <row r="3057">
      <c r="A3057" s="1" t="s">
        <v>6</v>
      </c>
      <c r="B3057" s="11" t="s">
        <v>3747</v>
      </c>
      <c r="C3057" s="1" t="s">
        <v>805</v>
      </c>
    </row>
    <row r="3058" hidden="1">
      <c r="A3058" s="1" t="s">
        <v>7</v>
      </c>
      <c r="B3058" s="11" t="s">
        <v>3748</v>
      </c>
      <c r="C3058" s="1" t="s">
        <v>536</v>
      </c>
    </row>
    <row r="3059">
      <c r="A3059" s="1" t="s">
        <v>6</v>
      </c>
      <c r="B3059" s="11" t="s">
        <v>3749</v>
      </c>
      <c r="C3059" s="1" t="s">
        <v>1134</v>
      </c>
    </row>
    <row r="3060" hidden="1">
      <c r="A3060" s="1" t="s">
        <v>7</v>
      </c>
      <c r="B3060" s="11" t="s">
        <v>3750</v>
      </c>
      <c r="C3060" s="1" t="s">
        <v>571</v>
      </c>
    </row>
    <row r="3061">
      <c r="A3061" s="1" t="s">
        <v>6</v>
      </c>
      <c r="B3061" s="11" t="s">
        <v>3751</v>
      </c>
      <c r="C3061" s="1" t="s">
        <v>528</v>
      </c>
    </row>
    <row r="3062">
      <c r="A3062" s="1" t="s">
        <v>6</v>
      </c>
      <c r="B3062" s="11" t="s">
        <v>3752</v>
      </c>
      <c r="C3062" s="1" t="s">
        <v>700</v>
      </c>
    </row>
    <row r="3063" hidden="1">
      <c r="A3063" s="1" t="s">
        <v>7</v>
      </c>
      <c r="B3063" s="11" t="s">
        <v>3753</v>
      </c>
      <c r="C3063" s="1" t="s">
        <v>536</v>
      </c>
    </row>
    <row r="3064">
      <c r="A3064" s="1" t="s">
        <v>6</v>
      </c>
      <c r="B3064" s="11" t="s">
        <v>3754</v>
      </c>
      <c r="C3064" s="1" t="s">
        <v>576</v>
      </c>
    </row>
    <row r="3065">
      <c r="A3065" s="1" t="s">
        <v>6</v>
      </c>
      <c r="B3065" s="11" t="s">
        <v>3755</v>
      </c>
      <c r="C3065" s="1" t="s">
        <v>582</v>
      </c>
    </row>
    <row r="3066">
      <c r="A3066" s="1" t="s">
        <v>6</v>
      </c>
      <c r="B3066" s="11" t="s">
        <v>3756</v>
      </c>
      <c r="C3066" s="1" t="s">
        <v>710</v>
      </c>
    </row>
    <row r="3067">
      <c r="A3067" s="1" t="s">
        <v>6</v>
      </c>
      <c r="B3067" s="11" t="s">
        <v>3757</v>
      </c>
      <c r="C3067" s="1" t="s">
        <v>642</v>
      </c>
    </row>
    <row r="3068">
      <c r="A3068" s="1" t="s">
        <v>6</v>
      </c>
      <c r="B3068" s="11" t="s">
        <v>3758</v>
      </c>
      <c r="C3068" s="1" t="s">
        <v>879</v>
      </c>
    </row>
    <row r="3069">
      <c r="A3069" s="1" t="s">
        <v>6</v>
      </c>
      <c r="B3069" s="11" t="s">
        <v>3759</v>
      </c>
      <c r="C3069" s="1" t="s">
        <v>634</v>
      </c>
    </row>
    <row r="3070">
      <c r="A3070" s="1" t="s">
        <v>6</v>
      </c>
      <c r="B3070" s="11" t="s">
        <v>3760</v>
      </c>
      <c r="C3070" s="1" t="s">
        <v>894</v>
      </c>
    </row>
    <row r="3071" hidden="1">
      <c r="A3071" s="1" t="s">
        <v>7</v>
      </c>
      <c r="B3071" s="11" t="s">
        <v>3761</v>
      </c>
      <c r="C3071" s="1" t="s">
        <v>536</v>
      </c>
    </row>
    <row r="3072">
      <c r="A3072" s="1" t="s">
        <v>6</v>
      </c>
      <c r="B3072" s="11" t="s">
        <v>3762</v>
      </c>
      <c r="C3072" s="1" t="s">
        <v>803</v>
      </c>
    </row>
    <row r="3073" hidden="1">
      <c r="A3073" s="1" t="s">
        <v>7</v>
      </c>
      <c r="B3073" s="11" t="s">
        <v>3763</v>
      </c>
      <c r="C3073" s="1" t="s">
        <v>536</v>
      </c>
    </row>
    <row r="3074">
      <c r="A3074" s="1" t="s">
        <v>6</v>
      </c>
      <c r="B3074" s="11" t="s">
        <v>3764</v>
      </c>
      <c r="C3074" s="1" t="s">
        <v>660</v>
      </c>
    </row>
    <row r="3075">
      <c r="A3075" s="1" t="s">
        <v>6</v>
      </c>
      <c r="B3075" s="11" t="s">
        <v>3765</v>
      </c>
      <c r="C3075" s="1" t="s">
        <v>673</v>
      </c>
    </row>
    <row r="3076">
      <c r="A3076" s="1" t="s">
        <v>6</v>
      </c>
      <c r="B3076" s="11" t="s">
        <v>3766</v>
      </c>
      <c r="C3076" s="1" t="s">
        <v>886</v>
      </c>
    </row>
    <row r="3077">
      <c r="A3077" s="1" t="s">
        <v>6</v>
      </c>
      <c r="B3077" s="11" t="s">
        <v>3767</v>
      </c>
      <c r="C3077" s="1" t="s">
        <v>886</v>
      </c>
    </row>
    <row r="3078">
      <c r="A3078" s="1" t="s">
        <v>6</v>
      </c>
      <c r="B3078" s="11" t="s">
        <v>3768</v>
      </c>
      <c r="C3078" s="1" t="s">
        <v>620</v>
      </c>
    </row>
    <row r="3079" hidden="1">
      <c r="A3079" s="1" t="s">
        <v>7</v>
      </c>
      <c r="B3079" s="11" t="s">
        <v>3769</v>
      </c>
      <c r="C3079" s="1" t="s">
        <v>536</v>
      </c>
    </row>
    <row r="3080">
      <c r="A3080" s="1" t="s">
        <v>6</v>
      </c>
      <c r="B3080" s="11" t="s">
        <v>3770</v>
      </c>
      <c r="C3080" s="1" t="s">
        <v>620</v>
      </c>
    </row>
    <row r="3081">
      <c r="A3081" s="1" t="s">
        <v>6</v>
      </c>
      <c r="B3081" s="11" t="s">
        <v>3771</v>
      </c>
      <c r="C3081" s="1" t="s">
        <v>914</v>
      </c>
    </row>
    <row r="3082">
      <c r="A3082" s="1" t="s">
        <v>6</v>
      </c>
      <c r="B3082" s="11" t="s">
        <v>3772</v>
      </c>
      <c r="C3082" s="1" t="s">
        <v>552</v>
      </c>
    </row>
    <row r="3083" hidden="1">
      <c r="A3083" s="1" t="s">
        <v>7</v>
      </c>
      <c r="B3083" s="11" t="s">
        <v>3773</v>
      </c>
      <c r="C3083" s="1" t="s">
        <v>536</v>
      </c>
    </row>
    <row r="3084">
      <c r="A3084" s="1" t="s">
        <v>6</v>
      </c>
      <c r="B3084" s="11" t="s">
        <v>3774</v>
      </c>
      <c r="C3084" s="1" t="s">
        <v>573</v>
      </c>
    </row>
    <row r="3085" hidden="1">
      <c r="A3085" s="1" t="s">
        <v>7</v>
      </c>
      <c r="B3085" s="11" t="s">
        <v>3775</v>
      </c>
      <c r="C3085" s="1" t="s">
        <v>536</v>
      </c>
    </row>
    <row r="3086">
      <c r="A3086" s="1" t="s">
        <v>6</v>
      </c>
      <c r="B3086" s="11" t="s">
        <v>3776</v>
      </c>
      <c r="C3086" s="1" t="s">
        <v>587</v>
      </c>
    </row>
    <row r="3087">
      <c r="A3087" s="1" t="s">
        <v>6</v>
      </c>
      <c r="B3087" s="11" t="s">
        <v>3777</v>
      </c>
      <c r="C3087" s="1" t="s">
        <v>894</v>
      </c>
    </row>
    <row r="3088">
      <c r="A3088" s="1" t="s">
        <v>6</v>
      </c>
      <c r="B3088" s="11" t="s">
        <v>3778</v>
      </c>
      <c r="C3088" s="1" t="s">
        <v>1377</v>
      </c>
    </row>
    <row r="3089" hidden="1">
      <c r="A3089" s="1" t="s">
        <v>7</v>
      </c>
      <c r="B3089" s="11" t="s">
        <v>3779</v>
      </c>
      <c r="C3089" s="1" t="s">
        <v>1044</v>
      </c>
    </row>
    <row r="3090" hidden="1">
      <c r="A3090" s="1" t="s">
        <v>7</v>
      </c>
      <c r="B3090" s="11" t="s">
        <v>3780</v>
      </c>
      <c r="C3090" s="1" t="s">
        <v>536</v>
      </c>
    </row>
    <row r="3091">
      <c r="A3091" s="1" t="s">
        <v>6</v>
      </c>
      <c r="B3091" s="11" t="s">
        <v>3781</v>
      </c>
      <c r="C3091" s="1" t="s">
        <v>758</v>
      </c>
    </row>
    <row r="3092" hidden="1">
      <c r="A3092" s="1" t="s">
        <v>7</v>
      </c>
      <c r="B3092" s="11" t="s">
        <v>3782</v>
      </c>
      <c r="C3092" s="1" t="s">
        <v>536</v>
      </c>
    </row>
    <row r="3093">
      <c r="A3093" s="1" t="s">
        <v>6</v>
      </c>
      <c r="B3093" s="11" t="s">
        <v>3783</v>
      </c>
      <c r="C3093" s="1" t="s">
        <v>993</v>
      </c>
    </row>
    <row r="3094">
      <c r="A3094" s="1" t="s">
        <v>6</v>
      </c>
      <c r="B3094" s="11" t="s">
        <v>3784</v>
      </c>
      <c r="C3094" s="1" t="s">
        <v>1103</v>
      </c>
    </row>
    <row r="3095">
      <c r="A3095" s="1" t="s">
        <v>6</v>
      </c>
      <c r="B3095" s="11" t="s">
        <v>3785</v>
      </c>
      <c r="C3095" s="1" t="s">
        <v>1021</v>
      </c>
    </row>
    <row r="3096">
      <c r="A3096" s="1" t="s">
        <v>6</v>
      </c>
      <c r="B3096" s="11" t="s">
        <v>3786</v>
      </c>
      <c r="C3096" s="1" t="s">
        <v>766</v>
      </c>
    </row>
    <row r="3097">
      <c r="A3097" s="1" t="s">
        <v>6</v>
      </c>
      <c r="B3097" s="11" t="s">
        <v>3787</v>
      </c>
      <c r="C3097" s="1" t="s">
        <v>544</v>
      </c>
    </row>
    <row r="3098">
      <c r="A3098" s="1" t="s">
        <v>6</v>
      </c>
      <c r="B3098" s="11" t="s">
        <v>3788</v>
      </c>
      <c r="C3098" s="1" t="s">
        <v>528</v>
      </c>
    </row>
    <row r="3099">
      <c r="A3099" s="1" t="s">
        <v>6</v>
      </c>
      <c r="B3099" s="11" t="s">
        <v>3789</v>
      </c>
      <c r="C3099" s="1" t="s">
        <v>694</v>
      </c>
    </row>
    <row r="3100" hidden="1">
      <c r="A3100" s="1" t="s">
        <v>7</v>
      </c>
      <c r="B3100" s="11" t="s">
        <v>3790</v>
      </c>
      <c r="C3100" s="1" t="s">
        <v>536</v>
      </c>
    </row>
    <row r="3101">
      <c r="A3101" s="1" t="s">
        <v>6</v>
      </c>
      <c r="B3101" s="11" t="s">
        <v>3791</v>
      </c>
      <c r="C3101" s="1" t="s">
        <v>758</v>
      </c>
    </row>
    <row r="3102">
      <c r="A3102" s="1" t="s">
        <v>6</v>
      </c>
      <c r="B3102" s="11" t="s">
        <v>3792</v>
      </c>
      <c r="C3102" s="1" t="s">
        <v>1196</v>
      </c>
    </row>
    <row r="3103">
      <c r="A3103" s="1" t="s">
        <v>6</v>
      </c>
      <c r="B3103" s="11" t="s">
        <v>3793</v>
      </c>
      <c r="C3103" s="1" t="s">
        <v>1303</v>
      </c>
    </row>
    <row r="3104" hidden="1">
      <c r="A3104" s="1" t="s">
        <v>7</v>
      </c>
      <c r="B3104" s="11" t="s">
        <v>3794</v>
      </c>
      <c r="C3104" s="1" t="s">
        <v>526</v>
      </c>
    </row>
    <row r="3105">
      <c r="A3105" s="1" t="s">
        <v>6</v>
      </c>
      <c r="B3105" s="11" t="s">
        <v>3795</v>
      </c>
      <c r="C3105" s="1" t="s">
        <v>881</v>
      </c>
    </row>
    <row r="3106">
      <c r="A3106" s="1" t="s">
        <v>6</v>
      </c>
      <c r="B3106" s="11" t="s">
        <v>3796</v>
      </c>
      <c r="C3106" s="1" t="s">
        <v>616</v>
      </c>
    </row>
    <row r="3107">
      <c r="A3107" s="1" t="s">
        <v>6</v>
      </c>
      <c r="B3107" s="11" t="s">
        <v>3797</v>
      </c>
      <c r="C3107" s="1" t="s">
        <v>673</v>
      </c>
    </row>
    <row r="3108">
      <c r="A3108" s="1" t="s">
        <v>6</v>
      </c>
      <c r="B3108" s="11" t="s">
        <v>3798</v>
      </c>
      <c r="C3108" s="1" t="s">
        <v>580</v>
      </c>
    </row>
    <row r="3109">
      <c r="A3109" s="1" t="s">
        <v>6</v>
      </c>
      <c r="B3109" s="11" t="s">
        <v>3799</v>
      </c>
      <c r="C3109" s="1" t="s">
        <v>559</v>
      </c>
    </row>
    <row r="3110">
      <c r="A3110" s="1" t="s">
        <v>6</v>
      </c>
      <c r="B3110" s="11" t="s">
        <v>3800</v>
      </c>
      <c r="C3110" s="1" t="s">
        <v>552</v>
      </c>
    </row>
    <row r="3111">
      <c r="A3111" s="1" t="s">
        <v>6</v>
      </c>
      <c r="B3111" s="11" t="s">
        <v>3801</v>
      </c>
      <c r="C3111" s="1" t="s">
        <v>809</v>
      </c>
    </row>
    <row r="3112">
      <c r="A3112" s="1" t="s">
        <v>6</v>
      </c>
      <c r="B3112" s="11" t="s">
        <v>3802</v>
      </c>
      <c r="C3112" s="1" t="s">
        <v>1787</v>
      </c>
    </row>
    <row r="3113">
      <c r="A3113" s="1" t="s">
        <v>6</v>
      </c>
      <c r="B3113" s="11" t="s">
        <v>3803</v>
      </c>
      <c r="C3113" s="1" t="s">
        <v>620</v>
      </c>
    </row>
    <row r="3114">
      <c r="A3114" s="1" t="s">
        <v>6</v>
      </c>
      <c r="B3114" s="11" t="s">
        <v>3804</v>
      </c>
      <c r="C3114" s="1" t="s">
        <v>1410</v>
      </c>
    </row>
    <row r="3115" hidden="1">
      <c r="A3115" s="1" t="s">
        <v>7</v>
      </c>
      <c r="B3115" s="11" t="s">
        <v>3805</v>
      </c>
      <c r="C3115" s="1" t="s">
        <v>536</v>
      </c>
    </row>
    <row r="3116">
      <c r="A3116" s="1" t="s">
        <v>6</v>
      </c>
      <c r="B3116" s="11" t="s">
        <v>3806</v>
      </c>
      <c r="C3116" s="1" t="s">
        <v>673</v>
      </c>
    </row>
    <row r="3117">
      <c r="A3117" s="1" t="s">
        <v>6</v>
      </c>
      <c r="B3117" s="11" t="s">
        <v>3807</v>
      </c>
      <c r="C3117" s="1" t="s">
        <v>753</v>
      </c>
    </row>
    <row r="3118">
      <c r="A3118" s="1" t="s">
        <v>6</v>
      </c>
      <c r="B3118" s="11" t="s">
        <v>3808</v>
      </c>
      <c r="C3118" s="1" t="s">
        <v>1410</v>
      </c>
    </row>
    <row r="3119">
      <c r="A3119" s="1" t="s">
        <v>6</v>
      </c>
      <c r="B3119" s="11" t="s">
        <v>3809</v>
      </c>
      <c r="C3119" s="1" t="s">
        <v>645</v>
      </c>
    </row>
    <row r="3120" hidden="1">
      <c r="A3120" s="1" t="s">
        <v>7</v>
      </c>
      <c r="B3120" s="11" t="s">
        <v>3810</v>
      </c>
      <c r="C3120" s="1" t="s">
        <v>536</v>
      </c>
    </row>
    <row r="3121" hidden="1">
      <c r="A3121" s="1" t="s">
        <v>7</v>
      </c>
      <c r="B3121" s="11" t="s">
        <v>3811</v>
      </c>
      <c r="C3121" s="1" t="s">
        <v>536</v>
      </c>
    </row>
    <row r="3122">
      <c r="A3122" s="1" t="s">
        <v>6</v>
      </c>
      <c r="B3122" s="11" t="s">
        <v>3812</v>
      </c>
      <c r="C3122" s="1" t="s">
        <v>1410</v>
      </c>
    </row>
    <row r="3123">
      <c r="A3123" s="1" t="s">
        <v>6</v>
      </c>
      <c r="B3123" s="11" t="s">
        <v>3813</v>
      </c>
      <c r="C3123" s="1" t="s">
        <v>645</v>
      </c>
    </row>
    <row r="3124" hidden="1">
      <c r="A3124" s="1" t="s">
        <v>7</v>
      </c>
      <c r="B3124" s="11" t="s">
        <v>3814</v>
      </c>
      <c r="C3124" s="1" t="s">
        <v>1044</v>
      </c>
    </row>
    <row r="3125">
      <c r="A3125" s="1" t="s">
        <v>6</v>
      </c>
      <c r="B3125" s="11" t="s">
        <v>3815</v>
      </c>
      <c r="C3125" s="1" t="s">
        <v>717</v>
      </c>
    </row>
    <row r="3126">
      <c r="A3126" s="1" t="s">
        <v>6</v>
      </c>
      <c r="B3126" s="11" t="s">
        <v>3816</v>
      </c>
      <c r="C3126" s="1" t="s">
        <v>602</v>
      </c>
    </row>
    <row r="3127" hidden="1">
      <c r="A3127" s="1" t="s">
        <v>7</v>
      </c>
      <c r="B3127" s="11" t="s">
        <v>3817</v>
      </c>
      <c r="C3127" s="1" t="s">
        <v>536</v>
      </c>
    </row>
    <row r="3128" hidden="1">
      <c r="A3128" s="1" t="s">
        <v>7</v>
      </c>
      <c r="B3128" s="11" t="s">
        <v>3818</v>
      </c>
      <c r="C3128" s="1" t="s">
        <v>536</v>
      </c>
    </row>
    <row r="3129">
      <c r="A3129" s="1" t="s">
        <v>6</v>
      </c>
      <c r="B3129" s="11" t="s">
        <v>3819</v>
      </c>
      <c r="C3129" s="1" t="s">
        <v>546</v>
      </c>
    </row>
    <row r="3130">
      <c r="A3130" s="1" t="s">
        <v>6</v>
      </c>
      <c r="B3130" s="11" t="s">
        <v>3820</v>
      </c>
      <c r="C3130" s="1" t="s">
        <v>766</v>
      </c>
    </row>
    <row r="3131">
      <c r="A3131" s="1" t="s">
        <v>6</v>
      </c>
      <c r="B3131" s="11" t="s">
        <v>3821</v>
      </c>
      <c r="C3131" s="1" t="s">
        <v>565</v>
      </c>
    </row>
    <row r="3132">
      <c r="A3132" s="1" t="s">
        <v>6</v>
      </c>
      <c r="B3132" s="11" t="s">
        <v>3822</v>
      </c>
      <c r="C3132" s="1" t="s">
        <v>587</v>
      </c>
    </row>
    <row r="3133">
      <c r="A3133" s="1" t="s">
        <v>6</v>
      </c>
      <c r="B3133" s="11" t="s">
        <v>3823</v>
      </c>
      <c r="C3133" s="1" t="s">
        <v>597</v>
      </c>
    </row>
    <row r="3134">
      <c r="A3134" s="1" t="s">
        <v>6</v>
      </c>
      <c r="B3134" s="11" t="s">
        <v>3824</v>
      </c>
      <c r="C3134" s="1" t="s">
        <v>580</v>
      </c>
    </row>
    <row r="3135">
      <c r="A3135" s="1" t="s">
        <v>6</v>
      </c>
      <c r="B3135" s="11" t="s">
        <v>3825</v>
      </c>
      <c r="C3135" s="1" t="s">
        <v>573</v>
      </c>
    </row>
    <row r="3136">
      <c r="A3136" s="1" t="s">
        <v>6</v>
      </c>
      <c r="B3136" s="11" t="s">
        <v>3826</v>
      </c>
      <c r="C3136" s="1" t="s">
        <v>1011</v>
      </c>
    </row>
    <row r="3137">
      <c r="A3137" s="1" t="s">
        <v>6</v>
      </c>
      <c r="B3137" s="11" t="s">
        <v>3827</v>
      </c>
      <c r="C3137" s="1" t="s">
        <v>1303</v>
      </c>
    </row>
    <row r="3138">
      <c r="A3138" s="1" t="s">
        <v>6</v>
      </c>
      <c r="B3138" s="11" t="s">
        <v>3828</v>
      </c>
      <c r="C3138" s="1" t="s">
        <v>597</v>
      </c>
    </row>
    <row r="3139">
      <c r="A3139" s="1" t="s">
        <v>6</v>
      </c>
      <c r="B3139" s="11" t="s">
        <v>3829</v>
      </c>
      <c r="C3139" s="1" t="s">
        <v>532</v>
      </c>
    </row>
    <row r="3140">
      <c r="A3140" s="1" t="s">
        <v>6</v>
      </c>
      <c r="B3140" s="11" t="s">
        <v>3830</v>
      </c>
      <c r="C3140" s="1" t="s">
        <v>1134</v>
      </c>
    </row>
    <row r="3141">
      <c r="A3141" s="1" t="s">
        <v>6</v>
      </c>
      <c r="B3141" s="11" t="s">
        <v>3831</v>
      </c>
      <c r="C3141" s="1" t="s">
        <v>1134</v>
      </c>
    </row>
    <row r="3142">
      <c r="A3142" s="1" t="s">
        <v>6</v>
      </c>
      <c r="B3142" s="11" t="s">
        <v>3832</v>
      </c>
      <c r="C3142" s="1" t="s">
        <v>750</v>
      </c>
    </row>
    <row r="3143">
      <c r="A3143" s="1" t="s">
        <v>6</v>
      </c>
      <c r="B3143" s="11" t="s">
        <v>3833</v>
      </c>
      <c r="C3143" s="1" t="s">
        <v>618</v>
      </c>
    </row>
    <row r="3144">
      <c r="A3144" s="1" t="s">
        <v>6</v>
      </c>
      <c r="B3144" s="11" t="s">
        <v>3834</v>
      </c>
      <c r="C3144" s="1" t="s">
        <v>778</v>
      </c>
    </row>
    <row r="3145" hidden="1">
      <c r="A3145" s="1" t="s">
        <v>7</v>
      </c>
      <c r="B3145" s="11" t="s">
        <v>3835</v>
      </c>
      <c r="C3145" s="1" t="s">
        <v>536</v>
      </c>
    </row>
    <row r="3146">
      <c r="A3146" s="1" t="s">
        <v>6</v>
      </c>
      <c r="B3146" s="11" t="s">
        <v>3836</v>
      </c>
      <c r="C3146" s="1" t="s">
        <v>540</v>
      </c>
    </row>
    <row r="3147">
      <c r="A3147" s="1" t="s">
        <v>6</v>
      </c>
      <c r="B3147" s="11" t="s">
        <v>3837</v>
      </c>
      <c r="C3147" s="1" t="s">
        <v>530</v>
      </c>
    </row>
    <row r="3148">
      <c r="A3148" s="1" t="s">
        <v>6</v>
      </c>
      <c r="B3148" s="11" t="s">
        <v>3838</v>
      </c>
      <c r="C3148" s="1" t="s">
        <v>1011</v>
      </c>
    </row>
    <row r="3149" hidden="1">
      <c r="A3149" s="1" t="s">
        <v>7</v>
      </c>
      <c r="B3149" s="11" t="s">
        <v>3839</v>
      </c>
      <c r="C3149" s="1" t="s">
        <v>536</v>
      </c>
    </row>
    <row r="3150">
      <c r="A3150" s="1" t="s">
        <v>6</v>
      </c>
      <c r="B3150" s="11" t="s">
        <v>3840</v>
      </c>
      <c r="C3150" s="1" t="s">
        <v>1579</v>
      </c>
    </row>
    <row r="3151" hidden="1">
      <c r="A3151" s="1" t="s">
        <v>7</v>
      </c>
      <c r="B3151" s="11" t="s">
        <v>3841</v>
      </c>
      <c r="C3151" s="1" t="s">
        <v>571</v>
      </c>
    </row>
    <row r="3152">
      <c r="A3152" s="1" t="s">
        <v>6</v>
      </c>
      <c r="B3152" s="11" t="s">
        <v>3842</v>
      </c>
      <c r="C3152" s="1" t="s">
        <v>546</v>
      </c>
    </row>
    <row r="3153">
      <c r="A3153" s="1" t="s">
        <v>6</v>
      </c>
      <c r="B3153" s="11" t="s">
        <v>3843</v>
      </c>
      <c r="C3153" s="1" t="s">
        <v>610</v>
      </c>
    </row>
    <row r="3154" hidden="1">
      <c r="A3154" s="1" t="s">
        <v>7</v>
      </c>
      <c r="B3154" s="11" t="s">
        <v>3844</v>
      </c>
      <c r="C3154" s="1" t="s">
        <v>571</v>
      </c>
    </row>
    <row r="3155">
      <c r="A3155" s="1" t="s">
        <v>6</v>
      </c>
      <c r="B3155" s="11" t="s">
        <v>3845</v>
      </c>
      <c r="C3155" s="1" t="s">
        <v>1219</v>
      </c>
    </row>
    <row r="3156">
      <c r="A3156" s="1" t="s">
        <v>6</v>
      </c>
      <c r="B3156" s="11" t="s">
        <v>3846</v>
      </c>
      <c r="C3156" s="1" t="s">
        <v>1122</v>
      </c>
    </row>
    <row r="3157">
      <c r="A3157" s="1" t="s">
        <v>6</v>
      </c>
      <c r="B3157" s="11" t="s">
        <v>3847</v>
      </c>
      <c r="C3157" s="1" t="s">
        <v>595</v>
      </c>
    </row>
    <row r="3158">
      <c r="A3158" s="1" t="s">
        <v>6</v>
      </c>
      <c r="B3158" s="11" t="s">
        <v>3848</v>
      </c>
      <c r="C3158" s="1" t="s">
        <v>1011</v>
      </c>
    </row>
    <row r="3159">
      <c r="A3159" s="1" t="s">
        <v>6</v>
      </c>
      <c r="B3159" s="11" t="s">
        <v>3849</v>
      </c>
      <c r="C3159" s="1" t="s">
        <v>1204</v>
      </c>
    </row>
    <row r="3160">
      <c r="A3160" s="1" t="s">
        <v>6</v>
      </c>
      <c r="B3160" s="11" t="s">
        <v>3850</v>
      </c>
      <c r="C3160" s="1" t="s">
        <v>532</v>
      </c>
    </row>
    <row r="3161">
      <c r="A3161" s="1" t="s">
        <v>6</v>
      </c>
      <c r="B3161" s="11" t="s">
        <v>3851</v>
      </c>
      <c r="C3161" s="1" t="s">
        <v>677</v>
      </c>
    </row>
    <row r="3162">
      <c r="A3162" s="1" t="s">
        <v>6</v>
      </c>
      <c r="B3162" s="11" t="s">
        <v>3852</v>
      </c>
      <c r="C3162" s="1" t="s">
        <v>573</v>
      </c>
    </row>
    <row r="3163">
      <c r="A3163" s="1" t="s">
        <v>6</v>
      </c>
      <c r="B3163" s="11" t="s">
        <v>3853</v>
      </c>
      <c r="C3163" s="1" t="s">
        <v>694</v>
      </c>
    </row>
    <row r="3164">
      <c r="A3164" s="1" t="s">
        <v>6</v>
      </c>
      <c r="B3164" s="11" t="s">
        <v>3854</v>
      </c>
      <c r="C3164" s="1" t="s">
        <v>616</v>
      </c>
    </row>
    <row r="3165">
      <c r="A3165" s="1" t="s">
        <v>6</v>
      </c>
      <c r="B3165" s="11" t="s">
        <v>3855</v>
      </c>
      <c r="C3165" s="1" t="s">
        <v>896</v>
      </c>
    </row>
    <row r="3166" hidden="1">
      <c r="A3166" s="1" t="s">
        <v>7</v>
      </c>
      <c r="B3166" s="11" t="s">
        <v>3856</v>
      </c>
      <c r="C3166" s="1" t="s">
        <v>536</v>
      </c>
    </row>
    <row r="3167">
      <c r="A3167" s="1" t="s">
        <v>6</v>
      </c>
      <c r="B3167" s="11" t="s">
        <v>3857</v>
      </c>
      <c r="C3167" s="1" t="s">
        <v>645</v>
      </c>
    </row>
    <row r="3168">
      <c r="A3168" s="1" t="s">
        <v>6</v>
      </c>
      <c r="B3168" s="11" t="s">
        <v>3858</v>
      </c>
      <c r="C3168" s="1" t="s">
        <v>1116</v>
      </c>
    </row>
    <row r="3169">
      <c r="A3169" s="1" t="s">
        <v>6</v>
      </c>
      <c r="B3169" s="11" t="s">
        <v>3859</v>
      </c>
      <c r="C3169" s="1" t="s">
        <v>923</v>
      </c>
    </row>
    <row r="3170">
      <c r="A3170" s="1" t="s">
        <v>6</v>
      </c>
      <c r="B3170" s="11" t="s">
        <v>3860</v>
      </c>
      <c r="C3170" s="1" t="s">
        <v>1134</v>
      </c>
    </row>
    <row r="3171">
      <c r="A3171" s="1" t="s">
        <v>6</v>
      </c>
      <c r="B3171" s="11" t="s">
        <v>3861</v>
      </c>
      <c r="C3171" s="1" t="s">
        <v>717</v>
      </c>
    </row>
    <row r="3172">
      <c r="A3172" s="1" t="s">
        <v>6</v>
      </c>
      <c r="B3172" s="11" t="s">
        <v>3862</v>
      </c>
      <c r="C3172" s="1" t="s">
        <v>666</v>
      </c>
    </row>
    <row r="3173">
      <c r="A3173" s="1" t="s">
        <v>6</v>
      </c>
      <c r="B3173" s="11" t="s">
        <v>3863</v>
      </c>
      <c r="C3173" s="1" t="s">
        <v>717</v>
      </c>
    </row>
    <row r="3174">
      <c r="A3174" s="1" t="s">
        <v>6</v>
      </c>
      <c r="B3174" s="11" t="s">
        <v>3864</v>
      </c>
      <c r="C3174" s="1" t="s">
        <v>561</v>
      </c>
    </row>
    <row r="3175">
      <c r="A3175" s="1" t="s">
        <v>6</v>
      </c>
      <c r="B3175" s="11" t="s">
        <v>3865</v>
      </c>
      <c r="C3175" s="1" t="s">
        <v>1579</v>
      </c>
    </row>
    <row r="3176">
      <c r="A3176" s="1" t="s">
        <v>6</v>
      </c>
      <c r="B3176" s="11" t="s">
        <v>3866</v>
      </c>
      <c r="C3176" s="1" t="s">
        <v>1134</v>
      </c>
    </row>
    <row r="3177">
      <c r="A3177" s="1" t="s">
        <v>6</v>
      </c>
      <c r="B3177" s="11" t="s">
        <v>3867</v>
      </c>
      <c r="C3177" s="1" t="s">
        <v>1219</v>
      </c>
    </row>
    <row r="3178">
      <c r="A3178" s="1" t="s">
        <v>6</v>
      </c>
      <c r="B3178" s="11" t="s">
        <v>3868</v>
      </c>
      <c r="C3178" s="1" t="s">
        <v>582</v>
      </c>
    </row>
    <row r="3179">
      <c r="A3179" s="1" t="s">
        <v>6</v>
      </c>
      <c r="B3179" s="11" t="s">
        <v>3869</v>
      </c>
      <c r="C3179" s="1" t="s">
        <v>1219</v>
      </c>
    </row>
    <row r="3180">
      <c r="A3180" s="1" t="s">
        <v>6</v>
      </c>
      <c r="B3180" s="11" t="s">
        <v>3870</v>
      </c>
      <c r="C3180" s="1" t="s">
        <v>1303</v>
      </c>
    </row>
    <row r="3181">
      <c r="A3181" s="1" t="s">
        <v>6</v>
      </c>
      <c r="B3181" s="11" t="s">
        <v>3871</v>
      </c>
      <c r="C3181" s="1" t="s">
        <v>681</v>
      </c>
    </row>
    <row r="3182" hidden="1">
      <c r="A3182" s="1" t="s">
        <v>7</v>
      </c>
      <c r="B3182" s="11" t="s">
        <v>3872</v>
      </c>
      <c r="C3182" s="1" t="s">
        <v>536</v>
      </c>
    </row>
    <row r="3183">
      <c r="A3183" s="1" t="s">
        <v>6</v>
      </c>
      <c r="B3183" s="11" t="s">
        <v>3873</v>
      </c>
      <c r="C3183" s="1" t="s">
        <v>662</v>
      </c>
    </row>
    <row r="3184">
      <c r="A3184" s="1" t="s">
        <v>6</v>
      </c>
      <c r="B3184" s="11" t="s">
        <v>3874</v>
      </c>
      <c r="C3184" s="1" t="s">
        <v>559</v>
      </c>
    </row>
    <row r="3185" hidden="1">
      <c r="A3185" s="1" t="s">
        <v>7</v>
      </c>
      <c r="B3185" s="11" t="s">
        <v>3875</v>
      </c>
      <c r="C3185" s="1" t="s">
        <v>536</v>
      </c>
    </row>
    <row r="3186" hidden="1">
      <c r="A3186" s="1" t="s">
        <v>7</v>
      </c>
      <c r="B3186" s="11" t="s">
        <v>3876</v>
      </c>
      <c r="C3186" s="1" t="s">
        <v>536</v>
      </c>
    </row>
    <row r="3187">
      <c r="A3187" s="1" t="s">
        <v>6</v>
      </c>
      <c r="B3187" s="11" t="s">
        <v>3877</v>
      </c>
      <c r="C3187" s="1" t="s">
        <v>1011</v>
      </c>
    </row>
    <row r="3188">
      <c r="A3188" s="1" t="s">
        <v>6</v>
      </c>
      <c r="B3188" s="11" t="s">
        <v>3878</v>
      </c>
      <c r="C3188" s="1" t="s">
        <v>1034</v>
      </c>
    </row>
    <row r="3189">
      <c r="A3189" s="1" t="s">
        <v>6</v>
      </c>
      <c r="B3189" s="11" t="s">
        <v>3879</v>
      </c>
      <c r="C3189" s="1" t="s">
        <v>2841</v>
      </c>
    </row>
    <row r="3190">
      <c r="A3190" s="1" t="s">
        <v>6</v>
      </c>
      <c r="B3190" s="11" t="s">
        <v>3880</v>
      </c>
      <c r="C3190" s="1" t="s">
        <v>965</v>
      </c>
    </row>
    <row r="3191">
      <c r="A3191" s="1" t="s">
        <v>6</v>
      </c>
      <c r="B3191" s="11" t="s">
        <v>3881</v>
      </c>
      <c r="C3191" s="1" t="s">
        <v>1107</v>
      </c>
    </row>
    <row r="3192">
      <c r="A3192" s="1" t="s">
        <v>6</v>
      </c>
      <c r="B3192" s="11" t="s">
        <v>3882</v>
      </c>
      <c r="C3192" s="1" t="s">
        <v>929</v>
      </c>
    </row>
    <row r="3193">
      <c r="A3193" s="1" t="s">
        <v>6</v>
      </c>
      <c r="B3193" s="11" t="s">
        <v>3883</v>
      </c>
      <c r="C3193" s="1" t="s">
        <v>565</v>
      </c>
    </row>
    <row r="3194">
      <c r="A3194" s="1" t="s">
        <v>6</v>
      </c>
      <c r="B3194" s="11" t="s">
        <v>3884</v>
      </c>
      <c r="C3194" s="1" t="s">
        <v>803</v>
      </c>
    </row>
    <row r="3195">
      <c r="A3195" s="1" t="s">
        <v>6</v>
      </c>
      <c r="B3195" s="11" t="s">
        <v>3885</v>
      </c>
      <c r="C3195" s="1" t="s">
        <v>1011</v>
      </c>
    </row>
    <row r="3196">
      <c r="A3196" s="1" t="s">
        <v>6</v>
      </c>
      <c r="B3196" s="11" t="s">
        <v>3886</v>
      </c>
      <c r="C3196" s="1" t="s">
        <v>530</v>
      </c>
    </row>
    <row r="3197">
      <c r="A3197" s="1" t="s">
        <v>6</v>
      </c>
      <c r="B3197" s="11" t="s">
        <v>3887</v>
      </c>
      <c r="C3197" s="1" t="s">
        <v>3888</v>
      </c>
    </row>
    <row r="3198">
      <c r="A3198" s="1" t="s">
        <v>6</v>
      </c>
      <c r="B3198" s="11" t="s">
        <v>3889</v>
      </c>
      <c r="C3198" s="1" t="s">
        <v>580</v>
      </c>
    </row>
    <row r="3199">
      <c r="A3199" s="1" t="s">
        <v>6</v>
      </c>
      <c r="B3199" s="11" t="s">
        <v>3890</v>
      </c>
      <c r="C3199" s="1" t="s">
        <v>1579</v>
      </c>
    </row>
    <row r="3200">
      <c r="A3200" s="1" t="s">
        <v>6</v>
      </c>
      <c r="B3200" s="11" t="s">
        <v>3891</v>
      </c>
      <c r="C3200" s="1" t="s">
        <v>1016</v>
      </c>
    </row>
    <row r="3201">
      <c r="A3201" s="1" t="s">
        <v>6</v>
      </c>
      <c r="B3201" s="11" t="s">
        <v>3892</v>
      </c>
      <c r="C3201" s="1" t="s">
        <v>1016</v>
      </c>
    </row>
    <row r="3202">
      <c r="A3202" s="1" t="s">
        <v>6</v>
      </c>
      <c r="B3202" s="11" t="s">
        <v>3893</v>
      </c>
      <c r="C3202" s="1" t="s">
        <v>1034</v>
      </c>
    </row>
    <row r="3203">
      <c r="A3203" s="1" t="s">
        <v>6</v>
      </c>
      <c r="B3203" s="11" t="s">
        <v>3894</v>
      </c>
      <c r="C3203" s="1" t="s">
        <v>580</v>
      </c>
    </row>
    <row r="3204">
      <c r="A3204" s="1" t="s">
        <v>6</v>
      </c>
      <c r="B3204" s="11" t="s">
        <v>3895</v>
      </c>
      <c r="C3204" s="1" t="s">
        <v>876</v>
      </c>
    </row>
    <row r="3205">
      <c r="A3205" s="1" t="s">
        <v>6</v>
      </c>
      <c r="B3205" s="11" t="s">
        <v>3896</v>
      </c>
      <c r="C3205" s="1" t="s">
        <v>591</v>
      </c>
    </row>
    <row r="3206">
      <c r="A3206" s="1" t="s">
        <v>6</v>
      </c>
      <c r="B3206" s="11" t="s">
        <v>3897</v>
      </c>
      <c r="C3206" s="1" t="s">
        <v>673</v>
      </c>
    </row>
    <row r="3207">
      <c r="A3207" s="1" t="s">
        <v>6</v>
      </c>
      <c r="B3207" s="11" t="s">
        <v>3898</v>
      </c>
      <c r="C3207" s="1" t="s">
        <v>580</v>
      </c>
    </row>
    <row r="3208">
      <c r="A3208" s="1" t="s">
        <v>6</v>
      </c>
      <c r="B3208" s="11" t="s">
        <v>3899</v>
      </c>
      <c r="C3208" s="1" t="s">
        <v>532</v>
      </c>
    </row>
    <row r="3209">
      <c r="A3209" s="1" t="s">
        <v>6</v>
      </c>
      <c r="B3209" s="11" t="s">
        <v>3900</v>
      </c>
      <c r="C3209" s="1" t="s">
        <v>666</v>
      </c>
    </row>
    <row r="3210">
      <c r="A3210" s="1" t="s">
        <v>6</v>
      </c>
      <c r="B3210" s="11" t="s">
        <v>3901</v>
      </c>
      <c r="C3210" s="1" t="s">
        <v>1196</v>
      </c>
    </row>
    <row r="3211">
      <c r="A3211" s="1" t="s">
        <v>6</v>
      </c>
      <c r="B3211" s="11" t="s">
        <v>3902</v>
      </c>
      <c r="C3211" s="1" t="s">
        <v>965</v>
      </c>
    </row>
    <row r="3212">
      <c r="A3212" s="1" t="s">
        <v>6</v>
      </c>
      <c r="B3212" s="11" t="s">
        <v>3903</v>
      </c>
      <c r="C3212" s="1" t="s">
        <v>1219</v>
      </c>
    </row>
    <row r="3213">
      <c r="A3213" s="1" t="s">
        <v>6</v>
      </c>
      <c r="B3213" s="11" t="s">
        <v>3904</v>
      </c>
      <c r="C3213" s="1" t="s">
        <v>3905</v>
      </c>
    </row>
    <row r="3214" hidden="1">
      <c r="A3214" s="1" t="s">
        <v>7</v>
      </c>
      <c r="B3214" s="11" t="s">
        <v>3906</v>
      </c>
      <c r="C3214" s="1" t="s">
        <v>1694</v>
      </c>
    </row>
    <row r="3215" hidden="1">
      <c r="A3215" s="1" t="s">
        <v>7</v>
      </c>
      <c r="B3215" s="11" t="s">
        <v>3907</v>
      </c>
      <c r="C3215" s="1" t="s">
        <v>571</v>
      </c>
    </row>
    <row r="3216" hidden="1">
      <c r="A3216" s="1" t="s">
        <v>7</v>
      </c>
      <c r="B3216" s="11" t="s">
        <v>3908</v>
      </c>
      <c r="C3216" s="1" t="s">
        <v>536</v>
      </c>
    </row>
    <row r="3217">
      <c r="A3217" s="1" t="s">
        <v>6</v>
      </c>
      <c r="B3217" s="11" t="s">
        <v>340</v>
      </c>
      <c r="C3217" s="1" t="s">
        <v>803</v>
      </c>
    </row>
    <row r="3218">
      <c r="A3218" s="1" t="s">
        <v>6</v>
      </c>
      <c r="B3218" s="11" t="s">
        <v>3909</v>
      </c>
      <c r="C3218" s="1" t="s">
        <v>700</v>
      </c>
    </row>
    <row r="3219">
      <c r="A3219" s="1" t="s">
        <v>6</v>
      </c>
      <c r="B3219" s="11" t="s">
        <v>3910</v>
      </c>
      <c r="C3219" s="1" t="s">
        <v>597</v>
      </c>
    </row>
    <row r="3220">
      <c r="A3220" s="1" t="s">
        <v>6</v>
      </c>
      <c r="B3220" s="11" t="s">
        <v>3911</v>
      </c>
      <c r="C3220" s="1" t="s">
        <v>620</v>
      </c>
    </row>
    <row r="3221" hidden="1">
      <c r="A3221" s="1" t="s">
        <v>7</v>
      </c>
      <c r="B3221" s="11" t="s">
        <v>3912</v>
      </c>
      <c r="C3221" s="1" t="s">
        <v>536</v>
      </c>
    </row>
    <row r="3222">
      <c r="A3222" s="1" t="s">
        <v>6</v>
      </c>
      <c r="B3222" s="11" t="s">
        <v>3913</v>
      </c>
      <c r="C3222" s="1" t="s">
        <v>662</v>
      </c>
    </row>
    <row r="3223">
      <c r="A3223" s="1" t="s">
        <v>6</v>
      </c>
      <c r="B3223" s="11" t="s">
        <v>3914</v>
      </c>
      <c r="C3223" s="1" t="s">
        <v>618</v>
      </c>
    </row>
    <row r="3224">
      <c r="A3224" s="1" t="s">
        <v>6</v>
      </c>
      <c r="B3224" s="11" t="s">
        <v>3915</v>
      </c>
      <c r="C3224" s="1" t="s">
        <v>1034</v>
      </c>
    </row>
    <row r="3225" hidden="1">
      <c r="A3225" s="1" t="s">
        <v>7</v>
      </c>
      <c r="B3225" s="11" t="s">
        <v>3916</v>
      </c>
      <c r="C3225" s="1" t="s">
        <v>536</v>
      </c>
    </row>
    <row r="3226">
      <c r="A3226" s="1" t="s">
        <v>6</v>
      </c>
      <c r="B3226" s="11" t="s">
        <v>3917</v>
      </c>
      <c r="C3226" s="1" t="s">
        <v>576</v>
      </c>
    </row>
    <row r="3227">
      <c r="A3227" s="1" t="s">
        <v>6</v>
      </c>
      <c r="B3227" s="11" t="s">
        <v>3918</v>
      </c>
      <c r="C3227" s="1" t="s">
        <v>620</v>
      </c>
    </row>
    <row r="3228" hidden="1">
      <c r="A3228" s="1" t="s">
        <v>7</v>
      </c>
      <c r="B3228" s="11" t="s">
        <v>3919</v>
      </c>
      <c r="C3228" s="1" t="s">
        <v>536</v>
      </c>
    </row>
    <row r="3229" hidden="1">
      <c r="A3229" s="1" t="s">
        <v>7</v>
      </c>
      <c r="B3229" s="11" t="s">
        <v>3920</v>
      </c>
      <c r="C3229" s="1" t="s">
        <v>536</v>
      </c>
    </row>
    <row r="3230" hidden="1">
      <c r="A3230" s="1" t="s">
        <v>7</v>
      </c>
      <c r="B3230" s="11" t="s">
        <v>3921</v>
      </c>
      <c r="C3230" s="1" t="s">
        <v>536</v>
      </c>
    </row>
    <row r="3231">
      <c r="A3231" s="1" t="s">
        <v>6</v>
      </c>
      <c r="B3231" s="11" t="s">
        <v>3922</v>
      </c>
      <c r="C3231" s="1" t="s">
        <v>580</v>
      </c>
    </row>
    <row r="3232">
      <c r="A3232" s="1" t="s">
        <v>6</v>
      </c>
      <c r="B3232" s="11" t="s">
        <v>3923</v>
      </c>
      <c r="C3232" s="1" t="s">
        <v>573</v>
      </c>
    </row>
    <row r="3233">
      <c r="A3233" s="1" t="s">
        <v>6</v>
      </c>
      <c r="B3233" s="11" t="s">
        <v>3924</v>
      </c>
      <c r="C3233" s="1" t="s">
        <v>666</v>
      </c>
    </row>
    <row r="3234">
      <c r="A3234" s="1" t="s">
        <v>6</v>
      </c>
      <c r="B3234" s="11" t="s">
        <v>3925</v>
      </c>
      <c r="C3234" s="1" t="s">
        <v>720</v>
      </c>
    </row>
    <row r="3235">
      <c r="A3235" s="1" t="s">
        <v>6</v>
      </c>
      <c r="B3235" s="11" t="s">
        <v>3926</v>
      </c>
      <c r="C3235" s="1" t="s">
        <v>876</v>
      </c>
    </row>
    <row r="3236">
      <c r="A3236" s="1" t="s">
        <v>6</v>
      </c>
      <c r="B3236" s="11" t="s">
        <v>3927</v>
      </c>
      <c r="C3236" s="1" t="s">
        <v>1910</v>
      </c>
    </row>
    <row r="3237">
      <c r="A3237" s="1" t="s">
        <v>6</v>
      </c>
      <c r="B3237" s="11" t="s">
        <v>3928</v>
      </c>
      <c r="C3237" s="1" t="s">
        <v>552</v>
      </c>
    </row>
    <row r="3238">
      <c r="A3238" s="1" t="s">
        <v>6</v>
      </c>
      <c r="B3238" s="11" t="s">
        <v>3929</v>
      </c>
      <c r="C3238" s="1" t="s">
        <v>1442</v>
      </c>
    </row>
    <row r="3239">
      <c r="A3239" s="1" t="s">
        <v>6</v>
      </c>
      <c r="B3239" s="11" t="s">
        <v>3930</v>
      </c>
      <c r="C3239" s="1" t="s">
        <v>534</v>
      </c>
    </row>
    <row r="3240" hidden="1">
      <c r="A3240" s="1" t="s">
        <v>7</v>
      </c>
      <c r="B3240" s="11" t="s">
        <v>3931</v>
      </c>
      <c r="C3240" s="1" t="s">
        <v>536</v>
      </c>
    </row>
    <row r="3241" hidden="1">
      <c r="A3241" s="1" t="s">
        <v>7</v>
      </c>
      <c r="B3241" s="11" t="s">
        <v>3932</v>
      </c>
      <c r="C3241" s="1" t="s">
        <v>536</v>
      </c>
    </row>
    <row r="3242" hidden="1">
      <c r="A3242" s="1" t="s">
        <v>7</v>
      </c>
      <c r="B3242" s="11" t="s">
        <v>3933</v>
      </c>
      <c r="C3242" s="1" t="s">
        <v>571</v>
      </c>
    </row>
    <row r="3243" hidden="1">
      <c r="A3243" s="1" t="s">
        <v>7</v>
      </c>
      <c r="B3243" s="11" t="s">
        <v>3934</v>
      </c>
      <c r="C3243" s="1" t="s">
        <v>536</v>
      </c>
    </row>
    <row r="3244" hidden="1">
      <c r="A3244" s="1" t="s">
        <v>7</v>
      </c>
      <c r="B3244" s="11" t="s">
        <v>3935</v>
      </c>
      <c r="C3244" s="1" t="s">
        <v>536</v>
      </c>
    </row>
    <row r="3245">
      <c r="A3245" s="1" t="s">
        <v>6</v>
      </c>
      <c r="B3245" s="11" t="s">
        <v>3936</v>
      </c>
      <c r="C3245" s="1" t="s">
        <v>634</v>
      </c>
    </row>
    <row r="3246">
      <c r="A3246" s="1" t="s">
        <v>6</v>
      </c>
      <c r="B3246" s="11" t="s">
        <v>3937</v>
      </c>
      <c r="C3246" s="1" t="s">
        <v>602</v>
      </c>
    </row>
    <row r="3247">
      <c r="A3247" s="1" t="s">
        <v>6</v>
      </c>
      <c r="B3247" s="11" t="s">
        <v>3938</v>
      </c>
      <c r="C3247" s="1" t="s">
        <v>565</v>
      </c>
    </row>
    <row r="3248" hidden="1">
      <c r="A3248" s="1" t="s">
        <v>7</v>
      </c>
      <c r="B3248" s="11" t="s">
        <v>3939</v>
      </c>
      <c r="C3248" s="1" t="s">
        <v>536</v>
      </c>
    </row>
    <row r="3249">
      <c r="A3249" s="1" t="s">
        <v>6</v>
      </c>
      <c r="B3249" s="11" t="s">
        <v>3940</v>
      </c>
      <c r="C3249" s="1" t="s">
        <v>620</v>
      </c>
    </row>
    <row r="3250">
      <c r="A3250" s="1" t="s">
        <v>6</v>
      </c>
      <c r="B3250" s="11" t="s">
        <v>3941</v>
      </c>
      <c r="C3250" s="1" t="s">
        <v>584</v>
      </c>
    </row>
    <row r="3251">
      <c r="A3251" s="1" t="s">
        <v>6</v>
      </c>
      <c r="B3251" s="11" t="s">
        <v>3942</v>
      </c>
      <c r="C3251" s="1" t="s">
        <v>645</v>
      </c>
    </row>
    <row r="3252">
      <c r="A3252" s="1" t="s">
        <v>6</v>
      </c>
      <c r="B3252" s="11" t="s">
        <v>3943</v>
      </c>
      <c r="C3252" s="1" t="s">
        <v>700</v>
      </c>
    </row>
    <row r="3253">
      <c r="A3253" s="1" t="s">
        <v>6</v>
      </c>
      <c r="B3253" s="11" t="s">
        <v>3944</v>
      </c>
      <c r="C3253" s="1" t="s">
        <v>602</v>
      </c>
    </row>
    <row r="3254" hidden="1">
      <c r="A3254" s="1" t="s">
        <v>7</v>
      </c>
      <c r="B3254" s="11" t="s">
        <v>3945</v>
      </c>
      <c r="C3254" s="1" t="s">
        <v>536</v>
      </c>
    </row>
    <row r="3255">
      <c r="A3255" s="1" t="s">
        <v>6</v>
      </c>
      <c r="B3255" s="11" t="s">
        <v>3946</v>
      </c>
      <c r="C3255" s="1" t="s">
        <v>673</v>
      </c>
    </row>
    <row r="3256" hidden="1">
      <c r="A3256" s="1" t="s">
        <v>7</v>
      </c>
      <c r="B3256" s="11" t="s">
        <v>3947</v>
      </c>
      <c r="C3256" s="1" t="s">
        <v>536</v>
      </c>
    </row>
    <row r="3257">
      <c r="A3257" s="1" t="s">
        <v>6</v>
      </c>
      <c r="B3257" s="11" t="s">
        <v>3948</v>
      </c>
      <c r="C3257" s="1" t="s">
        <v>538</v>
      </c>
    </row>
    <row r="3258">
      <c r="A3258" s="1" t="s">
        <v>6</v>
      </c>
      <c r="B3258" s="11" t="s">
        <v>3949</v>
      </c>
      <c r="C3258" s="1" t="s">
        <v>599</v>
      </c>
    </row>
    <row r="3259">
      <c r="A3259" s="1" t="s">
        <v>6</v>
      </c>
      <c r="B3259" s="11" t="s">
        <v>3950</v>
      </c>
      <c r="C3259" s="1" t="s">
        <v>580</v>
      </c>
    </row>
    <row r="3260" hidden="1">
      <c r="A3260" s="1" t="s">
        <v>7</v>
      </c>
      <c r="B3260" s="11" t="s">
        <v>3951</v>
      </c>
      <c r="C3260" s="1" t="s">
        <v>571</v>
      </c>
    </row>
    <row r="3261" hidden="1">
      <c r="A3261" s="1" t="s">
        <v>7</v>
      </c>
      <c r="B3261" s="11" t="s">
        <v>3952</v>
      </c>
      <c r="C3261" s="1" t="s">
        <v>536</v>
      </c>
    </row>
    <row r="3262">
      <c r="A3262" s="1" t="s">
        <v>6</v>
      </c>
      <c r="B3262" s="11" t="s">
        <v>3953</v>
      </c>
      <c r="C3262" s="1" t="s">
        <v>599</v>
      </c>
    </row>
    <row r="3263" hidden="1">
      <c r="A3263" s="1" t="s">
        <v>7</v>
      </c>
      <c r="B3263" s="11" t="s">
        <v>3954</v>
      </c>
      <c r="C3263" s="1" t="s">
        <v>536</v>
      </c>
    </row>
    <row r="3264">
      <c r="A3264" s="1" t="s">
        <v>6</v>
      </c>
      <c r="B3264" s="11" t="s">
        <v>3955</v>
      </c>
      <c r="C3264" s="1" t="s">
        <v>1317</v>
      </c>
    </row>
    <row r="3265" hidden="1">
      <c r="A3265" s="1" t="s">
        <v>7</v>
      </c>
      <c r="B3265" s="11" t="s">
        <v>3956</v>
      </c>
      <c r="C3265" s="1" t="s">
        <v>571</v>
      </c>
    </row>
    <row r="3266">
      <c r="A3266" s="1" t="s">
        <v>6</v>
      </c>
      <c r="B3266" s="11" t="s">
        <v>3957</v>
      </c>
      <c r="C3266" s="1" t="s">
        <v>563</v>
      </c>
    </row>
    <row r="3267" hidden="1">
      <c r="A3267" s="1" t="s">
        <v>7</v>
      </c>
      <c r="B3267" s="11" t="s">
        <v>3958</v>
      </c>
      <c r="C3267" s="1" t="s">
        <v>536</v>
      </c>
    </row>
    <row r="3268" hidden="1">
      <c r="A3268" s="1" t="s">
        <v>7</v>
      </c>
      <c r="B3268" s="11" t="s">
        <v>3959</v>
      </c>
      <c r="C3268" s="1" t="s">
        <v>536</v>
      </c>
    </row>
    <row r="3269" hidden="1">
      <c r="A3269" s="1" t="s">
        <v>7</v>
      </c>
      <c r="B3269" s="11" t="s">
        <v>3960</v>
      </c>
      <c r="C3269" s="1" t="s">
        <v>536</v>
      </c>
    </row>
    <row r="3270">
      <c r="A3270" s="1" t="s">
        <v>6</v>
      </c>
      <c r="B3270" s="11" t="s">
        <v>3961</v>
      </c>
      <c r="C3270" s="1" t="s">
        <v>569</v>
      </c>
    </row>
    <row r="3271" hidden="1">
      <c r="A3271" s="1" t="s">
        <v>7</v>
      </c>
      <c r="B3271" s="11" t="s">
        <v>3962</v>
      </c>
      <c r="C3271" s="1" t="s">
        <v>536</v>
      </c>
    </row>
    <row r="3272">
      <c r="A3272" s="1" t="s">
        <v>6</v>
      </c>
      <c r="B3272" s="11" t="s">
        <v>3963</v>
      </c>
      <c r="C3272" s="1" t="s">
        <v>1166</v>
      </c>
    </row>
    <row r="3273">
      <c r="A3273" s="1" t="s">
        <v>6</v>
      </c>
      <c r="B3273" s="11" t="s">
        <v>3964</v>
      </c>
      <c r="C3273" s="1" t="s">
        <v>642</v>
      </c>
    </row>
    <row r="3274">
      <c r="A3274" s="1" t="s">
        <v>6</v>
      </c>
      <c r="B3274" s="11" t="s">
        <v>3965</v>
      </c>
      <c r="C3274" s="1" t="s">
        <v>1410</v>
      </c>
    </row>
    <row r="3275">
      <c r="A3275" s="1" t="s">
        <v>6</v>
      </c>
      <c r="B3275" s="11" t="s">
        <v>3966</v>
      </c>
      <c r="C3275" s="1" t="s">
        <v>876</v>
      </c>
    </row>
    <row r="3276">
      <c r="A3276" s="1" t="s">
        <v>6</v>
      </c>
      <c r="B3276" s="11" t="s">
        <v>3967</v>
      </c>
      <c r="C3276" s="1" t="s">
        <v>705</v>
      </c>
    </row>
    <row r="3277">
      <c r="A3277" s="1" t="s">
        <v>6</v>
      </c>
      <c r="B3277" s="11" t="s">
        <v>3968</v>
      </c>
      <c r="C3277" s="1" t="s">
        <v>552</v>
      </c>
    </row>
    <row r="3278">
      <c r="A3278" s="1" t="s">
        <v>6</v>
      </c>
      <c r="B3278" s="11" t="s">
        <v>3969</v>
      </c>
      <c r="C3278" s="1" t="s">
        <v>3970</v>
      </c>
    </row>
    <row r="3279">
      <c r="A3279" s="1" t="s">
        <v>6</v>
      </c>
      <c r="B3279" s="11" t="s">
        <v>3971</v>
      </c>
      <c r="C3279" s="1" t="s">
        <v>587</v>
      </c>
    </row>
    <row r="3280">
      <c r="A3280" s="1" t="s">
        <v>6</v>
      </c>
      <c r="B3280" s="11" t="s">
        <v>3972</v>
      </c>
      <c r="C3280" s="1" t="s">
        <v>722</v>
      </c>
    </row>
    <row r="3281" hidden="1">
      <c r="A3281" s="1" t="s">
        <v>7</v>
      </c>
      <c r="B3281" s="11" t="s">
        <v>3973</v>
      </c>
      <c r="C3281" s="1" t="s">
        <v>536</v>
      </c>
    </row>
    <row r="3282">
      <c r="A3282" s="1" t="s">
        <v>6</v>
      </c>
      <c r="B3282" s="11" t="s">
        <v>3974</v>
      </c>
      <c r="C3282" s="1" t="s">
        <v>3975</v>
      </c>
    </row>
    <row r="3283">
      <c r="A3283" s="1" t="s">
        <v>6</v>
      </c>
      <c r="B3283" s="11" t="s">
        <v>3976</v>
      </c>
      <c r="C3283" s="1" t="s">
        <v>980</v>
      </c>
    </row>
    <row r="3284">
      <c r="A3284" s="1" t="s">
        <v>6</v>
      </c>
      <c r="B3284" s="11" t="s">
        <v>3977</v>
      </c>
      <c r="C3284" s="1" t="s">
        <v>3978</v>
      </c>
    </row>
    <row r="3285">
      <c r="A3285" s="1" t="s">
        <v>6</v>
      </c>
      <c r="B3285" s="11" t="s">
        <v>3979</v>
      </c>
      <c r="C3285" s="1" t="s">
        <v>1152</v>
      </c>
    </row>
    <row r="3286">
      <c r="A3286" s="1" t="s">
        <v>6</v>
      </c>
      <c r="B3286" s="11" t="s">
        <v>3980</v>
      </c>
      <c r="C3286" s="1" t="s">
        <v>696</v>
      </c>
    </row>
    <row r="3287">
      <c r="A3287" s="1" t="s">
        <v>6</v>
      </c>
      <c r="B3287" s="11" t="s">
        <v>3981</v>
      </c>
      <c r="C3287" s="1" t="s">
        <v>737</v>
      </c>
    </row>
    <row r="3288">
      <c r="A3288" s="1" t="s">
        <v>6</v>
      </c>
      <c r="B3288" s="11" t="s">
        <v>3982</v>
      </c>
      <c r="C3288" s="1" t="s">
        <v>750</v>
      </c>
    </row>
    <row r="3289">
      <c r="A3289" s="1" t="s">
        <v>6</v>
      </c>
      <c r="B3289" s="11" t="s">
        <v>3983</v>
      </c>
      <c r="C3289" s="1" t="s">
        <v>696</v>
      </c>
    </row>
    <row r="3290">
      <c r="A3290" s="1" t="s">
        <v>6</v>
      </c>
      <c r="B3290" s="11" t="s">
        <v>3984</v>
      </c>
      <c r="C3290" s="1" t="s">
        <v>634</v>
      </c>
    </row>
    <row r="3291" hidden="1">
      <c r="A3291" s="1" t="s">
        <v>7</v>
      </c>
      <c r="B3291" s="11" t="s">
        <v>3985</v>
      </c>
      <c r="C3291" s="1" t="s">
        <v>571</v>
      </c>
    </row>
    <row r="3292">
      <c r="A3292" s="1" t="s">
        <v>6</v>
      </c>
      <c r="B3292" s="11" t="s">
        <v>3986</v>
      </c>
      <c r="C3292" s="1" t="s">
        <v>3987</v>
      </c>
    </row>
    <row r="3293">
      <c r="A3293" s="1" t="s">
        <v>6</v>
      </c>
      <c r="B3293" s="11" t="s">
        <v>3988</v>
      </c>
      <c r="C3293" s="1" t="s">
        <v>881</v>
      </c>
    </row>
    <row r="3294">
      <c r="A3294" s="1" t="s">
        <v>6</v>
      </c>
      <c r="B3294" s="11" t="s">
        <v>3989</v>
      </c>
      <c r="C3294" s="1" t="s">
        <v>576</v>
      </c>
    </row>
    <row r="3295">
      <c r="A3295" s="1" t="s">
        <v>6</v>
      </c>
      <c r="B3295" s="11" t="s">
        <v>3990</v>
      </c>
      <c r="C3295" s="1" t="s">
        <v>532</v>
      </c>
    </row>
    <row r="3296">
      <c r="A3296" s="1" t="s">
        <v>6</v>
      </c>
      <c r="B3296" s="11" t="s">
        <v>3991</v>
      </c>
      <c r="C3296" s="1" t="s">
        <v>587</v>
      </c>
    </row>
    <row r="3297">
      <c r="A3297" s="1" t="s">
        <v>6</v>
      </c>
      <c r="B3297" s="11" t="s">
        <v>3992</v>
      </c>
      <c r="C3297" s="1" t="s">
        <v>3993</v>
      </c>
    </row>
    <row r="3298">
      <c r="A3298" s="1" t="s">
        <v>6</v>
      </c>
      <c r="B3298" s="11" t="s">
        <v>3994</v>
      </c>
      <c r="C3298" s="1" t="s">
        <v>602</v>
      </c>
    </row>
    <row r="3299">
      <c r="A3299" s="1" t="s">
        <v>6</v>
      </c>
      <c r="B3299" s="11" t="s">
        <v>3995</v>
      </c>
      <c r="C3299" s="1" t="s">
        <v>565</v>
      </c>
    </row>
    <row r="3300">
      <c r="A3300" s="1" t="s">
        <v>6</v>
      </c>
      <c r="B3300" s="11" t="s">
        <v>3996</v>
      </c>
      <c r="C3300" s="1" t="s">
        <v>584</v>
      </c>
    </row>
    <row r="3301">
      <c r="A3301" s="1" t="s">
        <v>6</v>
      </c>
      <c r="B3301" s="11" t="s">
        <v>3997</v>
      </c>
      <c r="C3301" s="1" t="s">
        <v>528</v>
      </c>
    </row>
    <row r="3302">
      <c r="A3302" s="1" t="s">
        <v>6</v>
      </c>
      <c r="B3302" s="11" t="s">
        <v>3998</v>
      </c>
      <c r="C3302" s="1" t="s">
        <v>563</v>
      </c>
    </row>
    <row r="3303">
      <c r="A3303" s="1" t="s">
        <v>6</v>
      </c>
      <c r="B3303" s="11" t="s">
        <v>3999</v>
      </c>
      <c r="C3303" s="1" t="s">
        <v>1149</v>
      </c>
    </row>
    <row r="3304" hidden="1">
      <c r="A3304" s="1" t="s">
        <v>7</v>
      </c>
      <c r="B3304" s="11" t="s">
        <v>4000</v>
      </c>
      <c r="C3304" s="1" t="s">
        <v>536</v>
      </c>
    </row>
    <row r="3305">
      <c r="A3305" s="1" t="s">
        <v>6</v>
      </c>
      <c r="B3305" s="11" t="s">
        <v>4001</v>
      </c>
      <c r="C3305" s="1" t="s">
        <v>1317</v>
      </c>
    </row>
    <row r="3306">
      <c r="A3306" s="1" t="s">
        <v>6</v>
      </c>
      <c r="B3306" s="11" t="s">
        <v>4002</v>
      </c>
      <c r="C3306" s="1" t="s">
        <v>914</v>
      </c>
    </row>
    <row r="3307">
      <c r="A3307" s="1" t="s">
        <v>6</v>
      </c>
      <c r="B3307" s="11" t="s">
        <v>4003</v>
      </c>
      <c r="C3307" s="1" t="s">
        <v>620</v>
      </c>
    </row>
    <row r="3308">
      <c r="A3308" s="1" t="s">
        <v>6</v>
      </c>
      <c r="B3308" s="11" t="s">
        <v>4004</v>
      </c>
      <c r="C3308" s="1" t="s">
        <v>563</v>
      </c>
    </row>
    <row r="3309">
      <c r="A3309" s="1" t="s">
        <v>6</v>
      </c>
      <c r="B3309" s="11" t="s">
        <v>4005</v>
      </c>
      <c r="C3309" s="1" t="s">
        <v>602</v>
      </c>
    </row>
    <row r="3310">
      <c r="A3310" s="1" t="s">
        <v>6</v>
      </c>
      <c r="B3310" s="11" t="s">
        <v>4006</v>
      </c>
      <c r="C3310" s="1" t="s">
        <v>1196</v>
      </c>
    </row>
    <row r="3311">
      <c r="A3311" s="1" t="s">
        <v>6</v>
      </c>
      <c r="B3311" s="11" t="s">
        <v>4007</v>
      </c>
      <c r="C3311" s="1" t="s">
        <v>662</v>
      </c>
    </row>
    <row r="3312">
      <c r="A3312" s="1" t="s">
        <v>6</v>
      </c>
      <c r="B3312" s="11" t="s">
        <v>4008</v>
      </c>
      <c r="C3312" s="1" t="s">
        <v>542</v>
      </c>
    </row>
    <row r="3313">
      <c r="A3313" s="1" t="s">
        <v>6</v>
      </c>
      <c r="B3313" s="11" t="s">
        <v>4009</v>
      </c>
      <c r="C3313" s="1" t="s">
        <v>720</v>
      </c>
    </row>
    <row r="3314">
      <c r="A3314" s="1" t="s">
        <v>6</v>
      </c>
      <c r="B3314" s="11" t="s">
        <v>4010</v>
      </c>
      <c r="C3314" s="1" t="s">
        <v>567</v>
      </c>
    </row>
    <row r="3315">
      <c r="A3315" s="1" t="s">
        <v>6</v>
      </c>
      <c r="B3315" s="11" t="s">
        <v>4011</v>
      </c>
      <c r="C3315" s="1" t="s">
        <v>1196</v>
      </c>
    </row>
    <row r="3316">
      <c r="A3316" s="1" t="s">
        <v>6</v>
      </c>
      <c r="B3316" s="11" t="s">
        <v>4012</v>
      </c>
      <c r="C3316" s="1" t="s">
        <v>542</v>
      </c>
    </row>
    <row r="3317">
      <c r="A3317" s="1" t="s">
        <v>6</v>
      </c>
      <c r="B3317" s="11" t="s">
        <v>4013</v>
      </c>
      <c r="C3317" s="1" t="s">
        <v>694</v>
      </c>
    </row>
    <row r="3318" hidden="1">
      <c r="A3318" s="1" t="s">
        <v>7</v>
      </c>
      <c r="B3318" s="11" t="s">
        <v>4014</v>
      </c>
      <c r="C3318" s="1" t="s">
        <v>1694</v>
      </c>
    </row>
    <row r="3319">
      <c r="A3319" s="1" t="s">
        <v>6</v>
      </c>
      <c r="B3319" s="11" t="s">
        <v>4015</v>
      </c>
      <c r="C3319" s="1" t="s">
        <v>660</v>
      </c>
    </row>
    <row r="3320">
      <c r="A3320" s="1" t="s">
        <v>6</v>
      </c>
      <c r="B3320" s="11" t="s">
        <v>4016</v>
      </c>
      <c r="C3320" s="1" t="s">
        <v>1593</v>
      </c>
    </row>
    <row r="3321">
      <c r="A3321" s="1" t="s">
        <v>6</v>
      </c>
      <c r="B3321" s="11" t="s">
        <v>4017</v>
      </c>
      <c r="C3321" s="1" t="s">
        <v>1016</v>
      </c>
    </row>
    <row r="3322">
      <c r="A3322" s="1" t="s">
        <v>6</v>
      </c>
      <c r="B3322" s="11" t="s">
        <v>4018</v>
      </c>
      <c r="C3322" s="1" t="s">
        <v>1134</v>
      </c>
    </row>
    <row r="3323">
      <c r="A3323" s="1" t="s">
        <v>6</v>
      </c>
      <c r="B3323" s="11" t="s">
        <v>4019</v>
      </c>
      <c r="C3323" s="1" t="s">
        <v>550</v>
      </c>
    </row>
    <row r="3324">
      <c r="A3324" s="1" t="s">
        <v>6</v>
      </c>
      <c r="B3324" s="11" t="s">
        <v>4020</v>
      </c>
      <c r="C3324" s="1" t="s">
        <v>965</v>
      </c>
    </row>
    <row r="3325">
      <c r="A3325" s="1" t="s">
        <v>6</v>
      </c>
      <c r="B3325" s="11" t="s">
        <v>4021</v>
      </c>
      <c r="C3325" s="1" t="s">
        <v>1122</v>
      </c>
    </row>
    <row r="3326">
      <c r="A3326" s="1" t="s">
        <v>6</v>
      </c>
      <c r="B3326" s="11" t="s">
        <v>4022</v>
      </c>
      <c r="C3326" s="1" t="s">
        <v>750</v>
      </c>
    </row>
    <row r="3327">
      <c r="A3327" s="1" t="s">
        <v>6</v>
      </c>
      <c r="B3327" s="11" t="s">
        <v>4023</v>
      </c>
      <c r="C3327" s="1" t="s">
        <v>1067</v>
      </c>
    </row>
    <row r="3328">
      <c r="A3328" s="1" t="s">
        <v>6</v>
      </c>
      <c r="B3328" s="11" t="s">
        <v>4024</v>
      </c>
      <c r="C3328" s="1" t="s">
        <v>1410</v>
      </c>
    </row>
    <row r="3329">
      <c r="A3329" s="1" t="s">
        <v>6</v>
      </c>
      <c r="B3329" s="11" t="s">
        <v>4025</v>
      </c>
      <c r="C3329" s="1" t="s">
        <v>677</v>
      </c>
    </row>
    <row r="3330">
      <c r="A3330" s="1" t="s">
        <v>6</v>
      </c>
      <c r="B3330" s="11" t="s">
        <v>4026</v>
      </c>
      <c r="C3330" s="1" t="s">
        <v>685</v>
      </c>
    </row>
    <row r="3331">
      <c r="A3331" s="1" t="s">
        <v>6</v>
      </c>
      <c r="B3331" s="11" t="s">
        <v>4027</v>
      </c>
      <c r="C3331" s="1" t="s">
        <v>876</v>
      </c>
    </row>
    <row r="3332" hidden="1">
      <c r="A3332" s="1" t="s">
        <v>7</v>
      </c>
      <c r="B3332" s="11" t="s">
        <v>4028</v>
      </c>
      <c r="C3332" s="1" t="s">
        <v>628</v>
      </c>
    </row>
    <row r="3333">
      <c r="A3333" s="1" t="s">
        <v>6</v>
      </c>
      <c r="B3333" s="11" t="s">
        <v>4029</v>
      </c>
      <c r="C3333" s="1" t="s">
        <v>685</v>
      </c>
    </row>
    <row r="3334">
      <c r="A3334" s="1" t="s">
        <v>6</v>
      </c>
      <c r="B3334" s="11" t="s">
        <v>4030</v>
      </c>
      <c r="C3334" s="1" t="s">
        <v>664</v>
      </c>
    </row>
    <row r="3335" hidden="1">
      <c r="A3335" s="1" t="s">
        <v>7</v>
      </c>
      <c r="B3335" s="11" t="s">
        <v>4031</v>
      </c>
      <c r="C3335" s="1" t="s">
        <v>536</v>
      </c>
    </row>
    <row r="3336" hidden="1">
      <c r="A3336" s="1" t="s">
        <v>7</v>
      </c>
      <c r="B3336" s="11" t="s">
        <v>4032</v>
      </c>
      <c r="C3336" s="1" t="s">
        <v>536</v>
      </c>
    </row>
    <row r="3337" hidden="1">
      <c r="A3337" s="1" t="s">
        <v>7</v>
      </c>
      <c r="B3337" s="11" t="s">
        <v>4033</v>
      </c>
      <c r="C3337" s="1" t="s">
        <v>536</v>
      </c>
    </row>
    <row r="3338" hidden="1">
      <c r="A3338" s="1" t="s">
        <v>7</v>
      </c>
      <c r="B3338" s="11" t="s">
        <v>4034</v>
      </c>
      <c r="C3338" s="1" t="s">
        <v>536</v>
      </c>
    </row>
    <row r="3339">
      <c r="A3339" s="1" t="s">
        <v>6</v>
      </c>
      <c r="B3339" s="11" t="s">
        <v>4035</v>
      </c>
      <c r="C3339" s="1" t="s">
        <v>1219</v>
      </c>
    </row>
    <row r="3340" hidden="1">
      <c r="A3340" s="1" t="s">
        <v>7</v>
      </c>
      <c r="B3340" s="11" t="s">
        <v>4036</v>
      </c>
      <c r="C3340" s="1" t="s">
        <v>571</v>
      </c>
    </row>
    <row r="3341">
      <c r="A3341" s="1" t="s">
        <v>6</v>
      </c>
      <c r="B3341" s="11" t="s">
        <v>4037</v>
      </c>
      <c r="C3341" s="1" t="s">
        <v>758</v>
      </c>
    </row>
    <row r="3342" hidden="1">
      <c r="A3342" s="1" t="s">
        <v>7</v>
      </c>
      <c r="B3342" s="11" t="s">
        <v>4038</v>
      </c>
      <c r="C3342" s="1" t="s">
        <v>536</v>
      </c>
    </row>
    <row r="3343">
      <c r="A3343" s="1" t="s">
        <v>6</v>
      </c>
      <c r="B3343" s="11" t="s">
        <v>4039</v>
      </c>
      <c r="C3343" s="1" t="s">
        <v>1219</v>
      </c>
    </row>
    <row r="3344">
      <c r="A3344" s="1" t="s">
        <v>6</v>
      </c>
      <c r="B3344" s="11" t="s">
        <v>4040</v>
      </c>
      <c r="C3344" s="1" t="s">
        <v>965</v>
      </c>
    </row>
    <row r="3345">
      <c r="A3345" s="1" t="s">
        <v>6</v>
      </c>
      <c r="B3345" s="11" t="s">
        <v>4041</v>
      </c>
      <c r="C3345" s="1" t="s">
        <v>550</v>
      </c>
    </row>
    <row r="3346">
      <c r="A3346" s="1" t="s">
        <v>6</v>
      </c>
      <c r="B3346" s="11" t="s">
        <v>4042</v>
      </c>
      <c r="C3346" s="1" t="s">
        <v>618</v>
      </c>
    </row>
    <row r="3347">
      <c r="A3347" s="1" t="s">
        <v>6</v>
      </c>
      <c r="B3347" s="11" t="s">
        <v>4043</v>
      </c>
      <c r="C3347" s="1" t="s">
        <v>1579</v>
      </c>
    </row>
    <row r="3348">
      <c r="A3348" s="1" t="s">
        <v>6</v>
      </c>
      <c r="B3348" s="11" t="s">
        <v>4044</v>
      </c>
      <c r="C3348" s="1" t="s">
        <v>700</v>
      </c>
    </row>
    <row r="3349">
      <c r="A3349" s="1" t="s">
        <v>6</v>
      </c>
      <c r="B3349" s="11" t="s">
        <v>4045</v>
      </c>
      <c r="C3349" s="1" t="s">
        <v>666</v>
      </c>
    </row>
    <row r="3350">
      <c r="A3350" s="1" t="s">
        <v>6</v>
      </c>
      <c r="B3350" s="11" t="s">
        <v>4046</v>
      </c>
      <c r="C3350" s="1" t="s">
        <v>929</v>
      </c>
    </row>
    <row r="3351">
      <c r="A3351" s="1" t="s">
        <v>6</v>
      </c>
      <c r="B3351" s="11" t="s">
        <v>4047</v>
      </c>
      <c r="C3351" s="1" t="s">
        <v>1219</v>
      </c>
    </row>
    <row r="3352">
      <c r="A3352" s="1" t="s">
        <v>6</v>
      </c>
      <c r="B3352" s="11" t="s">
        <v>4048</v>
      </c>
      <c r="C3352" s="1" t="s">
        <v>1030</v>
      </c>
    </row>
    <row r="3353">
      <c r="A3353" s="1" t="s">
        <v>6</v>
      </c>
      <c r="B3353" s="11" t="s">
        <v>4049</v>
      </c>
      <c r="C3353" s="1" t="s">
        <v>580</v>
      </c>
    </row>
    <row r="3354" hidden="1">
      <c r="A3354" s="1" t="s">
        <v>7</v>
      </c>
      <c r="B3354" s="11" t="s">
        <v>4050</v>
      </c>
      <c r="C3354" s="1" t="s">
        <v>536</v>
      </c>
    </row>
    <row r="3355">
      <c r="A3355" s="1" t="s">
        <v>6</v>
      </c>
      <c r="B3355" s="11" t="s">
        <v>4051</v>
      </c>
      <c r="C3355" s="1" t="s">
        <v>2581</v>
      </c>
    </row>
    <row r="3356" hidden="1">
      <c r="A3356" s="1" t="s">
        <v>7</v>
      </c>
      <c r="B3356" s="11" t="s">
        <v>4052</v>
      </c>
      <c r="C3356" s="1" t="s">
        <v>536</v>
      </c>
    </row>
    <row r="3357" hidden="1">
      <c r="A3357" s="1" t="s">
        <v>7</v>
      </c>
      <c r="B3357" s="11" t="s">
        <v>4053</v>
      </c>
      <c r="C3357" s="1" t="s">
        <v>536</v>
      </c>
    </row>
    <row r="3358">
      <c r="A3358" s="1" t="s">
        <v>6</v>
      </c>
      <c r="B3358" s="11" t="s">
        <v>4054</v>
      </c>
      <c r="C3358" s="1" t="s">
        <v>980</v>
      </c>
    </row>
    <row r="3359">
      <c r="A3359" s="1" t="s">
        <v>6</v>
      </c>
      <c r="B3359" s="11" t="s">
        <v>4055</v>
      </c>
      <c r="C3359" s="1" t="s">
        <v>671</v>
      </c>
    </row>
    <row r="3360">
      <c r="A3360" s="1" t="s">
        <v>6</v>
      </c>
      <c r="B3360" s="11" t="s">
        <v>4056</v>
      </c>
      <c r="C3360" s="1" t="s">
        <v>1410</v>
      </c>
    </row>
    <row r="3361">
      <c r="A3361" s="1" t="s">
        <v>6</v>
      </c>
      <c r="B3361" s="11" t="s">
        <v>4057</v>
      </c>
      <c r="C3361" s="1" t="s">
        <v>559</v>
      </c>
    </row>
    <row r="3362" hidden="1">
      <c r="A3362" s="1" t="s">
        <v>7</v>
      </c>
      <c r="B3362" s="11" t="s">
        <v>4058</v>
      </c>
      <c r="C3362" s="1" t="s">
        <v>536</v>
      </c>
    </row>
    <row r="3363">
      <c r="A3363" s="1" t="s">
        <v>6</v>
      </c>
      <c r="B3363" s="11" t="s">
        <v>4059</v>
      </c>
      <c r="C3363" s="1" t="s">
        <v>696</v>
      </c>
    </row>
    <row r="3364">
      <c r="A3364" s="1" t="s">
        <v>6</v>
      </c>
      <c r="B3364" s="11" t="s">
        <v>4060</v>
      </c>
      <c r="C3364" s="1" t="s">
        <v>1172</v>
      </c>
    </row>
    <row r="3365">
      <c r="A3365" s="1" t="s">
        <v>6</v>
      </c>
      <c r="B3365" s="11" t="s">
        <v>4061</v>
      </c>
      <c r="C3365" s="1" t="s">
        <v>559</v>
      </c>
    </row>
    <row r="3366" hidden="1">
      <c r="A3366" s="1" t="s">
        <v>7</v>
      </c>
      <c r="B3366" s="11" t="s">
        <v>4062</v>
      </c>
      <c r="C3366" s="1" t="s">
        <v>571</v>
      </c>
    </row>
    <row r="3367">
      <c r="A3367" s="1" t="s">
        <v>6</v>
      </c>
      <c r="B3367" s="11" t="s">
        <v>4063</v>
      </c>
      <c r="C3367" s="1" t="s">
        <v>563</v>
      </c>
    </row>
    <row r="3368">
      <c r="A3368" s="1" t="s">
        <v>6</v>
      </c>
      <c r="B3368" s="11" t="s">
        <v>4064</v>
      </c>
      <c r="C3368" s="1" t="s">
        <v>580</v>
      </c>
    </row>
    <row r="3369">
      <c r="A3369" s="1" t="s">
        <v>6</v>
      </c>
      <c r="B3369" s="11" t="s">
        <v>4065</v>
      </c>
      <c r="C3369" s="1" t="s">
        <v>597</v>
      </c>
    </row>
    <row r="3370" hidden="1">
      <c r="A3370" s="1" t="s">
        <v>7</v>
      </c>
      <c r="B3370" s="11" t="s">
        <v>4066</v>
      </c>
      <c r="C3370" s="1" t="s">
        <v>536</v>
      </c>
    </row>
    <row r="3371">
      <c r="A3371" s="1" t="s">
        <v>6</v>
      </c>
      <c r="B3371" s="11" t="s">
        <v>4067</v>
      </c>
      <c r="C3371" s="1" t="s">
        <v>805</v>
      </c>
    </row>
    <row r="3372" hidden="1">
      <c r="A3372" s="1" t="s">
        <v>7</v>
      </c>
      <c r="B3372" s="11" t="s">
        <v>4068</v>
      </c>
      <c r="C3372" s="1" t="s">
        <v>536</v>
      </c>
    </row>
    <row r="3373">
      <c r="A3373" s="1" t="s">
        <v>6</v>
      </c>
      <c r="B3373" s="11" t="s">
        <v>4069</v>
      </c>
      <c r="C3373" s="1" t="s">
        <v>538</v>
      </c>
    </row>
    <row r="3374">
      <c r="A3374" s="1" t="s">
        <v>6</v>
      </c>
      <c r="B3374" s="11" t="s">
        <v>4070</v>
      </c>
      <c r="C3374" s="1" t="s">
        <v>580</v>
      </c>
    </row>
    <row r="3375">
      <c r="A3375" s="1" t="s">
        <v>6</v>
      </c>
      <c r="B3375" s="11" t="s">
        <v>4071</v>
      </c>
      <c r="C3375" s="1" t="s">
        <v>582</v>
      </c>
    </row>
    <row r="3376" hidden="1">
      <c r="A3376" s="1" t="s">
        <v>7</v>
      </c>
      <c r="B3376" s="11" t="s">
        <v>4072</v>
      </c>
      <c r="C3376" s="1" t="s">
        <v>571</v>
      </c>
    </row>
    <row r="3377">
      <c r="A3377" s="1" t="s">
        <v>6</v>
      </c>
      <c r="B3377" s="11" t="s">
        <v>4073</v>
      </c>
      <c r="C3377" s="1" t="s">
        <v>761</v>
      </c>
    </row>
    <row r="3378">
      <c r="A3378" s="1" t="s">
        <v>6</v>
      </c>
      <c r="B3378" s="11" t="s">
        <v>4074</v>
      </c>
      <c r="C3378" s="1" t="s">
        <v>720</v>
      </c>
    </row>
    <row r="3379">
      <c r="A3379" s="1" t="s">
        <v>6</v>
      </c>
      <c r="B3379" s="11" t="s">
        <v>4075</v>
      </c>
      <c r="C3379" s="1" t="s">
        <v>569</v>
      </c>
    </row>
    <row r="3380">
      <c r="A3380" s="1" t="s">
        <v>6</v>
      </c>
      <c r="B3380" s="11" t="s">
        <v>4076</v>
      </c>
      <c r="C3380" s="1" t="s">
        <v>677</v>
      </c>
    </row>
    <row r="3381" hidden="1">
      <c r="A3381" s="1" t="s">
        <v>7</v>
      </c>
      <c r="B3381" s="11" t="s">
        <v>4077</v>
      </c>
      <c r="C3381" s="1" t="s">
        <v>536</v>
      </c>
    </row>
    <row r="3382">
      <c r="A3382" s="1" t="s">
        <v>6</v>
      </c>
      <c r="B3382" s="11" t="s">
        <v>4078</v>
      </c>
      <c r="C3382" s="1" t="s">
        <v>569</v>
      </c>
    </row>
    <row r="3383">
      <c r="A3383" s="1" t="s">
        <v>6</v>
      </c>
      <c r="B3383" s="11" t="s">
        <v>4079</v>
      </c>
      <c r="C3383" s="1" t="s">
        <v>561</v>
      </c>
    </row>
    <row r="3384">
      <c r="A3384" s="1" t="s">
        <v>6</v>
      </c>
      <c r="B3384" s="11" t="s">
        <v>4080</v>
      </c>
      <c r="C3384" s="1" t="s">
        <v>599</v>
      </c>
    </row>
    <row r="3385">
      <c r="A3385" s="1" t="s">
        <v>6</v>
      </c>
      <c r="B3385" s="11" t="s">
        <v>4081</v>
      </c>
      <c r="C3385" s="1" t="s">
        <v>914</v>
      </c>
    </row>
    <row r="3386">
      <c r="A3386" s="1" t="s">
        <v>6</v>
      </c>
      <c r="B3386" s="11" t="s">
        <v>4082</v>
      </c>
      <c r="C3386" s="1" t="s">
        <v>602</v>
      </c>
    </row>
    <row r="3387">
      <c r="A3387" s="1" t="s">
        <v>6</v>
      </c>
      <c r="B3387" s="11" t="s">
        <v>4083</v>
      </c>
      <c r="C3387" s="1" t="s">
        <v>561</v>
      </c>
    </row>
    <row r="3388" hidden="1">
      <c r="A3388" s="1" t="s">
        <v>7</v>
      </c>
      <c r="B3388" s="11" t="s">
        <v>4084</v>
      </c>
      <c r="C3388" s="1" t="s">
        <v>536</v>
      </c>
    </row>
    <row r="3389">
      <c r="A3389" s="1" t="s">
        <v>6</v>
      </c>
      <c r="B3389" s="11" t="s">
        <v>4085</v>
      </c>
      <c r="C3389" s="1" t="s">
        <v>694</v>
      </c>
    </row>
    <row r="3390" hidden="1">
      <c r="A3390" s="1" t="s">
        <v>7</v>
      </c>
      <c r="B3390" s="11" t="s">
        <v>4086</v>
      </c>
      <c r="C3390" s="1" t="s">
        <v>536</v>
      </c>
    </row>
    <row r="3391" hidden="1">
      <c r="A3391" s="1" t="s">
        <v>7</v>
      </c>
      <c r="B3391" s="11" t="s">
        <v>4087</v>
      </c>
      <c r="C3391" s="1" t="s">
        <v>536</v>
      </c>
    </row>
    <row r="3392">
      <c r="A3392" s="1" t="s">
        <v>6</v>
      </c>
      <c r="B3392" s="11" t="s">
        <v>4088</v>
      </c>
      <c r="C3392" s="1" t="s">
        <v>569</v>
      </c>
    </row>
    <row r="3393">
      <c r="A3393" s="1" t="s">
        <v>6</v>
      </c>
      <c r="B3393" s="11" t="s">
        <v>4089</v>
      </c>
      <c r="C3393" s="1" t="s">
        <v>532</v>
      </c>
    </row>
    <row r="3394">
      <c r="A3394" s="1" t="s">
        <v>6</v>
      </c>
      <c r="B3394" s="11" t="s">
        <v>4090</v>
      </c>
      <c r="C3394" s="1" t="s">
        <v>597</v>
      </c>
    </row>
    <row r="3395">
      <c r="A3395" s="1" t="s">
        <v>6</v>
      </c>
      <c r="B3395" s="11" t="s">
        <v>4091</v>
      </c>
      <c r="C3395" s="1" t="s">
        <v>546</v>
      </c>
    </row>
    <row r="3396">
      <c r="A3396" s="1" t="s">
        <v>6</v>
      </c>
      <c r="B3396" s="11" t="s">
        <v>4092</v>
      </c>
      <c r="C3396" s="1" t="s">
        <v>610</v>
      </c>
    </row>
    <row r="3397" hidden="1">
      <c r="A3397" s="1" t="s">
        <v>7</v>
      </c>
      <c r="B3397" s="11" t="s">
        <v>4093</v>
      </c>
      <c r="C3397" s="1" t="s">
        <v>526</v>
      </c>
    </row>
    <row r="3398">
      <c r="A3398" s="1" t="s">
        <v>6</v>
      </c>
      <c r="B3398" s="11" t="s">
        <v>4094</v>
      </c>
      <c r="C3398" s="1" t="s">
        <v>595</v>
      </c>
    </row>
    <row r="3399">
      <c r="A3399" s="1" t="s">
        <v>6</v>
      </c>
      <c r="B3399" s="11" t="s">
        <v>4095</v>
      </c>
      <c r="C3399" s="1" t="s">
        <v>4096</v>
      </c>
    </row>
    <row r="3400">
      <c r="A3400" s="1" t="s">
        <v>6</v>
      </c>
      <c r="B3400" s="11" t="s">
        <v>4097</v>
      </c>
      <c r="C3400" s="1" t="s">
        <v>894</v>
      </c>
    </row>
    <row r="3401">
      <c r="A3401" s="1" t="s">
        <v>6</v>
      </c>
      <c r="B3401" s="11" t="s">
        <v>4098</v>
      </c>
      <c r="C3401" s="1" t="s">
        <v>803</v>
      </c>
    </row>
    <row r="3402" hidden="1">
      <c r="A3402" s="1" t="s">
        <v>7</v>
      </c>
      <c r="B3402" s="11" t="s">
        <v>4099</v>
      </c>
      <c r="C3402" s="1" t="s">
        <v>536</v>
      </c>
    </row>
    <row r="3403" hidden="1">
      <c r="A3403" s="1" t="s">
        <v>7</v>
      </c>
      <c r="B3403" s="11" t="s">
        <v>4100</v>
      </c>
      <c r="C3403" s="1" t="s">
        <v>628</v>
      </c>
    </row>
    <row r="3404">
      <c r="A3404" s="1" t="s">
        <v>6</v>
      </c>
      <c r="B3404" s="11" t="s">
        <v>4101</v>
      </c>
      <c r="C3404" s="1" t="s">
        <v>563</v>
      </c>
    </row>
    <row r="3405" hidden="1">
      <c r="A3405" s="1" t="s">
        <v>7</v>
      </c>
      <c r="B3405" s="11" t="s">
        <v>4102</v>
      </c>
      <c r="C3405" s="1" t="s">
        <v>536</v>
      </c>
    </row>
    <row r="3406">
      <c r="A3406" s="1" t="s">
        <v>6</v>
      </c>
      <c r="B3406" s="11" t="s">
        <v>4103</v>
      </c>
      <c r="C3406" s="1" t="s">
        <v>640</v>
      </c>
    </row>
    <row r="3407">
      <c r="A3407" s="1" t="s">
        <v>6</v>
      </c>
      <c r="B3407" s="11" t="s">
        <v>4104</v>
      </c>
      <c r="C3407" s="1" t="s">
        <v>561</v>
      </c>
    </row>
    <row r="3408" hidden="1">
      <c r="A3408" s="1" t="s">
        <v>7</v>
      </c>
      <c r="B3408" s="11" t="s">
        <v>4105</v>
      </c>
      <c r="C3408" s="1" t="s">
        <v>536</v>
      </c>
    </row>
    <row r="3409" hidden="1">
      <c r="A3409" s="1" t="s">
        <v>7</v>
      </c>
      <c r="B3409" s="11" t="s">
        <v>4106</v>
      </c>
      <c r="C3409" s="1" t="s">
        <v>628</v>
      </c>
    </row>
    <row r="3410">
      <c r="A3410" s="1" t="s">
        <v>6</v>
      </c>
      <c r="B3410" s="11" t="s">
        <v>4107</v>
      </c>
      <c r="C3410" s="1" t="s">
        <v>1410</v>
      </c>
    </row>
    <row r="3411">
      <c r="A3411" s="1" t="s">
        <v>6</v>
      </c>
      <c r="B3411" s="11" t="s">
        <v>4108</v>
      </c>
      <c r="C3411" s="1" t="s">
        <v>620</v>
      </c>
    </row>
    <row r="3412">
      <c r="A3412" s="1" t="s">
        <v>6</v>
      </c>
      <c r="B3412" s="11" t="s">
        <v>4109</v>
      </c>
      <c r="C3412" s="1" t="s">
        <v>1910</v>
      </c>
    </row>
    <row r="3413">
      <c r="A3413" s="1" t="s">
        <v>6</v>
      </c>
      <c r="B3413" s="11" t="s">
        <v>4110</v>
      </c>
      <c r="C3413" s="1" t="s">
        <v>528</v>
      </c>
    </row>
    <row r="3414" hidden="1">
      <c r="A3414" s="1" t="s">
        <v>7</v>
      </c>
      <c r="B3414" s="11" t="s">
        <v>4111</v>
      </c>
      <c r="C3414" s="1" t="s">
        <v>536</v>
      </c>
    </row>
    <row r="3415">
      <c r="A3415" s="1" t="s">
        <v>6</v>
      </c>
      <c r="B3415" s="11" t="s">
        <v>4112</v>
      </c>
      <c r="C3415" s="1" t="s">
        <v>685</v>
      </c>
    </row>
    <row r="3416">
      <c r="A3416" s="1" t="s">
        <v>6</v>
      </c>
      <c r="B3416" s="11" t="s">
        <v>4113</v>
      </c>
      <c r="C3416" s="1" t="s">
        <v>750</v>
      </c>
    </row>
    <row r="3417" hidden="1">
      <c r="A3417" s="1" t="s">
        <v>7</v>
      </c>
      <c r="B3417" s="11" t="s">
        <v>4114</v>
      </c>
      <c r="C3417" s="1" t="s">
        <v>536</v>
      </c>
    </row>
    <row r="3418" hidden="1">
      <c r="A3418" s="1" t="s">
        <v>7</v>
      </c>
      <c r="B3418" s="11" t="s">
        <v>4115</v>
      </c>
      <c r="C3418" s="1" t="s">
        <v>536</v>
      </c>
    </row>
    <row r="3419">
      <c r="A3419" s="1" t="s">
        <v>6</v>
      </c>
      <c r="B3419" s="11" t="s">
        <v>4116</v>
      </c>
      <c r="C3419" s="1" t="s">
        <v>573</v>
      </c>
    </row>
    <row r="3420" hidden="1">
      <c r="A3420" s="1" t="s">
        <v>7</v>
      </c>
      <c r="B3420" s="11" t="s">
        <v>4117</v>
      </c>
      <c r="C3420" s="1" t="s">
        <v>536</v>
      </c>
    </row>
    <row r="3421">
      <c r="A3421" s="1" t="s">
        <v>6</v>
      </c>
      <c r="B3421" s="11" t="s">
        <v>4118</v>
      </c>
      <c r="C3421" s="1" t="s">
        <v>673</v>
      </c>
    </row>
    <row r="3422">
      <c r="A3422" s="1" t="s">
        <v>6</v>
      </c>
      <c r="B3422" s="11" t="s">
        <v>445</v>
      </c>
      <c r="C3422" s="1" t="s">
        <v>803</v>
      </c>
    </row>
    <row r="3423" hidden="1">
      <c r="A3423" s="1" t="s">
        <v>7</v>
      </c>
      <c r="B3423" s="11" t="s">
        <v>4119</v>
      </c>
      <c r="C3423" s="1" t="s">
        <v>571</v>
      </c>
    </row>
    <row r="3424" hidden="1">
      <c r="A3424" s="1" t="s">
        <v>7</v>
      </c>
      <c r="B3424" s="11" t="s">
        <v>4120</v>
      </c>
      <c r="C3424" s="1" t="s">
        <v>571</v>
      </c>
    </row>
    <row r="3425">
      <c r="A3425" s="1" t="s">
        <v>6</v>
      </c>
      <c r="B3425" s="11" t="s">
        <v>4121</v>
      </c>
      <c r="C3425" s="1" t="s">
        <v>894</v>
      </c>
    </row>
    <row r="3426">
      <c r="A3426" s="1" t="s">
        <v>6</v>
      </c>
      <c r="B3426" s="11" t="s">
        <v>4122</v>
      </c>
      <c r="C3426" s="1" t="s">
        <v>576</v>
      </c>
    </row>
    <row r="3427">
      <c r="A3427" s="1" t="s">
        <v>6</v>
      </c>
      <c r="B3427" s="11" t="s">
        <v>4123</v>
      </c>
      <c r="C3427" s="1" t="s">
        <v>929</v>
      </c>
    </row>
    <row r="3428">
      <c r="A3428" s="1" t="s">
        <v>6</v>
      </c>
      <c r="B3428" s="11" t="s">
        <v>4124</v>
      </c>
      <c r="C3428" s="1" t="s">
        <v>671</v>
      </c>
    </row>
    <row r="3429" hidden="1">
      <c r="A3429" s="1" t="s">
        <v>7</v>
      </c>
      <c r="B3429" s="11" t="s">
        <v>4125</v>
      </c>
      <c r="C3429" s="1" t="s">
        <v>536</v>
      </c>
    </row>
    <row r="3430" hidden="1">
      <c r="A3430" s="1" t="s">
        <v>7</v>
      </c>
      <c r="B3430" s="11" t="s">
        <v>4126</v>
      </c>
      <c r="C3430" s="1" t="s">
        <v>536</v>
      </c>
    </row>
    <row r="3431">
      <c r="A3431" s="1" t="s">
        <v>6</v>
      </c>
      <c r="B3431" s="11" t="s">
        <v>4127</v>
      </c>
      <c r="C3431" s="1" t="s">
        <v>584</v>
      </c>
    </row>
    <row r="3432">
      <c r="A3432" s="1" t="s">
        <v>6</v>
      </c>
      <c r="B3432" s="11" t="s">
        <v>4128</v>
      </c>
      <c r="C3432" s="1" t="s">
        <v>584</v>
      </c>
    </row>
    <row r="3433">
      <c r="A3433" s="1" t="s">
        <v>6</v>
      </c>
      <c r="B3433" s="11" t="s">
        <v>4129</v>
      </c>
      <c r="C3433" s="1" t="s">
        <v>587</v>
      </c>
    </row>
    <row r="3434">
      <c r="A3434" s="1" t="s">
        <v>6</v>
      </c>
      <c r="B3434" s="11" t="s">
        <v>4130</v>
      </c>
      <c r="C3434" s="1" t="s">
        <v>662</v>
      </c>
    </row>
    <row r="3435">
      <c r="A3435" s="1" t="s">
        <v>6</v>
      </c>
      <c r="B3435" s="11" t="s">
        <v>4131</v>
      </c>
      <c r="C3435" s="1" t="s">
        <v>589</v>
      </c>
    </row>
    <row r="3436">
      <c r="A3436" s="1" t="s">
        <v>6</v>
      </c>
      <c r="B3436" s="11" t="s">
        <v>4132</v>
      </c>
      <c r="C3436" s="1" t="s">
        <v>602</v>
      </c>
    </row>
    <row r="3437">
      <c r="A3437" s="1" t="s">
        <v>6</v>
      </c>
      <c r="B3437" s="11" t="s">
        <v>4133</v>
      </c>
      <c r="C3437" s="1" t="s">
        <v>538</v>
      </c>
    </row>
    <row r="3438" hidden="1">
      <c r="A3438" s="1" t="s">
        <v>7</v>
      </c>
      <c r="B3438" s="11" t="s">
        <v>4134</v>
      </c>
      <c r="C3438" s="1" t="s">
        <v>536</v>
      </c>
    </row>
    <row r="3439">
      <c r="A3439" s="1" t="s">
        <v>6</v>
      </c>
      <c r="B3439" s="11" t="s">
        <v>4135</v>
      </c>
      <c r="C3439" s="1" t="s">
        <v>700</v>
      </c>
    </row>
    <row r="3440" hidden="1">
      <c r="A3440" s="1" t="s">
        <v>7</v>
      </c>
      <c r="B3440" s="11" t="s">
        <v>4136</v>
      </c>
      <c r="C3440" s="1" t="s">
        <v>571</v>
      </c>
    </row>
    <row r="3441" hidden="1">
      <c r="A3441" s="1" t="s">
        <v>7</v>
      </c>
      <c r="B3441" s="11" t="s">
        <v>4137</v>
      </c>
      <c r="C3441" s="1" t="s">
        <v>571</v>
      </c>
    </row>
    <row r="3442" hidden="1">
      <c r="A3442" s="1" t="s">
        <v>7</v>
      </c>
      <c r="B3442" s="11" t="s">
        <v>4138</v>
      </c>
      <c r="C3442" s="1" t="s">
        <v>2108</v>
      </c>
    </row>
    <row r="3443" hidden="1">
      <c r="A3443" s="1" t="s">
        <v>7</v>
      </c>
      <c r="B3443" s="11" t="s">
        <v>4139</v>
      </c>
      <c r="C3443" s="1" t="s">
        <v>536</v>
      </c>
    </row>
    <row r="3444">
      <c r="A3444" s="1" t="s">
        <v>6</v>
      </c>
      <c r="B3444" s="11" t="s">
        <v>4140</v>
      </c>
      <c r="C3444" s="1" t="s">
        <v>879</v>
      </c>
    </row>
    <row r="3445">
      <c r="A3445" s="1" t="s">
        <v>6</v>
      </c>
      <c r="B3445" s="11" t="s">
        <v>4141</v>
      </c>
      <c r="C3445" s="1" t="s">
        <v>567</v>
      </c>
    </row>
    <row r="3446">
      <c r="A3446" s="1" t="s">
        <v>6</v>
      </c>
      <c r="B3446" s="11" t="s">
        <v>4142</v>
      </c>
      <c r="C3446" s="1" t="s">
        <v>1303</v>
      </c>
    </row>
    <row r="3447">
      <c r="A3447" s="1" t="s">
        <v>6</v>
      </c>
      <c r="B3447" s="11" t="s">
        <v>4143</v>
      </c>
      <c r="C3447" s="1" t="s">
        <v>1219</v>
      </c>
    </row>
    <row r="3448">
      <c r="A3448" s="1" t="s">
        <v>6</v>
      </c>
      <c r="B3448" s="11" t="s">
        <v>4144</v>
      </c>
      <c r="C3448" s="1" t="s">
        <v>1196</v>
      </c>
    </row>
    <row r="3449">
      <c r="A3449" s="1" t="s">
        <v>6</v>
      </c>
      <c r="B3449" s="11" t="s">
        <v>4145</v>
      </c>
      <c r="C3449" s="1" t="s">
        <v>1122</v>
      </c>
    </row>
    <row r="3450">
      <c r="A3450" s="1" t="s">
        <v>6</v>
      </c>
      <c r="B3450" s="11" t="s">
        <v>4146</v>
      </c>
      <c r="C3450" s="1" t="s">
        <v>1196</v>
      </c>
    </row>
    <row r="3451">
      <c r="A3451" s="1" t="s">
        <v>6</v>
      </c>
      <c r="B3451" s="11" t="s">
        <v>4147</v>
      </c>
      <c r="C3451" s="1" t="s">
        <v>1196</v>
      </c>
    </row>
    <row r="3452">
      <c r="A3452" s="1" t="s">
        <v>6</v>
      </c>
      <c r="B3452" s="11" t="s">
        <v>4148</v>
      </c>
      <c r="C3452" s="1" t="s">
        <v>1303</v>
      </c>
    </row>
    <row r="3453">
      <c r="A3453" s="1" t="s">
        <v>6</v>
      </c>
      <c r="B3453" s="11" t="s">
        <v>4149</v>
      </c>
      <c r="C3453" s="1" t="s">
        <v>965</v>
      </c>
    </row>
    <row r="3454">
      <c r="A3454" s="1" t="s">
        <v>6</v>
      </c>
      <c r="B3454" s="11" t="s">
        <v>4150</v>
      </c>
      <c r="C3454" s="1" t="s">
        <v>595</v>
      </c>
    </row>
    <row r="3455">
      <c r="A3455" s="1" t="s">
        <v>6</v>
      </c>
      <c r="B3455" s="11" t="s">
        <v>4151</v>
      </c>
      <c r="C3455" s="1" t="s">
        <v>705</v>
      </c>
    </row>
    <row r="3456" hidden="1">
      <c r="A3456" s="1" t="s">
        <v>7</v>
      </c>
      <c r="B3456" s="11" t="s">
        <v>4152</v>
      </c>
      <c r="C3456" s="1" t="s">
        <v>536</v>
      </c>
    </row>
    <row r="3457">
      <c r="A3457" s="1" t="s">
        <v>6</v>
      </c>
      <c r="B3457" s="11" t="s">
        <v>4153</v>
      </c>
      <c r="C3457" s="1" t="s">
        <v>559</v>
      </c>
    </row>
    <row r="3458">
      <c r="A3458" s="1" t="s">
        <v>6</v>
      </c>
      <c r="B3458" s="11" t="s">
        <v>4154</v>
      </c>
      <c r="C3458" s="1" t="s">
        <v>750</v>
      </c>
    </row>
    <row r="3459">
      <c r="A3459" s="1" t="s">
        <v>6</v>
      </c>
      <c r="B3459" s="11" t="s">
        <v>4155</v>
      </c>
      <c r="C3459" s="1" t="s">
        <v>640</v>
      </c>
    </row>
    <row r="3460">
      <c r="A3460" s="1" t="s">
        <v>6</v>
      </c>
      <c r="B3460" s="11" t="s">
        <v>4156</v>
      </c>
      <c r="C3460" s="1" t="s">
        <v>528</v>
      </c>
    </row>
    <row r="3461">
      <c r="A3461" s="1" t="s">
        <v>6</v>
      </c>
      <c r="B3461" s="11" t="s">
        <v>4157</v>
      </c>
      <c r="C3461" s="1" t="s">
        <v>890</v>
      </c>
    </row>
    <row r="3462">
      <c r="A3462" s="1" t="s">
        <v>6</v>
      </c>
      <c r="B3462" s="11" t="s">
        <v>4158</v>
      </c>
      <c r="C3462" s="1" t="s">
        <v>2440</v>
      </c>
    </row>
    <row r="3463">
      <c r="A3463" s="1" t="s">
        <v>6</v>
      </c>
      <c r="B3463" s="11" t="s">
        <v>4159</v>
      </c>
      <c r="C3463" s="1" t="s">
        <v>705</v>
      </c>
    </row>
    <row r="3464" hidden="1">
      <c r="A3464" s="1" t="s">
        <v>7</v>
      </c>
      <c r="B3464" s="11" t="s">
        <v>4160</v>
      </c>
      <c r="C3464" s="1" t="s">
        <v>536</v>
      </c>
    </row>
    <row r="3465" hidden="1">
      <c r="A3465" s="1" t="s">
        <v>7</v>
      </c>
      <c r="B3465" s="11" t="s">
        <v>4161</v>
      </c>
      <c r="C3465" s="1" t="s">
        <v>536</v>
      </c>
    </row>
    <row r="3466">
      <c r="A3466" s="1" t="s">
        <v>6</v>
      </c>
      <c r="B3466" s="11" t="s">
        <v>4162</v>
      </c>
      <c r="C3466" s="1" t="s">
        <v>576</v>
      </c>
    </row>
    <row r="3467">
      <c r="A3467" s="1" t="s">
        <v>6</v>
      </c>
      <c r="B3467" s="11" t="s">
        <v>4163</v>
      </c>
      <c r="C3467" s="1" t="s">
        <v>1034</v>
      </c>
    </row>
    <row r="3468">
      <c r="A3468" s="1" t="s">
        <v>6</v>
      </c>
      <c r="B3468" s="11" t="s">
        <v>4164</v>
      </c>
      <c r="C3468" s="1" t="s">
        <v>834</v>
      </c>
    </row>
    <row r="3469">
      <c r="A3469" s="1" t="s">
        <v>6</v>
      </c>
      <c r="B3469" s="11" t="s">
        <v>4165</v>
      </c>
      <c r="C3469" s="1" t="s">
        <v>2436</v>
      </c>
    </row>
    <row r="3470">
      <c r="A3470" s="1" t="s">
        <v>6</v>
      </c>
      <c r="B3470" s="11" t="s">
        <v>4166</v>
      </c>
      <c r="C3470" s="1" t="s">
        <v>602</v>
      </c>
    </row>
    <row r="3471">
      <c r="A3471" s="1" t="s">
        <v>6</v>
      </c>
      <c r="B3471" s="11" t="s">
        <v>4167</v>
      </c>
      <c r="C3471" s="1" t="s">
        <v>599</v>
      </c>
    </row>
    <row r="3472">
      <c r="A3472" s="1" t="s">
        <v>6</v>
      </c>
      <c r="B3472" s="11" t="s">
        <v>4168</v>
      </c>
      <c r="C3472" s="1" t="s">
        <v>876</v>
      </c>
    </row>
    <row r="3473">
      <c r="A3473" s="1" t="s">
        <v>6</v>
      </c>
      <c r="B3473" s="11" t="s">
        <v>4169</v>
      </c>
      <c r="C3473" s="1" t="s">
        <v>1021</v>
      </c>
    </row>
    <row r="3474" hidden="1">
      <c r="A3474" s="1" t="s">
        <v>7</v>
      </c>
      <c r="B3474" s="11" t="s">
        <v>4170</v>
      </c>
      <c r="C3474" s="1" t="s">
        <v>536</v>
      </c>
    </row>
    <row r="3475" hidden="1">
      <c r="A3475" s="1" t="s">
        <v>7</v>
      </c>
      <c r="B3475" s="11" t="s">
        <v>4171</v>
      </c>
      <c r="C3475" s="1" t="s">
        <v>571</v>
      </c>
    </row>
    <row r="3476">
      <c r="A3476" s="1" t="s">
        <v>6</v>
      </c>
      <c r="B3476" s="11" t="s">
        <v>4172</v>
      </c>
      <c r="C3476" s="1" t="s">
        <v>538</v>
      </c>
    </row>
    <row r="3477" hidden="1">
      <c r="A3477" s="1" t="s">
        <v>7</v>
      </c>
      <c r="B3477" s="11" t="s">
        <v>4173</v>
      </c>
      <c r="C3477" s="1" t="s">
        <v>536</v>
      </c>
    </row>
    <row r="3478">
      <c r="A3478" s="1" t="s">
        <v>6</v>
      </c>
      <c r="B3478" s="11" t="s">
        <v>4174</v>
      </c>
      <c r="C3478" s="1" t="s">
        <v>569</v>
      </c>
    </row>
    <row r="3479">
      <c r="A3479" s="1" t="s">
        <v>6</v>
      </c>
      <c r="B3479" s="11" t="s">
        <v>4175</v>
      </c>
      <c r="C3479" s="1" t="s">
        <v>554</v>
      </c>
    </row>
    <row r="3480">
      <c r="A3480" s="1" t="s">
        <v>6</v>
      </c>
      <c r="B3480" s="11" t="s">
        <v>4176</v>
      </c>
      <c r="C3480" s="1" t="s">
        <v>1312</v>
      </c>
    </row>
    <row r="3481">
      <c r="A3481" s="1" t="s">
        <v>6</v>
      </c>
      <c r="B3481" s="11" t="s">
        <v>4177</v>
      </c>
      <c r="C3481" s="1" t="s">
        <v>559</v>
      </c>
    </row>
    <row r="3482">
      <c r="A3482" s="1" t="s">
        <v>6</v>
      </c>
      <c r="B3482" s="11" t="s">
        <v>4178</v>
      </c>
      <c r="C3482" s="1" t="s">
        <v>1442</v>
      </c>
    </row>
    <row r="3483">
      <c r="A3483" s="1" t="s">
        <v>6</v>
      </c>
      <c r="B3483" s="11" t="s">
        <v>4179</v>
      </c>
      <c r="C3483" s="1" t="s">
        <v>869</v>
      </c>
    </row>
    <row r="3484">
      <c r="A3484" s="1" t="s">
        <v>6</v>
      </c>
      <c r="B3484" s="11" t="s">
        <v>4180</v>
      </c>
      <c r="C3484" s="1" t="s">
        <v>1312</v>
      </c>
    </row>
    <row r="3485" hidden="1">
      <c r="A3485" s="1" t="s">
        <v>7</v>
      </c>
      <c r="B3485" s="11" t="s">
        <v>4181</v>
      </c>
      <c r="C3485" s="1" t="s">
        <v>536</v>
      </c>
    </row>
    <row r="3486">
      <c r="A3486" s="1" t="s">
        <v>6</v>
      </c>
      <c r="B3486" s="11" t="s">
        <v>4182</v>
      </c>
      <c r="C3486" s="1" t="s">
        <v>573</v>
      </c>
    </row>
    <row r="3487">
      <c r="A3487" s="1" t="s">
        <v>6</v>
      </c>
      <c r="B3487" s="11" t="s">
        <v>4183</v>
      </c>
      <c r="C3487" s="1" t="s">
        <v>584</v>
      </c>
    </row>
    <row r="3488">
      <c r="A3488" s="1" t="s">
        <v>6</v>
      </c>
      <c r="B3488" s="11" t="s">
        <v>4184</v>
      </c>
      <c r="C3488" s="1" t="s">
        <v>640</v>
      </c>
    </row>
    <row r="3489">
      <c r="A3489" s="1" t="s">
        <v>6</v>
      </c>
      <c r="B3489" s="11" t="s">
        <v>4185</v>
      </c>
      <c r="C3489" s="1" t="s">
        <v>610</v>
      </c>
    </row>
    <row r="3490" hidden="1">
      <c r="A3490" s="1" t="s">
        <v>7</v>
      </c>
      <c r="B3490" s="11" t="s">
        <v>4186</v>
      </c>
      <c r="C3490" s="1" t="s">
        <v>526</v>
      </c>
    </row>
    <row r="3491">
      <c r="A3491" s="1" t="s">
        <v>6</v>
      </c>
      <c r="B3491" s="11" t="s">
        <v>4187</v>
      </c>
      <c r="C3491" s="1" t="s">
        <v>894</v>
      </c>
    </row>
    <row r="3492" hidden="1">
      <c r="A3492" s="1" t="s">
        <v>7</v>
      </c>
      <c r="B3492" s="11" t="s">
        <v>4188</v>
      </c>
      <c r="C3492" s="1" t="s">
        <v>536</v>
      </c>
    </row>
    <row r="3493" hidden="1">
      <c r="A3493" s="1" t="s">
        <v>7</v>
      </c>
      <c r="B3493" s="11" t="s">
        <v>4189</v>
      </c>
      <c r="C3493" s="1" t="s">
        <v>536</v>
      </c>
    </row>
    <row r="3494" hidden="1">
      <c r="A3494" s="1" t="s">
        <v>7</v>
      </c>
      <c r="B3494" s="11" t="s">
        <v>4190</v>
      </c>
      <c r="C3494" s="1" t="s">
        <v>628</v>
      </c>
    </row>
    <row r="3495" hidden="1">
      <c r="A3495" s="1" t="s">
        <v>7</v>
      </c>
      <c r="B3495" s="11" t="s">
        <v>4191</v>
      </c>
      <c r="C3495" s="1" t="s">
        <v>536</v>
      </c>
    </row>
    <row r="3496">
      <c r="A3496" s="1" t="s">
        <v>6</v>
      </c>
      <c r="B3496" s="11" t="s">
        <v>4192</v>
      </c>
      <c r="C3496" s="1" t="s">
        <v>2389</v>
      </c>
    </row>
    <row r="3497" hidden="1">
      <c r="A3497" s="1" t="s">
        <v>7</v>
      </c>
      <c r="B3497" s="11" t="s">
        <v>4193</v>
      </c>
      <c r="C3497" s="1" t="s">
        <v>536</v>
      </c>
    </row>
    <row r="3498" hidden="1">
      <c r="A3498" s="1" t="s">
        <v>7</v>
      </c>
      <c r="B3498" s="11" t="s">
        <v>4194</v>
      </c>
      <c r="C3498" s="1" t="s">
        <v>536</v>
      </c>
    </row>
    <row r="3499">
      <c r="A3499" s="1" t="s">
        <v>6</v>
      </c>
      <c r="B3499" s="11" t="s">
        <v>4195</v>
      </c>
      <c r="C3499" s="1" t="s">
        <v>561</v>
      </c>
    </row>
    <row r="3500" hidden="1">
      <c r="A3500" s="1" t="s">
        <v>7</v>
      </c>
      <c r="B3500" s="11" t="s">
        <v>4196</v>
      </c>
      <c r="C3500" s="1" t="s">
        <v>536</v>
      </c>
    </row>
    <row r="3501" hidden="1">
      <c r="A3501" s="1" t="s">
        <v>7</v>
      </c>
      <c r="B3501" s="11" t="s">
        <v>4197</v>
      </c>
      <c r="C3501" s="1" t="s">
        <v>536</v>
      </c>
    </row>
    <row r="3502">
      <c r="A3502" s="1" t="s">
        <v>6</v>
      </c>
      <c r="B3502" s="11" t="s">
        <v>4198</v>
      </c>
      <c r="C3502" s="1" t="s">
        <v>673</v>
      </c>
    </row>
    <row r="3503" hidden="1">
      <c r="A3503" s="1" t="s">
        <v>7</v>
      </c>
      <c r="B3503" s="11" t="s">
        <v>4199</v>
      </c>
      <c r="C3503" s="1" t="s">
        <v>536</v>
      </c>
    </row>
    <row r="3504" hidden="1">
      <c r="A3504" s="1" t="s">
        <v>7</v>
      </c>
      <c r="B3504" s="11" t="s">
        <v>4200</v>
      </c>
      <c r="C3504" s="1" t="s">
        <v>536</v>
      </c>
    </row>
    <row r="3505" hidden="1">
      <c r="A3505" s="1" t="s">
        <v>7</v>
      </c>
      <c r="B3505" s="11" t="s">
        <v>4201</v>
      </c>
      <c r="C3505" s="1" t="s">
        <v>571</v>
      </c>
    </row>
    <row r="3506" hidden="1">
      <c r="A3506" s="1" t="s">
        <v>7</v>
      </c>
      <c r="B3506" s="11" t="s">
        <v>4202</v>
      </c>
      <c r="C3506" s="1" t="s">
        <v>536</v>
      </c>
    </row>
    <row r="3507" hidden="1">
      <c r="A3507" s="1" t="s">
        <v>7</v>
      </c>
      <c r="B3507" s="11" t="s">
        <v>4203</v>
      </c>
      <c r="C3507" s="1" t="s">
        <v>536</v>
      </c>
    </row>
    <row r="3508" hidden="1">
      <c r="A3508" s="1" t="s">
        <v>7</v>
      </c>
      <c r="B3508" s="11" t="s">
        <v>4204</v>
      </c>
      <c r="C3508" s="1" t="s">
        <v>536</v>
      </c>
    </row>
    <row r="3509">
      <c r="A3509" s="1" t="s">
        <v>6</v>
      </c>
      <c r="B3509" s="11" t="s">
        <v>4205</v>
      </c>
      <c r="C3509" s="1" t="s">
        <v>544</v>
      </c>
    </row>
    <row r="3510">
      <c r="A3510" s="1" t="s">
        <v>6</v>
      </c>
      <c r="B3510" s="11" t="s">
        <v>4206</v>
      </c>
      <c r="C3510" s="1" t="s">
        <v>685</v>
      </c>
    </row>
    <row r="3511">
      <c r="A3511" s="1" t="s">
        <v>6</v>
      </c>
      <c r="B3511" s="11" t="s">
        <v>4207</v>
      </c>
      <c r="C3511" s="1" t="s">
        <v>914</v>
      </c>
    </row>
    <row r="3512">
      <c r="A3512" s="1" t="s">
        <v>6</v>
      </c>
      <c r="B3512" s="11" t="s">
        <v>4208</v>
      </c>
      <c r="C3512" s="1" t="s">
        <v>1048</v>
      </c>
    </row>
    <row r="3513" hidden="1">
      <c r="A3513" s="1" t="s">
        <v>7</v>
      </c>
      <c r="B3513" s="11" t="s">
        <v>4209</v>
      </c>
      <c r="C3513" s="1" t="s">
        <v>536</v>
      </c>
    </row>
    <row r="3514">
      <c r="A3514" s="1" t="s">
        <v>6</v>
      </c>
      <c r="B3514" s="11" t="s">
        <v>4210</v>
      </c>
      <c r="C3514" s="1" t="s">
        <v>645</v>
      </c>
    </row>
    <row r="3515">
      <c r="A3515" s="1" t="s">
        <v>6</v>
      </c>
      <c r="B3515" s="11" t="s">
        <v>4211</v>
      </c>
      <c r="C3515" s="1" t="s">
        <v>620</v>
      </c>
    </row>
    <row r="3516">
      <c r="A3516" s="1" t="s">
        <v>6</v>
      </c>
      <c r="B3516" s="11" t="s">
        <v>4212</v>
      </c>
      <c r="C3516" s="1" t="s">
        <v>584</v>
      </c>
    </row>
    <row r="3517" hidden="1">
      <c r="A3517" s="1" t="s">
        <v>7</v>
      </c>
      <c r="B3517" s="11" t="s">
        <v>4213</v>
      </c>
      <c r="C3517" s="1" t="s">
        <v>571</v>
      </c>
    </row>
    <row r="3518">
      <c r="A3518" s="1" t="s">
        <v>6</v>
      </c>
      <c r="B3518" s="11" t="s">
        <v>4214</v>
      </c>
      <c r="C3518" s="1" t="s">
        <v>563</v>
      </c>
    </row>
    <row r="3519">
      <c r="A3519" s="1" t="s">
        <v>6</v>
      </c>
      <c r="B3519" s="11" t="s">
        <v>4215</v>
      </c>
      <c r="C3519" s="1" t="s">
        <v>761</v>
      </c>
    </row>
    <row r="3520">
      <c r="A3520" s="1" t="s">
        <v>6</v>
      </c>
      <c r="B3520" s="11" t="s">
        <v>4216</v>
      </c>
      <c r="C3520" s="1" t="s">
        <v>681</v>
      </c>
    </row>
    <row r="3521" hidden="1">
      <c r="A3521" s="1" t="s">
        <v>7</v>
      </c>
      <c r="B3521" s="11" t="s">
        <v>4217</v>
      </c>
      <c r="C3521" s="1" t="s">
        <v>536</v>
      </c>
    </row>
    <row r="3522">
      <c r="A3522" s="1" t="s">
        <v>6</v>
      </c>
      <c r="B3522" s="11" t="s">
        <v>4218</v>
      </c>
      <c r="C3522" s="1" t="s">
        <v>620</v>
      </c>
    </row>
    <row r="3523">
      <c r="A3523" s="1" t="s">
        <v>6</v>
      </c>
      <c r="B3523" s="11" t="s">
        <v>4219</v>
      </c>
      <c r="C3523" s="1" t="s">
        <v>4220</v>
      </c>
    </row>
    <row r="3524">
      <c r="A3524" s="1" t="s">
        <v>6</v>
      </c>
      <c r="B3524" s="11" t="s">
        <v>4221</v>
      </c>
      <c r="C3524" s="1" t="s">
        <v>542</v>
      </c>
    </row>
    <row r="3525">
      <c r="A3525" s="1" t="s">
        <v>6</v>
      </c>
      <c r="B3525" s="11" t="s">
        <v>4222</v>
      </c>
      <c r="C3525" s="1" t="s">
        <v>761</v>
      </c>
    </row>
    <row r="3526">
      <c r="A3526" s="1" t="s">
        <v>6</v>
      </c>
      <c r="B3526" s="11" t="s">
        <v>4223</v>
      </c>
      <c r="C3526" s="1" t="s">
        <v>2440</v>
      </c>
    </row>
    <row r="3527">
      <c r="A3527" s="1" t="s">
        <v>6</v>
      </c>
      <c r="B3527" s="11" t="s">
        <v>4224</v>
      </c>
      <c r="C3527" s="1" t="s">
        <v>976</v>
      </c>
    </row>
    <row r="3528">
      <c r="A3528" s="1" t="s">
        <v>6</v>
      </c>
      <c r="B3528" s="11" t="s">
        <v>4225</v>
      </c>
      <c r="C3528" s="1" t="s">
        <v>1910</v>
      </c>
    </row>
    <row r="3529" hidden="1">
      <c r="A3529" s="1" t="s">
        <v>7</v>
      </c>
      <c r="B3529" s="11" t="s">
        <v>4226</v>
      </c>
      <c r="C3529" s="1" t="s">
        <v>628</v>
      </c>
    </row>
    <row r="3530">
      <c r="A3530" s="1" t="s">
        <v>6</v>
      </c>
      <c r="B3530" s="11" t="s">
        <v>4227</v>
      </c>
      <c r="C3530" s="1" t="s">
        <v>664</v>
      </c>
    </row>
    <row r="3531">
      <c r="A3531" s="1" t="s">
        <v>6</v>
      </c>
      <c r="B3531" s="11" t="s">
        <v>4228</v>
      </c>
      <c r="C3531" s="1" t="s">
        <v>660</v>
      </c>
    </row>
    <row r="3532">
      <c r="A3532" s="1" t="s">
        <v>6</v>
      </c>
      <c r="B3532" s="11" t="s">
        <v>4229</v>
      </c>
      <c r="C3532" s="1" t="s">
        <v>561</v>
      </c>
    </row>
    <row r="3533" hidden="1">
      <c r="A3533" s="1" t="s">
        <v>7</v>
      </c>
      <c r="B3533" s="11" t="s">
        <v>4230</v>
      </c>
      <c r="C3533" s="1" t="s">
        <v>536</v>
      </c>
    </row>
    <row r="3534">
      <c r="A3534" s="1" t="s">
        <v>6</v>
      </c>
      <c r="B3534" s="11" t="s">
        <v>4231</v>
      </c>
      <c r="C3534" s="1" t="s">
        <v>758</v>
      </c>
    </row>
    <row r="3535" hidden="1">
      <c r="A3535" s="1" t="s">
        <v>7</v>
      </c>
      <c r="B3535" s="11" t="s">
        <v>4232</v>
      </c>
      <c r="C3535" s="1" t="s">
        <v>628</v>
      </c>
    </row>
    <row r="3536" hidden="1">
      <c r="A3536" s="1" t="s">
        <v>7</v>
      </c>
      <c r="B3536" s="11" t="s">
        <v>4233</v>
      </c>
      <c r="C3536" s="1" t="s">
        <v>571</v>
      </c>
    </row>
    <row r="3537" hidden="1">
      <c r="A3537" s="1" t="s">
        <v>7</v>
      </c>
      <c r="B3537" s="11" t="s">
        <v>4234</v>
      </c>
      <c r="C3537" s="1" t="s">
        <v>571</v>
      </c>
    </row>
    <row r="3538" hidden="1">
      <c r="A3538" s="1" t="s">
        <v>7</v>
      </c>
      <c r="B3538" s="11" t="s">
        <v>4235</v>
      </c>
      <c r="C3538" s="1" t="s">
        <v>536</v>
      </c>
    </row>
    <row r="3539">
      <c r="A3539" s="1" t="s">
        <v>6</v>
      </c>
      <c r="B3539" s="11" t="s">
        <v>4236</v>
      </c>
      <c r="C3539" s="1" t="s">
        <v>694</v>
      </c>
    </row>
    <row r="3540" hidden="1">
      <c r="A3540" s="1" t="s">
        <v>7</v>
      </c>
      <c r="B3540" s="11" t="s">
        <v>4237</v>
      </c>
      <c r="C3540" s="1" t="s">
        <v>1044</v>
      </c>
    </row>
    <row r="3541">
      <c r="A3541" s="1" t="s">
        <v>6</v>
      </c>
      <c r="B3541" s="11" t="s">
        <v>4238</v>
      </c>
      <c r="C3541" s="1" t="s">
        <v>694</v>
      </c>
    </row>
    <row r="3542">
      <c r="A3542" s="1" t="s">
        <v>6</v>
      </c>
      <c r="B3542" s="11" t="s">
        <v>4239</v>
      </c>
      <c r="C3542" s="1" t="s">
        <v>809</v>
      </c>
    </row>
    <row r="3543" hidden="1">
      <c r="A3543" s="1" t="s">
        <v>7</v>
      </c>
      <c r="B3543" s="11" t="s">
        <v>4240</v>
      </c>
      <c r="C3543" s="1" t="s">
        <v>571</v>
      </c>
    </row>
    <row r="3544">
      <c r="A3544" s="1" t="s">
        <v>6</v>
      </c>
      <c r="B3544" s="11" t="s">
        <v>4241</v>
      </c>
      <c r="C3544" s="1" t="s">
        <v>879</v>
      </c>
    </row>
    <row r="3545">
      <c r="A3545" s="1" t="s">
        <v>6</v>
      </c>
      <c r="B3545" s="11" t="s">
        <v>4242</v>
      </c>
      <c r="C3545" s="1" t="s">
        <v>528</v>
      </c>
    </row>
    <row r="3546" hidden="1">
      <c r="A3546" s="1" t="s">
        <v>7</v>
      </c>
      <c r="B3546" s="11" t="s">
        <v>4243</v>
      </c>
      <c r="C3546" s="1" t="s">
        <v>526</v>
      </c>
    </row>
    <row r="3547">
      <c r="A3547" s="1" t="s">
        <v>6</v>
      </c>
      <c r="B3547" s="11" t="s">
        <v>4244</v>
      </c>
      <c r="C3547" s="1" t="s">
        <v>803</v>
      </c>
    </row>
    <row r="3548">
      <c r="A3548" s="1" t="s">
        <v>6</v>
      </c>
      <c r="B3548" s="11" t="s">
        <v>4245</v>
      </c>
      <c r="C3548" s="1" t="s">
        <v>681</v>
      </c>
    </row>
    <row r="3549">
      <c r="A3549" s="1" t="s">
        <v>6</v>
      </c>
      <c r="B3549" s="11" t="s">
        <v>4246</v>
      </c>
      <c r="C3549" s="1" t="s">
        <v>595</v>
      </c>
    </row>
    <row r="3550" hidden="1">
      <c r="A3550" s="1" t="s">
        <v>7</v>
      </c>
      <c r="B3550" s="11" t="s">
        <v>4247</v>
      </c>
      <c r="C3550" s="1" t="s">
        <v>536</v>
      </c>
    </row>
    <row r="3551">
      <c r="A3551" s="1" t="s">
        <v>6</v>
      </c>
      <c r="B3551" s="11" t="s">
        <v>4248</v>
      </c>
      <c r="C3551" s="1" t="s">
        <v>685</v>
      </c>
    </row>
    <row r="3552" hidden="1">
      <c r="A3552" s="1" t="s">
        <v>7</v>
      </c>
      <c r="B3552" s="11" t="s">
        <v>4249</v>
      </c>
      <c r="C3552" s="1" t="s">
        <v>536</v>
      </c>
    </row>
    <row r="3553">
      <c r="A3553" s="1" t="s">
        <v>6</v>
      </c>
      <c r="B3553" s="11" t="s">
        <v>4250</v>
      </c>
      <c r="C3553" s="1" t="s">
        <v>587</v>
      </c>
    </row>
    <row r="3554">
      <c r="A3554" s="1" t="s">
        <v>6</v>
      </c>
      <c r="B3554" s="11" t="s">
        <v>4251</v>
      </c>
      <c r="C3554" s="1" t="s">
        <v>576</v>
      </c>
    </row>
    <row r="3555">
      <c r="A3555" s="1" t="s">
        <v>6</v>
      </c>
      <c r="B3555" s="11" t="s">
        <v>4252</v>
      </c>
      <c r="C3555" s="1" t="s">
        <v>671</v>
      </c>
    </row>
    <row r="3556">
      <c r="A3556" s="1" t="s">
        <v>6</v>
      </c>
      <c r="B3556" s="11" t="s">
        <v>4253</v>
      </c>
      <c r="C3556" s="1" t="s">
        <v>996</v>
      </c>
    </row>
    <row r="3557">
      <c r="A3557" s="1" t="s">
        <v>6</v>
      </c>
      <c r="B3557" s="11" t="s">
        <v>4254</v>
      </c>
      <c r="C3557" s="1" t="s">
        <v>530</v>
      </c>
    </row>
    <row r="3558" hidden="1">
      <c r="A3558" s="1" t="s">
        <v>7</v>
      </c>
      <c r="B3558" s="11" t="s">
        <v>4255</v>
      </c>
      <c r="C3558" s="1" t="s">
        <v>628</v>
      </c>
    </row>
    <row r="3559">
      <c r="A3559" s="1" t="s">
        <v>6</v>
      </c>
      <c r="B3559" s="11" t="s">
        <v>4256</v>
      </c>
      <c r="C3559" s="1" t="s">
        <v>569</v>
      </c>
    </row>
    <row r="3560">
      <c r="A3560" s="1" t="s">
        <v>6</v>
      </c>
      <c r="B3560" s="11" t="s">
        <v>4257</v>
      </c>
      <c r="C3560" s="1" t="s">
        <v>550</v>
      </c>
    </row>
    <row r="3561">
      <c r="A3561" s="1" t="s">
        <v>6</v>
      </c>
      <c r="B3561" s="11" t="s">
        <v>4258</v>
      </c>
      <c r="C3561" s="1" t="s">
        <v>632</v>
      </c>
    </row>
    <row r="3562">
      <c r="A3562" s="1" t="s">
        <v>6</v>
      </c>
      <c r="B3562" s="11" t="s">
        <v>4259</v>
      </c>
      <c r="C3562" s="1" t="s">
        <v>2798</v>
      </c>
    </row>
    <row r="3563">
      <c r="A3563" s="1" t="s">
        <v>6</v>
      </c>
      <c r="B3563" s="11" t="s">
        <v>4260</v>
      </c>
      <c r="C3563" s="1" t="s">
        <v>2986</v>
      </c>
    </row>
    <row r="3564">
      <c r="A3564" s="1" t="s">
        <v>6</v>
      </c>
      <c r="B3564" s="11" t="s">
        <v>4261</v>
      </c>
      <c r="C3564" s="1" t="s">
        <v>2953</v>
      </c>
    </row>
    <row r="3565" hidden="1">
      <c r="A3565" s="1" t="s">
        <v>7</v>
      </c>
      <c r="B3565" s="11" t="s">
        <v>4262</v>
      </c>
      <c r="C3565" s="1" t="s">
        <v>536</v>
      </c>
    </row>
    <row r="3566" hidden="1">
      <c r="A3566" s="1" t="s">
        <v>7</v>
      </c>
      <c r="B3566" s="11" t="s">
        <v>4263</v>
      </c>
      <c r="C3566" s="1" t="s">
        <v>536</v>
      </c>
    </row>
    <row r="3567">
      <c r="A3567" s="1" t="s">
        <v>6</v>
      </c>
      <c r="B3567" s="11" t="s">
        <v>4264</v>
      </c>
      <c r="C3567" s="1" t="s">
        <v>1021</v>
      </c>
    </row>
    <row r="3568">
      <c r="A3568" s="1" t="s">
        <v>6</v>
      </c>
      <c r="B3568" s="11" t="s">
        <v>4265</v>
      </c>
      <c r="C3568" s="1" t="s">
        <v>1410</v>
      </c>
    </row>
    <row r="3569">
      <c r="A3569" s="1" t="s">
        <v>6</v>
      </c>
      <c r="B3569" s="11" t="s">
        <v>4266</v>
      </c>
      <c r="C3569" s="1" t="s">
        <v>563</v>
      </c>
    </row>
    <row r="3570" hidden="1">
      <c r="A3570" s="1" t="s">
        <v>7</v>
      </c>
      <c r="B3570" s="11" t="s">
        <v>4267</v>
      </c>
      <c r="C3570" s="1" t="s">
        <v>571</v>
      </c>
    </row>
    <row r="3571">
      <c r="A3571" s="1" t="s">
        <v>6</v>
      </c>
      <c r="B3571" s="11" t="s">
        <v>4268</v>
      </c>
      <c r="C3571" s="1" t="s">
        <v>1410</v>
      </c>
    </row>
    <row r="3572">
      <c r="A3572" s="1" t="s">
        <v>6</v>
      </c>
      <c r="B3572" s="11" t="s">
        <v>4269</v>
      </c>
      <c r="C3572" s="1" t="s">
        <v>597</v>
      </c>
    </row>
    <row r="3573">
      <c r="A3573" s="1" t="s">
        <v>6</v>
      </c>
      <c r="B3573" s="11" t="s">
        <v>4270</v>
      </c>
      <c r="C3573" s="1" t="s">
        <v>805</v>
      </c>
    </row>
    <row r="3574" hidden="1">
      <c r="A3574" s="1" t="s">
        <v>7</v>
      </c>
      <c r="B3574" s="11" t="s">
        <v>4271</v>
      </c>
      <c r="C3574" s="1" t="s">
        <v>536</v>
      </c>
    </row>
    <row r="3575" hidden="1">
      <c r="A3575" s="1" t="s">
        <v>7</v>
      </c>
      <c r="B3575" s="11" t="s">
        <v>4272</v>
      </c>
      <c r="C3575" s="1" t="s">
        <v>536</v>
      </c>
    </row>
    <row r="3576">
      <c r="A3576" s="1" t="s">
        <v>6</v>
      </c>
      <c r="B3576" s="11" t="s">
        <v>4273</v>
      </c>
      <c r="C3576" s="1" t="s">
        <v>620</v>
      </c>
    </row>
    <row r="3577" hidden="1">
      <c r="A3577" s="1" t="s">
        <v>7</v>
      </c>
      <c r="B3577" s="11" t="s">
        <v>4274</v>
      </c>
      <c r="C3577" s="1" t="s">
        <v>536</v>
      </c>
    </row>
    <row r="3578">
      <c r="A3578" s="1" t="s">
        <v>6</v>
      </c>
      <c r="B3578" s="11" t="s">
        <v>4275</v>
      </c>
      <c r="C3578" s="1" t="s">
        <v>758</v>
      </c>
    </row>
    <row r="3579">
      <c r="A3579" s="1" t="s">
        <v>6</v>
      </c>
      <c r="B3579" s="11" t="s">
        <v>4276</v>
      </c>
      <c r="C3579" s="1" t="s">
        <v>569</v>
      </c>
    </row>
    <row r="3580" hidden="1">
      <c r="A3580" s="1" t="s">
        <v>7</v>
      </c>
      <c r="B3580" s="11" t="s">
        <v>4277</v>
      </c>
      <c r="C3580" s="1" t="s">
        <v>571</v>
      </c>
    </row>
    <row r="3581">
      <c r="A3581" s="1" t="s">
        <v>6</v>
      </c>
      <c r="B3581" s="11" t="s">
        <v>4278</v>
      </c>
      <c r="C3581" s="1" t="s">
        <v>753</v>
      </c>
    </row>
    <row r="3582" hidden="1">
      <c r="A3582" s="1" t="s">
        <v>7</v>
      </c>
      <c r="B3582" s="11" t="s">
        <v>4279</v>
      </c>
      <c r="C3582" s="1" t="s">
        <v>536</v>
      </c>
    </row>
    <row r="3583" hidden="1">
      <c r="A3583" s="1" t="s">
        <v>7</v>
      </c>
      <c r="B3583" s="11" t="s">
        <v>4280</v>
      </c>
      <c r="C3583" s="1" t="s">
        <v>628</v>
      </c>
    </row>
    <row r="3584" hidden="1">
      <c r="A3584" s="1" t="s">
        <v>7</v>
      </c>
      <c r="B3584" s="11" t="s">
        <v>4281</v>
      </c>
      <c r="C3584" s="1" t="s">
        <v>536</v>
      </c>
    </row>
    <row r="3585" hidden="1">
      <c r="A3585" s="1" t="s">
        <v>7</v>
      </c>
      <c r="B3585" s="11" t="s">
        <v>4282</v>
      </c>
      <c r="C3585" s="1" t="s">
        <v>571</v>
      </c>
    </row>
    <row r="3586">
      <c r="A3586" s="1" t="s">
        <v>6</v>
      </c>
      <c r="B3586" s="11" t="s">
        <v>4283</v>
      </c>
      <c r="C3586" s="1" t="s">
        <v>1164</v>
      </c>
    </row>
    <row r="3587" hidden="1">
      <c r="A3587" s="1" t="s">
        <v>7</v>
      </c>
      <c r="B3587" s="11" t="s">
        <v>4284</v>
      </c>
      <c r="C3587" s="1" t="s">
        <v>536</v>
      </c>
    </row>
    <row r="3588" hidden="1">
      <c r="A3588" s="1" t="s">
        <v>7</v>
      </c>
      <c r="B3588" s="11" t="s">
        <v>4285</v>
      </c>
      <c r="C3588" s="1" t="s">
        <v>536</v>
      </c>
    </row>
    <row r="3589">
      <c r="A3589" s="1" t="s">
        <v>6</v>
      </c>
      <c r="B3589" s="11" t="s">
        <v>4286</v>
      </c>
      <c r="C3589" s="1" t="s">
        <v>947</v>
      </c>
    </row>
    <row r="3590">
      <c r="A3590" s="1" t="s">
        <v>6</v>
      </c>
      <c r="B3590" s="11" t="s">
        <v>4287</v>
      </c>
      <c r="C3590" s="1" t="s">
        <v>753</v>
      </c>
    </row>
    <row r="3591">
      <c r="A3591" s="1" t="s">
        <v>6</v>
      </c>
      <c r="B3591" s="11" t="s">
        <v>4288</v>
      </c>
      <c r="C3591" s="1" t="s">
        <v>753</v>
      </c>
    </row>
    <row r="3592">
      <c r="A3592" s="1" t="s">
        <v>6</v>
      </c>
      <c r="B3592" s="11" t="s">
        <v>4289</v>
      </c>
      <c r="C3592" s="1" t="s">
        <v>753</v>
      </c>
    </row>
    <row r="3593" hidden="1">
      <c r="A3593" s="1" t="s">
        <v>7</v>
      </c>
      <c r="B3593" s="11" t="s">
        <v>4290</v>
      </c>
      <c r="C3593" s="1" t="s">
        <v>571</v>
      </c>
    </row>
    <row r="3594" hidden="1">
      <c r="A3594" s="1" t="s">
        <v>7</v>
      </c>
      <c r="B3594" s="11" t="s">
        <v>4291</v>
      </c>
      <c r="C3594" s="1" t="s">
        <v>2257</v>
      </c>
    </row>
    <row r="3595">
      <c r="A3595" s="1" t="s">
        <v>6</v>
      </c>
      <c r="B3595" s="11" t="s">
        <v>4292</v>
      </c>
      <c r="C3595" s="1" t="s">
        <v>616</v>
      </c>
    </row>
    <row r="3596" hidden="1">
      <c r="A3596" s="1" t="s">
        <v>7</v>
      </c>
      <c r="B3596" s="11" t="s">
        <v>4293</v>
      </c>
      <c r="C3596" s="1" t="s">
        <v>536</v>
      </c>
    </row>
    <row r="3597">
      <c r="A3597" s="1" t="s">
        <v>6</v>
      </c>
      <c r="B3597" s="11" t="s">
        <v>4294</v>
      </c>
      <c r="C3597" s="1" t="s">
        <v>753</v>
      </c>
    </row>
    <row r="3598" hidden="1">
      <c r="A3598" s="1" t="s">
        <v>7</v>
      </c>
      <c r="B3598" s="11" t="s">
        <v>4295</v>
      </c>
      <c r="C3598" s="1" t="s">
        <v>536</v>
      </c>
    </row>
    <row r="3599">
      <c r="A3599" s="1" t="s">
        <v>6</v>
      </c>
      <c r="B3599" s="11" t="s">
        <v>4296</v>
      </c>
      <c r="C3599" s="1" t="s">
        <v>761</v>
      </c>
    </row>
    <row r="3600" hidden="1">
      <c r="A3600" s="1" t="s">
        <v>7</v>
      </c>
      <c r="B3600" s="11" t="s">
        <v>4297</v>
      </c>
      <c r="C3600" s="1" t="s">
        <v>536</v>
      </c>
    </row>
    <row r="3601">
      <c r="A3601" s="1" t="s">
        <v>6</v>
      </c>
      <c r="B3601" s="11" t="s">
        <v>4298</v>
      </c>
      <c r="C3601" s="1" t="s">
        <v>610</v>
      </c>
    </row>
    <row r="3602" hidden="1">
      <c r="A3602" s="1" t="s">
        <v>7</v>
      </c>
      <c r="B3602" s="11" t="s">
        <v>4299</v>
      </c>
      <c r="C3602" s="1" t="s">
        <v>536</v>
      </c>
    </row>
    <row r="3603">
      <c r="A3603" s="1" t="s">
        <v>6</v>
      </c>
      <c r="B3603" s="11" t="s">
        <v>4300</v>
      </c>
      <c r="C3603" s="1" t="s">
        <v>530</v>
      </c>
    </row>
    <row r="3604">
      <c r="A3604" s="1" t="s">
        <v>6</v>
      </c>
      <c r="B3604" s="11" t="s">
        <v>4301</v>
      </c>
      <c r="C3604" s="1" t="s">
        <v>546</v>
      </c>
    </row>
    <row r="3605">
      <c r="A3605" s="1" t="s">
        <v>6</v>
      </c>
      <c r="B3605" s="11" t="s">
        <v>4302</v>
      </c>
      <c r="C3605" s="1" t="s">
        <v>978</v>
      </c>
    </row>
    <row r="3606">
      <c r="A3606" s="1" t="s">
        <v>6</v>
      </c>
      <c r="B3606" s="11" t="s">
        <v>4303</v>
      </c>
      <c r="C3606" s="1" t="s">
        <v>1593</v>
      </c>
    </row>
    <row r="3607">
      <c r="A3607" s="1" t="s">
        <v>6</v>
      </c>
      <c r="B3607" s="11" t="s">
        <v>4304</v>
      </c>
      <c r="C3607" s="1" t="s">
        <v>909</v>
      </c>
    </row>
    <row r="3608">
      <c r="A3608" s="1" t="s">
        <v>6</v>
      </c>
      <c r="B3608" s="11" t="s">
        <v>4305</v>
      </c>
      <c r="C3608" s="1" t="s">
        <v>557</v>
      </c>
    </row>
    <row r="3609">
      <c r="A3609" s="1" t="s">
        <v>6</v>
      </c>
      <c r="B3609" s="11" t="s">
        <v>4306</v>
      </c>
      <c r="C3609" s="1" t="s">
        <v>528</v>
      </c>
    </row>
    <row r="3610">
      <c r="A3610" s="1" t="s">
        <v>6</v>
      </c>
      <c r="B3610" s="11" t="s">
        <v>4307</v>
      </c>
      <c r="C3610" s="1" t="s">
        <v>1303</v>
      </c>
    </row>
    <row r="3611">
      <c r="A3611" s="1" t="s">
        <v>6</v>
      </c>
      <c r="B3611" s="11" t="s">
        <v>4308</v>
      </c>
      <c r="C3611" s="1" t="s">
        <v>685</v>
      </c>
    </row>
    <row r="3612" hidden="1">
      <c r="A3612" s="1" t="s">
        <v>7</v>
      </c>
      <c r="B3612" s="11" t="s">
        <v>4309</v>
      </c>
      <c r="C3612" s="1" t="s">
        <v>536</v>
      </c>
    </row>
    <row r="3613" hidden="1">
      <c r="A3613" s="1" t="s">
        <v>7</v>
      </c>
      <c r="B3613" s="11" t="s">
        <v>4310</v>
      </c>
      <c r="C3613" s="1" t="s">
        <v>536</v>
      </c>
    </row>
    <row r="3614" hidden="1">
      <c r="A3614" s="1" t="s">
        <v>7</v>
      </c>
      <c r="B3614" s="11" t="s">
        <v>4311</v>
      </c>
      <c r="C3614" s="1" t="s">
        <v>536</v>
      </c>
    </row>
    <row r="3615" hidden="1">
      <c r="A3615" s="1" t="s">
        <v>7</v>
      </c>
      <c r="B3615" s="11" t="s">
        <v>4312</v>
      </c>
      <c r="C3615" s="1" t="s">
        <v>628</v>
      </c>
    </row>
    <row r="3616">
      <c r="A3616" s="1" t="s">
        <v>6</v>
      </c>
      <c r="B3616" s="11" t="s">
        <v>4313</v>
      </c>
      <c r="C3616" s="1" t="s">
        <v>634</v>
      </c>
    </row>
    <row r="3617">
      <c r="A3617" s="1" t="s">
        <v>6</v>
      </c>
      <c r="B3617" s="11" t="s">
        <v>4314</v>
      </c>
      <c r="C3617" s="1" t="s">
        <v>580</v>
      </c>
    </row>
    <row r="3618">
      <c r="A3618" s="1" t="s">
        <v>6</v>
      </c>
      <c r="B3618" s="11" t="s">
        <v>4315</v>
      </c>
      <c r="C3618" s="1" t="s">
        <v>758</v>
      </c>
    </row>
    <row r="3619">
      <c r="A3619" s="1" t="s">
        <v>6</v>
      </c>
      <c r="B3619" s="11" t="s">
        <v>4316</v>
      </c>
      <c r="C3619" s="1" t="s">
        <v>584</v>
      </c>
    </row>
    <row r="3620">
      <c r="A3620" s="1" t="s">
        <v>6</v>
      </c>
      <c r="B3620" s="11" t="s">
        <v>4317</v>
      </c>
      <c r="C3620" s="1" t="s">
        <v>694</v>
      </c>
    </row>
    <row r="3621" hidden="1">
      <c r="A3621" s="1" t="s">
        <v>7</v>
      </c>
      <c r="B3621" s="11" t="s">
        <v>4318</v>
      </c>
      <c r="C3621" s="1" t="s">
        <v>536</v>
      </c>
    </row>
    <row r="3622">
      <c r="A3622" s="1" t="s">
        <v>6</v>
      </c>
      <c r="B3622" s="11" t="s">
        <v>4319</v>
      </c>
      <c r="C3622" s="1" t="s">
        <v>542</v>
      </c>
    </row>
    <row r="3623" hidden="1">
      <c r="A3623" s="1" t="s">
        <v>7</v>
      </c>
      <c r="B3623" s="11" t="s">
        <v>4320</v>
      </c>
      <c r="C3623" s="1" t="s">
        <v>536</v>
      </c>
    </row>
    <row r="3624">
      <c r="A3624" s="1" t="s">
        <v>6</v>
      </c>
      <c r="B3624" s="11" t="s">
        <v>4321</v>
      </c>
      <c r="C3624" s="1" t="s">
        <v>576</v>
      </c>
    </row>
    <row r="3625">
      <c r="A3625" s="1" t="s">
        <v>6</v>
      </c>
      <c r="B3625" s="11" t="s">
        <v>4322</v>
      </c>
      <c r="C3625" s="1" t="s">
        <v>550</v>
      </c>
    </row>
    <row r="3626">
      <c r="A3626" s="1" t="s">
        <v>6</v>
      </c>
      <c r="B3626" s="11" t="s">
        <v>4323</v>
      </c>
      <c r="C3626" s="1" t="s">
        <v>705</v>
      </c>
    </row>
    <row r="3627">
      <c r="A3627" s="1" t="s">
        <v>6</v>
      </c>
      <c r="B3627" s="11" t="s">
        <v>4324</v>
      </c>
      <c r="C3627" s="1" t="s">
        <v>681</v>
      </c>
    </row>
    <row r="3628">
      <c r="A3628" s="1" t="s">
        <v>6</v>
      </c>
      <c r="B3628" s="11" t="s">
        <v>4325</v>
      </c>
      <c r="C3628" s="1" t="s">
        <v>610</v>
      </c>
    </row>
    <row r="3629">
      <c r="A3629" s="1" t="s">
        <v>6</v>
      </c>
      <c r="B3629" s="11" t="s">
        <v>4326</v>
      </c>
      <c r="C3629" s="1" t="s">
        <v>532</v>
      </c>
    </row>
    <row r="3630" hidden="1">
      <c r="A3630" s="1" t="s">
        <v>7</v>
      </c>
      <c r="B3630" s="11" t="s">
        <v>4327</v>
      </c>
      <c r="C3630" s="1" t="s">
        <v>536</v>
      </c>
    </row>
    <row r="3631">
      <c r="A3631" s="1" t="s">
        <v>6</v>
      </c>
      <c r="B3631" s="11" t="s">
        <v>4328</v>
      </c>
      <c r="C3631" s="1" t="s">
        <v>1048</v>
      </c>
    </row>
    <row r="3632" hidden="1">
      <c r="A3632" s="1" t="s">
        <v>7</v>
      </c>
      <c r="B3632" s="11" t="s">
        <v>4329</v>
      </c>
      <c r="C3632" s="1" t="s">
        <v>536</v>
      </c>
    </row>
    <row r="3633" hidden="1">
      <c r="A3633" s="1" t="s">
        <v>7</v>
      </c>
      <c r="B3633" s="11" t="s">
        <v>4330</v>
      </c>
      <c r="C3633" s="1" t="s">
        <v>536</v>
      </c>
    </row>
    <row r="3634" hidden="1">
      <c r="A3634" s="1" t="s">
        <v>7</v>
      </c>
      <c r="B3634" s="11" t="s">
        <v>4331</v>
      </c>
      <c r="C3634" s="1" t="s">
        <v>536</v>
      </c>
    </row>
    <row r="3635">
      <c r="A3635" s="1" t="s">
        <v>6</v>
      </c>
      <c r="B3635" s="11" t="s">
        <v>4332</v>
      </c>
      <c r="C3635" s="1" t="s">
        <v>610</v>
      </c>
    </row>
    <row r="3636">
      <c r="A3636" s="1" t="s">
        <v>6</v>
      </c>
      <c r="B3636" s="11" t="s">
        <v>4333</v>
      </c>
      <c r="C3636" s="1" t="s">
        <v>573</v>
      </c>
    </row>
    <row r="3637">
      <c r="A3637" s="1" t="s">
        <v>6</v>
      </c>
      <c r="B3637" s="11" t="s">
        <v>4334</v>
      </c>
      <c r="C3637" s="1" t="s">
        <v>584</v>
      </c>
    </row>
    <row r="3638">
      <c r="A3638" s="1" t="s">
        <v>6</v>
      </c>
      <c r="B3638" s="11" t="s">
        <v>4335</v>
      </c>
      <c r="C3638" s="1" t="s">
        <v>587</v>
      </c>
    </row>
    <row r="3639">
      <c r="A3639" s="1" t="s">
        <v>6</v>
      </c>
      <c r="B3639" s="11" t="s">
        <v>4336</v>
      </c>
      <c r="C3639" s="1" t="s">
        <v>576</v>
      </c>
    </row>
    <row r="3640">
      <c r="A3640" s="1" t="s">
        <v>6</v>
      </c>
      <c r="B3640" s="11" t="s">
        <v>4337</v>
      </c>
      <c r="C3640" s="1" t="s">
        <v>584</v>
      </c>
    </row>
    <row r="3641">
      <c r="A3641" s="1" t="s">
        <v>6</v>
      </c>
      <c r="B3641" s="11" t="s">
        <v>4338</v>
      </c>
      <c r="C3641" s="1" t="s">
        <v>587</v>
      </c>
    </row>
    <row r="3642">
      <c r="A3642" s="1" t="s">
        <v>6</v>
      </c>
      <c r="B3642" s="11" t="s">
        <v>4339</v>
      </c>
      <c r="C3642" s="1" t="s">
        <v>685</v>
      </c>
    </row>
    <row r="3643">
      <c r="A3643" s="1" t="s">
        <v>6</v>
      </c>
      <c r="B3643" s="11" t="s">
        <v>4340</v>
      </c>
      <c r="C3643" s="1" t="s">
        <v>645</v>
      </c>
    </row>
    <row r="3644">
      <c r="A3644" s="1" t="s">
        <v>6</v>
      </c>
      <c r="B3644" s="11" t="s">
        <v>4341</v>
      </c>
      <c r="C3644" s="1" t="s">
        <v>750</v>
      </c>
    </row>
    <row r="3645" hidden="1">
      <c r="A3645" s="1" t="s">
        <v>7</v>
      </c>
      <c r="B3645" s="11" t="s">
        <v>4342</v>
      </c>
      <c r="C3645" s="1" t="s">
        <v>628</v>
      </c>
    </row>
    <row r="3646">
      <c r="A3646" s="1" t="s">
        <v>6</v>
      </c>
      <c r="B3646" s="11" t="s">
        <v>4343</v>
      </c>
      <c r="C3646" s="1" t="s">
        <v>778</v>
      </c>
    </row>
    <row r="3647" hidden="1">
      <c r="A3647" s="1" t="s">
        <v>7</v>
      </c>
      <c r="B3647" s="11" t="s">
        <v>4344</v>
      </c>
      <c r="C3647" s="1" t="s">
        <v>571</v>
      </c>
    </row>
    <row r="3648">
      <c r="A3648" s="1" t="s">
        <v>6</v>
      </c>
      <c r="B3648" s="11" t="s">
        <v>4345</v>
      </c>
      <c r="C3648" s="1" t="s">
        <v>869</v>
      </c>
    </row>
    <row r="3649">
      <c r="A3649" s="1" t="s">
        <v>6</v>
      </c>
      <c r="B3649" s="11" t="s">
        <v>4346</v>
      </c>
      <c r="C3649" s="1" t="s">
        <v>610</v>
      </c>
    </row>
    <row r="3650">
      <c r="A3650" s="1" t="s">
        <v>6</v>
      </c>
      <c r="B3650" s="11" t="s">
        <v>4347</v>
      </c>
      <c r="C3650" s="1" t="s">
        <v>645</v>
      </c>
    </row>
    <row r="3651" hidden="1">
      <c r="A3651" s="1" t="s">
        <v>7</v>
      </c>
      <c r="B3651" s="11" t="s">
        <v>4348</v>
      </c>
      <c r="C3651" s="1" t="s">
        <v>536</v>
      </c>
    </row>
    <row r="3652">
      <c r="A3652" s="1" t="s">
        <v>6</v>
      </c>
      <c r="B3652" s="11" t="s">
        <v>4349</v>
      </c>
      <c r="C3652" s="1" t="s">
        <v>761</v>
      </c>
    </row>
    <row r="3653">
      <c r="A3653" s="1" t="s">
        <v>6</v>
      </c>
      <c r="B3653" s="11" t="s">
        <v>4350</v>
      </c>
      <c r="C3653" s="1" t="s">
        <v>538</v>
      </c>
    </row>
    <row r="3654">
      <c r="A3654" s="1" t="s">
        <v>6</v>
      </c>
      <c r="B3654" s="11" t="s">
        <v>4351</v>
      </c>
      <c r="C3654" s="1" t="s">
        <v>778</v>
      </c>
    </row>
    <row r="3655">
      <c r="A3655" s="1" t="s">
        <v>6</v>
      </c>
      <c r="B3655" s="11" t="s">
        <v>4352</v>
      </c>
      <c r="C3655" s="1" t="s">
        <v>546</v>
      </c>
    </row>
    <row r="3656">
      <c r="A3656" s="1" t="s">
        <v>6</v>
      </c>
      <c r="B3656" s="11" t="s">
        <v>4353</v>
      </c>
      <c r="C3656" s="1" t="s">
        <v>685</v>
      </c>
    </row>
    <row r="3657">
      <c r="A3657" s="1" t="s">
        <v>6</v>
      </c>
      <c r="B3657" s="11" t="s">
        <v>4354</v>
      </c>
      <c r="C3657" s="1" t="s">
        <v>1303</v>
      </c>
    </row>
    <row r="3658" hidden="1">
      <c r="A3658" s="1" t="s">
        <v>7</v>
      </c>
      <c r="B3658" s="11" t="s">
        <v>4355</v>
      </c>
      <c r="C3658" s="1" t="s">
        <v>571</v>
      </c>
    </row>
    <row r="3659">
      <c r="A3659" s="1" t="s">
        <v>6</v>
      </c>
      <c r="B3659" s="11" t="s">
        <v>4356</v>
      </c>
      <c r="C3659" s="1" t="s">
        <v>550</v>
      </c>
    </row>
    <row r="3660">
      <c r="A3660" s="1" t="s">
        <v>6</v>
      </c>
      <c r="B3660" s="11" t="s">
        <v>4357</v>
      </c>
      <c r="C3660" s="1" t="s">
        <v>673</v>
      </c>
    </row>
    <row r="3661">
      <c r="A3661" s="1" t="s">
        <v>6</v>
      </c>
      <c r="B3661" s="11" t="s">
        <v>4358</v>
      </c>
      <c r="C3661" s="1" t="s">
        <v>538</v>
      </c>
    </row>
    <row r="3662" hidden="1">
      <c r="A3662" s="1" t="s">
        <v>7</v>
      </c>
      <c r="B3662" s="11" t="s">
        <v>4359</v>
      </c>
      <c r="C3662" s="1" t="s">
        <v>536</v>
      </c>
    </row>
    <row r="3663">
      <c r="A3663" s="1" t="s">
        <v>6</v>
      </c>
      <c r="B3663" s="11" t="s">
        <v>4360</v>
      </c>
      <c r="C3663" s="1" t="s">
        <v>2436</v>
      </c>
    </row>
    <row r="3664">
      <c r="A3664" s="1" t="s">
        <v>6</v>
      </c>
      <c r="B3664" s="11" t="s">
        <v>4361</v>
      </c>
      <c r="C3664" s="1" t="s">
        <v>947</v>
      </c>
    </row>
    <row r="3665">
      <c r="A3665" s="1" t="s">
        <v>6</v>
      </c>
      <c r="B3665" s="11" t="s">
        <v>4362</v>
      </c>
      <c r="C3665" s="1" t="s">
        <v>750</v>
      </c>
    </row>
    <row r="3666">
      <c r="A3666" s="1" t="s">
        <v>6</v>
      </c>
      <c r="B3666" s="11" t="s">
        <v>4363</v>
      </c>
      <c r="C3666" s="1" t="s">
        <v>798</v>
      </c>
    </row>
    <row r="3667">
      <c r="A3667" s="1" t="s">
        <v>6</v>
      </c>
      <c r="B3667" s="11" t="s">
        <v>4364</v>
      </c>
      <c r="C3667" s="1" t="s">
        <v>582</v>
      </c>
    </row>
    <row r="3668">
      <c r="A3668" s="1" t="s">
        <v>6</v>
      </c>
      <c r="B3668" s="11" t="s">
        <v>4365</v>
      </c>
      <c r="C3668" s="1" t="s">
        <v>580</v>
      </c>
    </row>
    <row r="3669" hidden="1">
      <c r="A3669" s="1" t="s">
        <v>7</v>
      </c>
      <c r="B3669" s="11" t="s">
        <v>4366</v>
      </c>
      <c r="C3669" s="1" t="s">
        <v>571</v>
      </c>
    </row>
    <row r="3670">
      <c r="A3670" s="1" t="s">
        <v>6</v>
      </c>
      <c r="B3670" s="11" t="s">
        <v>4367</v>
      </c>
      <c r="C3670" s="1" t="s">
        <v>758</v>
      </c>
    </row>
    <row r="3671">
      <c r="A3671" s="1" t="s">
        <v>6</v>
      </c>
      <c r="B3671" s="11" t="s">
        <v>4368</v>
      </c>
      <c r="C3671" s="1" t="s">
        <v>1579</v>
      </c>
    </row>
    <row r="3672">
      <c r="A3672" s="1" t="s">
        <v>6</v>
      </c>
      <c r="B3672" s="11" t="s">
        <v>4369</v>
      </c>
      <c r="C3672" s="1" t="s">
        <v>1593</v>
      </c>
    </row>
    <row r="3673">
      <c r="A3673" s="1" t="s">
        <v>6</v>
      </c>
      <c r="B3673" s="11" t="s">
        <v>4370</v>
      </c>
      <c r="C3673" s="1" t="s">
        <v>666</v>
      </c>
    </row>
    <row r="3674">
      <c r="A3674" s="1" t="s">
        <v>6</v>
      </c>
      <c r="B3674" s="11" t="s">
        <v>4371</v>
      </c>
      <c r="C3674" s="1" t="s">
        <v>1593</v>
      </c>
    </row>
    <row r="3675">
      <c r="A3675" s="1" t="s">
        <v>6</v>
      </c>
      <c r="B3675" s="11" t="s">
        <v>4372</v>
      </c>
      <c r="C3675" s="1" t="s">
        <v>758</v>
      </c>
    </row>
    <row r="3676">
      <c r="A3676" s="1" t="s">
        <v>6</v>
      </c>
      <c r="B3676" s="11" t="s">
        <v>4373</v>
      </c>
      <c r="C3676" s="1" t="s">
        <v>1011</v>
      </c>
    </row>
    <row r="3677">
      <c r="A3677" s="1" t="s">
        <v>6</v>
      </c>
      <c r="B3677" s="11" t="s">
        <v>4374</v>
      </c>
      <c r="C3677" s="1" t="s">
        <v>552</v>
      </c>
    </row>
    <row r="3678" hidden="1">
      <c r="A3678" s="1" t="s">
        <v>7</v>
      </c>
      <c r="B3678" s="11" t="s">
        <v>4375</v>
      </c>
      <c r="C3678" s="1" t="s">
        <v>628</v>
      </c>
    </row>
    <row r="3679" hidden="1">
      <c r="A3679" s="1" t="s">
        <v>7</v>
      </c>
      <c r="B3679" s="11" t="s">
        <v>4376</v>
      </c>
      <c r="C3679" s="1" t="s">
        <v>571</v>
      </c>
    </row>
    <row r="3680" hidden="1">
      <c r="A3680" s="1" t="s">
        <v>7</v>
      </c>
      <c r="B3680" s="11" t="s">
        <v>4377</v>
      </c>
      <c r="C3680" s="1" t="s">
        <v>571</v>
      </c>
    </row>
    <row r="3681" hidden="1">
      <c r="A3681" s="1" t="s">
        <v>7</v>
      </c>
      <c r="B3681" s="11" t="s">
        <v>4378</v>
      </c>
      <c r="C3681" s="1" t="s">
        <v>526</v>
      </c>
    </row>
    <row r="3682" hidden="1">
      <c r="A3682" s="1" t="s">
        <v>7</v>
      </c>
      <c r="B3682" s="11" t="s">
        <v>4379</v>
      </c>
      <c r="C3682" s="1" t="s">
        <v>536</v>
      </c>
    </row>
    <row r="3683">
      <c r="A3683" s="1" t="s">
        <v>6</v>
      </c>
      <c r="B3683" s="11" t="s">
        <v>4380</v>
      </c>
      <c r="C3683" s="1" t="s">
        <v>582</v>
      </c>
    </row>
    <row r="3684" hidden="1">
      <c r="A3684" s="1" t="s">
        <v>7</v>
      </c>
      <c r="B3684" s="11" t="s">
        <v>4381</v>
      </c>
      <c r="C3684" s="1" t="s">
        <v>536</v>
      </c>
    </row>
    <row r="3685">
      <c r="A3685" s="1" t="s">
        <v>6</v>
      </c>
      <c r="B3685" s="11" t="s">
        <v>4382</v>
      </c>
      <c r="C3685" s="1" t="s">
        <v>554</v>
      </c>
    </row>
    <row r="3686" hidden="1">
      <c r="A3686" s="1" t="s">
        <v>7</v>
      </c>
      <c r="B3686" s="11" t="s">
        <v>4383</v>
      </c>
      <c r="C3686" s="1" t="s">
        <v>536</v>
      </c>
    </row>
    <row r="3687" hidden="1">
      <c r="A3687" s="1" t="s">
        <v>7</v>
      </c>
      <c r="B3687" s="11" t="s">
        <v>4384</v>
      </c>
      <c r="C3687" s="1" t="s">
        <v>536</v>
      </c>
    </row>
    <row r="3688">
      <c r="A3688" s="1" t="s">
        <v>6</v>
      </c>
      <c r="B3688" s="11" t="s">
        <v>4385</v>
      </c>
      <c r="C3688" s="1" t="s">
        <v>561</v>
      </c>
    </row>
    <row r="3689" hidden="1">
      <c r="A3689" s="1" t="s">
        <v>7</v>
      </c>
      <c r="B3689" s="11" t="s">
        <v>4386</v>
      </c>
      <c r="C3689" s="1" t="s">
        <v>571</v>
      </c>
    </row>
    <row r="3690">
      <c r="A3690" s="1" t="s">
        <v>6</v>
      </c>
      <c r="B3690" s="11" t="s">
        <v>4387</v>
      </c>
      <c r="C3690" s="1" t="s">
        <v>803</v>
      </c>
    </row>
    <row r="3691">
      <c r="A3691" s="1" t="s">
        <v>6</v>
      </c>
      <c r="B3691" s="11" t="s">
        <v>4388</v>
      </c>
      <c r="C3691" s="1" t="s">
        <v>645</v>
      </c>
    </row>
    <row r="3692" hidden="1">
      <c r="A3692" s="1" t="s">
        <v>7</v>
      </c>
      <c r="B3692" s="11" t="s">
        <v>4389</v>
      </c>
      <c r="C3692" s="1" t="s">
        <v>536</v>
      </c>
    </row>
    <row r="3693" hidden="1">
      <c r="A3693" s="1" t="s">
        <v>7</v>
      </c>
      <c r="B3693" s="11" t="s">
        <v>4390</v>
      </c>
      <c r="C3693" s="1" t="s">
        <v>536</v>
      </c>
    </row>
    <row r="3694" hidden="1">
      <c r="A3694" s="1" t="s">
        <v>7</v>
      </c>
      <c r="B3694" s="11" t="s">
        <v>4391</v>
      </c>
      <c r="C3694" s="1" t="s">
        <v>536</v>
      </c>
    </row>
    <row r="3695">
      <c r="A3695" s="1" t="s">
        <v>6</v>
      </c>
      <c r="B3695" s="11" t="s">
        <v>4392</v>
      </c>
      <c r="C3695" s="1" t="s">
        <v>580</v>
      </c>
    </row>
    <row r="3696">
      <c r="A3696" s="1" t="s">
        <v>6</v>
      </c>
      <c r="B3696" s="11" t="s">
        <v>4393</v>
      </c>
      <c r="C3696" s="1" t="s">
        <v>4394</v>
      </c>
    </row>
    <row r="3697">
      <c r="A3697" s="1" t="s">
        <v>6</v>
      </c>
      <c r="B3697" s="11" t="s">
        <v>425</v>
      </c>
      <c r="C3697" s="1" t="s">
        <v>805</v>
      </c>
    </row>
    <row r="3698">
      <c r="A3698" s="1" t="s">
        <v>6</v>
      </c>
      <c r="B3698" s="11" t="s">
        <v>4395</v>
      </c>
      <c r="C3698" s="1" t="s">
        <v>750</v>
      </c>
    </row>
    <row r="3699" hidden="1">
      <c r="A3699" s="1" t="s">
        <v>7</v>
      </c>
      <c r="B3699" s="11" t="s">
        <v>4396</v>
      </c>
      <c r="C3699" s="1" t="s">
        <v>536</v>
      </c>
    </row>
    <row r="3700">
      <c r="A3700" s="1" t="s">
        <v>6</v>
      </c>
      <c r="B3700" s="11" t="s">
        <v>4397</v>
      </c>
      <c r="C3700" s="1" t="s">
        <v>587</v>
      </c>
    </row>
    <row r="3701" hidden="1">
      <c r="A3701" s="1" t="s">
        <v>7</v>
      </c>
      <c r="B3701" s="11" t="s">
        <v>4398</v>
      </c>
      <c r="C3701" s="1" t="s">
        <v>1044</v>
      </c>
    </row>
    <row r="3702">
      <c r="A3702" s="1" t="s">
        <v>6</v>
      </c>
      <c r="B3702" s="11" t="s">
        <v>4399</v>
      </c>
      <c r="C3702" s="1" t="s">
        <v>538</v>
      </c>
    </row>
    <row r="3703">
      <c r="A3703" s="1" t="s">
        <v>6</v>
      </c>
      <c r="B3703" s="11" t="s">
        <v>4400</v>
      </c>
      <c r="C3703" s="1" t="s">
        <v>546</v>
      </c>
    </row>
    <row r="3704" hidden="1">
      <c r="A3704" s="1" t="s">
        <v>7</v>
      </c>
      <c r="B3704" s="11" t="s">
        <v>4401</v>
      </c>
      <c r="C3704" s="1" t="s">
        <v>536</v>
      </c>
    </row>
    <row r="3705">
      <c r="A3705" s="1" t="s">
        <v>6</v>
      </c>
      <c r="B3705" s="11" t="s">
        <v>4402</v>
      </c>
      <c r="C3705" s="1" t="s">
        <v>550</v>
      </c>
    </row>
    <row r="3706">
      <c r="A3706" s="1" t="s">
        <v>6</v>
      </c>
      <c r="B3706" s="11" t="s">
        <v>4403</v>
      </c>
      <c r="C3706" s="1" t="s">
        <v>542</v>
      </c>
    </row>
    <row r="3707">
      <c r="A3707" s="1" t="s">
        <v>6</v>
      </c>
      <c r="B3707" s="11" t="s">
        <v>4404</v>
      </c>
      <c r="C3707" s="1" t="s">
        <v>640</v>
      </c>
    </row>
    <row r="3708" hidden="1">
      <c r="A3708" s="1" t="s">
        <v>7</v>
      </c>
      <c r="B3708" s="11" t="s">
        <v>4405</v>
      </c>
      <c r="C3708" s="1" t="s">
        <v>571</v>
      </c>
    </row>
    <row r="3709">
      <c r="A3709" s="1" t="s">
        <v>6</v>
      </c>
      <c r="B3709" s="11" t="s">
        <v>4406</v>
      </c>
      <c r="C3709" s="1" t="s">
        <v>976</v>
      </c>
    </row>
    <row r="3710">
      <c r="A3710" s="1" t="s">
        <v>6</v>
      </c>
      <c r="B3710" s="11" t="s">
        <v>4407</v>
      </c>
      <c r="C3710" s="1" t="s">
        <v>599</v>
      </c>
    </row>
    <row r="3711">
      <c r="A3711" s="1" t="s">
        <v>6</v>
      </c>
      <c r="B3711" s="11" t="s">
        <v>4408</v>
      </c>
      <c r="C3711" s="1" t="s">
        <v>700</v>
      </c>
    </row>
    <row r="3712">
      <c r="A3712" s="1" t="s">
        <v>6</v>
      </c>
      <c r="B3712" s="11" t="s">
        <v>4409</v>
      </c>
      <c r="C3712" s="1" t="s">
        <v>758</v>
      </c>
    </row>
    <row r="3713" hidden="1">
      <c r="A3713" s="1" t="s">
        <v>7</v>
      </c>
      <c r="B3713" s="11" t="s">
        <v>4410</v>
      </c>
      <c r="C3713" s="1" t="s">
        <v>536</v>
      </c>
    </row>
    <row r="3714">
      <c r="A3714" s="1" t="s">
        <v>6</v>
      </c>
      <c r="B3714" s="11" t="s">
        <v>4411</v>
      </c>
      <c r="C3714" s="1" t="s">
        <v>1048</v>
      </c>
    </row>
    <row r="3715">
      <c r="A3715" s="1" t="s">
        <v>6</v>
      </c>
      <c r="B3715" s="11" t="s">
        <v>4412</v>
      </c>
      <c r="C3715" s="1" t="s">
        <v>700</v>
      </c>
    </row>
    <row r="3716" hidden="1">
      <c r="A3716" s="1" t="s">
        <v>7</v>
      </c>
      <c r="B3716" s="11" t="s">
        <v>4413</v>
      </c>
      <c r="C3716" s="1" t="s">
        <v>1694</v>
      </c>
    </row>
    <row r="3717" hidden="1">
      <c r="A3717" s="1" t="s">
        <v>7</v>
      </c>
      <c r="B3717" s="11" t="s">
        <v>4414</v>
      </c>
      <c r="C3717" s="1" t="s">
        <v>536</v>
      </c>
    </row>
    <row r="3718">
      <c r="A3718" s="1" t="s">
        <v>6</v>
      </c>
      <c r="B3718" s="11" t="s">
        <v>4415</v>
      </c>
      <c r="C3718" s="1" t="s">
        <v>567</v>
      </c>
    </row>
    <row r="3719">
      <c r="A3719" s="1" t="s">
        <v>6</v>
      </c>
      <c r="B3719" s="11" t="s">
        <v>4416</v>
      </c>
      <c r="C3719" s="1" t="s">
        <v>894</v>
      </c>
    </row>
    <row r="3720">
      <c r="A3720" s="1" t="s">
        <v>6</v>
      </c>
      <c r="B3720" s="11" t="s">
        <v>4417</v>
      </c>
      <c r="C3720" s="1" t="s">
        <v>685</v>
      </c>
    </row>
    <row r="3721">
      <c r="A3721" s="1" t="s">
        <v>6</v>
      </c>
      <c r="B3721" s="11" t="s">
        <v>4418</v>
      </c>
      <c r="C3721" s="1" t="s">
        <v>1787</v>
      </c>
    </row>
    <row r="3722">
      <c r="A3722" s="1" t="s">
        <v>6</v>
      </c>
      <c r="B3722" s="11" t="s">
        <v>4419</v>
      </c>
      <c r="C3722" s="1" t="s">
        <v>733</v>
      </c>
    </row>
    <row r="3723" hidden="1">
      <c r="A3723" s="1" t="s">
        <v>7</v>
      </c>
      <c r="B3723" s="11" t="s">
        <v>4420</v>
      </c>
      <c r="C3723" s="1" t="s">
        <v>536</v>
      </c>
    </row>
    <row r="3724">
      <c r="A3724" s="1" t="s">
        <v>6</v>
      </c>
      <c r="B3724" s="11" t="s">
        <v>4421</v>
      </c>
      <c r="C3724" s="1" t="s">
        <v>1134</v>
      </c>
    </row>
    <row r="3725">
      <c r="A3725" s="1" t="s">
        <v>6</v>
      </c>
      <c r="B3725" s="11" t="s">
        <v>4422</v>
      </c>
      <c r="C3725" s="1" t="s">
        <v>894</v>
      </c>
    </row>
    <row r="3726" hidden="1">
      <c r="A3726" s="1" t="s">
        <v>7</v>
      </c>
      <c r="B3726" s="11" t="s">
        <v>4423</v>
      </c>
      <c r="C3726" s="1" t="s">
        <v>536</v>
      </c>
    </row>
    <row r="3727">
      <c r="A3727" s="1" t="s">
        <v>6</v>
      </c>
      <c r="B3727" s="11" t="s">
        <v>4424</v>
      </c>
      <c r="C3727" s="1" t="s">
        <v>1016</v>
      </c>
    </row>
    <row r="3728" hidden="1">
      <c r="A3728" s="1" t="s">
        <v>7</v>
      </c>
      <c r="B3728" s="11" t="s">
        <v>4425</v>
      </c>
      <c r="C3728" s="1" t="s">
        <v>536</v>
      </c>
    </row>
    <row r="3729">
      <c r="A3729" s="1" t="s">
        <v>6</v>
      </c>
      <c r="B3729" s="11" t="s">
        <v>4426</v>
      </c>
      <c r="C3729" s="1" t="s">
        <v>673</v>
      </c>
    </row>
    <row r="3730" hidden="1">
      <c r="A3730" s="1" t="s">
        <v>7</v>
      </c>
      <c r="B3730" s="11" t="s">
        <v>4427</v>
      </c>
      <c r="C3730" s="1" t="s">
        <v>571</v>
      </c>
    </row>
    <row r="3731">
      <c r="A3731" s="1" t="s">
        <v>6</v>
      </c>
      <c r="B3731" s="11" t="s">
        <v>4428</v>
      </c>
      <c r="C3731" s="1" t="s">
        <v>528</v>
      </c>
    </row>
    <row r="3732" hidden="1">
      <c r="A3732" s="1" t="s">
        <v>7</v>
      </c>
      <c r="B3732" s="11" t="s">
        <v>4429</v>
      </c>
      <c r="C3732" s="1" t="s">
        <v>1044</v>
      </c>
    </row>
    <row r="3733">
      <c r="A3733" s="1" t="s">
        <v>6</v>
      </c>
      <c r="B3733" s="11" t="s">
        <v>4430</v>
      </c>
      <c r="C3733" s="1" t="s">
        <v>538</v>
      </c>
    </row>
    <row r="3734">
      <c r="A3734" s="1" t="s">
        <v>6</v>
      </c>
      <c r="B3734" s="11" t="s">
        <v>4431</v>
      </c>
      <c r="C3734" s="1" t="s">
        <v>694</v>
      </c>
    </row>
    <row r="3735" hidden="1">
      <c r="A3735" s="1" t="s">
        <v>7</v>
      </c>
      <c r="B3735" s="11" t="s">
        <v>4432</v>
      </c>
      <c r="C3735" s="1" t="s">
        <v>571</v>
      </c>
    </row>
    <row r="3736" hidden="1">
      <c r="A3736" s="1" t="s">
        <v>7</v>
      </c>
      <c r="B3736" s="11" t="s">
        <v>4433</v>
      </c>
      <c r="C3736" s="1" t="s">
        <v>536</v>
      </c>
    </row>
    <row r="3737">
      <c r="A3737" s="1" t="s">
        <v>6</v>
      </c>
      <c r="B3737" s="11" t="s">
        <v>4434</v>
      </c>
      <c r="C3737" s="1" t="s">
        <v>673</v>
      </c>
    </row>
    <row r="3738">
      <c r="A3738" s="1" t="s">
        <v>6</v>
      </c>
      <c r="B3738" s="11" t="s">
        <v>4435</v>
      </c>
      <c r="C3738" s="1" t="s">
        <v>923</v>
      </c>
    </row>
    <row r="3739">
      <c r="A3739" s="1" t="s">
        <v>6</v>
      </c>
      <c r="B3739" s="11" t="s">
        <v>4436</v>
      </c>
      <c r="C3739" s="1" t="s">
        <v>573</v>
      </c>
    </row>
    <row r="3740">
      <c r="A3740" s="1" t="s">
        <v>6</v>
      </c>
      <c r="B3740" s="11" t="s">
        <v>4437</v>
      </c>
      <c r="C3740" s="1" t="s">
        <v>1593</v>
      </c>
    </row>
    <row r="3741" hidden="1">
      <c r="A3741" s="1" t="s">
        <v>7</v>
      </c>
      <c r="B3741" s="11" t="s">
        <v>4438</v>
      </c>
      <c r="C3741" s="1" t="s">
        <v>628</v>
      </c>
    </row>
    <row r="3742" hidden="1">
      <c r="A3742" s="1" t="s">
        <v>7</v>
      </c>
      <c r="B3742" s="11" t="s">
        <v>4439</v>
      </c>
      <c r="C3742" s="1" t="s">
        <v>536</v>
      </c>
    </row>
    <row r="3743" hidden="1">
      <c r="A3743" s="1" t="s">
        <v>7</v>
      </c>
      <c r="B3743" s="11" t="s">
        <v>4440</v>
      </c>
      <c r="C3743" s="1" t="s">
        <v>536</v>
      </c>
    </row>
    <row r="3744" hidden="1">
      <c r="A3744" s="1" t="s">
        <v>7</v>
      </c>
      <c r="B3744" s="11" t="s">
        <v>4441</v>
      </c>
      <c r="C3744" s="1" t="s">
        <v>536</v>
      </c>
    </row>
    <row r="3745">
      <c r="A3745" s="1" t="s">
        <v>6</v>
      </c>
      <c r="B3745" s="11" t="s">
        <v>4442</v>
      </c>
      <c r="C3745" s="1" t="s">
        <v>660</v>
      </c>
    </row>
    <row r="3746" hidden="1">
      <c r="A3746" s="1" t="s">
        <v>7</v>
      </c>
      <c r="B3746" s="11" t="s">
        <v>4443</v>
      </c>
      <c r="C3746" s="1" t="s">
        <v>536</v>
      </c>
    </row>
    <row r="3747" hidden="1">
      <c r="A3747" s="1" t="s">
        <v>7</v>
      </c>
      <c r="B3747" s="11" t="s">
        <v>4444</v>
      </c>
      <c r="C3747" s="1" t="s">
        <v>536</v>
      </c>
    </row>
    <row r="3748" hidden="1">
      <c r="A3748" s="1" t="s">
        <v>7</v>
      </c>
      <c r="B3748" s="11" t="s">
        <v>4445</v>
      </c>
      <c r="C3748" s="1" t="s">
        <v>536</v>
      </c>
    </row>
    <row r="3749">
      <c r="A3749" s="1" t="s">
        <v>6</v>
      </c>
      <c r="B3749" s="11" t="s">
        <v>4446</v>
      </c>
      <c r="C3749" s="1" t="s">
        <v>563</v>
      </c>
    </row>
    <row r="3750" hidden="1">
      <c r="A3750" s="1" t="s">
        <v>7</v>
      </c>
      <c r="B3750" s="11" t="s">
        <v>4447</v>
      </c>
      <c r="C3750" s="1" t="s">
        <v>536</v>
      </c>
    </row>
    <row r="3751">
      <c r="A3751" s="1" t="s">
        <v>6</v>
      </c>
      <c r="B3751" s="11" t="s">
        <v>4448</v>
      </c>
      <c r="C3751" s="1" t="s">
        <v>599</v>
      </c>
    </row>
    <row r="3752" hidden="1">
      <c r="A3752" s="1" t="s">
        <v>7</v>
      </c>
      <c r="B3752" s="11" t="s">
        <v>4449</v>
      </c>
      <c r="C3752" s="1" t="s">
        <v>536</v>
      </c>
    </row>
    <row r="3753" hidden="1">
      <c r="A3753" s="1" t="s">
        <v>7</v>
      </c>
      <c r="B3753" s="11" t="s">
        <v>4450</v>
      </c>
      <c r="C3753" s="1" t="s">
        <v>536</v>
      </c>
    </row>
    <row r="3754">
      <c r="A3754" s="1" t="s">
        <v>6</v>
      </c>
      <c r="B3754" s="11" t="s">
        <v>4451</v>
      </c>
      <c r="C3754" s="1" t="s">
        <v>803</v>
      </c>
    </row>
    <row r="3755" hidden="1">
      <c r="A3755" s="1" t="s">
        <v>7</v>
      </c>
      <c r="B3755" s="11" t="s">
        <v>4452</v>
      </c>
      <c r="C3755" s="1" t="s">
        <v>536</v>
      </c>
    </row>
    <row r="3756">
      <c r="A3756" s="1" t="s">
        <v>6</v>
      </c>
      <c r="B3756" s="11" t="s">
        <v>4453</v>
      </c>
      <c r="C3756" s="1" t="s">
        <v>620</v>
      </c>
    </row>
    <row r="3757">
      <c r="A3757" s="1" t="s">
        <v>6</v>
      </c>
      <c r="B3757" s="11" t="s">
        <v>4454</v>
      </c>
      <c r="C3757" s="1" t="s">
        <v>700</v>
      </c>
    </row>
    <row r="3758" hidden="1">
      <c r="A3758" s="1" t="s">
        <v>7</v>
      </c>
      <c r="B3758" s="11" t="s">
        <v>4455</v>
      </c>
      <c r="C3758" s="1" t="s">
        <v>536</v>
      </c>
    </row>
    <row r="3759">
      <c r="A3759" s="1" t="s">
        <v>6</v>
      </c>
      <c r="B3759" s="11" t="s">
        <v>4456</v>
      </c>
      <c r="C3759" s="1" t="s">
        <v>546</v>
      </c>
    </row>
    <row r="3760">
      <c r="A3760" s="1" t="s">
        <v>6</v>
      </c>
      <c r="B3760" s="11" t="s">
        <v>4457</v>
      </c>
      <c r="C3760" s="1" t="s">
        <v>587</v>
      </c>
    </row>
    <row r="3761">
      <c r="A3761" s="1" t="s">
        <v>6</v>
      </c>
      <c r="B3761" s="11" t="s">
        <v>4458</v>
      </c>
      <c r="C3761" s="1" t="s">
        <v>528</v>
      </c>
    </row>
    <row r="3762" hidden="1">
      <c r="A3762" s="1" t="s">
        <v>7</v>
      </c>
      <c r="B3762" s="11" t="s">
        <v>4459</v>
      </c>
      <c r="C3762" s="1" t="s">
        <v>536</v>
      </c>
    </row>
    <row r="3763">
      <c r="A3763" s="1" t="s">
        <v>6</v>
      </c>
      <c r="B3763" s="11" t="s">
        <v>4460</v>
      </c>
      <c r="C3763" s="1" t="s">
        <v>761</v>
      </c>
    </row>
    <row r="3764">
      <c r="A3764" s="1" t="s">
        <v>6</v>
      </c>
      <c r="B3764" s="11" t="s">
        <v>4461</v>
      </c>
      <c r="C3764" s="1" t="s">
        <v>645</v>
      </c>
    </row>
    <row r="3765">
      <c r="A3765" s="1" t="s">
        <v>6</v>
      </c>
      <c r="B3765" s="11" t="s">
        <v>4462</v>
      </c>
      <c r="C3765" s="1" t="s">
        <v>610</v>
      </c>
    </row>
    <row r="3766">
      <c r="A3766" s="1" t="s">
        <v>6</v>
      </c>
      <c r="B3766" s="11" t="s">
        <v>4463</v>
      </c>
      <c r="C3766" s="1" t="s">
        <v>561</v>
      </c>
    </row>
    <row r="3767" hidden="1">
      <c r="A3767" s="1" t="s">
        <v>7</v>
      </c>
      <c r="B3767" s="11" t="s">
        <v>4464</v>
      </c>
      <c r="C3767" s="1" t="s">
        <v>628</v>
      </c>
    </row>
    <row r="3768" hidden="1">
      <c r="A3768" s="1" t="s">
        <v>7</v>
      </c>
      <c r="B3768" s="11" t="s">
        <v>4465</v>
      </c>
      <c r="C3768" s="1" t="s">
        <v>536</v>
      </c>
    </row>
    <row r="3769">
      <c r="A3769" s="1" t="s">
        <v>6</v>
      </c>
      <c r="B3769" s="11" t="s">
        <v>4466</v>
      </c>
      <c r="C3769" s="1" t="s">
        <v>1103</v>
      </c>
    </row>
    <row r="3770" hidden="1">
      <c r="A3770" s="1" t="s">
        <v>7</v>
      </c>
      <c r="B3770" s="11" t="s">
        <v>4467</v>
      </c>
      <c r="C3770" s="1" t="s">
        <v>536</v>
      </c>
    </row>
    <row r="3771">
      <c r="A3771" s="1" t="s">
        <v>6</v>
      </c>
      <c r="B3771" s="11" t="s">
        <v>4468</v>
      </c>
      <c r="C3771" s="1" t="s">
        <v>546</v>
      </c>
    </row>
    <row r="3772">
      <c r="A3772" s="1" t="s">
        <v>6</v>
      </c>
      <c r="B3772" s="11" t="s">
        <v>4469</v>
      </c>
      <c r="C3772" s="1" t="s">
        <v>696</v>
      </c>
    </row>
    <row r="3773">
      <c r="A3773" s="1" t="s">
        <v>6</v>
      </c>
      <c r="B3773" s="11" t="s">
        <v>4470</v>
      </c>
      <c r="C3773" s="1" t="s">
        <v>528</v>
      </c>
    </row>
    <row r="3774" hidden="1">
      <c r="A3774" s="1" t="s">
        <v>7</v>
      </c>
      <c r="B3774" s="11" t="s">
        <v>4471</v>
      </c>
      <c r="C3774" s="1" t="s">
        <v>536</v>
      </c>
    </row>
    <row r="3775">
      <c r="A3775" s="1" t="s">
        <v>6</v>
      </c>
      <c r="B3775" s="11" t="s">
        <v>4472</v>
      </c>
      <c r="C3775" s="1" t="s">
        <v>876</v>
      </c>
    </row>
    <row r="3776" hidden="1">
      <c r="A3776" s="1" t="s">
        <v>7</v>
      </c>
      <c r="B3776" s="11" t="s">
        <v>4473</v>
      </c>
      <c r="C3776" s="1" t="s">
        <v>536</v>
      </c>
    </row>
    <row r="3777" hidden="1">
      <c r="A3777" s="1" t="s">
        <v>7</v>
      </c>
      <c r="B3777" s="11" t="s">
        <v>4474</v>
      </c>
      <c r="C3777" s="1" t="s">
        <v>536</v>
      </c>
    </row>
    <row r="3778">
      <c r="A3778" s="1" t="s">
        <v>6</v>
      </c>
      <c r="B3778" s="11" t="s">
        <v>4475</v>
      </c>
      <c r="C3778" s="1" t="s">
        <v>717</v>
      </c>
    </row>
    <row r="3779">
      <c r="A3779" s="1" t="s">
        <v>6</v>
      </c>
      <c r="B3779" s="11" t="s">
        <v>4476</v>
      </c>
      <c r="C3779" s="1" t="s">
        <v>597</v>
      </c>
    </row>
    <row r="3780" hidden="1">
      <c r="A3780" s="1" t="s">
        <v>7</v>
      </c>
      <c r="B3780" s="11" t="s">
        <v>4477</v>
      </c>
      <c r="C3780" s="1" t="s">
        <v>536</v>
      </c>
    </row>
    <row r="3781">
      <c r="A3781" s="1" t="s">
        <v>6</v>
      </c>
      <c r="B3781" s="11" t="s">
        <v>4478</v>
      </c>
      <c r="C3781" s="1" t="s">
        <v>620</v>
      </c>
    </row>
    <row r="3782">
      <c r="A3782" s="1" t="s">
        <v>6</v>
      </c>
      <c r="B3782" s="11" t="s">
        <v>4479</v>
      </c>
      <c r="C3782" s="1" t="s">
        <v>761</v>
      </c>
    </row>
    <row r="3783">
      <c r="A3783" s="1" t="s">
        <v>6</v>
      </c>
      <c r="B3783" s="11" t="s">
        <v>4480</v>
      </c>
      <c r="C3783" s="1" t="s">
        <v>879</v>
      </c>
    </row>
    <row r="3784" hidden="1">
      <c r="A3784" s="1" t="s">
        <v>7</v>
      </c>
      <c r="B3784" s="11" t="s">
        <v>4481</v>
      </c>
      <c r="C3784" s="1" t="s">
        <v>536</v>
      </c>
    </row>
    <row r="3785" hidden="1">
      <c r="A3785" s="1" t="s">
        <v>7</v>
      </c>
      <c r="B3785" s="11" t="s">
        <v>4482</v>
      </c>
      <c r="C3785" s="1" t="s">
        <v>571</v>
      </c>
    </row>
    <row r="3786" hidden="1">
      <c r="A3786" s="1" t="s">
        <v>7</v>
      </c>
      <c r="B3786" s="11" t="s">
        <v>4483</v>
      </c>
      <c r="C3786" s="1" t="s">
        <v>536</v>
      </c>
    </row>
    <row r="3787">
      <c r="A3787" s="1" t="s">
        <v>6</v>
      </c>
      <c r="B3787" s="11" t="s">
        <v>4484</v>
      </c>
      <c r="C3787" s="1" t="s">
        <v>552</v>
      </c>
    </row>
    <row r="3788">
      <c r="A3788" s="1" t="s">
        <v>6</v>
      </c>
      <c r="B3788" s="11" t="s">
        <v>4485</v>
      </c>
      <c r="C3788" s="1" t="s">
        <v>546</v>
      </c>
    </row>
    <row r="3789">
      <c r="A3789" s="1" t="s">
        <v>6</v>
      </c>
      <c r="B3789" s="11" t="s">
        <v>4486</v>
      </c>
      <c r="C3789" s="1" t="s">
        <v>538</v>
      </c>
    </row>
    <row r="3790">
      <c r="A3790" s="1" t="s">
        <v>6</v>
      </c>
      <c r="B3790" s="13" t="s">
        <v>4487</v>
      </c>
      <c r="C3790" s="1" t="s">
        <v>673</v>
      </c>
    </row>
    <row r="3791" hidden="1">
      <c r="A3791" s="1" t="s">
        <v>7</v>
      </c>
      <c r="B3791" s="11" t="s">
        <v>4488</v>
      </c>
      <c r="C3791" s="1" t="s">
        <v>536</v>
      </c>
    </row>
    <row r="3792">
      <c r="A3792" s="1" t="s">
        <v>6</v>
      </c>
      <c r="B3792" s="11" t="s">
        <v>4489</v>
      </c>
      <c r="C3792" s="1" t="s">
        <v>573</v>
      </c>
    </row>
    <row r="3793" hidden="1">
      <c r="A3793" s="1" t="s">
        <v>7</v>
      </c>
      <c r="B3793" s="11" t="s">
        <v>4490</v>
      </c>
      <c r="C3793" s="1" t="s">
        <v>536</v>
      </c>
    </row>
    <row r="3794">
      <c r="A3794" s="1" t="s">
        <v>6</v>
      </c>
      <c r="B3794" s="11" t="s">
        <v>4491</v>
      </c>
      <c r="C3794" s="1" t="s">
        <v>664</v>
      </c>
    </row>
    <row r="3795">
      <c r="A3795" s="1" t="s">
        <v>6</v>
      </c>
      <c r="B3795" s="11" t="s">
        <v>4492</v>
      </c>
      <c r="C3795" s="1" t="s">
        <v>559</v>
      </c>
    </row>
    <row r="3796">
      <c r="A3796" s="1" t="s">
        <v>6</v>
      </c>
      <c r="B3796" s="11" t="s">
        <v>4493</v>
      </c>
      <c r="C3796" s="1" t="s">
        <v>717</v>
      </c>
    </row>
    <row r="3797">
      <c r="A3797" s="1" t="s">
        <v>6</v>
      </c>
      <c r="B3797" s="11" t="s">
        <v>4494</v>
      </c>
      <c r="C3797" s="1" t="s">
        <v>552</v>
      </c>
    </row>
    <row r="3798">
      <c r="A3798" s="1" t="s">
        <v>6</v>
      </c>
      <c r="B3798" s="11" t="s">
        <v>4495</v>
      </c>
      <c r="C3798" s="1" t="s">
        <v>1034</v>
      </c>
    </row>
    <row r="3799">
      <c r="A3799" s="1" t="s">
        <v>6</v>
      </c>
      <c r="B3799" s="11" t="s">
        <v>4496</v>
      </c>
      <c r="C3799" s="1" t="s">
        <v>914</v>
      </c>
    </row>
    <row r="3800">
      <c r="A3800" s="1" t="s">
        <v>6</v>
      </c>
      <c r="B3800" s="11" t="s">
        <v>4497</v>
      </c>
      <c r="C3800" s="1" t="s">
        <v>634</v>
      </c>
    </row>
    <row r="3801">
      <c r="A3801" s="1" t="s">
        <v>6</v>
      </c>
      <c r="B3801" s="11" t="s">
        <v>4498</v>
      </c>
      <c r="C3801" s="1" t="s">
        <v>2389</v>
      </c>
    </row>
    <row r="3802">
      <c r="A3802" s="1" t="s">
        <v>6</v>
      </c>
      <c r="B3802" s="11" t="s">
        <v>4499</v>
      </c>
      <c r="C3802" s="1" t="s">
        <v>595</v>
      </c>
    </row>
    <row r="3803">
      <c r="A3803" s="1" t="s">
        <v>6</v>
      </c>
      <c r="B3803" s="11" t="s">
        <v>4500</v>
      </c>
      <c r="C3803" s="1" t="s">
        <v>595</v>
      </c>
    </row>
    <row r="3804">
      <c r="A3804" s="1" t="s">
        <v>6</v>
      </c>
      <c r="B3804" s="11" t="s">
        <v>4501</v>
      </c>
      <c r="C3804" s="1" t="s">
        <v>561</v>
      </c>
    </row>
    <row r="3805">
      <c r="A3805" s="1" t="s">
        <v>6</v>
      </c>
      <c r="B3805" s="11" t="s">
        <v>4502</v>
      </c>
      <c r="C3805" s="1" t="s">
        <v>1134</v>
      </c>
    </row>
    <row r="3806">
      <c r="A3806" s="1" t="s">
        <v>6</v>
      </c>
      <c r="B3806" s="11" t="s">
        <v>4503</v>
      </c>
      <c r="C3806" s="1" t="s">
        <v>803</v>
      </c>
    </row>
    <row r="3807">
      <c r="A3807" s="1" t="s">
        <v>6</v>
      </c>
      <c r="B3807" s="11" t="s">
        <v>4504</v>
      </c>
      <c r="C3807" s="1" t="s">
        <v>1593</v>
      </c>
    </row>
    <row r="3808">
      <c r="A3808" s="1" t="s">
        <v>6</v>
      </c>
      <c r="B3808" s="11" t="s">
        <v>4505</v>
      </c>
      <c r="C3808" s="1" t="s">
        <v>582</v>
      </c>
    </row>
    <row r="3809" hidden="1">
      <c r="A3809" s="1" t="s">
        <v>7</v>
      </c>
      <c r="B3809" s="11" t="s">
        <v>4506</v>
      </c>
      <c r="C3809" s="1" t="s">
        <v>1044</v>
      </c>
    </row>
    <row r="3810">
      <c r="A3810" s="1" t="s">
        <v>6</v>
      </c>
      <c r="B3810" s="11" t="s">
        <v>4507</v>
      </c>
      <c r="C3810" s="1" t="s">
        <v>836</v>
      </c>
    </row>
    <row r="3811">
      <c r="A3811" s="1" t="s">
        <v>6</v>
      </c>
      <c r="B3811" s="11" t="s">
        <v>4508</v>
      </c>
      <c r="C3811" s="1" t="s">
        <v>634</v>
      </c>
    </row>
    <row r="3812">
      <c r="A3812" s="1" t="s">
        <v>6</v>
      </c>
      <c r="B3812" s="11" t="s">
        <v>4509</v>
      </c>
      <c r="C3812" s="1" t="s">
        <v>557</v>
      </c>
    </row>
    <row r="3813" hidden="1">
      <c r="A3813" s="1" t="s">
        <v>7</v>
      </c>
      <c r="B3813" s="11" t="s">
        <v>4510</v>
      </c>
      <c r="C3813" s="1" t="s">
        <v>536</v>
      </c>
    </row>
    <row r="3814">
      <c r="A3814" s="1" t="s">
        <v>6</v>
      </c>
      <c r="B3814" s="11" t="s">
        <v>4511</v>
      </c>
      <c r="C3814" s="1" t="s">
        <v>896</v>
      </c>
    </row>
    <row r="3815">
      <c r="A3815" s="1" t="s">
        <v>6</v>
      </c>
      <c r="B3815" s="11" t="s">
        <v>4512</v>
      </c>
      <c r="C3815" s="1" t="s">
        <v>869</v>
      </c>
    </row>
    <row r="3816" hidden="1">
      <c r="A3816" s="1" t="s">
        <v>7</v>
      </c>
      <c r="B3816" s="11" t="s">
        <v>4513</v>
      </c>
      <c r="C3816" s="1" t="s">
        <v>536</v>
      </c>
    </row>
    <row r="3817" hidden="1">
      <c r="A3817" s="1" t="s">
        <v>7</v>
      </c>
      <c r="B3817" s="11" t="s">
        <v>4514</v>
      </c>
      <c r="C3817" s="1" t="s">
        <v>536</v>
      </c>
    </row>
    <row r="3818">
      <c r="A3818" s="1" t="s">
        <v>6</v>
      </c>
      <c r="B3818" s="11" t="s">
        <v>4515</v>
      </c>
      <c r="C3818" s="1" t="s">
        <v>591</v>
      </c>
    </row>
    <row r="3819" hidden="1">
      <c r="A3819" s="1" t="s">
        <v>7</v>
      </c>
      <c r="B3819" s="11" t="s">
        <v>4516</v>
      </c>
      <c r="C3819" s="1" t="s">
        <v>536</v>
      </c>
    </row>
    <row r="3820" hidden="1">
      <c r="A3820" s="1" t="s">
        <v>7</v>
      </c>
      <c r="B3820" s="11" t="s">
        <v>4517</v>
      </c>
      <c r="C3820" s="1" t="s">
        <v>628</v>
      </c>
    </row>
    <row r="3821" hidden="1">
      <c r="A3821" s="1" t="s">
        <v>7</v>
      </c>
      <c r="B3821" s="11" t="s">
        <v>4518</v>
      </c>
      <c r="C3821" s="1" t="s">
        <v>571</v>
      </c>
    </row>
    <row r="3822" hidden="1">
      <c r="A3822" s="1" t="s">
        <v>7</v>
      </c>
      <c r="B3822" s="11" t="s">
        <v>4519</v>
      </c>
      <c r="C3822" s="1" t="s">
        <v>536</v>
      </c>
    </row>
    <row r="3823" hidden="1">
      <c r="A3823" s="1" t="s">
        <v>7</v>
      </c>
      <c r="B3823" s="11" t="s">
        <v>4520</v>
      </c>
      <c r="C3823" s="1" t="s">
        <v>536</v>
      </c>
    </row>
    <row r="3824" hidden="1">
      <c r="A3824" s="1" t="s">
        <v>7</v>
      </c>
      <c r="B3824" s="11" t="s">
        <v>4521</v>
      </c>
      <c r="C3824" s="1" t="s">
        <v>536</v>
      </c>
    </row>
    <row r="3825">
      <c r="A3825" s="1" t="s">
        <v>6</v>
      </c>
      <c r="B3825" s="11" t="s">
        <v>4522</v>
      </c>
      <c r="C3825" s="1" t="s">
        <v>569</v>
      </c>
    </row>
    <row r="3826">
      <c r="A3826" s="1" t="s">
        <v>6</v>
      </c>
      <c r="B3826" s="11" t="s">
        <v>4523</v>
      </c>
      <c r="C3826" s="1" t="s">
        <v>563</v>
      </c>
    </row>
    <row r="3827">
      <c r="A3827" s="1" t="s">
        <v>6</v>
      </c>
      <c r="B3827" s="11" t="s">
        <v>4524</v>
      </c>
      <c r="C3827" s="1" t="s">
        <v>569</v>
      </c>
    </row>
    <row r="3828">
      <c r="A3828" s="1" t="s">
        <v>6</v>
      </c>
      <c r="B3828" s="11" t="s">
        <v>4525</v>
      </c>
      <c r="C3828" s="1" t="s">
        <v>671</v>
      </c>
    </row>
    <row r="3829">
      <c r="A3829" s="1" t="s">
        <v>6</v>
      </c>
      <c r="B3829" s="11" t="s">
        <v>4526</v>
      </c>
      <c r="C3829" s="1" t="s">
        <v>710</v>
      </c>
    </row>
    <row r="3830">
      <c r="A3830" s="1" t="s">
        <v>6</v>
      </c>
      <c r="B3830" s="11" t="s">
        <v>4527</v>
      </c>
      <c r="C3830" s="1" t="s">
        <v>1005</v>
      </c>
    </row>
    <row r="3831">
      <c r="A3831" s="1" t="s">
        <v>6</v>
      </c>
      <c r="B3831" s="11" t="s">
        <v>4528</v>
      </c>
      <c r="C3831" s="1" t="s">
        <v>567</v>
      </c>
    </row>
    <row r="3832">
      <c r="A3832" s="1" t="s">
        <v>6</v>
      </c>
      <c r="B3832" s="11" t="s">
        <v>4529</v>
      </c>
      <c r="C3832" s="1" t="s">
        <v>645</v>
      </c>
    </row>
    <row r="3833">
      <c r="A3833" s="1" t="s">
        <v>6</v>
      </c>
      <c r="B3833" s="11" t="s">
        <v>4530</v>
      </c>
      <c r="C3833" s="1" t="s">
        <v>2953</v>
      </c>
    </row>
    <row r="3834">
      <c r="A3834" s="1" t="s">
        <v>6</v>
      </c>
      <c r="B3834" s="11" t="s">
        <v>4531</v>
      </c>
      <c r="C3834" s="1" t="s">
        <v>602</v>
      </c>
    </row>
    <row r="3835">
      <c r="A3835" s="1" t="s">
        <v>6</v>
      </c>
      <c r="B3835" s="11" t="s">
        <v>4532</v>
      </c>
      <c r="C3835" s="1" t="s">
        <v>809</v>
      </c>
    </row>
    <row r="3836">
      <c r="A3836" s="1" t="s">
        <v>6</v>
      </c>
      <c r="B3836" s="11" t="s">
        <v>4533</v>
      </c>
      <c r="C3836" s="1" t="s">
        <v>542</v>
      </c>
    </row>
    <row r="3837">
      <c r="A3837" s="1" t="s">
        <v>6</v>
      </c>
      <c r="B3837" s="11" t="s">
        <v>4534</v>
      </c>
      <c r="C3837" s="1" t="s">
        <v>805</v>
      </c>
    </row>
    <row r="3838">
      <c r="A3838" s="1" t="s">
        <v>6</v>
      </c>
      <c r="B3838" s="11" t="s">
        <v>4535</v>
      </c>
      <c r="C3838" s="1" t="s">
        <v>620</v>
      </c>
    </row>
    <row r="3839">
      <c r="A3839" s="1" t="s">
        <v>6</v>
      </c>
      <c r="B3839" s="11" t="s">
        <v>4536</v>
      </c>
      <c r="C3839" s="1" t="s">
        <v>528</v>
      </c>
    </row>
    <row r="3840" hidden="1">
      <c r="A3840" s="1" t="s">
        <v>7</v>
      </c>
      <c r="B3840" s="11" t="s">
        <v>4537</v>
      </c>
      <c r="C3840" s="1" t="s">
        <v>2108</v>
      </c>
    </row>
    <row r="3841">
      <c r="A3841" s="1" t="s">
        <v>6</v>
      </c>
      <c r="B3841" s="11" t="s">
        <v>4538</v>
      </c>
      <c r="C3841" s="1" t="s">
        <v>576</v>
      </c>
    </row>
    <row r="3842">
      <c r="A3842" s="1" t="s">
        <v>6</v>
      </c>
      <c r="B3842" s="11" t="s">
        <v>4539</v>
      </c>
      <c r="C3842" s="1" t="s">
        <v>573</v>
      </c>
    </row>
    <row r="3843">
      <c r="A3843" s="1" t="s">
        <v>6</v>
      </c>
      <c r="B3843" s="11" t="s">
        <v>4540</v>
      </c>
      <c r="C3843" s="1" t="s">
        <v>582</v>
      </c>
    </row>
    <row r="3844">
      <c r="A3844" s="1" t="s">
        <v>6</v>
      </c>
      <c r="B3844" s="11" t="s">
        <v>4541</v>
      </c>
      <c r="C3844" s="1" t="s">
        <v>1204</v>
      </c>
    </row>
    <row r="3845">
      <c r="A3845" s="1" t="s">
        <v>6</v>
      </c>
      <c r="B3845" s="11" t="s">
        <v>4542</v>
      </c>
      <c r="C3845" s="1" t="s">
        <v>552</v>
      </c>
    </row>
    <row r="3846" hidden="1">
      <c r="A3846" s="1" t="s">
        <v>7</v>
      </c>
      <c r="B3846" s="11" t="s">
        <v>4543</v>
      </c>
      <c r="C3846" s="1" t="s">
        <v>1694</v>
      </c>
    </row>
    <row r="3847">
      <c r="A3847" s="1" t="s">
        <v>6</v>
      </c>
      <c r="B3847" s="11" t="s">
        <v>4544</v>
      </c>
      <c r="C3847" s="1" t="s">
        <v>530</v>
      </c>
    </row>
    <row r="3848">
      <c r="A3848" s="1" t="s">
        <v>6</v>
      </c>
      <c r="B3848" s="11" t="s">
        <v>4545</v>
      </c>
      <c r="C3848" s="1" t="s">
        <v>565</v>
      </c>
    </row>
    <row r="3849" hidden="1">
      <c r="A3849" s="1" t="s">
        <v>7</v>
      </c>
      <c r="B3849" s="11" t="s">
        <v>4546</v>
      </c>
      <c r="C3849" s="1" t="s">
        <v>536</v>
      </c>
    </row>
    <row r="3850">
      <c r="A3850" s="1" t="s">
        <v>6</v>
      </c>
      <c r="B3850" s="11" t="s">
        <v>4547</v>
      </c>
      <c r="C3850" s="1" t="s">
        <v>1377</v>
      </c>
    </row>
    <row r="3851">
      <c r="A3851" s="1" t="s">
        <v>6</v>
      </c>
      <c r="B3851" s="11" t="s">
        <v>4548</v>
      </c>
      <c r="C3851" s="1" t="s">
        <v>565</v>
      </c>
    </row>
    <row r="3852">
      <c r="A3852" s="1" t="s">
        <v>6</v>
      </c>
      <c r="B3852" s="11" t="s">
        <v>4549</v>
      </c>
      <c r="C3852" s="1" t="s">
        <v>538</v>
      </c>
    </row>
    <row r="3853" hidden="1">
      <c r="A3853" s="1" t="s">
        <v>7</v>
      </c>
      <c r="B3853" s="11" t="s">
        <v>4550</v>
      </c>
      <c r="C3853" s="1" t="s">
        <v>536</v>
      </c>
    </row>
    <row r="3854" hidden="1">
      <c r="A3854" s="1" t="s">
        <v>7</v>
      </c>
      <c r="B3854" s="11" t="s">
        <v>4551</v>
      </c>
      <c r="C3854" s="1" t="s">
        <v>536</v>
      </c>
    </row>
    <row r="3855" hidden="1">
      <c r="A3855" s="1" t="s">
        <v>7</v>
      </c>
      <c r="B3855" s="11" t="s">
        <v>4552</v>
      </c>
      <c r="C3855" s="1" t="s">
        <v>571</v>
      </c>
    </row>
    <row r="3856" hidden="1">
      <c r="A3856" s="1" t="s">
        <v>7</v>
      </c>
      <c r="B3856" s="11" t="s">
        <v>4553</v>
      </c>
      <c r="C3856" s="1" t="s">
        <v>628</v>
      </c>
    </row>
    <row r="3857" hidden="1">
      <c r="A3857" s="1" t="s">
        <v>7</v>
      </c>
      <c r="B3857" s="11" t="s">
        <v>4554</v>
      </c>
      <c r="C3857" s="1" t="s">
        <v>536</v>
      </c>
    </row>
    <row r="3858">
      <c r="A3858" s="1" t="s">
        <v>6</v>
      </c>
      <c r="B3858" s="11" t="s">
        <v>4555</v>
      </c>
      <c r="C3858" s="1" t="s">
        <v>1288</v>
      </c>
    </row>
    <row r="3859" hidden="1">
      <c r="A3859" s="1" t="s">
        <v>7</v>
      </c>
      <c r="B3859" s="11" t="s">
        <v>4556</v>
      </c>
      <c r="C3859" s="1" t="s">
        <v>536</v>
      </c>
    </row>
    <row r="3860">
      <c r="A3860" s="1" t="s">
        <v>6</v>
      </c>
      <c r="B3860" s="11" t="s">
        <v>4557</v>
      </c>
      <c r="C3860" s="1" t="s">
        <v>563</v>
      </c>
    </row>
    <row r="3861">
      <c r="A3861" s="1" t="s">
        <v>6</v>
      </c>
      <c r="B3861" s="11" t="s">
        <v>4558</v>
      </c>
      <c r="C3861" s="1" t="s">
        <v>544</v>
      </c>
    </row>
    <row r="3862">
      <c r="A3862" s="1" t="s">
        <v>6</v>
      </c>
      <c r="B3862" s="11" t="s">
        <v>4559</v>
      </c>
      <c r="C3862" s="1" t="s">
        <v>4560</v>
      </c>
    </row>
    <row r="3863">
      <c r="A3863" s="1" t="s">
        <v>6</v>
      </c>
      <c r="B3863" s="11" t="s">
        <v>4561</v>
      </c>
      <c r="C3863" s="1" t="s">
        <v>618</v>
      </c>
    </row>
    <row r="3864">
      <c r="A3864" s="1" t="s">
        <v>6</v>
      </c>
      <c r="B3864" s="11" t="s">
        <v>4562</v>
      </c>
      <c r="C3864" s="1" t="s">
        <v>540</v>
      </c>
    </row>
    <row r="3865">
      <c r="A3865" s="1" t="s">
        <v>6</v>
      </c>
      <c r="B3865" s="11" t="s">
        <v>4563</v>
      </c>
      <c r="C3865" s="1" t="s">
        <v>589</v>
      </c>
    </row>
    <row r="3866" hidden="1">
      <c r="A3866" s="1" t="s">
        <v>7</v>
      </c>
      <c r="B3866" s="11" t="s">
        <v>4564</v>
      </c>
      <c r="C3866" s="1" t="s">
        <v>536</v>
      </c>
    </row>
    <row r="3867" hidden="1">
      <c r="A3867" s="1" t="s">
        <v>7</v>
      </c>
      <c r="B3867" s="11" t="s">
        <v>4565</v>
      </c>
      <c r="C3867" s="1" t="s">
        <v>536</v>
      </c>
    </row>
    <row r="3868">
      <c r="A3868" s="1" t="s">
        <v>6</v>
      </c>
      <c r="B3868" s="11" t="s">
        <v>4566</v>
      </c>
      <c r="C3868" s="1" t="s">
        <v>1204</v>
      </c>
    </row>
    <row r="3869" hidden="1">
      <c r="A3869" s="1" t="s">
        <v>7</v>
      </c>
      <c r="B3869" s="11" t="s">
        <v>4567</v>
      </c>
      <c r="C3869" s="1" t="s">
        <v>536</v>
      </c>
    </row>
    <row r="3870">
      <c r="A3870" s="1" t="s">
        <v>6</v>
      </c>
      <c r="B3870" s="11" t="s">
        <v>4568</v>
      </c>
      <c r="C3870" s="1" t="s">
        <v>673</v>
      </c>
    </row>
    <row r="3871" hidden="1">
      <c r="A3871" s="1" t="s">
        <v>7</v>
      </c>
      <c r="B3871" s="11" t="s">
        <v>4569</v>
      </c>
      <c r="C3871" s="1" t="s">
        <v>536</v>
      </c>
    </row>
    <row r="3872" hidden="1">
      <c r="A3872" s="1" t="s">
        <v>7</v>
      </c>
      <c r="B3872" s="11" t="s">
        <v>4570</v>
      </c>
      <c r="C3872" s="1" t="s">
        <v>536</v>
      </c>
    </row>
    <row r="3873">
      <c r="A3873" s="1" t="s">
        <v>6</v>
      </c>
      <c r="B3873" s="11" t="s">
        <v>4571</v>
      </c>
      <c r="C3873" s="1" t="s">
        <v>610</v>
      </c>
    </row>
    <row r="3874">
      <c r="A3874" s="1" t="s">
        <v>6</v>
      </c>
      <c r="B3874" s="11" t="s">
        <v>4572</v>
      </c>
      <c r="C3874" s="1" t="s">
        <v>1152</v>
      </c>
    </row>
    <row r="3875">
      <c r="A3875" s="1" t="s">
        <v>6</v>
      </c>
      <c r="B3875" s="11" t="s">
        <v>4573</v>
      </c>
      <c r="C3875" s="1" t="s">
        <v>710</v>
      </c>
    </row>
    <row r="3876">
      <c r="A3876" s="1" t="s">
        <v>6</v>
      </c>
      <c r="B3876" s="11" t="s">
        <v>4574</v>
      </c>
      <c r="C3876" s="1" t="s">
        <v>720</v>
      </c>
    </row>
    <row r="3877">
      <c r="A3877" s="1" t="s">
        <v>6</v>
      </c>
      <c r="B3877" s="11" t="s">
        <v>4575</v>
      </c>
      <c r="C3877" s="1" t="s">
        <v>3975</v>
      </c>
    </row>
    <row r="3878" hidden="1">
      <c r="A3878" s="1" t="s">
        <v>7</v>
      </c>
      <c r="B3878" s="11" t="s">
        <v>4576</v>
      </c>
      <c r="C3878" s="1" t="s">
        <v>536</v>
      </c>
    </row>
    <row r="3879" hidden="1">
      <c r="A3879" s="1" t="s">
        <v>7</v>
      </c>
      <c r="B3879" s="11" t="s">
        <v>4577</v>
      </c>
      <c r="C3879" s="1" t="s">
        <v>571</v>
      </c>
    </row>
    <row r="3880">
      <c r="A3880" s="1" t="s">
        <v>6</v>
      </c>
      <c r="B3880" s="11" t="s">
        <v>4578</v>
      </c>
      <c r="C3880" s="1" t="s">
        <v>2798</v>
      </c>
    </row>
    <row r="3881">
      <c r="A3881" s="1" t="s">
        <v>6</v>
      </c>
      <c r="B3881" s="11" t="s">
        <v>4579</v>
      </c>
      <c r="C3881" s="1" t="s">
        <v>775</v>
      </c>
    </row>
    <row r="3882" hidden="1">
      <c r="A3882" s="1" t="s">
        <v>7</v>
      </c>
      <c r="B3882" s="11" t="s">
        <v>4580</v>
      </c>
      <c r="C3882" s="1" t="s">
        <v>526</v>
      </c>
    </row>
    <row r="3883">
      <c r="A3883" s="1" t="s">
        <v>6</v>
      </c>
      <c r="B3883" s="11" t="s">
        <v>4581</v>
      </c>
      <c r="C3883" s="1" t="s">
        <v>599</v>
      </c>
    </row>
    <row r="3884">
      <c r="A3884" s="1" t="s">
        <v>6</v>
      </c>
      <c r="B3884" s="11" t="s">
        <v>4582</v>
      </c>
      <c r="C3884" s="1" t="s">
        <v>1410</v>
      </c>
    </row>
    <row r="3885">
      <c r="A3885" s="1" t="s">
        <v>6</v>
      </c>
      <c r="B3885" s="11" t="s">
        <v>4583</v>
      </c>
      <c r="C3885" s="1" t="s">
        <v>876</v>
      </c>
    </row>
    <row r="3886">
      <c r="A3886" s="1" t="s">
        <v>6</v>
      </c>
      <c r="B3886" s="11" t="s">
        <v>4584</v>
      </c>
      <c r="C3886" s="1" t="s">
        <v>896</v>
      </c>
    </row>
    <row r="3887">
      <c r="A3887" s="1" t="s">
        <v>6</v>
      </c>
      <c r="B3887" s="11" t="s">
        <v>4585</v>
      </c>
      <c r="C3887" s="1" t="s">
        <v>1005</v>
      </c>
    </row>
    <row r="3888">
      <c r="A3888" s="1" t="s">
        <v>6</v>
      </c>
      <c r="B3888" s="11" t="s">
        <v>4586</v>
      </c>
      <c r="C3888" s="1" t="s">
        <v>550</v>
      </c>
    </row>
    <row r="3889">
      <c r="A3889" s="1" t="s">
        <v>6</v>
      </c>
      <c r="B3889" s="11" t="s">
        <v>4587</v>
      </c>
      <c r="C3889" s="1" t="s">
        <v>666</v>
      </c>
    </row>
    <row r="3890">
      <c r="A3890" s="1" t="s">
        <v>6</v>
      </c>
      <c r="B3890" s="11" t="s">
        <v>4588</v>
      </c>
      <c r="C3890" s="1" t="s">
        <v>1134</v>
      </c>
    </row>
    <row r="3891" hidden="1">
      <c r="A3891" s="1" t="s">
        <v>7</v>
      </c>
      <c r="B3891" s="11" t="s">
        <v>4589</v>
      </c>
      <c r="C3891" s="1" t="s">
        <v>536</v>
      </c>
    </row>
    <row r="3892">
      <c r="A3892" s="1" t="s">
        <v>6</v>
      </c>
      <c r="B3892" s="11" t="s">
        <v>4590</v>
      </c>
      <c r="C3892" s="1" t="s">
        <v>552</v>
      </c>
    </row>
    <row r="3893">
      <c r="A3893" s="1" t="s">
        <v>6</v>
      </c>
      <c r="B3893" s="11" t="s">
        <v>4591</v>
      </c>
      <c r="C3893" s="1" t="s">
        <v>896</v>
      </c>
    </row>
    <row r="3894">
      <c r="A3894" s="1" t="s">
        <v>6</v>
      </c>
      <c r="B3894" s="11" t="s">
        <v>4592</v>
      </c>
      <c r="C3894" s="1" t="s">
        <v>620</v>
      </c>
    </row>
    <row r="3895" hidden="1">
      <c r="A3895" s="1" t="s">
        <v>7</v>
      </c>
      <c r="B3895" s="11" t="s">
        <v>4593</v>
      </c>
      <c r="C3895" s="1" t="s">
        <v>526</v>
      </c>
    </row>
    <row r="3896" hidden="1">
      <c r="A3896" s="1" t="s">
        <v>7</v>
      </c>
      <c r="B3896" s="11" t="s">
        <v>4594</v>
      </c>
      <c r="C3896" s="1" t="s">
        <v>628</v>
      </c>
    </row>
    <row r="3897">
      <c r="A3897" s="1" t="s">
        <v>6</v>
      </c>
      <c r="B3897" s="11" t="s">
        <v>4595</v>
      </c>
      <c r="C3897" s="1" t="s">
        <v>587</v>
      </c>
    </row>
    <row r="3898" hidden="1">
      <c r="A3898" s="1" t="s">
        <v>7</v>
      </c>
      <c r="B3898" s="11" t="s">
        <v>4596</v>
      </c>
      <c r="C3898" s="1" t="s">
        <v>536</v>
      </c>
    </row>
    <row r="3899">
      <c r="A3899" s="1" t="s">
        <v>6</v>
      </c>
      <c r="B3899" s="11" t="s">
        <v>4597</v>
      </c>
      <c r="C3899" s="1" t="s">
        <v>894</v>
      </c>
    </row>
    <row r="3900" hidden="1">
      <c r="A3900" s="1" t="s">
        <v>7</v>
      </c>
      <c r="B3900" s="11" t="s">
        <v>4598</v>
      </c>
      <c r="C3900" s="1" t="s">
        <v>536</v>
      </c>
    </row>
    <row r="3901" hidden="1">
      <c r="A3901" s="1" t="s">
        <v>7</v>
      </c>
      <c r="B3901" s="11" t="s">
        <v>4599</v>
      </c>
      <c r="C3901" s="1" t="s">
        <v>526</v>
      </c>
    </row>
    <row r="3902">
      <c r="A3902" s="1" t="s">
        <v>6</v>
      </c>
      <c r="B3902" s="11" t="s">
        <v>4600</v>
      </c>
      <c r="C3902" s="1" t="s">
        <v>1787</v>
      </c>
    </row>
    <row r="3903">
      <c r="A3903" s="1" t="s">
        <v>6</v>
      </c>
      <c r="B3903" s="11" t="s">
        <v>4601</v>
      </c>
      <c r="C3903" s="1" t="s">
        <v>546</v>
      </c>
    </row>
    <row r="3904">
      <c r="A3904" s="1" t="s">
        <v>6</v>
      </c>
      <c r="B3904" s="11" t="s">
        <v>4602</v>
      </c>
      <c r="C3904" s="1" t="s">
        <v>597</v>
      </c>
    </row>
    <row r="3905">
      <c r="A3905" s="1" t="s">
        <v>6</v>
      </c>
      <c r="B3905" s="11" t="s">
        <v>4603</v>
      </c>
      <c r="C3905" s="1" t="s">
        <v>673</v>
      </c>
    </row>
    <row r="3906">
      <c r="A3906" s="1" t="s">
        <v>6</v>
      </c>
      <c r="B3906" s="11" t="s">
        <v>4604</v>
      </c>
      <c r="C3906" s="1" t="s">
        <v>803</v>
      </c>
    </row>
    <row r="3907">
      <c r="A3907" s="1" t="s">
        <v>6</v>
      </c>
      <c r="B3907" s="11" t="s">
        <v>4605</v>
      </c>
      <c r="C3907" s="1" t="s">
        <v>610</v>
      </c>
    </row>
    <row r="3908" hidden="1">
      <c r="A3908" s="1" t="s">
        <v>7</v>
      </c>
      <c r="B3908" s="11" t="s">
        <v>4606</v>
      </c>
      <c r="C3908" s="1" t="s">
        <v>536</v>
      </c>
    </row>
    <row r="3909" hidden="1">
      <c r="A3909" s="1" t="s">
        <v>7</v>
      </c>
      <c r="B3909" s="11" t="s">
        <v>4607</v>
      </c>
      <c r="C3909" s="1" t="s">
        <v>536</v>
      </c>
    </row>
    <row r="3910">
      <c r="A3910" s="1" t="s">
        <v>6</v>
      </c>
      <c r="B3910" s="11" t="s">
        <v>4608</v>
      </c>
      <c r="C3910" s="1" t="s">
        <v>563</v>
      </c>
    </row>
    <row r="3911">
      <c r="A3911" s="1" t="s">
        <v>6</v>
      </c>
      <c r="B3911" s="11" t="s">
        <v>4609</v>
      </c>
      <c r="C3911" s="1" t="s">
        <v>890</v>
      </c>
    </row>
    <row r="3912">
      <c r="A3912" s="1" t="s">
        <v>6</v>
      </c>
      <c r="B3912" s="11" t="s">
        <v>4610</v>
      </c>
      <c r="C3912" s="1" t="s">
        <v>876</v>
      </c>
    </row>
    <row r="3913">
      <c r="A3913" s="1" t="s">
        <v>6</v>
      </c>
      <c r="B3913" s="11" t="s">
        <v>4611</v>
      </c>
      <c r="C3913" s="1" t="s">
        <v>4612</v>
      </c>
    </row>
    <row r="3914">
      <c r="A3914" s="1" t="s">
        <v>6</v>
      </c>
      <c r="B3914" s="11" t="s">
        <v>4613</v>
      </c>
      <c r="C3914" s="1" t="s">
        <v>3970</v>
      </c>
    </row>
    <row r="3915">
      <c r="A3915" s="1" t="s">
        <v>6</v>
      </c>
      <c r="B3915" s="11" t="s">
        <v>4614</v>
      </c>
      <c r="C3915" s="1" t="s">
        <v>550</v>
      </c>
    </row>
    <row r="3916">
      <c r="A3916" s="1" t="s">
        <v>6</v>
      </c>
      <c r="B3916" s="11" t="s">
        <v>4615</v>
      </c>
      <c r="C3916" s="1" t="s">
        <v>710</v>
      </c>
    </row>
    <row r="3917">
      <c r="A3917" s="1" t="s">
        <v>6</v>
      </c>
      <c r="B3917" s="11" t="s">
        <v>4616</v>
      </c>
      <c r="C3917" s="1" t="s">
        <v>993</v>
      </c>
    </row>
    <row r="3918">
      <c r="A3918" s="1" t="s">
        <v>6</v>
      </c>
      <c r="B3918" s="11" t="s">
        <v>4617</v>
      </c>
      <c r="C3918" s="1" t="s">
        <v>914</v>
      </c>
    </row>
    <row r="3919">
      <c r="A3919" s="1" t="s">
        <v>6</v>
      </c>
      <c r="B3919" s="11" t="s">
        <v>4618</v>
      </c>
      <c r="C3919" s="1" t="s">
        <v>750</v>
      </c>
    </row>
    <row r="3920">
      <c r="A3920" s="1" t="s">
        <v>6</v>
      </c>
      <c r="B3920" s="11" t="s">
        <v>4619</v>
      </c>
      <c r="C3920" s="1" t="s">
        <v>640</v>
      </c>
    </row>
    <row r="3921">
      <c r="A3921" s="1" t="s">
        <v>6</v>
      </c>
      <c r="B3921" s="11" t="s">
        <v>4620</v>
      </c>
      <c r="C3921" s="1" t="s">
        <v>618</v>
      </c>
    </row>
    <row r="3922">
      <c r="A3922" s="1" t="s">
        <v>6</v>
      </c>
      <c r="B3922" s="11" t="s">
        <v>4621</v>
      </c>
      <c r="C3922" s="1" t="s">
        <v>550</v>
      </c>
    </row>
    <row r="3923">
      <c r="A3923" s="1" t="s">
        <v>6</v>
      </c>
      <c r="B3923" s="11" t="s">
        <v>4622</v>
      </c>
      <c r="C3923" s="1" t="s">
        <v>1828</v>
      </c>
    </row>
    <row r="3924">
      <c r="A3924" s="1" t="s">
        <v>6</v>
      </c>
      <c r="B3924" s="11" t="s">
        <v>4623</v>
      </c>
      <c r="C3924" s="1" t="s">
        <v>528</v>
      </c>
    </row>
    <row r="3925">
      <c r="A3925" s="1" t="s">
        <v>6</v>
      </c>
      <c r="B3925" s="11" t="s">
        <v>4624</v>
      </c>
      <c r="C3925" s="1" t="s">
        <v>914</v>
      </c>
    </row>
    <row r="3926" hidden="1">
      <c r="A3926" s="1" t="s">
        <v>7</v>
      </c>
      <c r="B3926" s="11" t="s">
        <v>4625</v>
      </c>
      <c r="C3926" s="1" t="s">
        <v>571</v>
      </c>
    </row>
    <row r="3927">
      <c r="A3927" s="1" t="s">
        <v>6</v>
      </c>
      <c r="B3927" s="11" t="s">
        <v>4626</v>
      </c>
      <c r="C3927" s="1" t="s">
        <v>576</v>
      </c>
    </row>
    <row r="3928" hidden="1">
      <c r="A3928" s="1" t="s">
        <v>7</v>
      </c>
      <c r="B3928" s="11" t="s">
        <v>4627</v>
      </c>
      <c r="C3928" s="1" t="s">
        <v>536</v>
      </c>
    </row>
    <row r="3929">
      <c r="A3929" s="1" t="s">
        <v>6</v>
      </c>
      <c r="B3929" s="11" t="s">
        <v>4628</v>
      </c>
      <c r="C3929" s="1" t="s">
        <v>602</v>
      </c>
    </row>
    <row r="3930">
      <c r="A3930" s="1" t="s">
        <v>6</v>
      </c>
      <c r="B3930" s="11" t="s">
        <v>4629</v>
      </c>
      <c r="C3930" s="1" t="s">
        <v>1134</v>
      </c>
    </row>
    <row r="3931">
      <c r="A3931" s="1" t="s">
        <v>6</v>
      </c>
      <c r="B3931" s="11" t="s">
        <v>4630</v>
      </c>
      <c r="C3931" s="1" t="s">
        <v>538</v>
      </c>
    </row>
    <row r="3932">
      <c r="A3932" s="1" t="s">
        <v>6</v>
      </c>
      <c r="B3932" s="11" t="s">
        <v>4631</v>
      </c>
      <c r="C3932" s="1" t="s">
        <v>666</v>
      </c>
    </row>
    <row r="3933" hidden="1">
      <c r="A3933" s="1" t="s">
        <v>7</v>
      </c>
      <c r="B3933" s="11" t="s">
        <v>4632</v>
      </c>
      <c r="C3933" s="1" t="s">
        <v>628</v>
      </c>
    </row>
    <row r="3934" hidden="1">
      <c r="A3934" s="1" t="s">
        <v>7</v>
      </c>
      <c r="B3934" s="11" t="s">
        <v>4633</v>
      </c>
      <c r="C3934" s="1" t="s">
        <v>571</v>
      </c>
    </row>
    <row r="3935" hidden="1">
      <c r="A3935" s="1" t="s">
        <v>7</v>
      </c>
      <c r="B3935" s="11" t="s">
        <v>4634</v>
      </c>
      <c r="C3935" s="1" t="s">
        <v>536</v>
      </c>
    </row>
    <row r="3936">
      <c r="A3936" s="1" t="s">
        <v>6</v>
      </c>
      <c r="B3936" s="11" t="s">
        <v>4635</v>
      </c>
      <c r="C3936" s="1" t="s">
        <v>1288</v>
      </c>
    </row>
    <row r="3937" hidden="1">
      <c r="A3937" s="1" t="s">
        <v>7</v>
      </c>
      <c r="B3937" s="11" t="s">
        <v>4636</v>
      </c>
      <c r="C3937" s="1" t="s">
        <v>571</v>
      </c>
    </row>
    <row r="3938">
      <c r="A3938" s="1" t="s">
        <v>6</v>
      </c>
      <c r="B3938" s="11" t="s">
        <v>4637</v>
      </c>
      <c r="C3938" s="1" t="s">
        <v>764</v>
      </c>
    </row>
    <row r="3939">
      <c r="A3939" s="1" t="s">
        <v>6</v>
      </c>
      <c r="B3939" s="11" t="s">
        <v>4638</v>
      </c>
      <c r="C3939" s="1" t="s">
        <v>580</v>
      </c>
    </row>
    <row r="3940">
      <c r="A3940" s="1" t="s">
        <v>6</v>
      </c>
      <c r="B3940" s="11" t="s">
        <v>4639</v>
      </c>
      <c r="C3940" s="1" t="s">
        <v>1016</v>
      </c>
    </row>
    <row r="3941">
      <c r="A3941" s="1" t="s">
        <v>6</v>
      </c>
      <c r="B3941" s="11" t="s">
        <v>4640</v>
      </c>
      <c r="C3941" s="1" t="s">
        <v>2389</v>
      </c>
    </row>
    <row r="3942">
      <c r="A3942" s="1" t="s">
        <v>6</v>
      </c>
      <c r="B3942" s="11" t="s">
        <v>4641</v>
      </c>
      <c r="C3942" s="1" t="s">
        <v>943</v>
      </c>
    </row>
    <row r="3943" hidden="1">
      <c r="A3943" s="1" t="s">
        <v>7</v>
      </c>
      <c r="B3943" s="11" t="s">
        <v>4642</v>
      </c>
      <c r="C3943" s="1" t="s">
        <v>536</v>
      </c>
    </row>
    <row r="3944">
      <c r="A3944" s="1" t="s">
        <v>6</v>
      </c>
      <c r="B3944" s="11" t="s">
        <v>4643</v>
      </c>
      <c r="C3944" s="1" t="s">
        <v>1011</v>
      </c>
    </row>
    <row r="3945">
      <c r="A3945" s="1" t="s">
        <v>6</v>
      </c>
      <c r="B3945" s="11" t="s">
        <v>4644</v>
      </c>
      <c r="C3945" s="1" t="s">
        <v>764</v>
      </c>
    </row>
    <row r="3946" hidden="1">
      <c r="A3946" s="1" t="s">
        <v>7</v>
      </c>
      <c r="B3946" s="11" t="s">
        <v>4645</v>
      </c>
      <c r="C3946" s="1" t="s">
        <v>571</v>
      </c>
    </row>
    <row r="3947">
      <c r="A3947" s="1" t="s">
        <v>6</v>
      </c>
      <c r="B3947" s="11" t="s">
        <v>4646</v>
      </c>
      <c r="C3947" s="1" t="s">
        <v>1579</v>
      </c>
    </row>
    <row r="3948" hidden="1">
      <c r="A3948" s="1" t="s">
        <v>7</v>
      </c>
      <c r="B3948" s="11" t="s">
        <v>4647</v>
      </c>
      <c r="C3948" s="1" t="s">
        <v>526</v>
      </c>
    </row>
    <row r="3949">
      <c r="A3949" s="1" t="s">
        <v>6</v>
      </c>
      <c r="B3949" s="11" t="s">
        <v>4648</v>
      </c>
      <c r="C3949" s="1" t="s">
        <v>645</v>
      </c>
    </row>
    <row r="3950">
      <c r="A3950" s="1" t="s">
        <v>6</v>
      </c>
      <c r="B3950" s="11" t="s">
        <v>4649</v>
      </c>
      <c r="C3950" s="1" t="s">
        <v>662</v>
      </c>
    </row>
    <row r="3951">
      <c r="A3951" s="1" t="s">
        <v>6</v>
      </c>
      <c r="B3951" s="11" t="s">
        <v>4650</v>
      </c>
      <c r="C3951" s="1" t="s">
        <v>720</v>
      </c>
    </row>
    <row r="3952" hidden="1">
      <c r="A3952" s="1" t="s">
        <v>7</v>
      </c>
      <c r="B3952" s="11" t="s">
        <v>4651</v>
      </c>
      <c r="C3952" s="1" t="s">
        <v>536</v>
      </c>
    </row>
    <row r="3953" hidden="1">
      <c r="A3953" s="1" t="s">
        <v>7</v>
      </c>
      <c r="B3953" s="11" t="s">
        <v>4652</v>
      </c>
      <c r="C3953" s="1" t="s">
        <v>571</v>
      </c>
    </row>
    <row r="3954" hidden="1">
      <c r="A3954" s="1" t="s">
        <v>7</v>
      </c>
      <c r="B3954" s="11" t="s">
        <v>4653</v>
      </c>
      <c r="C3954" s="1" t="s">
        <v>571</v>
      </c>
    </row>
    <row r="3955">
      <c r="A3955" s="1" t="s">
        <v>6</v>
      </c>
      <c r="B3955" s="11" t="s">
        <v>4654</v>
      </c>
      <c r="C3955" s="1" t="s">
        <v>580</v>
      </c>
    </row>
    <row r="3956">
      <c r="A3956" s="1" t="s">
        <v>6</v>
      </c>
      <c r="B3956" s="11" t="s">
        <v>4655</v>
      </c>
      <c r="C3956" s="1" t="s">
        <v>584</v>
      </c>
    </row>
    <row r="3957">
      <c r="A3957" s="1" t="s">
        <v>6</v>
      </c>
      <c r="B3957" s="11" t="s">
        <v>4656</v>
      </c>
      <c r="C3957" s="1" t="s">
        <v>1107</v>
      </c>
    </row>
    <row r="3958">
      <c r="A3958" s="1" t="s">
        <v>6</v>
      </c>
      <c r="B3958" s="11" t="s">
        <v>4657</v>
      </c>
      <c r="C3958" s="1" t="s">
        <v>1219</v>
      </c>
    </row>
    <row r="3959">
      <c r="A3959" s="1" t="s">
        <v>6</v>
      </c>
      <c r="B3959" s="11" t="s">
        <v>4658</v>
      </c>
      <c r="C3959" s="1" t="s">
        <v>681</v>
      </c>
    </row>
    <row r="3960">
      <c r="A3960" s="1" t="s">
        <v>6</v>
      </c>
      <c r="B3960" s="11" t="s">
        <v>4659</v>
      </c>
      <c r="C3960" s="1" t="s">
        <v>717</v>
      </c>
    </row>
    <row r="3961" hidden="1">
      <c r="A3961" s="1" t="s">
        <v>7</v>
      </c>
      <c r="B3961" s="11" t="s">
        <v>4660</v>
      </c>
      <c r="C3961" s="1" t="s">
        <v>536</v>
      </c>
    </row>
    <row r="3962" hidden="1">
      <c r="A3962" s="1" t="s">
        <v>7</v>
      </c>
      <c r="B3962" s="11" t="s">
        <v>4661</v>
      </c>
      <c r="C3962" s="1" t="s">
        <v>536</v>
      </c>
    </row>
    <row r="3963">
      <c r="A3963" s="1" t="s">
        <v>6</v>
      </c>
      <c r="B3963" s="11" t="s">
        <v>4662</v>
      </c>
      <c r="C3963" s="1" t="s">
        <v>923</v>
      </c>
    </row>
    <row r="3964" hidden="1">
      <c r="A3964" s="1" t="s">
        <v>7</v>
      </c>
      <c r="B3964" s="11" t="s">
        <v>4663</v>
      </c>
      <c r="C3964" s="1" t="s">
        <v>2108</v>
      </c>
    </row>
    <row r="3965" hidden="1">
      <c r="A3965" s="1" t="s">
        <v>7</v>
      </c>
      <c r="B3965" s="11" t="s">
        <v>4664</v>
      </c>
      <c r="C3965" s="1" t="s">
        <v>628</v>
      </c>
    </row>
    <row r="3966">
      <c r="A3966" s="1" t="s">
        <v>6</v>
      </c>
      <c r="B3966" s="11" t="s">
        <v>4665</v>
      </c>
      <c r="C3966" s="1" t="s">
        <v>618</v>
      </c>
    </row>
    <row r="3967" hidden="1">
      <c r="A3967" s="1" t="s">
        <v>7</v>
      </c>
      <c r="B3967" s="11" t="s">
        <v>4666</v>
      </c>
      <c r="C3967" s="1" t="s">
        <v>571</v>
      </c>
    </row>
    <row r="3968">
      <c r="A3968" s="1" t="s">
        <v>6</v>
      </c>
      <c r="B3968" s="11" t="s">
        <v>4667</v>
      </c>
      <c r="C3968" s="1" t="s">
        <v>1116</v>
      </c>
    </row>
    <row r="3969" hidden="1">
      <c r="A3969" s="1" t="s">
        <v>7</v>
      </c>
      <c r="B3969" s="11" t="s">
        <v>4668</v>
      </c>
      <c r="C3969" s="1" t="s">
        <v>628</v>
      </c>
    </row>
    <row r="3970" hidden="1">
      <c r="A3970" s="1" t="s">
        <v>7</v>
      </c>
      <c r="B3970" s="11" t="s">
        <v>4669</v>
      </c>
      <c r="C3970" s="1" t="s">
        <v>571</v>
      </c>
    </row>
    <row r="3971" hidden="1">
      <c r="A3971" s="1" t="s">
        <v>7</v>
      </c>
      <c r="B3971" s="11" t="s">
        <v>4670</v>
      </c>
      <c r="C3971" s="1" t="s">
        <v>536</v>
      </c>
    </row>
    <row r="3972" hidden="1">
      <c r="A3972" s="1" t="s">
        <v>7</v>
      </c>
      <c r="B3972" s="11" t="s">
        <v>4671</v>
      </c>
      <c r="C3972" s="1" t="s">
        <v>571</v>
      </c>
    </row>
    <row r="3973">
      <c r="A3973" s="1" t="s">
        <v>6</v>
      </c>
      <c r="B3973" s="11" t="s">
        <v>4672</v>
      </c>
      <c r="C3973" s="1" t="s">
        <v>546</v>
      </c>
    </row>
    <row r="3974">
      <c r="A3974" s="1" t="s">
        <v>6</v>
      </c>
      <c r="B3974" s="11" t="s">
        <v>4673</v>
      </c>
      <c r="C3974" s="1" t="s">
        <v>696</v>
      </c>
    </row>
    <row r="3975">
      <c r="A3975" s="1" t="s">
        <v>6</v>
      </c>
      <c r="B3975" s="11" t="s">
        <v>4674</v>
      </c>
      <c r="C3975" s="1" t="s">
        <v>896</v>
      </c>
    </row>
    <row r="3976" hidden="1">
      <c r="A3976" s="1" t="s">
        <v>7</v>
      </c>
      <c r="B3976" s="11" t="s">
        <v>4675</v>
      </c>
      <c r="C3976" s="1" t="s">
        <v>536</v>
      </c>
    </row>
    <row r="3977" hidden="1">
      <c r="A3977" s="1" t="s">
        <v>7</v>
      </c>
      <c r="B3977" s="11" t="s">
        <v>4676</v>
      </c>
      <c r="C3977" s="1" t="s">
        <v>536</v>
      </c>
    </row>
    <row r="3978">
      <c r="A3978" s="1" t="s">
        <v>6</v>
      </c>
      <c r="B3978" s="11" t="s">
        <v>4677</v>
      </c>
      <c r="C3978" s="1" t="s">
        <v>569</v>
      </c>
    </row>
    <row r="3979" hidden="1">
      <c r="A3979" s="1" t="s">
        <v>7</v>
      </c>
      <c r="B3979" s="11" t="s">
        <v>4678</v>
      </c>
      <c r="C3979" s="1" t="s">
        <v>526</v>
      </c>
    </row>
    <row r="3980">
      <c r="A3980" s="1" t="s">
        <v>6</v>
      </c>
      <c r="B3980" s="11" t="s">
        <v>4679</v>
      </c>
      <c r="C3980" s="1" t="s">
        <v>538</v>
      </c>
    </row>
    <row r="3981" hidden="1">
      <c r="A3981" s="1" t="s">
        <v>7</v>
      </c>
      <c r="B3981" s="11" t="s">
        <v>4680</v>
      </c>
      <c r="C3981" s="1" t="s">
        <v>526</v>
      </c>
    </row>
    <row r="3982" hidden="1">
      <c r="A3982" s="1" t="s">
        <v>7</v>
      </c>
      <c r="B3982" s="11" t="s">
        <v>4681</v>
      </c>
      <c r="C3982" s="1" t="s">
        <v>536</v>
      </c>
    </row>
    <row r="3983" hidden="1">
      <c r="A3983" s="1" t="s">
        <v>7</v>
      </c>
      <c r="B3983" s="11" t="s">
        <v>4682</v>
      </c>
      <c r="C3983" s="1" t="s">
        <v>536</v>
      </c>
    </row>
    <row r="3984">
      <c r="A3984" s="1" t="s">
        <v>6</v>
      </c>
      <c r="B3984" s="11" t="s">
        <v>4683</v>
      </c>
      <c r="C3984" s="1" t="s">
        <v>914</v>
      </c>
    </row>
    <row r="3985">
      <c r="A3985" s="1" t="s">
        <v>6</v>
      </c>
      <c r="B3985" s="11" t="s">
        <v>4684</v>
      </c>
      <c r="C3985" s="1" t="s">
        <v>1317</v>
      </c>
    </row>
    <row r="3986">
      <c r="A3986" s="1" t="s">
        <v>6</v>
      </c>
      <c r="B3986" s="11" t="s">
        <v>4685</v>
      </c>
      <c r="C3986" s="1" t="s">
        <v>544</v>
      </c>
    </row>
    <row r="3987" hidden="1">
      <c r="A3987" s="1" t="s">
        <v>7</v>
      </c>
      <c r="B3987" s="11" t="s">
        <v>4686</v>
      </c>
      <c r="C3987" s="1" t="s">
        <v>571</v>
      </c>
    </row>
    <row r="3988">
      <c r="A3988" s="1" t="s">
        <v>6</v>
      </c>
      <c r="B3988" s="11" t="s">
        <v>4687</v>
      </c>
      <c r="C3988" s="1" t="s">
        <v>805</v>
      </c>
    </row>
    <row r="3989">
      <c r="A3989" s="1" t="s">
        <v>6</v>
      </c>
      <c r="B3989" s="11" t="s">
        <v>4688</v>
      </c>
      <c r="C3989" s="1" t="s">
        <v>552</v>
      </c>
    </row>
    <row r="3990">
      <c r="A3990" s="1" t="s">
        <v>6</v>
      </c>
      <c r="B3990" s="11" t="s">
        <v>4689</v>
      </c>
      <c r="C3990" s="1" t="s">
        <v>532</v>
      </c>
    </row>
    <row r="3991">
      <c r="A3991" s="1" t="s">
        <v>6</v>
      </c>
      <c r="B3991" s="11" t="s">
        <v>4690</v>
      </c>
      <c r="C3991" s="1" t="s">
        <v>645</v>
      </c>
    </row>
    <row r="3992">
      <c r="A3992" s="1" t="s">
        <v>6</v>
      </c>
      <c r="B3992" s="11" t="s">
        <v>4691</v>
      </c>
      <c r="C3992" s="1" t="s">
        <v>1410</v>
      </c>
    </row>
    <row r="3993">
      <c r="A3993" s="1" t="s">
        <v>6</v>
      </c>
      <c r="B3993" s="11" t="s">
        <v>4692</v>
      </c>
      <c r="C3993" s="1" t="s">
        <v>851</v>
      </c>
    </row>
    <row r="3994">
      <c r="A3994" s="1" t="s">
        <v>6</v>
      </c>
      <c r="B3994" s="11" t="s">
        <v>4693</v>
      </c>
      <c r="C3994" s="1" t="s">
        <v>890</v>
      </c>
    </row>
    <row r="3995">
      <c r="A3995" s="1" t="s">
        <v>6</v>
      </c>
      <c r="B3995" s="11" t="s">
        <v>4694</v>
      </c>
      <c r="C3995" s="1" t="s">
        <v>929</v>
      </c>
    </row>
    <row r="3996">
      <c r="A3996" s="1" t="s">
        <v>6</v>
      </c>
      <c r="B3996" s="11" t="s">
        <v>4695</v>
      </c>
      <c r="C3996" s="1" t="s">
        <v>573</v>
      </c>
    </row>
    <row r="3997">
      <c r="A3997" s="1" t="s">
        <v>6</v>
      </c>
      <c r="B3997" s="11" t="s">
        <v>4696</v>
      </c>
      <c r="C3997" s="1" t="s">
        <v>761</v>
      </c>
    </row>
    <row r="3998">
      <c r="A3998" s="1" t="s">
        <v>6</v>
      </c>
      <c r="B3998" s="11" t="s">
        <v>4697</v>
      </c>
      <c r="C3998" s="1" t="s">
        <v>576</v>
      </c>
    </row>
    <row r="3999">
      <c r="A3999" s="1" t="s">
        <v>6</v>
      </c>
      <c r="B3999" s="11" t="s">
        <v>4698</v>
      </c>
      <c r="C3999" s="1" t="s">
        <v>528</v>
      </c>
    </row>
    <row r="4000">
      <c r="A4000" s="1" t="s">
        <v>6</v>
      </c>
      <c r="B4000" s="11" t="s">
        <v>4699</v>
      </c>
      <c r="C4000" s="1" t="s">
        <v>640</v>
      </c>
    </row>
    <row r="4001">
      <c r="A4001" s="1" t="s">
        <v>6</v>
      </c>
      <c r="B4001" s="11" t="s">
        <v>4700</v>
      </c>
      <c r="C4001" s="1" t="s">
        <v>737</v>
      </c>
    </row>
    <row r="4002">
      <c r="A4002" s="1" t="s">
        <v>6</v>
      </c>
      <c r="B4002" s="11" t="s">
        <v>4701</v>
      </c>
      <c r="C4002" s="1" t="s">
        <v>696</v>
      </c>
    </row>
    <row r="4003">
      <c r="A4003" s="1" t="s">
        <v>6</v>
      </c>
      <c r="B4003" s="11" t="s">
        <v>4702</v>
      </c>
      <c r="C4003" s="1" t="s">
        <v>569</v>
      </c>
    </row>
    <row r="4004">
      <c r="A4004" s="1" t="s">
        <v>6</v>
      </c>
      <c r="B4004" s="11" t="s">
        <v>4703</v>
      </c>
      <c r="C4004" s="1" t="s">
        <v>1579</v>
      </c>
    </row>
    <row r="4005">
      <c r="A4005" s="1" t="s">
        <v>6</v>
      </c>
      <c r="B4005" s="11" t="s">
        <v>4704</v>
      </c>
      <c r="C4005" s="1" t="s">
        <v>1410</v>
      </c>
    </row>
    <row r="4006">
      <c r="A4006" s="1" t="s">
        <v>6</v>
      </c>
      <c r="B4006" s="11" t="s">
        <v>4705</v>
      </c>
      <c r="C4006" s="1" t="s">
        <v>681</v>
      </c>
    </row>
    <row r="4007">
      <c r="A4007" s="1" t="s">
        <v>6</v>
      </c>
      <c r="B4007" s="11" t="s">
        <v>4706</v>
      </c>
      <c r="C4007" s="1" t="s">
        <v>996</v>
      </c>
    </row>
    <row r="4008">
      <c r="A4008" s="1" t="s">
        <v>6</v>
      </c>
      <c r="B4008" s="11" t="s">
        <v>4707</v>
      </c>
      <c r="C4008" s="1" t="s">
        <v>587</v>
      </c>
    </row>
    <row r="4009">
      <c r="A4009" s="1" t="s">
        <v>6</v>
      </c>
      <c r="B4009" s="11" t="s">
        <v>4708</v>
      </c>
      <c r="C4009" s="1" t="s">
        <v>803</v>
      </c>
    </row>
    <row r="4010">
      <c r="A4010" s="1" t="s">
        <v>6</v>
      </c>
      <c r="B4010" s="11" t="s">
        <v>4709</v>
      </c>
      <c r="C4010" s="1" t="s">
        <v>914</v>
      </c>
    </row>
    <row r="4011" hidden="1">
      <c r="A4011" s="1" t="s">
        <v>7</v>
      </c>
      <c r="B4011" s="11" t="s">
        <v>4710</v>
      </c>
      <c r="C4011" s="1" t="s">
        <v>628</v>
      </c>
    </row>
    <row r="4012" hidden="1">
      <c r="A4012" s="1" t="s">
        <v>7</v>
      </c>
      <c r="B4012" s="11" t="s">
        <v>4711</v>
      </c>
      <c r="C4012" s="1" t="s">
        <v>536</v>
      </c>
    </row>
    <row r="4013" hidden="1">
      <c r="A4013" s="1" t="s">
        <v>7</v>
      </c>
      <c r="B4013" s="11" t="s">
        <v>4712</v>
      </c>
      <c r="C4013" s="1" t="s">
        <v>536</v>
      </c>
    </row>
    <row r="4014" hidden="1">
      <c r="A4014" s="1" t="s">
        <v>7</v>
      </c>
      <c r="B4014" s="11" t="s">
        <v>4713</v>
      </c>
      <c r="C4014" s="1" t="s">
        <v>628</v>
      </c>
    </row>
    <row r="4015">
      <c r="A4015" s="1" t="s">
        <v>6</v>
      </c>
      <c r="B4015" s="11" t="s">
        <v>4714</v>
      </c>
      <c r="C4015" s="1" t="s">
        <v>645</v>
      </c>
    </row>
    <row r="4016">
      <c r="A4016" s="1" t="s">
        <v>6</v>
      </c>
      <c r="B4016" s="11" t="s">
        <v>4715</v>
      </c>
      <c r="C4016" s="1" t="s">
        <v>580</v>
      </c>
    </row>
    <row r="4017" hidden="1">
      <c r="A4017" s="1" t="s">
        <v>7</v>
      </c>
      <c r="B4017" s="11" t="s">
        <v>4716</v>
      </c>
      <c r="C4017" s="1" t="s">
        <v>628</v>
      </c>
    </row>
    <row r="4018">
      <c r="A4018" s="1" t="s">
        <v>6</v>
      </c>
      <c r="B4018" s="11" t="s">
        <v>4717</v>
      </c>
      <c r="C4018" s="1" t="s">
        <v>618</v>
      </c>
    </row>
    <row r="4019">
      <c r="A4019" s="1" t="s">
        <v>6</v>
      </c>
      <c r="B4019" s="11" t="s">
        <v>4718</v>
      </c>
      <c r="C4019" s="1" t="s">
        <v>1164</v>
      </c>
    </row>
    <row r="4020" hidden="1">
      <c r="A4020" s="1" t="s">
        <v>7</v>
      </c>
      <c r="B4020" s="11" t="s">
        <v>4719</v>
      </c>
      <c r="C4020" s="1" t="s">
        <v>536</v>
      </c>
    </row>
    <row r="4021" hidden="1">
      <c r="A4021" s="1" t="s">
        <v>7</v>
      </c>
      <c r="B4021" s="11" t="s">
        <v>4720</v>
      </c>
      <c r="C4021" s="1" t="s">
        <v>536</v>
      </c>
    </row>
    <row r="4022" hidden="1">
      <c r="A4022" s="1" t="s">
        <v>7</v>
      </c>
      <c r="B4022" s="11" t="s">
        <v>4721</v>
      </c>
      <c r="C4022" s="1" t="s">
        <v>536</v>
      </c>
    </row>
    <row r="4023">
      <c r="A4023" s="1" t="s">
        <v>6</v>
      </c>
      <c r="B4023" s="11" t="s">
        <v>4722</v>
      </c>
      <c r="C4023" s="1" t="s">
        <v>869</v>
      </c>
    </row>
    <row r="4024">
      <c r="A4024" s="1" t="s">
        <v>6</v>
      </c>
      <c r="B4024" s="11" t="s">
        <v>4723</v>
      </c>
      <c r="C4024" s="1" t="s">
        <v>705</v>
      </c>
    </row>
    <row r="4025">
      <c r="A4025" s="1" t="s">
        <v>6</v>
      </c>
      <c r="B4025" s="11" t="s">
        <v>4724</v>
      </c>
      <c r="C4025" s="1" t="s">
        <v>563</v>
      </c>
    </row>
    <row r="4026" hidden="1">
      <c r="A4026" s="1" t="s">
        <v>7</v>
      </c>
      <c r="B4026" s="11" t="s">
        <v>4725</v>
      </c>
      <c r="C4026" s="1" t="s">
        <v>536</v>
      </c>
    </row>
    <row r="4027">
      <c r="A4027" s="1" t="s">
        <v>6</v>
      </c>
      <c r="B4027" s="11" t="s">
        <v>4726</v>
      </c>
      <c r="C4027" s="1" t="s">
        <v>573</v>
      </c>
    </row>
    <row r="4028">
      <c r="A4028" s="1" t="s">
        <v>6</v>
      </c>
      <c r="B4028" s="11" t="s">
        <v>4727</v>
      </c>
      <c r="C4028" s="1" t="s">
        <v>542</v>
      </c>
    </row>
    <row r="4029">
      <c r="A4029" s="1" t="s">
        <v>6</v>
      </c>
      <c r="B4029" s="11" t="s">
        <v>4728</v>
      </c>
      <c r="C4029" s="1" t="s">
        <v>597</v>
      </c>
    </row>
    <row r="4030" hidden="1">
      <c r="A4030" s="1" t="s">
        <v>7</v>
      </c>
      <c r="B4030" s="11" t="s">
        <v>4729</v>
      </c>
      <c r="C4030" s="1" t="s">
        <v>536</v>
      </c>
    </row>
    <row r="4031">
      <c r="A4031" s="1" t="s">
        <v>6</v>
      </c>
      <c r="B4031" s="11" t="s">
        <v>4730</v>
      </c>
      <c r="C4031" s="1" t="s">
        <v>694</v>
      </c>
    </row>
    <row r="4032" hidden="1">
      <c r="A4032" s="1" t="s">
        <v>7</v>
      </c>
      <c r="B4032" s="11" t="s">
        <v>4731</v>
      </c>
      <c r="C4032" s="1" t="s">
        <v>536</v>
      </c>
    </row>
    <row r="4033">
      <c r="A4033" s="1" t="s">
        <v>6</v>
      </c>
      <c r="B4033" s="11" t="s">
        <v>4732</v>
      </c>
      <c r="C4033" s="1" t="s">
        <v>803</v>
      </c>
    </row>
    <row r="4034">
      <c r="A4034" s="1" t="s">
        <v>6</v>
      </c>
      <c r="B4034" s="11" t="s">
        <v>4733</v>
      </c>
      <c r="C4034" s="1" t="s">
        <v>894</v>
      </c>
    </row>
    <row r="4035" hidden="1">
      <c r="A4035" s="1" t="s">
        <v>7</v>
      </c>
      <c r="B4035" s="11" t="s">
        <v>4734</v>
      </c>
      <c r="C4035" s="1" t="s">
        <v>1044</v>
      </c>
    </row>
    <row r="4036">
      <c r="A4036" s="1" t="s">
        <v>6</v>
      </c>
      <c r="B4036" s="11" t="s">
        <v>4735</v>
      </c>
      <c r="C4036" s="1" t="s">
        <v>620</v>
      </c>
    </row>
    <row r="4037">
      <c r="A4037" s="1" t="s">
        <v>6</v>
      </c>
      <c r="B4037" s="11" t="s">
        <v>4736</v>
      </c>
      <c r="C4037" s="1" t="s">
        <v>664</v>
      </c>
    </row>
    <row r="4038">
      <c r="A4038" s="1" t="s">
        <v>6</v>
      </c>
      <c r="B4038" s="11" t="s">
        <v>4737</v>
      </c>
      <c r="C4038" s="1" t="s">
        <v>595</v>
      </c>
    </row>
    <row r="4039">
      <c r="A4039" s="1" t="s">
        <v>6</v>
      </c>
      <c r="B4039" s="11" t="s">
        <v>4738</v>
      </c>
      <c r="C4039" s="1" t="s">
        <v>914</v>
      </c>
    </row>
    <row r="4040">
      <c r="A4040" s="1" t="s">
        <v>6</v>
      </c>
      <c r="B4040" s="11" t="s">
        <v>4739</v>
      </c>
      <c r="C4040" s="1" t="s">
        <v>894</v>
      </c>
    </row>
    <row r="4041">
      <c r="A4041" s="1" t="s">
        <v>6</v>
      </c>
      <c r="B4041" s="11" t="s">
        <v>4740</v>
      </c>
      <c r="C4041" s="1" t="s">
        <v>576</v>
      </c>
    </row>
    <row r="4042">
      <c r="A4042" s="1" t="s">
        <v>6</v>
      </c>
      <c r="B4042" s="11" t="s">
        <v>4741</v>
      </c>
      <c r="C4042" s="1" t="s">
        <v>1034</v>
      </c>
    </row>
    <row r="4043">
      <c r="A4043" s="1" t="s">
        <v>6</v>
      </c>
      <c r="B4043" s="11" t="s">
        <v>4742</v>
      </c>
      <c r="C4043" s="1" t="s">
        <v>894</v>
      </c>
    </row>
    <row r="4044">
      <c r="A4044" s="1" t="s">
        <v>6</v>
      </c>
      <c r="B4044" s="11" t="s">
        <v>4743</v>
      </c>
      <c r="C4044" s="1" t="s">
        <v>894</v>
      </c>
    </row>
    <row r="4045" hidden="1">
      <c r="A4045" s="1" t="s">
        <v>7</v>
      </c>
      <c r="B4045" s="11" t="s">
        <v>4744</v>
      </c>
      <c r="C4045" s="1" t="s">
        <v>536</v>
      </c>
    </row>
    <row r="4046">
      <c r="A4046" s="1" t="s">
        <v>6</v>
      </c>
      <c r="B4046" s="11" t="s">
        <v>4745</v>
      </c>
      <c r="C4046" s="1" t="s">
        <v>546</v>
      </c>
    </row>
    <row r="4047">
      <c r="A4047" s="1" t="s">
        <v>6</v>
      </c>
      <c r="B4047" s="11" t="s">
        <v>4746</v>
      </c>
      <c r="C4047" s="1" t="s">
        <v>879</v>
      </c>
    </row>
    <row r="4048" hidden="1">
      <c r="A4048" s="1" t="s">
        <v>7</v>
      </c>
      <c r="B4048" s="11" t="s">
        <v>4747</v>
      </c>
      <c r="C4048" s="1" t="s">
        <v>536</v>
      </c>
    </row>
    <row r="4049" hidden="1">
      <c r="A4049" s="1" t="s">
        <v>7</v>
      </c>
      <c r="B4049" s="11" t="s">
        <v>4748</v>
      </c>
      <c r="C4049" s="1" t="s">
        <v>1044</v>
      </c>
    </row>
    <row r="4050" hidden="1">
      <c r="A4050" s="1" t="s">
        <v>7</v>
      </c>
      <c r="B4050" s="11" t="s">
        <v>4749</v>
      </c>
      <c r="C4050" s="1" t="s">
        <v>536</v>
      </c>
    </row>
    <row r="4051">
      <c r="A4051" s="1" t="s">
        <v>6</v>
      </c>
      <c r="B4051" s="11" t="s">
        <v>4750</v>
      </c>
      <c r="C4051" s="1" t="s">
        <v>879</v>
      </c>
    </row>
    <row r="4052">
      <c r="A4052" s="1" t="s">
        <v>6</v>
      </c>
      <c r="B4052" s="11" t="s">
        <v>4751</v>
      </c>
      <c r="C4052" s="1" t="s">
        <v>599</v>
      </c>
    </row>
    <row r="4053">
      <c r="A4053" s="1" t="s">
        <v>6</v>
      </c>
      <c r="B4053" s="11" t="s">
        <v>4752</v>
      </c>
      <c r="C4053" s="1" t="s">
        <v>993</v>
      </c>
    </row>
    <row r="4054">
      <c r="A4054" s="1" t="s">
        <v>6</v>
      </c>
      <c r="B4054" s="11" t="s">
        <v>4753</v>
      </c>
      <c r="C4054" s="1" t="s">
        <v>546</v>
      </c>
    </row>
    <row r="4055" hidden="1">
      <c r="A4055" s="1" t="s">
        <v>7</v>
      </c>
      <c r="B4055" s="11" t="s">
        <v>4754</v>
      </c>
      <c r="C4055" s="1" t="s">
        <v>536</v>
      </c>
    </row>
    <row r="4056">
      <c r="A4056" s="1" t="s">
        <v>6</v>
      </c>
      <c r="B4056" s="11" t="s">
        <v>4755</v>
      </c>
      <c r="C4056" s="1" t="s">
        <v>528</v>
      </c>
    </row>
    <row r="4057" hidden="1">
      <c r="A4057" s="1" t="s">
        <v>7</v>
      </c>
      <c r="B4057" s="11" t="s">
        <v>4756</v>
      </c>
      <c r="C4057" s="1" t="s">
        <v>536</v>
      </c>
    </row>
    <row r="4058" hidden="1">
      <c r="A4058" s="1" t="s">
        <v>7</v>
      </c>
      <c r="B4058" s="11" t="s">
        <v>4757</v>
      </c>
      <c r="C4058" s="1" t="s">
        <v>536</v>
      </c>
    </row>
    <row r="4059">
      <c r="A4059" s="1" t="s">
        <v>6</v>
      </c>
      <c r="B4059" s="11" t="s">
        <v>4758</v>
      </c>
      <c r="C4059" s="1" t="s">
        <v>685</v>
      </c>
    </row>
    <row r="4060">
      <c r="A4060" s="1" t="s">
        <v>6</v>
      </c>
      <c r="B4060" s="11" t="s">
        <v>4759</v>
      </c>
      <c r="C4060" s="1" t="s">
        <v>569</v>
      </c>
    </row>
    <row r="4061" hidden="1">
      <c r="A4061" s="1" t="s">
        <v>7</v>
      </c>
      <c r="B4061" s="11" t="s">
        <v>4760</v>
      </c>
      <c r="C4061" s="1" t="s">
        <v>536</v>
      </c>
    </row>
    <row r="4062">
      <c r="A4062" s="1" t="s">
        <v>6</v>
      </c>
      <c r="B4062" s="11" t="s">
        <v>4761</v>
      </c>
      <c r="C4062" s="1" t="s">
        <v>538</v>
      </c>
    </row>
    <row r="4063">
      <c r="A4063" s="1" t="s">
        <v>6</v>
      </c>
      <c r="B4063" s="11" t="s">
        <v>4762</v>
      </c>
      <c r="C4063" s="1" t="s">
        <v>582</v>
      </c>
    </row>
    <row r="4064">
      <c r="A4064" s="1" t="s">
        <v>6</v>
      </c>
      <c r="B4064" s="11" t="s">
        <v>4763</v>
      </c>
      <c r="C4064" s="1" t="s">
        <v>587</v>
      </c>
    </row>
    <row r="4065">
      <c r="A4065" s="1" t="s">
        <v>6</v>
      </c>
      <c r="B4065" s="11" t="s">
        <v>4764</v>
      </c>
      <c r="C4065" s="1" t="s">
        <v>722</v>
      </c>
    </row>
    <row r="4066">
      <c r="A4066" s="1" t="s">
        <v>6</v>
      </c>
      <c r="B4066" s="11" t="s">
        <v>4765</v>
      </c>
      <c r="C4066" s="1" t="s">
        <v>587</v>
      </c>
    </row>
    <row r="4067" hidden="1">
      <c r="A4067" s="1" t="s">
        <v>7</v>
      </c>
      <c r="B4067" s="11" t="s">
        <v>4766</v>
      </c>
      <c r="C4067" s="1" t="s">
        <v>571</v>
      </c>
    </row>
    <row r="4068">
      <c r="A4068" s="1" t="s">
        <v>6</v>
      </c>
      <c r="B4068" s="11" t="s">
        <v>4767</v>
      </c>
      <c r="C4068" s="1" t="s">
        <v>694</v>
      </c>
    </row>
    <row r="4069">
      <c r="A4069" s="1" t="s">
        <v>6</v>
      </c>
      <c r="B4069" s="11" t="s">
        <v>4768</v>
      </c>
      <c r="C4069" s="1" t="s">
        <v>996</v>
      </c>
    </row>
    <row r="4070">
      <c r="A4070" s="1" t="s">
        <v>6</v>
      </c>
      <c r="B4070" s="11" t="s">
        <v>4769</v>
      </c>
      <c r="C4070" s="1" t="s">
        <v>1122</v>
      </c>
    </row>
    <row r="4071">
      <c r="A4071" s="1" t="s">
        <v>6</v>
      </c>
      <c r="B4071" s="11" t="s">
        <v>4770</v>
      </c>
      <c r="C4071" s="1" t="s">
        <v>4771</v>
      </c>
    </row>
    <row r="4072">
      <c r="A4072" s="1" t="s">
        <v>6</v>
      </c>
      <c r="B4072" s="11" t="s">
        <v>4772</v>
      </c>
      <c r="C4072" s="1" t="s">
        <v>929</v>
      </c>
    </row>
    <row r="4073">
      <c r="A4073" s="1" t="s">
        <v>6</v>
      </c>
      <c r="B4073" s="11" t="s">
        <v>4773</v>
      </c>
      <c r="C4073" s="1" t="s">
        <v>778</v>
      </c>
    </row>
    <row r="4074">
      <c r="A4074" s="1" t="s">
        <v>6</v>
      </c>
      <c r="B4074" s="11" t="s">
        <v>4774</v>
      </c>
      <c r="C4074" s="1" t="s">
        <v>965</v>
      </c>
    </row>
    <row r="4075">
      <c r="A4075" s="1" t="s">
        <v>6</v>
      </c>
      <c r="B4075" s="11" t="s">
        <v>4775</v>
      </c>
      <c r="C4075" s="1" t="s">
        <v>634</v>
      </c>
    </row>
    <row r="4076">
      <c r="A4076" s="1" t="s">
        <v>6</v>
      </c>
      <c r="B4076" s="11" t="s">
        <v>4776</v>
      </c>
      <c r="C4076" s="1" t="s">
        <v>673</v>
      </c>
    </row>
    <row r="4077" hidden="1">
      <c r="A4077" s="1" t="s">
        <v>7</v>
      </c>
      <c r="B4077" s="11" t="s">
        <v>4777</v>
      </c>
      <c r="C4077" s="1" t="s">
        <v>536</v>
      </c>
    </row>
    <row r="4078">
      <c r="A4078" s="1" t="s">
        <v>6</v>
      </c>
      <c r="B4078" s="11" t="s">
        <v>4778</v>
      </c>
      <c r="C4078" s="1" t="s">
        <v>561</v>
      </c>
    </row>
    <row r="4079" hidden="1">
      <c r="A4079" s="1" t="s">
        <v>7</v>
      </c>
      <c r="B4079" s="11" t="s">
        <v>4779</v>
      </c>
      <c r="C4079" s="1" t="s">
        <v>628</v>
      </c>
    </row>
    <row r="4080" hidden="1">
      <c r="A4080" s="1" t="s">
        <v>7</v>
      </c>
      <c r="B4080" s="11" t="s">
        <v>4780</v>
      </c>
      <c r="C4080" s="1" t="s">
        <v>571</v>
      </c>
    </row>
    <row r="4081" hidden="1">
      <c r="A4081" s="1" t="s">
        <v>7</v>
      </c>
      <c r="B4081" s="11" t="s">
        <v>4781</v>
      </c>
      <c r="C4081" s="1" t="s">
        <v>536</v>
      </c>
    </row>
    <row r="4082">
      <c r="A4082" s="1" t="s">
        <v>6</v>
      </c>
      <c r="B4082" s="11" t="s">
        <v>4782</v>
      </c>
      <c r="C4082" s="1" t="s">
        <v>914</v>
      </c>
    </row>
    <row r="4083" hidden="1">
      <c r="A4083" s="1" t="s">
        <v>7</v>
      </c>
      <c r="B4083" s="11" t="s">
        <v>4783</v>
      </c>
      <c r="C4083" s="1" t="s">
        <v>536</v>
      </c>
    </row>
    <row r="4084">
      <c r="A4084" s="1" t="s">
        <v>6</v>
      </c>
      <c r="B4084" s="11" t="s">
        <v>4784</v>
      </c>
      <c r="C4084" s="1" t="s">
        <v>834</v>
      </c>
    </row>
    <row r="4085" hidden="1">
      <c r="A4085" s="1" t="s">
        <v>7</v>
      </c>
      <c r="B4085" s="11" t="s">
        <v>4785</v>
      </c>
      <c r="C4085" s="1" t="s">
        <v>628</v>
      </c>
    </row>
    <row r="4086" hidden="1">
      <c r="A4086" s="1" t="s">
        <v>7</v>
      </c>
      <c r="B4086" s="11" t="s">
        <v>4786</v>
      </c>
      <c r="C4086" s="1" t="s">
        <v>536</v>
      </c>
    </row>
    <row r="4087" hidden="1">
      <c r="A4087" s="1" t="s">
        <v>7</v>
      </c>
      <c r="B4087" s="11" t="s">
        <v>4787</v>
      </c>
      <c r="C4087" s="1" t="s">
        <v>536</v>
      </c>
    </row>
    <row r="4088" hidden="1">
      <c r="A4088" s="1" t="s">
        <v>7</v>
      </c>
      <c r="B4088" s="11" t="s">
        <v>4788</v>
      </c>
      <c r="C4088" s="1" t="s">
        <v>536</v>
      </c>
    </row>
    <row r="4089" hidden="1">
      <c r="A4089" s="1" t="s">
        <v>7</v>
      </c>
      <c r="B4089" s="11" t="s">
        <v>4789</v>
      </c>
      <c r="C4089" s="1" t="s">
        <v>536</v>
      </c>
    </row>
    <row r="4090" hidden="1">
      <c r="A4090" s="1" t="s">
        <v>7</v>
      </c>
      <c r="B4090" s="11" t="s">
        <v>4790</v>
      </c>
      <c r="C4090" s="1" t="s">
        <v>526</v>
      </c>
    </row>
    <row r="4091">
      <c r="A4091" s="1" t="s">
        <v>6</v>
      </c>
      <c r="B4091" s="11" t="s">
        <v>4791</v>
      </c>
      <c r="C4091" s="1" t="s">
        <v>597</v>
      </c>
    </row>
    <row r="4092">
      <c r="A4092" s="1" t="s">
        <v>6</v>
      </c>
      <c r="B4092" s="11" t="s">
        <v>4792</v>
      </c>
      <c r="C4092" s="1" t="s">
        <v>809</v>
      </c>
    </row>
    <row r="4093">
      <c r="A4093" s="1" t="s">
        <v>6</v>
      </c>
      <c r="B4093" s="11" t="s">
        <v>4793</v>
      </c>
      <c r="C4093" s="1" t="s">
        <v>1134</v>
      </c>
    </row>
    <row r="4094">
      <c r="A4094" s="1" t="s">
        <v>6</v>
      </c>
      <c r="B4094" s="11" t="s">
        <v>4794</v>
      </c>
      <c r="C4094" s="1" t="s">
        <v>694</v>
      </c>
    </row>
    <row r="4095">
      <c r="A4095" s="1" t="s">
        <v>6</v>
      </c>
      <c r="B4095" s="11" t="s">
        <v>4795</v>
      </c>
      <c r="C4095" s="1" t="s">
        <v>589</v>
      </c>
    </row>
    <row r="4096">
      <c r="A4096" s="1" t="s">
        <v>6</v>
      </c>
      <c r="B4096" s="11" t="s">
        <v>4796</v>
      </c>
      <c r="C4096" s="1" t="s">
        <v>965</v>
      </c>
    </row>
    <row r="4097">
      <c r="A4097" s="1" t="s">
        <v>6</v>
      </c>
      <c r="B4097" s="11" t="s">
        <v>4797</v>
      </c>
      <c r="C4097" s="1" t="s">
        <v>929</v>
      </c>
    </row>
    <row r="4098">
      <c r="A4098" s="1" t="s">
        <v>6</v>
      </c>
      <c r="B4098" s="11" t="s">
        <v>4798</v>
      </c>
      <c r="C4098" s="1" t="s">
        <v>559</v>
      </c>
    </row>
    <row r="4099">
      <c r="A4099" s="1" t="s">
        <v>6</v>
      </c>
      <c r="B4099" s="11" t="s">
        <v>4799</v>
      </c>
      <c r="C4099" s="1" t="s">
        <v>645</v>
      </c>
    </row>
    <row r="4100">
      <c r="A4100" s="1" t="s">
        <v>6</v>
      </c>
      <c r="B4100" s="11" t="s">
        <v>4800</v>
      </c>
      <c r="C4100" s="1" t="s">
        <v>569</v>
      </c>
    </row>
    <row r="4101">
      <c r="A4101" s="1" t="s">
        <v>6</v>
      </c>
      <c r="B4101" s="11" t="s">
        <v>4801</v>
      </c>
      <c r="C4101" s="1" t="s">
        <v>879</v>
      </c>
    </row>
    <row r="4102">
      <c r="A4102" s="1" t="s">
        <v>6</v>
      </c>
      <c r="B4102" s="11" t="s">
        <v>4802</v>
      </c>
      <c r="C4102" s="1" t="s">
        <v>582</v>
      </c>
    </row>
    <row r="4103">
      <c r="A4103" s="1" t="s">
        <v>6</v>
      </c>
      <c r="B4103" s="11" t="s">
        <v>4803</v>
      </c>
      <c r="C4103" s="1" t="s">
        <v>565</v>
      </c>
    </row>
    <row r="4104" hidden="1">
      <c r="A4104" s="1" t="s">
        <v>7</v>
      </c>
      <c r="B4104" s="11" t="s">
        <v>4804</v>
      </c>
      <c r="C4104" s="1" t="s">
        <v>571</v>
      </c>
    </row>
    <row r="4105" hidden="1">
      <c r="A4105" s="1" t="s">
        <v>7</v>
      </c>
      <c r="B4105" s="11" t="s">
        <v>4805</v>
      </c>
      <c r="C4105" s="1" t="s">
        <v>536</v>
      </c>
    </row>
    <row r="4106" hidden="1">
      <c r="A4106" s="1" t="s">
        <v>7</v>
      </c>
      <c r="B4106" s="11" t="s">
        <v>4806</v>
      </c>
      <c r="C4106" s="1" t="s">
        <v>571</v>
      </c>
    </row>
    <row r="4107" hidden="1">
      <c r="A4107" s="1" t="s">
        <v>7</v>
      </c>
      <c r="B4107" s="11" t="s">
        <v>4807</v>
      </c>
      <c r="C4107" s="1" t="s">
        <v>536</v>
      </c>
    </row>
    <row r="4108" hidden="1">
      <c r="A4108" s="1" t="s">
        <v>7</v>
      </c>
      <c r="B4108" s="11" t="s">
        <v>4808</v>
      </c>
      <c r="C4108" s="1" t="s">
        <v>536</v>
      </c>
    </row>
    <row r="4109">
      <c r="A4109" s="1" t="s">
        <v>6</v>
      </c>
      <c r="B4109" s="11" t="s">
        <v>4809</v>
      </c>
      <c r="C4109" s="1" t="s">
        <v>576</v>
      </c>
    </row>
    <row r="4110">
      <c r="A4110" s="1" t="s">
        <v>6</v>
      </c>
      <c r="B4110" s="11" t="s">
        <v>4810</v>
      </c>
      <c r="C4110" s="1" t="s">
        <v>894</v>
      </c>
    </row>
    <row r="4111" hidden="1">
      <c r="A4111" s="1" t="s">
        <v>7</v>
      </c>
      <c r="B4111" s="11" t="s">
        <v>4811</v>
      </c>
      <c r="C4111" s="1" t="s">
        <v>571</v>
      </c>
    </row>
    <row r="4112">
      <c r="A4112" s="1" t="s">
        <v>6</v>
      </c>
      <c r="B4112" s="11" t="s">
        <v>4812</v>
      </c>
      <c r="C4112" s="1" t="s">
        <v>599</v>
      </c>
    </row>
    <row r="4113">
      <c r="A4113" s="1" t="s">
        <v>6</v>
      </c>
      <c r="B4113" s="11" t="s">
        <v>4813</v>
      </c>
      <c r="C4113" s="1" t="s">
        <v>681</v>
      </c>
    </row>
    <row r="4114" hidden="1">
      <c r="A4114" s="1" t="s">
        <v>7</v>
      </c>
      <c r="B4114" s="11" t="s">
        <v>4814</v>
      </c>
      <c r="C4114" s="1" t="s">
        <v>536</v>
      </c>
    </row>
    <row r="4115" hidden="1">
      <c r="A4115" s="1" t="s">
        <v>7</v>
      </c>
      <c r="B4115" s="11" t="s">
        <v>4815</v>
      </c>
      <c r="C4115" s="1" t="s">
        <v>571</v>
      </c>
    </row>
    <row r="4116" hidden="1">
      <c r="A4116" s="1" t="s">
        <v>7</v>
      </c>
      <c r="B4116" s="11" t="s">
        <v>4816</v>
      </c>
      <c r="C4116" s="1" t="s">
        <v>536</v>
      </c>
    </row>
    <row r="4117" hidden="1">
      <c r="A4117" s="1" t="s">
        <v>7</v>
      </c>
      <c r="B4117" s="11" t="s">
        <v>4817</v>
      </c>
      <c r="C4117" s="1" t="s">
        <v>536</v>
      </c>
    </row>
    <row r="4118">
      <c r="A4118" s="1" t="s">
        <v>6</v>
      </c>
      <c r="B4118" s="11" t="s">
        <v>4818</v>
      </c>
      <c r="C4118" s="1" t="s">
        <v>530</v>
      </c>
    </row>
    <row r="4119">
      <c r="A4119" s="1" t="s">
        <v>6</v>
      </c>
      <c r="B4119" s="11" t="s">
        <v>4819</v>
      </c>
      <c r="C4119" s="1" t="s">
        <v>565</v>
      </c>
    </row>
    <row r="4120" hidden="1">
      <c r="A4120" s="1" t="s">
        <v>7</v>
      </c>
      <c r="B4120" s="11" t="s">
        <v>4820</v>
      </c>
      <c r="C4120" s="1" t="s">
        <v>536</v>
      </c>
    </row>
    <row r="4121">
      <c r="A4121" s="1" t="s">
        <v>6</v>
      </c>
      <c r="B4121" s="11" t="s">
        <v>4821</v>
      </c>
      <c r="C4121" s="1" t="s">
        <v>890</v>
      </c>
    </row>
    <row r="4122">
      <c r="A4122" s="1" t="s">
        <v>6</v>
      </c>
      <c r="B4122" s="11" t="s">
        <v>4822</v>
      </c>
      <c r="C4122" s="1" t="s">
        <v>1410</v>
      </c>
    </row>
    <row r="4123" hidden="1">
      <c r="A4123" s="1" t="s">
        <v>7</v>
      </c>
      <c r="B4123" s="11" t="s">
        <v>4823</v>
      </c>
      <c r="C4123" s="1" t="s">
        <v>1044</v>
      </c>
    </row>
    <row r="4124">
      <c r="A4124" s="1" t="s">
        <v>6</v>
      </c>
      <c r="B4124" s="11" t="s">
        <v>4824</v>
      </c>
      <c r="C4124" s="1" t="s">
        <v>710</v>
      </c>
    </row>
    <row r="4125">
      <c r="A4125" s="1" t="s">
        <v>6</v>
      </c>
      <c r="B4125" s="11" t="s">
        <v>4825</v>
      </c>
      <c r="C4125" s="1" t="s">
        <v>803</v>
      </c>
    </row>
    <row r="4126">
      <c r="A4126" s="1" t="s">
        <v>6</v>
      </c>
      <c r="B4126" s="11" t="s">
        <v>4826</v>
      </c>
      <c r="C4126" s="1" t="s">
        <v>1219</v>
      </c>
    </row>
    <row r="4127">
      <c r="A4127" s="1" t="s">
        <v>6</v>
      </c>
      <c r="B4127" s="11" t="s">
        <v>4827</v>
      </c>
      <c r="C4127" s="1" t="s">
        <v>599</v>
      </c>
    </row>
    <row r="4128">
      <c r="A4128" s="1" t="s">
        <v>6</v>
      </c>
      <c r="B4128" s="11" t="s">
        <v>4828</v>
      </c>
      <c r="C4128" s="1" t="s">
        <v>710</v>
      </c>
    </row>
    <row r="4129" hidden="1">
      <c r="A4129" s="1" t="s">
        <v>7</v>
      </c>
      <c r="B4129" s="11" t="s">
        <v>4829</v>
      </c>
      <c r="C4129" s="1" t="s">
        <v>536</v>
      </c>
    </row>
    <row r="4130">
      <c r="A4130" s="1" t="s">
        <v>6</v>
      </c>
      <c r="B4130" s="11" t="s">
        <v>4830</v>
      </c>
      <c r="C4130" s="1" t="s">
        <v>696</v>
      </c>
    </row>
    <row r="4131">
      <c r="A4131" s="1" t="s">
        <v>6</v>
      </c>
      <c r="B4131" s="11" t="s">
        <v>4831</v>
      </c>
      <c r="C4131" s="1" t="s">
        <v>595</v>
      </c>
    </row>
    <row r="4132">
      <c r="A4132" s="1" t="s">
        <v>6</v>
      </c>
      <c r="B4132" s="11" t="s">
        <v>4832</v>
      </c>
      <c r="C4132" s="1" t="s">
        <v>664</v>
      </c>
    </row>
    <row r="4133" hidden="1">
      <c r="A4133" s="1" t="s">
        <v>7</v>
      </c>
      <c r="B4133" s="11" t="s">
        <v>4833</v>
      </c>
      <c r="C4133" s="1" t="s">
        <v>536</v>
      </c>
    </row>
    <row r="4134">
      <c r="A4134" s="1" t="s">
        <v>6</v>
      </c>
      <c r="B4134" s="11" t="s">
        <v>4834</v>
      </c>
      <c r="C4134" s="1" t="s">
        <v>750</v>
      </c>
    </row>
    <row r="4135" hidden="1">
      <c r="A4135" s="1" t="s">
        <v>7</v>
      </c>
      <c r="B4135" s="11" t="s">
        <v>4835</v>
      </c>
      <c r="C4135" s="1" t="s">
        <v>536</v>
      </c>
    </row>
    <row r="4136" hidden="1">
      <c r="A4136" s="1" t="s">
        <v>7</v>
      </c>
      <c r="B4136" s="11" t="s">
        <v>4836</v>
      </c>
      <c r="C4136" s="1" t="s">
        <v>536</v>
      </c>
    </row>
    <row r="4137">
      <c r="A4137" s="1" t="s">
        <v>6</v>
      </c>
      <c r="B4137" s="11" t="s">
        <v>4837</v>
      </c>
      <c r="C4137" s="1" t="s">
        <v>580</v>
      </c>
    </row>
    <row r="4138" hidden="1">
      <c r="A4138" s="1" t="s">
        <v>7</v>
      </c>
      <c r="B4138" s="11" t="s">
        <v>4838</v>
      </c>
      <c r="C4138" s="1" t="s">
        <v>536</v>
      </c>
    </row>
    <row r="4139">
      <c r="A4139" s="1" t="s">
        <v>6</v>
      </c>
      <c r="B4139" s="11" t="s">
        <v>4839</v>
      </c>
      <c r="C4139" s="1" t="s">
        <v>890</v>
      </c>
    </row>
    <row r="4140">
      <c r="A4140" s="1" t="s">
        <v>6</v>
      </c>
      <c r="B4140" s="11" t="s">
        <v>4840</v>
      </c>
      <c r="C4140" s="1" t="s">
        <v>550</v>
      </c>
    </row>
    <row r="4141">
      <c r="A4141" s="1" t="s">
        <v>6</v>
      </c>
      <c r="B4141" s="11" t="s">
        <v>4841</v>
      </c>
      <c r="C4141" s="1" t="s">
        <v>642</v>
      </c>
    </row>
    <row r="4142">
      <c r="A4142" s="1" t="s">
        <v>6</v>
      </c>
      <c r="B4142" s="11" t="s">
        <v>4842</v>
      </c>
      <c r="C4142" s="1" t="s">
        <v>750</v>
      </c>
    </row>
    <row r="4143" hidden="1">
      <c r="A4143" s="1" t="s">
        <v>7</v>
      </c>
      <c r="B4143" s="11" t="s">
        <v>4843</v>
      </c>
      <c r="C4143" s="1" t="s">
        <v>536</v>
      </c>
    </row>
    <row r="4144">
      <c r="A4144" s="1" t="s">
        <v>6</v>
      </c>
      <c r="B4144" s="11" t="s">
        <v>4844</v>
      </c>
      <c r="C4144" s="1" t="s">
        <v>580</v>
      </c>
    </row>
    <row r="4145" hidden="1">
      <c r="A4145" s="1" t="s">
        <v>7</v>
      </c>
      <c r="B4145" s="11" t="s">
        <v>4845</v>
      </c>
      <c r="C4145" s="1" t="s">
        <v>536</v>
      </c>
    </row>
    <row r="4146">
      <c r="A4146" s="1" t="s">
        <v>6</v>
      </c>
      <c r="B4146" s="11" t="s">
        <v>4846</v>
      </c>
      <c r="C4146" s="1" t="s">
        <v>645</v>
      </c>
    </row>
    <row r="4147">
      <c r="A4147" s="1" t="s">
        <v>6</v>
      </c>
      <c r="B4147" s="11" t="s">
        <v>4847</v>
      </c>
      <c r="C4147" s="1" t="s">
        <v>694</v>
      </c>
    </row>
    <row r="4148">
      <c r="A4148" s="1" t="s">
        <v>6</v>
      </c>
      <c r="B4148" s="11" t="s">
        <v>4848</v>
      </c>
      <c r="C4148" s="1" t="s">
        <v>582</v>
      </c>
    </row>
    <row r="4149">
      <c r="A4149" s="1" t="s">
        <v>6</v>
      </c>
      <c r="B4149" s="11" t="s">
        <v>4849</v>
      </c>
      <c r="C4149" s="1" t="s">
        <v>645</v>
      </c>
    </row>
    <row r="4150">
      <c r="A4150" s="1" t="s">
        <v>6</v>
      </c>
      <c r="B4150" s="11" t="s">
        <v>4850</v>
      </c>
      <c r="C4150" s="1" t="s">
        <v>569</v>
      </c>
    </row>
    <row r="4151">
      <c r="A4151" s="1" t="s">
        <v>6</v>
      </c>
      <c r="B4151" s="11" t="s">
        <v>4851</v>
      </c>
      <c r="C4151" s="1" t="s">
        <v>540</v>
      </c>
    </row>
    <row r="4152">
      <c r="A4152" s="1" t="s">
        <v>6</v>
      </c>
      <c r="B4152" s="11" t="s">
        <v>4852</v>
      </c>
      <c r="C4152" s="1" t="s">
        <v>602</v>
      </c>
    </row>
    <row r="4153">
      <c r="A4153" s="1" t="s">
        <v>6</v>
      </c>
      <c r="B4153" s="11" t="s">
        <v>4853</v>
      </c>
      <c r="C4153" s="1" t="s">
        <v>528</v>
      </c>
    </row>
    <row r="4154">
      <c r="A4154" s="1" t="s">
        <v>6</v>
      </c>
      <c r="B4154" s="11" t="s">
        <v>4854</v>
      </c>
      <c r="C4154" s="1" t="s">
        <v>610</v>
      </c>
    </row>
    <row r="4155">
      <c r="A4155" s="1" t="s">
        <v>6</v>
      </c>
      <c r="B4155" s="11" t="s">
        <v>4855</v>
      </c>
      <c r="C4155" s="1" t="s">
        <v>528</v>
      </c>
    </row>
    <row r="4156">
      <c r="A4156" s="1" t="s">
        <v>6</v>
      </c>
      <c r="B4156" s="11" t="s">
        <v>4856</v>
      </c>
      <c r="C4156" s="1" t="s">
        <v>851</v>
      </c>
    </row>
    <row r="4157">
      <c r="A4157" s="1" t="s">
        <v>6</v>
      </c>
      <c r="B4157" s="11" t="s">
        <v>4857</v>
      </c>
      <c r="C4157" s="1" t="s">
        <v>1016</v>
      </c>
    </row>
    <row r="4158" hidden="1">
      <c r="A4158" s="1" t="s">
        <v>7</v>
      </c>
      <c r="B4158" s="11" t="s">
        <v>4858</v>
      </c>
      <c r="C4158" s="1" t="s">
        <v>536</v>
      </c>
    </row>
    <row r="4159" hidden="1">
      <c r="A4159" s="1" t="s">
        <v>7</v>
      </c>
      <c r="B4159" s="11" t="s">
        <v>4859</v>
      </c>
      <c r="C4159" s="1" t="s">
        <v>536</v>
      </c>
    </row>
    <row r="4160" hidden="1">
      <c r="A4160" s="1" t="s">
        <v>7</v>
      </c>
      <c r="B4160" s="11" t="s">
        <v>4860</v>
      </c>
      <c r="C4160" s="1" t="s">
        <v>571</v>
      </c>
    </row>
    <row r="4161">
      <c r="A4161" s="1" t="s">
        <v>6</v>
      </c>
      <c r="B4161" s="11" t="s">
        <v>4861</v>
      </c>
      <c r="C4161" s="1" t="s">
        <v>996</v>
      </c>
    </row>
    <row r="4162" hidden="1">
      <c r="A4162" s="1" t="s">
        <v>7</v>
      </c>
      <c r="B4162" s="11" t="s">
        <v>4862</v>
      </c>
      <c r="C4162" s="1" t="s">
        <v>1694</v>
      </c>
    </row>
    <row r="4163">
      <c r="A4163" s="1" t="s">
        <v>6</v>
      </c>
      <c r="B4163" s="11" t="s">
        <v>4863</v>
      </c>
      <c r="C4163" s="1" t="s">
        <v>610</v>
      </c>
    </row>
    <row r="4164">
      <c r="A4164" s="1" t="s">
        <v>6</v>
      </c>
      <c r="B4164" s="11" t="s">
        <v>4864</v>
      </c>
      <c r="C4164" s="1" t="s">
        <v>700</v>
      </c>
    </row>
    <row r="4165">
      <c r="A4165" s="1" t="s">
        <v>6</v>
      </c>
      <c r="B4165" s="11" t="s">
        <v>4865</v>
      </c>
      <c r="C4165" s="1" t="s">
        <v>673</v>
      </c>
    </row>
    <row r="4166">
      <c r="A4166" s="1" t="s">
        <v>6</v>
      </c>
      <c r="B4166" s="11" t="s">
        <v>4866</v>
      </c>
      <c r="C4166" s="1" t="s">
        <v>768</v>
      </c>
    </row>
    <row r="4167">
      <c r="A4167" s="1" t="s">
        <v>6</v>
      </c>
      <c r="B4167" s="11" t="s">
        <v>4867</v>
      </c>
      <c r="C4167" s="1" t="s">
        <v>528</v>
      </c>
    </row>
    <row r="4168">
      <c r="A4168" s="1" t="s">
        <v>6</v>
      </c>
      <c r="B4168" s="11" t="s">
        <v>4868</v>
      </c>
      <c r="C4168" s="1" t="s">
        <v>569</v>
      </c>
    </row>
    <row r="4169" hidden="1">
      <c r="A4169" s="1" t="s">
        <v>7</v>
      </c>
      <c r="B4169" s="11" t="s">
        <v>4869</v>
      </c>
      <c r="C4169" s="1" t="s">
        <v>536</v>
      </c>
    </row>
    <row r="4170">
      <c r="A4170" s="1" t="s">
        <v>6</v>
      </c>
      <c r="B4170" s="11" t="s">
        <v>4870</v>
      </c>
      <c r="C4170" s="1" t="s">
        <v>1377</v>
      </c>
    </row>
    <row r="4171">
      <c r="A4171" s="1" t="s">
        <v>6</v>
      </c>
      <c r="B4171" s="11" t="s">
        <v>4871</v>
      </c>
      <c r="C4171" s="1" t="s">
        <v>1166</v>
      </c>
    </row>
    <row r="4172" hidden="1">
      <c r="A4172" s="1" t="s">
        <v>7</v>
      </c>
      <c r="B4172" s="11" t="s">
        <v>4872</v>
      </c>
      <c r="C4172" s="1" t="s">
        <v>536</v>
      </c>
    </row>
    <row r="4173">
      <c r="A4173" s="1" t="s">
        <v>6</v>
      </c>
      <c r="B4173" s="11" t="s">
        <v>4873</v>
      </c>
      <c r="C4173" s="1" t="s">
        <v>673</v>
      </c>
    </row>
    <row r="4174">
      <c r="A4174" s="1" t="s">
        <v>6</v>
      </c>
      <c r="B4174" s="11" t="s">
        <v>4874</v>
      </c>
      <c r="C4174" s="1" t="s">
        <v>540</v>
      </c>
    </row>
    <row r="4175" hidden="1">
      <c r="A4175" s="1" t="s">
        <v>7</v>
      </c>
      <c r="B4175" s="11" t="s">
        <v>4875</v>
      </c>
      <c r="C4175" s="1" t="s">
        <v>571</v>
      </c>
    </row>
    <row r="4176">
      <c r="A4176" s="1" t="s">
        <v>6</v>
      </c>
      <c r="B4176" s="11" t="s">
        <v>4876</v>
      </c>
      <c r="C4176" s="1" t="s">
        <v>573</v>
      </c>
    </row>
    <row r="4177" hidden="1">
      <c r="A4177" s="1" t="s">
        <v>7</v>
      </c>
      <c r="B4177" s="11" t="s">
        <v>4877</v>
      </c>
      <c r="C4177" s="1" t="s">
        <v>536</v>
      </c>
    </row>
    <row r="4178">
      <c r="A4178" s="1" t="s">
        <v>6</v>
      </c>
      <c r="B4178" s="11" t="s">
        <v>4878</v>
      </c>
      <c r="C4178" s="1" t="s">
        <v>851</v>
      </c>
    </row>
    <row r="4179">
      <c r="A4179" s="1" t="s">
        <v>6</v>
      </c>
      <c r="B4179" s="11" t="s">
        <v>4879</v>
      </c>
      <c r="C4179" s="1" t="s">
        <v>700</v>
      </c>
    </row>
    <row r="4180">
      <c r="A4180" s="1" t="s">
        <v>6</v>
      </c>
      <c r="B4180" s="11" t="s">
        <v>4880</v>
      </c>
      <c r="C4180" s="1" t="s">
        <v>737</v>
      </c>
    </row>
    <row r="4181" hidden="1">
      <c r="A4181" s="1" t="s">
        <v>7</v>
      </c>
      <c r="B4181" s="11" t="s">
        <v>4881</v>
      </c>
      <c r="C4181" s="1" t="s">
        <v>536</v>
      </c>
    </row>
    <row r="4182" hidden="1">
      <c r="A4182" s="1" t="s">
        <v>7</v>
      </c>
      <c r="B4182" s="11" t="s">
        <v>4882</v>
      </c>
      <c r="C4182" s="1" t="s">
        <v>536</v>
      </c>
    </row>
    <row r="4183" hidden="1">
      <c r="A4183" s="1" t="s">
        <v>7</v>
      </c>
      <c r="B4183" s="11" t="s">
        <v>4883</v>
      </c>
      <c r="C4183" s="1" t="s">
        <v>536</v>
      </c>
    </row>
    <row r="4184">
      <c r="A4184" s="1" t="s">
        <v>6</v>
      </c>
      <c r="B4184" s="11" t="s">
        <v>4884</v>
      </c>
      <c r="C4184" s="1" t="s">
        <v>681</v>
      </c>
    </row>
    <row r="4185">
      <c r="A4185" s="1" t="s">
        <v>6</v>
      </c>
      <c r="B4185" s="11" t="s">
        <v>4885</v>
      </c>
      <c r="C4185" s="1" t="s">
        <v>567</v>
      </c>
    </row>
    <row r="4186">
      <c r="A4186" s="1" t="s">
        <v>6</v>
      </c>
      <c r="B4186" s="11" t="s">
        <v>4886</v>
      </c>
      <c r="C4186" s="1" t="s">
        <v>528</v>
      </c>
    </row>
    <row r="4187">
      <c r="A4187" s="1" t="s">
        <v>6</v>
      </c>
      <c r="B4187" s="11" t="s">
        <v>4887</v>
      </c>
      <c r="C4187" s="1" t="s">
        <v>1288</v>
      </c>
    </row>
    <row r="4188">
      <c r="A4188" s="1" t="s">
        <v>6</v>
      </c>
      <c r="B4188" s="11" t="s">
        <v>4888</v>
      </c>
      <c r="C4188" s="1" t="s">
        <v>1116</v>
      </c>
    </row>
    <row r="4189">
      <c r="A4189" s="1" t="s">
        <v>6</v>
      </c>
      <c r="B4189" s="11" t="s">
        <v>4889</v>
      </c>
      <c r="C4189" s="1" t="s">
        <v>1116</v>
      </c>
    </row>
    <row r="4190">
      <c r="A4190" s="1" t="s">
        <v>6</v>
      </c>
      <c r="B4190" s="11" t="s">
        <v>4890</v>
      </c>
      <c r="C4190" s="1" t="s">
        <v>1882</v>
      </c>
    </row>
    <row r="4191">
      <c r="A4191" s="1" t="s">
        <v>6</v>
      </c>
      <c r="B4191" s="11" t="s">
        <v>4891</v>
      </c>
      <c r="C4191" s="1" t="s">
        <v>923</v>
      </c>
    </row>
    <row r="4192">
      <c r="A4192" s="1" t="s">
        <v>6</v>
      </c>
      <c r="B4192" s="11" t="s">
        <v>4892</v>
      </c>
      <c r="C4192" s="1" t="s">
        <v>1882</v>
      </c>
    </row>
    <row r="4193">
      <c r="A4193" s="1" t="s">
        <v>6</v>
      </c>
      <c r="B4193" s="11" t="s">
        <v>4893</v>
      </c>
      <c r="C4193" s="1" t="s">
        <v>1882</v>
      </c>
    </row>
    <row r="4194">
      <c r="A4194" s="1" t="s">
        <v>6</v>
      </c>
      <c r="B4194" s="11" t="s">
        <v>4894</v>
      </c>
      <c r="C4194" s="1" t="s">
        <v>923</v>
      </c>
    </row>
    <row r="4195">
      <c r="A4195" s="1" t="s">
        <v>6</v>
      </c>
      <c r="B4195" s="11" t="s">
        <v>4895</v>
      </c>
      <c r="C4195" s="1" t="s">
        <v>1134</v>
      </c>
    </row>
    <row r="4196">
      <c r="A4196" s="1" t="s">
        <v>6</v>
      </c>
      <c r="B4196" s="11" t="s">
        <v>4896</v>
      </c>
      <c r="C4196" s="1" t="s">
        <v>1116</v>
      </c>
    </row>
    <row r="4197">
      <c r="A4197" s="1" t="s">
        <v>6</v>
      </c>
      <c r="B4197" s="11" t="s">
        <v>4897</v>
      </c>
      <c r="C4197" s="1" t="s">
        <v>809</v>
      </c>
    </row>
    <row r="4198">
      <c r="A4198" s="1" t="s">
        <v>6</v>
      </c>
      <c r="B4198" s="11" t="s">
        <v>4898</v>
      </c>
      <c r="C4198" s="1" t="s">
        <v>2436</v>
      </c>
    </row>
    <row r="4199">
      <c r="A4199" s="1" t="s">
        <v>6</v>
      </c>
      <c r="B4199" s="11" t="s">
        <v>4899</v>
      </c>
      <c r="C4199" s="1" t="s">
        <v>965</v>
      </c>
    </row>
    <row r="4200">
      <c r="A4200" s="1" t="s">
        <v>6</v>
      </c>
      <c r="B4200" s="11" t="s">
        <v>4900</v>
      </c>
      <c r="C4200" s="1" t="s">
        <v>1882</v>
      </c>
    </row>
    <row r="4201">
      <c r="A4201" s="1" t="s">
        <v>6</v>
      </c>
      <c r="B4201" s="11" t="s">
        <v>4901</v>
      </c>
      <c r="C4201" s="1" t="s">
        <v>552</v>
      </c>
    </row>
    <row r="4202">
      <c r="A4202" s="1" t="s">
        <v>6</v>
      </c>
      <c r="B4202" s="11" t="s">
        <v>4902</v>
      </c>
      <c r="C4202" s="1" t="s">
        <v>595</v>
      </c>
    </row>
    <row r="4203" hidden="1">
      <c r="A4203" s="1" t="s">
        <v>7</v>
      </c>
      <c r="B4203" s="11" t="s">
        <v>4903</v>
      </c>
      <c r="C4203" s="1" t="s">
        <v>571</v>
      </c>
    </row>
    <row r="4204">
      <c r="A4204" s="1" t="s">
        <v>6</v>
      </c>
      <c r="B4204" s="11" t="s">
        <v>4904</v>
      </c>
      <c r="C4204" s="1" t="s">
        <v>620</v>
      </c>
    </row>
    <row r="4205">
      <c r="A4205" s="1" t="s">
        <v>6</v>
      </c>
      <c r="B4205" s="11" t="s">
        <v>4905</v>
      </c>
      <c r="C4205" s="1" t="s">
        <v>540</v>
      </c>
    </row>
    <row r="4206" hidden="1">
      <c r="A4206" s="1" t="s">
        <v>7</v>
      </c>
      <c r="B4206" s="11" t="s">
        <v>4906</v>
      </c>
      <c r="C4206" s="1" t="s">
        <v>536</v>
      </c>
    </row>
    <row r="4207" hidden="1">
      <c r="A4207" s="1" t="s">
        <v>7</v>
      </c>
      <c r="B4207" s="11" t="s">
        <v>4907</v>
      </c>
      <c r="C4207" s="1" t="s">
        <v>536</v>
      </c>
    </row>
    <row r="4208" hidden="1">
      <c r="A4208" s="1" t="s">
        <v>7</v>
      </c>
      <c r="B4208" s="11" t="s">
        <v>4908</v>
      </c>
      <c r="C4208" s="1" t="s">
        <v>536</v>
      </c>
    </row>
    <row r="4209">
      <c r="A4209" s="1" t="s">
        <v>6</v>
      </c>
      <c r="B4209" s="11" t="s">
        <v>412</v>
      </c>
      <c r="C4209" s="1" t="s">
        <v>673</v>
      </c>
    </row>
    <row r="4210" hidden="1">
      <c r="A4210" s="1" t="s">
        <v>7</v>
      </c>
      <c r="B4210" s="11" t="s">
        <v>4909</v>
      </c>
      <c r="C4210" s="1" t="s">
        <v>536</v>
      </c>
    </row>
    <row r="4211">
      <c r="A4211" s="1" t="s">
        <v>6</v>
      </c>
      <c r="B4211" s="11" t="s">
        <v>4910</v>
      </c>
      <c r="C4211" s="1" t="s">
        <v>1107</v>
      </c>
    </row>
    <row r="4212">
      <c r="A4212" s="1" t="s">
        <v>6</v>
      </c>
      <c r="B4212" s="11" t="s">
        <v>4911</v>
      </c>
      <c r="C4212" s="1" t="s">
        <v>720</v>
      </c>
    </row>
    <row r="4213">
      <c r="A4213" s="1" t="s">
        <v>6</v>
      </c>
      <c r="B4213" s="11" t="s">
        <v>4912</v>
      </c>
      <c r="C4213" s="1" t="s">
        <v>589</v>
      </c>
    </row>
    <row r="4214">
      <c r="A4214" s="1" t="s">
        <v>6</v>
      </c>
      <c r="B4214" s="11" t="s">
        <v>4913</v>
      </c>
      <c r="C4214" s="1" t="s">
        <v>1303</v>
      </c>
    </row>
    <row r="4215">
      <c r="A4215" s="1" t="s">
        <v>6</v>
      </c>
      <c r="B4215" s="11" t="s">
        <v>4914</v>
      </c>
      <c r="C4215" s="1" t="s">
        <v>532</v>
      </c>
    </row>
    <row r="4216">
      <c r="A4216" s="1" t="s">
        <v>6</v>
      </c>
      <c r="B4216" s="11" t="s">
        <v>4915</v>
      </c>
      <c r="C4216" s="1" t="s">
        <v>645</v>
      </c>
    </row>
    <row r="4217" hidden="1">
      <c r="A4217" s="1" t="s">
        <v>7</v>
      </c>
      <c r="B4217" s="11" t="s">
        <v>4916</v>
      </c>
      <c r="C4217" s="1" t="s">
        <v>536</v>
      </c>
    </row>
    <row r="4218" hidden="1">
      <c r="A4218" s="1" t="s">
        <v>7</v>
      </c>
      <c r="B4218" s="11" t="s">
        <v>4917</v>
      </c>
      <c r="C4218" s="1" t="s">
        <v>536</v>
      </c>
    </row>
    <row r="4219" hidden="1">
      <c r="A4219" s="1" t="s">
        <v>7</v>
      </c>
      <c r="B4219" s="11" t="s">
        <v>4918</v>
      </c>
      <c r="C4219" s="1" t="s">
        <v>526</v>
      </c>
    </row>
    <row r="4220">
      <c r="A4220" s="1" t="s">
        <v>6</v>
      </c>
      <c r="B4220" s="11" t="s">
        <v>4919</v>
      </c>
      <c r="C4220" s="1" t="s">
        <v>645</v>
      </c>
    </row>
    <row r="4221" hidden="1">
      <c r="A4221" s="1" t="s">
        <v>7</v>
      </c>
      <c r="B4221" s="11" t="s">
        <v>4920</v>
      </c>
      <c r="C4221" s="1" t="s">
        <v>536</v>
      </c>
    </row>
    <row r="4222" hidden="1">
      <c r="A4222" s="1" t="s">
        <v>7</v>
      </c>
      <c r="B4222" s="11" t="s">
        <v>4921</v>
      </c>
      <c r="C4222" s="1" t="s">
        <v>536</v>
      </c>
    </row>
    <row r="4223">
      <c r="A4223" s="1" t="s">
        <v>6</v>
      </c>
      <c r="B4223" s="11" t="s">
        <v>4922</v>
      </c>
      <c r="C4223" s="1" t="s">
        <v>597</v>
      </c>
    </row>
    <row r="4224">
      <c r="A4224" s="1" t="s">
        <v>6</v>
      </c>
      <c r="B4224" s="11" t="s">
        <v>4923</v>
      </c>
      <c r="C4224" s="1" t="s">
        <v>761</v>
      </c>
    </row>
    <row r="4225">
      <c r="A4225" s="1" t="s">
        <v>6</v>
      </c>
      <c r="B4225" s="11" t="s">
        <v>4924</v>
      </c>
      <c r="C4225" s="1" t="s">
        <v>700</v>
      </c>
    </row>
    <row r="4226">
      <c r="A4226" s="1" t="s">
        <v>6</v>
      </c>
      <c r="B4226" s="11" t="s">
        <v>4925</v>
      </c>
      <c r="C4226" s="1" t="s">
        <v>662</v>
      </c>
    </row>
    <row r="4227" hidden="1">
      <c r="A4227" s="1" t="s">
        <v>7</v>
      </c>
      <c r="B4227" s="11" t="s">
        <v>4926</v>
      </c>
      <c r="C4227" s="1" t="s">
        <v>536</v>
      </c>
    </row>
    <row r="4228" hidden="1">
      <c r="A4228" s="1" t="s">
        <v>7</v>
      </c>
      <c r="B4228" s="11" t="s">
        <v>4927</v>
      </c>
      <c r="C4228" s="1" t="s">
        <v>571</v>
      </c>
    </row>
    <row r="4229">
      <c r="A4229" s="1" t="s">
        <v>6</v>
      </c>
      <c r="B4229" s="11" t="s">
        <v>4928</v>
      </c>
      <c r="C4229" s="1" t="s">
        <v>552</v>
      </c>
    </row>
    <row r="4230" hidden="1">
      <c r="A4230" s="1" t="s">
        <v>7</v>
      </c>
      <c r="B4230" s="11" t="s">
        <v>4929</v>
      </c>
      <c r="C4230" s="1" t="s">
        <v>536</v>
      </c>
    </row>
    <row r="4231">
      <c r="A4231" s="1" t="s">
        <v>6</v>
      </c>
      <c r="B4231" s="11" t="s">
        <v>4930</v>
      </c>
      <c r="C4231" s="1" t="s">
        <v>573</v>
      </c>
    </row>
    <row r="4232">
      <c r="A4232" s="1" t="s">
        <v>6</v>
      </c>
      <c r="B4232" s="11" t="s">
        <v>4931</v>
      </c>
      <c r="C4232" s="1" t="s">
        <v>671</v>
      </c>
    </row>
    <row r="4233">
      <c r="A4233" s="1" t="s">
        <v>6</v>
      </c>
      <c r="B4233" s="11" t="s">
        <v>4932</v>
      </c>
      <c r="C4233" s="1" t="s">
        <v>1122</v>
      </c>
    </row>
    <row r="4234" hidden="1">
      <c r="A4234" s="1" t="s">
        <v>7</v>
      </c>
      <c r="B4234" s="11" t="s">
        <v>4933</v>
      </c>
      <c r="C4234" s="1" t="s">
        <v>571</v>
      </c>
    </row>
    <row r="4235" hidden="1">
      <c r="A4235" s="1" t="s">
        <v>7</v>
      </c>
      <c r="B4235" s="11" t="s">
        <v>4934</v>
      </c>
      <c r="C4235" s="1" t="s">
        <v>571</v>
      </c>
    </row>
    <row r="4236">
      <c r="A4236" s="1" t="s">
        <v>6</v>
      </c>
      <c r="B4236" s="11" t="s">
        <v>4935</v>
      </c>
      <c r="C4236" s="1" t="s">
        <v>681</v>
      </c>
    </row>
    <row r="4237">
      <c r="A4237" s="1" t="s">
        <v>6</v>
      </c>
      <c r="B4237" s="11" t="s">
        <v>4936</v>
      </c>
      <c r="C4237" s="1" t="s">
        <v>546</v>
      </c>
    </row>
    <row r="4238">
      <c r="A4238" s="1" t="s">
        <v>6</v>
      </c>
      <c r="B4238" s="11" t="s">
        <v>4937</v>
      </c>
      <c r="C4238" s="1" t="s">
        <v>886</v>
      </c>
    </row>
    <row r="4239" hidden="1">
      <c r="A4239" s="1" t="s">
        <v>7</v>
      </c>
      <c r="B4239" s="11" t="s">
        <v>4938</v>
      </c>
      <c r="C4239" s="1" t="s">
        <v>571</v>
      </c>
    </row>
    <row r="4240">
      <c r="A4240" s="1" t="s">
        <v>6</v>
      </c>
      <c r="B4240" s="11" t="s">
        <v>4939</v>
      </c>
      <c r="C4240" s="1" t="s">
        <v>1410</v>
      </c>
    </row>
    <row r="4241">
      <c r="A4241" s="1" t="s">
        <v>6</v>
      </c>
      <c r="B4241" s="11" t="s">
        <v>4940</v>
      </c>
      <c r="C4241" s="1" t="s">
        <v>567</v>
      </c>
    </row>
    <row r="4242" hidden="1">
      <c r="A4242" s="1" t="s">
        <v>7</v>
      </c>
      <c r="B4242" s="11" t="s">
        <v>4941</v>
      </c>
      <c r="C4242" s="1" t="s">
        <v>571</v>
      </c>
    </row>
    <row r="4243">
      <c r="A4243" s="1" t="s">
        <v>6</v>
      </c>
      <c r="B4243" s="11" t="s">
        <v>4942</v>
      </c>
      <c r="C4243" s="1" t="s">
        <v>610</v>
      </c>
    </row>
    <row r="4244">
      <c r="A4244" s="1" t="s">
        <v>6</v>
      </c>
      <c r="B4244" s="11" t="s">
        <v>4943</v>
      </c>
      <c r="C4244" s="1" t="s">
        <v>923</v>
      </c>
    </row>
    <row r="4245" hidden="1">
      <c r="A4245" s="1" t="s">
        <v>7</v>
      </c>
      <c r="B4245" s="11" t="s">
        <v>4944</v>
      </c>
      <c r="C4245" s="1" t="s">
        <v>536</v>
      </c>
    </row>
    <row r="4246">
      <c r="A4246" s="1" t="s">
        <v>6</v>
      </c>
      <c r="B4246" s="11" t="s">
        <v>4945</v>
      </c>
      <c r="C4246" s="1" t="s">
        <v>645</v>
      </c>
    </row>
    <row r="4247" hidden="1">
      <c r="A4247" s="1" t="s">
        <v>7</v>
      </c>
      <c r="B4247" s="11" t="s">
        <v>4946</v>
      </c>
      <c r="C4247" s="1" t="s">
        <v>628</v>
      </c>
    </row>
    <row r="4248" hidden="1">
      <c r="A4248" s="1" t="s">
        <v>7</v>
      </c>
      <c r="B4248" s="11" t="s">
        <v>4947</v>
      </c>
      <c r="C4248" s="1" t="s">
        <v>536</v>
      </c>
    </row>
    <row r="4249">
      <c r="A4249" s="1" t="s">
        <v>6</v>
      </c>
      <c r="B4249" s="11" t="s">
        <v>4948</v>
      </c>
      <c r="C4249" s="1" t="s">
        <v>587</v>
      </c>
    </row>
    <row r="4250">
      <c r="A4250" s="1" t="s">
        <v>6</v>
      </c>
      <c r="B4250" s="11" t="s">
        <v>4949</v>
      </c>
      <c r="C4250" s="1" t="s">
        <v>896</v>
      </c>
    </row>
    <row r="4251">
      <c r="A4251" s="1" t="s">
        <v>6</v>
      </c>
      <c r="B4251" s="11" t="s">
        <v>4950</v>
      </c>
      <c r="C4251" s="1" t="s">
        <v>587</v>
      </c>
    </row>
    <row r="4252">
      <c r="A4252" s="1" t="s">
        <v>6</v>
      </c>
      <c r="B4252" s="11" t="s">
        <v>4951</v>
      </c>
      <c r="C4252" s="1" t="s">
        <v>597</v>
      </c>
    </row>
    <row r="4253">
      <c r="A4253" s="1" t="s">
        <v>6</v>
      </c>
      <c r="B4253" s="11" t="s">
        <v>4952</v>
      </c>
      <c r="C4253" s="1" t="s">
        <v>582</v>
      </c>
    </row>
    <row r="4254" hidden="1">
      <c r="A4254" s="1" t="s">
        <v>7</v>
      </c>
      <c r="B4254" s="11" t="s">
        <v>4953</v>
      </c>
      <c r="C4254" s="1" t="s">
        <v>628</v>
      </c>
    </row>
    <row r="4255">
      <c r="A4255" s="1" t="s">
        <v>6</v>
      </c>
      <c r="B4255" s="11" t="s">
        <v>4954</v>
      </c>
      <c r="C4255" s="1" t="s">
        <v>528</v>
      </c>
    </row>
    <row r="4256">
      <c r="A4256" s="1" t="s">
        <v>6</v>
      </c>
      <c r="B4256" s="11" t="s">
        <v>4955</v>
      </c>
      <c r="C4256" s="1" t="s">
        <v>597</v>
      </c>
    </row>
    <row r="4257">
      <c r="A4257" s="1" t="s">
        <v>6</v>
      </c>
      <c r="B4257" s="11" t="s">
        <v>4956</v>
      </c>
      <c r="C4257" s="1" t="s">
        <v>700</v>
      </c>
    </row>
    <row r="4258">
      <c r="A4258" s="1" t="s">
        <v>6</v>
      </c>
      <c r="B4258" s="11" t="s">
        <v>4957</v>
      </c>
      <c r="C4258" s="1" t="s">
        <v>597</v>
      </c>
    </row>
    <row r="4259">
      <c r="A4259" s="1" t="s">
        <v>6</v>
      </c>
      <c r="B4259" s="11" t="s">
        <v>4958</v>
      </c>
      <c r="C4259" s="1" t="s">
        <v>552</v>
      </c>
    </row>
    <row r="4260" hidden="1">
      <c r="A4260" s="1" t="s">
        <v>7</v>
      </c>
      <c r="B4260" s="11" t="s">
        <v>4959</v>
      </c>
      <c r="C4260" s="1" t="s">
        <v>536</v>
      </c>
    </row>
    <row r="4261">
      <c r="A4261" s="1" t="s">
        <v>6</v>
      </c>
      <c r="B4261" s="11" t="s">
        <v>4960</v>
      </c>
      <c r="C4261" s="1" t="s">
        <v>694</v>
      </c>
    </row>
    <row r="4262">
      <c r="A4262" s="1" t="s">
        <v>6</v>
      </c>
      <c r="B4262" s="11" t="s">
        <v>4961</v>
      </c>
      <c r="C4262" s="1" t="s">
        <v>894</v>
      </c>
    </row>
    <row r="4263" hidden="1">
      <c r="A4263" s="1" t="s">
        <v>7</v>
      </c>
      <c r="B4263" s="11" t="s">
        <v>4962</v>
      </c>
      <c r="C4263" s="1" t="s">
        <v>571</v>
      </c>
    </row>
    <row r="4264">
      <c r="A4264" s="1" t="s">
        <v>6</v>
      </c>
      <c r="B4264" s="11" t="s">
        <v>4963</v>
      </c>
      <c r="C4264" s="1" t="s">
        <v>602</v>
      </c>
    </row>
    <row r="4265">
      <c r="A4265" s="1" t="s">
        <v>6</v>
      </c>
      <c r="B4265" s="11" t="s">
        <v>4964</v>
      </c>
      <c r="C4265" s="1" t="s">
        <v>580</v>
      </c>
    </row>
    <row r="4266">
      <c r="A4266" s="1" t="s">
        <v>6</v>
      </c>
      <c r="B4266" s="11" t="s">
        <v>4965</v>
      </c>
      <c r="C4266" s="1" t="s">
        <v>976</v>
      </c>
    </row>
    <row r="4267">
      <c r="A4267" s="1" t="s">
        <v>6</v>
      </c>
      <c r="B4267" s="11" t="s">
        <v>4966</v>
      </c>
      <c r="C4267" s="1" t="s">
        <v>700</v>
      </c>
    </row>
    <row r="4268">
      <c r="A4268" s="1" t="s">
        <v>6</v>
      </c>
      <c r="B4268" s="11" t="s">
        <v>4967</v>
      </c>
      <c r="C4268" s="1" t="s">
        <v>584</v>
      </c>
    </row>
    <row r="4269">
      <c r="A4269" s="1" t="s">
        <v>6</v>
      </c>
      <c r="B4269" s="11" t="s">
        <v>4968</v>
      </c>
      <c r="C4269" s="1" t="s">
        <v>700</v>
      </c>
    </row>
    <row r="4270">
      <c r="A4270" s="1" t="s">
        <v>6</v>
      </c>
      <c r="B4270" s="11" t="s">
        <v>4969</v>
      </c>
      <c r="C4270" s="1" t="s">
        <v>890</v>
      </c>
    </row>
    <row r="4271">
      <c r="A4271" s="1" t="s">
        <v>6</v>
      </c>
      <c r="B4271" s="11" t="s">
        <v>4970</v>
      </c>
      <c r="C4271" s="1" t="s">
        <v>896</v>
      </c>
    </row>
    <row r="4272">
      <c r="A4272" s="1" t="s">
        <v>6</v>
      </c>
      <c r="B4272" s="11" t="s">
        <v>4971</v>
      </c>
      <c r="C4272" s="1" t="s">
        <v>662</v>
      </c>
    </row>
    <row r="4273">
      <c r="A4273" s="1" t="s">
        <v>6</v>
      </c>
      <c r="B4273" s="11" t="s">
        <v>4972</v>
      </c>
      <c r="C4273" s="1" t="s">
        <v>869</v>
      </c>
    </row>
    <row r="4274">
      <c r="A4274" s="1" t="s">
        <v>6</v>
      </c>
      <c r="B4274" s="11" t="s">
        <v>4973</v>
      </c>
      <c r="C4274" s="1" t="s">
        <v>803</v>
      </c>
    </row>
    <row r="4275">
      <c r="A4275" s="1" t="s">
        <v>6</v>
      </c>
      <c r="B4275" s="11" t="s">
        <v>4974</v>
      </c>
      <c r="C4275" s="1" t="s">
        <v>978</v>
      </c>
    </row>
    <row r="4276">
      <c r="A4276" s="1" t="s">
        <v>6</v>
      </c>
      <c r="B4276" s="11" t="s">
        <v>4975</v>
      </c>
      <c r="C4276" s="1" t="s">
        <v>1103</v>
      </c>
    </row>
    <row r="4277">
      <c r="A4277" s="1" t="s">
        <v>6</v>
      </c>
      <c r="B4277" s="11" t="s">
        <v>4976</v>
      </c>
      <c r="C4277" s="1" t="s">
        <v>803</v>
      </c>
    </row>
    <row r="4278">
      <c r="A4278" s="1" t="s">
        <v>6</v>
      </c>
      <c r="B4278" s="11" t="s">
        <v>4977</v>
      </c>
      <c r="C4278" s="1" t="s">
        <v>717</v>
      </c>
    </row>
    <row r="4279">
      <c r="A4279" s="1" t="s">
        <v>6</v>
      </c>
      <c r="B4279" s="11" t="s">
        <v>4978</v>
      </c>
      <c r="C4279" s="1" t="s">
        <v>602</v>
      </c>
    </row>
    <row r="4280">
      <c r="A4280" s="1" t="s">
        <v>6</v>
      </c>
      <c r="B4280" s="11" t="s">
        <v>4979</v>
      </c>
      <c r="C4280" s="1" t="s">
        <v>685</v>
      </c>
    </row>
    <row r="4281">
      <c r="A4281" s="1" t="s">
        <v>6</v>
      </c>
      <c r="B4281" s="11" t="s">
        <v>4980</v>
      </c>
      <c r="C4281" s="1" t="s">
        <v>662</v>
      </c>
    </row>
    <row r="4282">
      <c r="A4282" s="1" t="s">
        <v>6</v>
      </c>
      <c r="B4282" s="11" t="s">
        <v>4981</v>
      </c>
      <c r="C4282" s="1" t="s">
        <v>584</v>
      </c>
    </row>
    <row r="4283">
      <c r="A4283" s="1" t="s">
        <v>6</v>
      </c>
      <c r="B4283" s="11" t="s">
        <v>4982</v>
      </c>
      <c r="C4283" s="1" t="s">
        <v>1166</v>
      </c>
    </row>
    <row r="4284">
      <c r="A4284" s="1" t="s">
        <v>6</v>
      </c>
      <c r="B4284" s="11" t="s">
        <v>4983</v>
      </c>
      <c r="C4284" s="1" t="s">
        <v>750</v>
      </c>
    </row>
    <row r="4285">
      <c r="A4285" s="1" t="s">
        <v>6</v>
      </c>
      <c r="B4285" s="11" t="s">
        <v>4984</v>
      </c>
      <c r="C4285" s="1" t="s">
        <v>563</v>
      </c>
    </row>
    <row r="4286">
      <c r="A4286" s="1" t="s">
        <v>6</v>
      </c>
      <c r="B4286" s="11" t="s">
        <v>4985</v>
      </c>
      <c r="C4286" s="1" t="s">
        <v>1082</v>
      </c>
    </row>
    <row r="4287">
      <c r="A4287" s="1" t="s">
        <v>6</v>
      </c>
      <c r="B4287" s="11" t="s">
        <v>4986</v>
      </c>
      <c r="C4287" s="1" t="s">
        <v>565</v>
      </c>
    </row>
    <row r="4288">
      <c r="A4288" s="1" t="s">
        <v>6</v>
      </c>
      <c r="B4288" s="11" t="s">
        <v>4987</v>
      </c>
      <c r="C4288" s="1" t="s">
        <v>1204</v>
      </c>
    </row>
    <row r="4289" hidden="1">
      <c r="A4289" s="1" t="s">
        <v>7</v>
      </c>
      <c r="B4289" s="11" t="s">
        <v>4988</v>
      </c>
      <c r="C4289" s="1" t="s">
        <v>628</v>
      </c>
    </row>
    <row r="4290" hidden="1">
      <c r="A4290" s="1" t="s">
        <v>7</v>
      </c>
      <c r="B4290" s="11" t="s">
        <v>4989</v>
      </c>
      <c r="C4290" s="1" t="s">
        <v>536</v>
      </c>
    </row>
    <row r="4291">
      <c r="A4291" s="1" t="s">
        <v>6</v>
      </c>
      <c r="B4291" s="11" t="s">
        <v>4990</v>
      </c>
      <c r="C4291" s="1" t="s">
        <v>803</v>
      </c>
    </row>
    <row r="4292">
      <c r="A4292" s="1" t="s">
        <v>6</v>
      </c>
      <c r="B4292" s="11" t="s">
        <v>4991</v>
      </c>
      <c r="C4292" s="1" t="s">
        <v>1034</v>
      </c>
    </row>
    <row r="4293">
      <c r="A4293" s="1" t="s">
        <v>6</v>
      </c>
      <c r="B4293" s="11" t="s">
        <v>4992</v>
      </c>
      <c r="C4293" s="1" t="s">
        <v>597</v>
      </c>
    </row>
    <row r="4294" hidden="1">
      <c r="A4294" s="1" t="s">
        <v>7</v>
      </c>
      <c r="B4294" s="11" t="s">
        <v>4993</v>
      </c>
      <c r="C4294" s="1" t="s">
        <v>628</v>
      </c>
    </row>
    <row r="4295" hidden="1">
      <c r="A4295" s="1" t="s">
        <v>7</v>
      </c>
      <c r="B4295" s="11" t="s">
        <v>4994</v>
      </c>
      <c r="C4295" s="1" t="s">
        <v>536</v>
      </c>
    </row>
    <row r="4296">
      <c r="A4296" s="1" t="s">
        <v>6</v>
      </c>
      <c r="B4296" s="11" t="s">
        <v>4995</v>
      </c>
      <c r="C4296" s="1" t="s">
        <v>582</v>
      </c>
    </row>
    <row r="4297">
      <c r="A4297" s="1" t="s">
        <v>6</v>
      </c>
      <c r="B4297" s="11" t="s">
        <v>4996</v>
      </c>
      <c r="C4297" s="1" t="s">
        <v>599</v>
      </c>
    </row>
    <row r="4298">
      <c r="A4298" s="1" t="s">
        <v>6</v>
      </c>
      <c r="B4298" s="11" t="s">
        <v>4997</v>
      </c>
      <c r="C4298" s="1" t="s">
        <v>694</v>
      </c>
    </row>
    <row r="4299" hidden="1">
      <c r="A4299" s="1" t="s">
        <v>7</v>
      </c>
      <c r="B4299" s="11" t="s">
        <v>4998</v>
      </c>
      <c r="C4299" s="1" t="s">
        <v>571</v>
      </c>
    </row>
    <row r="4300">
      <c r="A4300" s="1" t="s">
        <v>6</v>
      </c>
      <c r="B4300" s="11" t="s">
        <v>4999</v>
      </c>
      <c r="C4300" s="1" t="s">
        <v>886</v>
      </c>
    </row>
    <row r="4301">
      <c r="A4301" s="1" t="s">
        <v>6</v>
      </c>
      <c r="B4301" s="11" t="s">
        <v>5000</v>
      </c>
      <c r="C4301" s="1" t="s">
        <v>645</v>
      </c>
    </row>
    <row r="4302">
      <c r="A4302" s="1" t="s">
        <v>6</v>
      </c>
      <c r="B4302" s="11" t="s">
        <v>5001</v>
      </c>
      <c r="C4302" s="1" t="s">
        <v>2440</v>
      </c>
    </row>
    <row r="4303">
      <c r="A4303" s="1" t="s">
        <v>6</v>
      </c>
      <c r="B4303" s="11" t="s">
        <v>5002</v>
      </c>
      <c r="C4303" s="1" t="s">
        <v>890</v>
      </c>
    </row>
    <row r="4304">
      <c r="A4304" s="1" t="s">
        <v>6</v>
      </c>
      <c r="B4304" s="11" t="s">
        <v>5003</v>
      </c>
      <c r="C4304" s="1" t="s">
        <v>587</v>
      </c>
    </row>
    <row r="4305" hidden="1">
      <c r="A4305" s="1" t="s">
        <v>7</v>
      </c>
      <c r="B4305" s="11" t="s">
        <v>5004</v>
      </c>
      <c r="C4305" s="1" t="s">
        <v>571</v>
      </c>
    </row>
    <row r="4306">
      <c r="A4306" s="1" t="s">
        <v>6</v>
      </c>
      <c r="B4306" s="11" t="s">
        <v>5005</v>
      </c>
      <c r="C4306" s="1" t="s">
        <v>532</v>
      </c>
    </row>
    <row r="4307">
      <c r="A4307" s="1" t="s">
        <v>6</v>
      </c>
      <c r="B4307" s="11" t="s">
        <v>5006</v>
      </c>
      <c r="C4307" s="1" t="s">
        <v>573</v>
      </c>
    </row>
    <row r="4308">
      <c r="A4308" s="1" t="s">
        <v>6</v>
      </c>
      <c r="B4308" s="11" t="s">
        <v>5007</v>
      </c>
      <c r="C4308" s="1" t="s">
        <v>597</v>
      </c>
    </row>
    <row r="4309">
      <c r="A4309" s="1" t="s">
        <v>6</v>
      </c>
      <c r="B4309" s="11" t="s">
        <v>5008</v>
      </c>
      <c r="C4309" s="1" t="s">
        <v>673</v>
      </c>
    </row>
    <row r="4310">
      <c r="A4310" s="1" t="s">
        <v>6</v>
      </c>
      <c r="B4310" s="11" t="s">
        <v>5009</v>
      </c>
      <c r="C4310" s="1" t="s">
        <v>685</v>
      </c>
    </row>
    <row r="4311" hidden="1">
      <c r="A4311" s="1" t="s">
        <v>7</v>
      </c>
      <c r="B4311" s="11" t="s">
        <v>5010</v>
      </c>
      <c r="C4311" s="1" t="s">
        <v>536</v>
      </c>
    </row>
    <row r="4312">
      <c r="A4312" s="1" t="s">
        <v>6</v>
      </c>
      <c r="B4312" s="11" t="s">
        <v>5011</v>
      </c>
      <c r="C4312" s="1" t="s">
        <v>538</v>
      </c>
    </row>
    <row r="4313" hidden="1">
      <c r="A4313" s="1" t="s">
        <v>7</v>
      </c>
      <c r="B4313" s="11" t="s">
        <v>5012</v>
      </c>
      <c r="C4313" s="1" t="s">
        <v>536</v>
      </c>
    </row>
    <row r="4314" hidden="1">
      <c r="A4314" s="1" t="s">
        <v>7</v>
      </c>
      <c r="B4314" s="11" t="s">
        <v>5013</v>
      </c>
      <c r="C4314" s="1" t="s">
        <v>536</v>
      </c>
    </row>
    <row r="4315">
      <c r="A4315" s="1" t="s">
        <v>6</v>
      </c>
      <c r="B4315" s="11" t="s">
        <v>5014</v>
      </c>
      <c r="C4315" s="1" t="s">
        <v>576</v>
      </c>
    </row>
    <row r="4316">
      <c r="A4316" s="1" t="s">
        <v>6</v>
      </c>
      <c r="B4316" s="11" t="s">
        <v>5015</v>
      </c>
      <c r="C4316" s="1" t="s">
        <v>717</v>
      </c>
    </row>
    <row r="4317">
      <c r="A4317" s="1" t="s">
        <v>6</v>
      </c>
      <c r="B4317" s="11" t="s">
        <v>5016</v>
      </c>
      <c r="C4317" s="1" t="s">
        <v>671</v>
      </c>
    </row>
    <row r="4318">
      <c r="A4318" s="1" t="s">
        <v>6</v>
      </c>
      <c r="B4318" s="11" t="s">
        <v>5017</v>
      </c>
      <c r="C4318" s="1" t="s">
        <v>552</v>
      </c>
    </row>
    <row r="4319" hidden="1">
      <c r="A4319" s="1" t="s">
        <v>7</v>
      </c>
      <c r="B4319" s="11" t="s">
        <v>5018</v>
      </c>
      <c r="C4319" s="1" t="s">
        <v>571</v>
      </c>
    </row>
    <row r="4320">
      <c r="A4320" s="1" t="s">
        <v>6</v>
      </c>
      <c r="B4320" s="11" t="s">
        <v>5019</v>
      </c>
      <c r="C4320" s="1" t="s">
        <v>569</v>
      </c>
    </row>
    <row r="4321">
      <c r="A4321" s="1" t="s">
        <v>6</v>
      </c>
      <c r="B4321" s="11" t="s">
        <v>5020</v>
      </c>
      <c r="C4321" s="1" t="s">
        <v>552</v>
      </c>
    </row>
    <row r="4322">
      <c r="A4322" s="1" t="s">
        <v>6</v>
      </c>
      <c r="B4322" s="11" t="s">
        <v>5021</v>
      </c>
      <c r="C4322" s="1" t="s">
        <v>582</v>
      </c>
    </row>
    <row r="4323">
      <c r="A4323" s="1" t="s">
        <v>6</v>
      </c>
      <c r="B4323" s="11" t="s">
        <v>5022</v>
      </c>
      <c r="C4323" s="1" t="s">
        <v>540</v>
      </c>
    </row>
    <row r="4324" hidden="1">
      <c r="A4324" s="1" t="s">
        <v>7</v>
      </c>
      <c r="B4324" s="11" t="s">
        <v>5023</v>
      </c>
      <c r="C4324" s="1" t="s">
        <v>536</v>
      </c>
    </row>
    <row r="4325">
      <c r="A4325" s="1" t="s">
        <v>6</v>
      </c>
      <c r="B4325" s="11" t="s">
        <v>5024</v>
      </c>
      <c r="C4325" s="1" t="s">
        <v>879</v>
      </c>
    </row>
    <row r="4326">
      <c r="A4326" s="1" t="s">
        <v>6</v>
      </c>
      <c r="B4326" s="11" t="s">
        <v>5025</v>
      </c>
      <c r="C4326" s="1" t="s">
        <v>569</v>
      </c>
    </row>
    <row r="4327" hidden="1">
      <c r="A4327" s="1" t="s">
        <v>7</v>
      </c>
      <c r="B4327" s="11" t="s">
        <v>5026</v>
      </c>
      <c r="C4327" s="1" t="s">
        <v>536</v>
      </c>
    </row>
    <row r="4328" hidden="1">
      <c r="A4328" s="1" t="s">
        <v>7</v>
      </c>
      <c r="B4328" s="11" t="s">
        <v>5027</v>
      </c>
      <c r="C4328" s="1" t="s">
        <v>536</v>
      </c>
    </row>
    <row r="4329">
      <c r="A4329" s="1" t="s">
        <v>6</v>
      </c>
      <c r="B4329" s="11" t="s">
        <v>5028</v>
      </c>
      <c r="C4329" s="1" t="s">
        <v>758</v>
      </c>
    </row>
    <row r="4330" hidden="1">
      <c r="A4330" s="1" t="s">
        <v>7</v>
      </c>
      <c r="B4330" s="11" t="s">
        <v>5029</v>
      </c>
      <c r="C4330" s="1" t="s">
        <v>536</v>
      </c>
    </row>
    <row r="4331" hidden="1">
      <c r="A4331" s="1" t="s">
        <v>7</v>
      </c>
      <c r="B4331" s="11" t="s">
        <v>5030</v>
      </c>
      <c r="C4331" s="1" t="s">
        <v>536</v>
      </c>
    </row>
    <row r="4332">
      <c r="A4332" s="1" t="s">
        <v>6</v>
      </c>
      <c r="B4332" s="11" t="s">
        <v>5031</v>
      </c>
      <c r="C4332" s="1" t="s">
        <v>616</v>
      </c>
    </row>
    <row r="4333">
      <c r="A4333" s="1" t="s">
        <v>6</v>
      </c>
      <c r="B4333" s="11" t="s">
        <v>5032</v>
      </c>
      <c r="C4333" s="1" t="s">
        <v>1116</v>
      </c>
    </row>
    <row r="4334">
      <c r="A4334" s="1" t="s">
        <v>6</v>
      </c>
      <c r="B4334" s="11" t="s">
        <v>5033</v>
      </c>
      <c r="C4334" s="1" t="s">
        <v>1288</v>
      </c>
    </row>
    <row r="4335">
      <c r="A4335" s="1" t="s">
        <v>6</v>
      </c>
      <c r="B4335" s="11" t="s">
        <v>5034</v>
      </c>
      <c r="C4335" s="1" t="s">
        <v>1288</v>
      </c>
    </row>
    <row r="4336">
      <c r="A4336" s="1" t="s">
        <v>6</v>
      </c>
      <c r="B4336" s="11" t="s">
        <v>5035</v>
      </c>
      <c r="C4336" s="1" t="s">
        <v>616</v>
      </c>
    </row>
    <row r="4337">
      <c r="A4337" s="1" t="s">
        <v>6</v>
      </c>
      <c r="B4337" s="11" t="s">
        <v>5036</v>
      </c>
      <c r="C4337" s="1" t="s">
        <v>616</v>
      </c>
    </row>
    <row r="4338" hidden="1">
      <c r="A4338" s="1" t="s">
        <v>7</v>
      </c>
      <c r="B4338" s="11" t="s">
        <v>5037</v>
      </c>
      <c r="C4338" s="1" t="s">
        <v>1236</v>
      </c>
    </row>
    <row r="4339" hidden="1">
      <c r="A4339" s="1" t="s">
        <v>7</v>
      </c>
      <c r="B4339" s="11" t="s">
        <v>5038</v>
      </c>
      <c r="C4339" s="1" t="s">
        <v>536</v>
      </c>
    </row>
    <row r="4340">
      <c r="A4340" s="1" t="s">
        <v>6</v>
      </c>
      <c r="B4340" s="11" t="s">
        <v>5039</v>
      </c>
      <c r="C4340" s="1" t="s">
        <v>879</v>
      </c>
    </row>
    <row r="4341" hidden="1">
      <c r="A4341" s="1" t="s">
        <v>7</v>
      </c>
      <c r="B4341" s="11" t="s">
        <v>5040</v>
      </c>
      <c r="C4341" s="1" t="s">
        <v>536</v>
      </c>
    </row>
    <row r="4342" hidden="1">
      <c r="A4342" s="1" t="s">
        <v>7</v>
      </c>
      <c r="B4342" s="11" t="s">
        <v>5041</v>
      </c>
      <c r="C4342" s="1" t="s">
        <v>628</v>
      </c>
    </row>
    <row r="4343">
      <c r="A4343" s="1" t="s">
        <v>6</v>
      </c>
      <c r="B4343" s="11" t="s">
        <v>5042</v>
      </c>
      <c r="C4343" s="1" t="s">
        <v>1122</v>
      </c>
    </row>
    <row r="4344">
      <c r="A4344" s="1" t="s">
        <v>6</v>
      </c>
      <c r="B4344" s="11" t="s">
        <v>5043</v>
      </c>
      <c r="C4344" s="1" t="s">
        <v>694</v>
      </c>
    </row>
    <row r="4345" hidden="1">
      <c r="A4345" s="1" t="s">
        <v>7</v>
      </c>
      <c r="B4345" s="11" t="s">
        <v>5044</v>
      </c>
      <c r="C4345" s="1" t="s">
        <v>536</v>
      </c>
    </row>
    <row r="4346">
      <c r="A4346" s="1" t="s">
        <v>6</v>
      </c>
      <c r="B4346" s="11" t="s">
        <v>5045</v>
      </c>
      <c r="C4346" s="1" t="s">
        <v>584</v>
      </c>
    </row>
    <row r="4347">
      <c r="A4347" s="1" t="s">
        <v>6</v>
      </c>
      <c r="B4347" s="11" t="s">
        <v>5046</v>
      </c>
      <c r="C4347" s="1" t="s">
        <v>664</v>
      </c>
    </row>
    <row r="4348" hidden="1">
      <c r="A4348" s="1" t="s">
        <v>7</v>
      </c>
      <c r="B4348" s="11" t="s">
        <v>5047</v>
      </c>
      <c r="C4348" s="1" t="s">
        <v>536</v>
      </c>
    </row>
    <row r="4349">
      <c r="A4349" s="1" t="s">
        <v>6</v>
      </c>
      <c r="B4349" s="11" t="s">
        <v>5048</v>
      </c>
      <c r="C4349" s="1" t="s">
        <v>673</v>
      </c>
    </row>
    <row r="4350" hidden="1">
      <c r="A4350" s="1" t="s">
        <v>7</v>
      </c>
      <c r="B4350" s="11" t="s">
        <v>5049</v>
      </c>
      <c r="C4350" s="1" t="s">
        <v>536</v>
      </c>
    </row>
    <row r="4351" hidden="1">
      <c r="A4351" s="1" t="s">
        <v>7</v>
      </c>
      <c r="B4351" s="11" t="s">
        <v>5050</v>
      </c>
      <c r="C4351" s="1" t="s">
        <v>536</v>
      </c>
    </row>
    <row r="4352" hidden="1">
      <c r="A4352" s="1" t="s">
        <v>7</v>
      </c>
      <c r="B4352" s="11" t="s">
        <v>5051</v>
      </c>
      <c r="C4352" s="1" t="s">
        <v>536</v>
      </c>
    </row>
    <row r="4353">
      <c r="A4353" s="1" t="s">
        <v>6</v>
      </c>
      <c r="B4353" s="11" t="s">
        <v>5052</v>
      </c>
      <c r="C4353" s="1" t="s">
        <v>580</v>
      </c>
    </row>
    <row r="4354">
      <c r="A4354" s="1" t="s">
        <v>6</v>
      </c>
      <c r="B4354" s="11" t="s">
        <v>5053</v>
      </c>
      <c r="C4354" s="1" t="s">
        <v>576</v>
      </c>
    </row>
    <row r="4355" hidden="1">
      <c r="A4355" s="1" t="s">
        <v>7</v>
      </c>
      <c r="B4355" s="11" t="s">
        <v>5054</v>
      </c>
      <c r="C4355" s="1" t="s">
        <v>536</v>
      </c>
    </row>
    <row r="4356" hidden="1">
      <c r="A4356" s="1" t="s">
        <v>7</v>
      </c>
      <c r="B4356" s="11" t="s">
        <v>5055</v>
      </c>
      <c r="C4356" s="1" t="s">
        <v>536</v>
      </c>
    </row>
    <row r="4357">
      <c r="A4357" s="1" t="s">
        <v>6</v>
      </c>
      <c r="B4357" s="11" t="s">
        <v>5056</v>
      </c>
      <c r="C4357" s="1" t="s">
        <v>610</v>
      </c>
    </row>
    <row r="4358">
      <c r="A4358" s="1" t="s">
        <v>6</v>
      </c>
      <c r="B4358" s="11" t="s">
        <v>5057</v>
      </c>
      <c r="C4358" s="1" t="s">
        <v>528</v>
      </c>
    </row>
    <row r="4359">
      <c r="A4359" s="1" t="s">
        <v>6</v>
      </c>
      <c r="B4359" s="11" t="s">
        <v>5058</v>
      </c>
      <c r="C4359" s="1" t="s">
        <v>569</v>
      </c>
    </row>
    <row r="4360">
      <c r="A4360" s="1" t="s">
        <v>6</v>
      </c>
      <c r="B4360" s="11" t="s">
        <v>5059</v>
      </c>
      <c r="C4360" s="1" t="s">
        <v>602</v>
      </c>
    </row>
    <row r="4361">
      <c r="A4361" s="1" t="s">
        <v>6</v>
      </c>
      <c r="B4361" s="11" t="s">
        <v>5060</v>
      </c>
      <c r="C4361" s="1" t="s">
        <v>538</v>
      </c>
    </row>
    <row r="4362">
      <c r="A4362" s="1" t="s">
        <v>6</v>
      </c>
      <c r="B4362" s="11" t="s">
        <v>5061</v>
      </c>
      <c r="C4362" s="1" t="s">
        <v>761</v>
      </c>
    </row>
    <row r="4363" hidden="1">
      <c r="A4363" s="1" t="s">
        <v>7</v>
      </c>
      <c r="B4363" s="11" t="s">
        <v>5062</v>
      </c>
      <c r="C4363" s="1" t="s">
        <v>536</v>
      </c>
    </row>
    <row r="4364">
      <c r="A4364" s="1" t="s">
        <v>6</v>
      </c>
      <c r="B4364" s="11" t="s">
        <v>5063</v>
      </c>
      <c r="C4364" s="1" t="s">
        <v>694</v>
      </c>
    </row>
    <row r="4365">
      <c r="A4365" s="1" t="s">
        <v>6</v>
      </c>
      <c r="B4365" s="11" t="s">
        <v>5064</v>
      </c>
      <c r="C4365" s="1" t="s">
        <v>761</v>
      </c>
    </row>
    <row r="4366">
      <c r="A4366" s="1" t="s">
        <v>6</v>
      </c>
      <c r="B4366" s="11" t="s">
        <v>5065</v>
      </c>
      <c r="C4366" s="1" t="s">
        <v>805</v>
      </c>
    </row>
    <row r="4367">
      <c r="A4367" s="1" t="s">
        <v>6</v>
      </c>
      <c r="B4367" s="11" t="s">
        <v>5066</v>
      </c>
      <c r="C4367" s="1" t="s">
        <v>620</v>
      </c>
    </row>
    <row r="4368">
      <c r="A4368" s="1" t="s">
        <v>6</v>
      </c>
      <c r="B4368" s="11" t="s">
        <v>5067</v>
      </c>
      <c r="C4368" s="1" t="s">
        <v>576</v>
      </c>
    </row>
    <row r="4369">
      <c r="A4369" s="1" t="s">
        <v>6</v>
      </c>
      <c r="B4369" s="11" t="s">
        <v>5068</v>
      </c>
      <c r="C4369" s="1" t="s">
        <v>569</v>
      </c>
    </row>
    <row r="4370">
      <c r="A4370" s="1" t="s">
        <v>6</v>
      </c>
      <c r="B4370" s="11" t="s">
        <v>5069</v>
      </c>
      <c r="C4370" s="1" t="s">
        <v>576</v>
      </c>
    </row>
    <row r="4371" hidden="1">
      <c r="A4371" s="1" t="s">
        <v>7</v>
      </c>
      <c r="B4371" s="11" t="s">
        <v>5070</v>
      </c>
      <c r="C4371" s="1" t="s">
        <v>536</v>
      </c>
    </row>
    <row r="4372" hidden="1">
      <c r="A4372" s="1" t="s">
        <v>7</v>
      </c>
      <c r="B4372" s="11" t="s">
        <v>5071</v>
      </c>
      <c r="C4372" s="1" t="s">
        <v>536</v>
      </c>
    </row>
    <row r="4373" hidden="1">
      <c r="A4373" s="1" t="s">
        <v>7</v>
      </c>
      <c r="B4373" s="11" t="s">
        <v>5072</v>
      </c>
      <c r="C4373" s="1" t="s">
        <v>571</v>
      </c>
    </row>
    <row r="4374">
      <c r="A4374" s="1" t="s">
        <v>6</v>
      </c>
      <c r="B4374" s="11" t="s">
        <v>5073</v>
      </c>
      <c r="C4374" s="1" t="s">
        <v>584</v>
      </c>
    </row>
    <row r="4375" hidden="1">
      <c r="A4375" s="1" t="s">
        <v>7</v>
      </c>
      <c r="B4375" s="11" t="s">
        <v>5074</v>
      </c>
      <c r="C4375" s="1" t="s">
        <v>536</v>
      </c>
    </row>
    <row r="4376">
      <c r="A4376" s="1" t="s">
        <v>6</v>
      </c>
      <c r="B4376" s="11" t="s">
        <v>5075</v>
      </c>
      <c r="C4376" s="1" t="s">
        <v>1317</v>
      </c>
    </row>
    <row r="4377" hidden="1">
      <c r="A4377" s="1" t="s">
        <v>7</v>
      </c>
      <c r="B4377" s="11" t="s">
        <v>5076</v>
      </c>
      <c r="C4377" s="1" t="s">
        <v>536</v>
      </c>
    </row>
    <row r="4378">
      <c r="A4378" s="1" t="s">
        <v>6</v>
      </c>
      <c r="B4378" s="11" t="s">
        <v>5077</v>
      </c>
      <c r="C4378" s="1" t="s">
        <v>894</v>
      </c>
    </row>
    <row r="4379" hidden="1">
      <c r="A4379" s="1" t="s">
        <v>7</v>
      </c>
      <c r="B4379" s="11" t="s">
        <v>5078</v>
      </c>
      <c r="C4379" s="1" t="s">
        <v>536</v>
      </c>
    </row>
    <row r="4380" hidden="1">
      <c r="A4380" s="1" t="s">
        <v>7</v>
      </c>
      <c r="B4380" s="11" t="s">
        <v>5079</v>
      </c>
      <c r="C4380" s="1" t="s">
        <v>536</v>
      </c>
    </row>
    <row r="4381">
      <c r="A4381" s="1" t="s">
        <v>6</v>
      </c>
      <c r="B4381" s="11" t="s">
        <v>5080</v>
      </c>
      <c r="C4381" s="1" t="s">
        <v>737</v>
      </c>
    </row>
    <row r="4382">
      <c r="A4382" s="1" t="s">
        <v>6</v>
      </c>
      <c r="B4382" s="11" t="s">
        <v>5081</v>
      </c>
      <c r="C4382" s="1" t="s">
        <v>1377</v>
      </c>
    </row>
    <row r="4383">
      <c r="A4383" s="1" t="s">
        <v>6</v>
      </c>
      <c r="B4383" s="11" t="s">
        <v>5082</v>
      </c>
      <c r="C4383" s="1" t="s">
        <v>1021</v>
      </c>
    </row>
    <row r="4384">
      <c r="A4384" s="1" t="s">
        <v>6</v>
      </c>
      <c r="B4384" s="11" t="s">
        <v>5083</v>
      </c>
      <c r="C4384" s="1" t="s">
        <v>673</v>
      </c>
    </row>
    <row r="4385" hidden="1">
      <c r="A4385" s="1" t="s">
        <v>7</v>
      </c>
      <c r="B4385" s="11" t="s">
        <v>5084</v>
      </c>
      <c r="C4385" s="1" t="s">
        <v>536</v>
      </c>
    </row>
    <row r="4386">
      <c r="A4386" s="1" t="s">
        <v>6</v>
      </c>
      <c r="B4386" s="11" t="s">
        <v>5085</v>
      </c>
      <c r="C4386" s="1" t="s">
        <v>1288</v>
      </c>
    </row>
    <row r="4387" hidden="1">
      <c r="A4387" s="1" t="s">
        <v>7</v>
      </c>
      <c r="B4387" s="11" t="s">
        <v>5086</v>
      </c>
      <c r="C4387" s="1" t="s">
        <v>536</v>
      </c>
    </row>
    <row r="4388" hidden="1">
      <c r="A4388" s="1" t="s">
        <v>7</v>
      </c>
      <c r="B4388" s="11" t="s">
        <v>5087</v>
      </c>
      <c r="C4388" s="1" t="s">
        <v>526</v>
      </c>
    </row>
    <row r="4389" hidden="1">
      <c r="A4389" s="1" t="s">
        <v>7</v>
      </c>
      <c r="B4389" s="11" t="s">
        <v>5088</v>
      </c>
      <c r="C4389" s="1" t="s">
        <v>536</v>
      </c>
    </row>
    <row r="4390" hidden="1">
      <c r="A4390" s="1" t="s">
        <v>7</v>
      </c>
      <c r="B4390" s="11" t="s">
        <v>5089</v>
      </c>
      <c r="C4390" s="1" t="s">
        <v>536</v>
      </c>
    </row>
    <row r="4391" hidden="1">
      <c r="A4391" s="1" t="s">
        <v>7</v>
      </c>
      <c r="B4391" s="11" t="s">
        <v>5090</v>
      </c>
      <c r="C4391" s="1" t="s">
        <v>571</v>
      </c>
    </row>
    <row r="4392" hidden="1">
      <c r="A4392" s="1" t="s">
        <v>7</v>
      </c>
      <c r="B4392" s="11" t="s">
        <v>5091</v>
      </c>
      <c r="C4392" s="1" t="s">
        <v>628</v>
      </c>
    </row>
    <row r="4393" hidden="1">
      <c r="A4393" s="1" t="s">
        <v>7</v>
      </c>
      <c r="B4393" s="11" t="s">
        <v>5092</v>
      </c>
      <c r="C4393" s="1" t="s">
        <v>536</v>
      </c>
    </row>
    <row r="4394">
      <c r="A4394" s="1" t="s">
        <v>6</v>
      </c>
      <c r="B4394" s="11" t="s">
        <v>5093</v>
      </c>
      <c r="C4394" s="1" t="s">
        <v>750</v>
      </c>
    </row>
    <row r="4395">
      <c r="A4395" s="1" t="s">
        <v>6</v>
      </c>
      <c r="B4395" s="11" t="s">
        <v>5094</v>
      </c>
      <c r="C4395" s="1" t="s">
        <v>597</v>
      </c>
    </row>
    <row r="4396">
      <c r="A4396" s="1" t="s">
        <v>6</v>
      </c>
      <c r="B4396" s="11" t="s">
        <v>5095</v>
      </c>
      <c r="C4396" s="1" t="s">
        <v>552</v>
      </c>
    </row>
    <row r="4397">
      <c r="A4397" s="1" t="s">
        <v>6</v>
      </c>
      <c r="B4397" s="11" t="s">
        <v>5096</v>
      </c>
      <c r="C4397" s="1" t="s">
        <v>1152</v>
      </c>
    </row>
    <row r="4398">
      <c r="A4398" s="1" t="s">
        <v>6</v>
      </c>
      <c r="B4398" s="11" t="s">
        <v>5097</v>
      </c>
      <c r="C4398" s="1" t="s">
        <v>642</v>
      </c>
    </row>
    <row r="4399">
      <c r="A4399" s="1" t="s">
        <v>6</v>
      </c>
      <c r="B4399" s="11" t="s">
        <v>5098</v>
      </c>
      <c r="C4399" s="1" t="s">
        <v>532</v>
      </c>
    </row>
    <row r="4400">
      <c r="A4400" s="1" t="s">
        <v>6</v>
      </c>
      <c r="B4400" s="11" t="s">
        <v>5099</v>
      </c>
      <c r="C4400" s="1" t="s">
        <v>620</v>
      </c>
    </row>
    <row r="4401">
      <c r="A4401" s="1" t="s">
        <v>6</v>
      </c>
      <c r="B4401" s="11" t="s">
        <v>5100</v>
      </c>
      <c r="C4401" s="1" t="s">
        <v>552</v>
      </c>
    </row>
    <row r="4402">
      <c r="A4402" s="1" t="s">
        <v>6</v>
      </c>
      <c r="B4402" s="11" t="s">
        <v>5101</v>
      </c>
      <c r="C4402" s="1" t="s">
        <v>576</v>
      </c>
    </row>
    <row r="4403" hidden="1">
      <c r="A4403" s="1" t="s">
        <v>7</v>
      </c>
      <c r="B4403" s="11" t="s">
        <v>5102</v>
      </c>
      <c r="C4403" s="1" t="s">
        <v>628</v>
      </c>
    </row>
    <row r="4404" hidden="1">
      <c r="A4404" s="1" t="s">
        <v>7</v>
      </c>
      <c r="B4404" s="11" t="s">
        <v>5103</v>
      </c>
      <c r="C4404" s="1" t="s">
        <v>571</v>
      </c>
    </row>
    <row r="4405" hidden="1">
      <c r="A4405" s="1" t="s">
        <v>7</v>
      </c>
      <c r="B4405" s="11" t="s">
        <v>5104</v>
      </c>
      <c r="C4405" s="1" t="s">
        <v>536</v>
      </c>
    </row>
    <row r="4406" hidden="1">
      <c r="A4406" s="1" t="s">
        <v>7</v>
      </c>
      <c r="B4406" s="11" t="s">
        <v>5105</v>
      </c>
      <c r="C4406" s="1" t="s">
        <v>1105</v>
      </c>
    </row>
    <row r="4407">
      <c r="A4407" s="1" t="s">
        <v>6</v>
      </c>
      <c r="B4407" s="11" t="s">
        <v>5106</v>
      </c>
      <c r="C4407" s="1" t="s">
        <v>528</v>
      </c>
    </row>
    <row r="4408">
      <c r="A4408" s="1" t="s">
        <v>6</v>
      </c>
      <c r="B4408" s="11" t="s">
        <v>5107</v>
      </c>
      <c r="C4408" s="1" t="s">
        <v>700</v>
      </c>
    </row>
    <row r="4409">
      <c r="A4409" s="1" t="s">
        <v>6</v>
      </c>
      <c r="B4409" s="11" t="s">
        <v>5108</v>
      </c>
      <c r="C4409" s="1" t="s">
        <v>582</v>
      </c>
    </row>
    <row r="4410">
      <c r="A4410" s="1" t="s">
        <v>6</v>
      </c>
      <c r="B4410" s="11" t="s">
        <v>5109</v>
      </c>
      <c r="C4410" s="1" t="s">
        <v>538</v>
      </c>
    </row>
    <row r="4411">
      <c r="A4411" s="1" t="s">
        <v>6</v>
      </c>
      <c r="B4411" s="11" t="s">
        <v>5110</v>
      </c>
      <c r="C4411" s="1" t="s">
        <v>750</v>
      </c>
    </row>
    <row r="4412">
      <c r="A4412" s="1" t="s">
        <v>6</v>
      </c>
      <c r="B4412" s="11" t="s">
        <v>5111</v>
      </c>
      <c r="C4412" s="1" t="s">
        <v>597</v>
      </c>
    </row>
    <row r="4413">
      <c r="A4413" s="1" t="s">
        <v>6</v>
      </c>
      <c r="B4413" s="11" t="s">
        <v>5112</v>
      </c>
      <c r="C4413" s="1" t="s">
        <v>538</v>
      </c>
    </row>
    <row r="4414">
      <c r="A4414" s="1" t="s">
        <v>6</v>
      </c>
      <c r="B4414" s="11" t="s">
        <v>5113</v>
      </c>
      <c r="C4414" s="1" t="s">
        <v>681</v>
      </c>
    </row>
    <row r="4415">
      <c r="A4415" s="1" t="s">
        <v>6</v>
      </c>
      <c r="B4415" s="11" t="s">
        <v>5114</v>
      </c>
      <c r="C4415" s="1" t="s">
        <v>879</v>
      </c>
    </row>
    <row r="4416">
      <c r="A4416" s="1" t="s">
        <v>6</v>
      </c>
      <c r="B4416" s="11" t="s">
        <v>5115</v>
      </c>
      <c r="C4416" s="1" t="s">
        <v>1116</v>
      </c>
    </row>
    <row r="4417">
      <c r="A4417" s="1" t="s">
        <v>6</v>
      </c>
      <c r="B4417" s="11" t="s">
        <v>5116</v>
      </c>
      <c r="C4417" s="1" t="s">
        <v>1011</v>
      </c>
    </row>
    <row r="4418">
      <c r="A4418" s="1" t="s">
        <v>6</v>
      </c>
      <c r="B4418" s="11" t="s">
        <v>5117</v>
      </c>
      <c r="C4418" s="1" t="s">
        <v>809</v>
      </c>
    </row>
    <row r="4419">
      <c r="A4419" s="1" t="s">
        <v>6</v>
      </c>
      <c r="B4419" s="11" t="s">
        <v>5118</v>
      </c>
      <c r="C4419" s="1" t="s">
        <v>965</v>
      </c>
    </row>
    <row r="4420">
      <c r="A4420" s="1" t="s">
        <v>6</v>
      </c>
      <c r="B4420" s="11" t="s">
        <v>5119</v>
      </c>
      <c r="C4420" s="1" t="s">
        <v>1005</v>
      </c>
    </row>
    <row r="4421">
      <c r="A4421" s="1" t="s">
        <v>6</v>
      </c>
      <c r="B4421" s="11" t="s">
        <v>5120</v>
      </c>
      <c r="C4421" s="1" t="s">
        <v>1122</v>
      </c>
    </row>
    <row r="4422">
      <c r="A4422" s="1" t="s">
        <v>6</v>
      </c>
      <c r="B4422" s="11" t="s">
        <v>5121</v>
      </c>
      <c r="C4422" s="1" t="s">
        <v>640</v>
      </c>
    </row>
    <row r="4423">
      <c r="A4423" s="1" t="s">
        <v>6</v>
      </c>
      <c r="B4423" s="11" t="s">
        <v>5122</v>
      </c>
      <c r="C4423" s="1" t="s">
        <v>673</v>
      </c>
    </row>
    <row r="4424">
      <c r="A4424" s="1" t="s">
        <v>6</v>
      </c>
      <c r="B4424" s="11" t="s">
        <v>5123</v>
      </c>
      <c r="C4424" s="1" t="s">
        <v>664</v>
      </c>
    </row>
    <row r="4425">
      <c r="A4425" s="1" t="s">
        <v>6</v>
      </c>
      <c r="B4425" s="11" t="s">
        <v>5124</v>
      </c>
      <c r="C4425" s="1" t="s">
        <v>1030</v>
      </c>
    </row>
    <row r="4426">
      <c r="A4426" s="1" t="s">
        <v>6</v>
      </c>
      <c r="B4426" s="11" t="s">
        <v>5125</v>
      </c>
      <c r="C4426" s="1" t="s">
        <v>896</v>
      </c>
    </row>
    <row r="4427">
      <c r="A4427" s="1" t="s">
        <v>6</v>
      </c>
      <c r="B4427" s="11" t="s">
        <v>5126</v>
      </c>
      <c r="C4427" s="1" t="s">
        <v>1312</v>
      </c>
    </row>
    <row r="4428">
      <c r="A4428" s="1" t="s">
        <v>6</v>
      </c>
      <c r="B4428" s="11" t="s">
        <v>5127</v>
      </c>
      <c r="C4428" s="1" t="s">
        <v>552</v>
      </c>
    </row>
    <row r="4429">
      <c r="A4429" s="1" t="s">
        <v>6</v>
      </c>
      <c r="B4429" s="11" t="s">
        <v>5128</v>
      </c>
      <c r="C4429" s="1" t="s">
        <v>620</v>
      </c>
    </row>
    <row r="4430" hidden="1">
      <c r="A4430" s="1" t="s">
        <v>7</v>
      </c>
      <c r="B4430" s="11" t="s">
        <v>5129</v>
      </c>
      <c r="C4430" s="1" t="s">
        <v>536</v>
      </c>
    </row>
    <row r="4431" hidden="1">
      <c r="A4431" s="1" t="s">
        <v>7</v>
      </c>
      <c r="B4431" s="11" t="s">
        <v>5130</v>
      </c>
      <c r="C4431" s="1" t="s">
        <v>536</v>
      </c>
    </row>
    <row r="4432">
      <c r="A4432" s="1" t="s">
        <v>6</v>
      </c>
      <c r="B4432" s="11" t="s">
        <v>5131</v>
      </c>
      <c r="C4432" s="1" t="s">
        <v>677</v>
      </c>
    </row>
    <row r="4433" hidden="1">
      <c r="A4433" s="1" t="s">
        <v>7</v>
      </c>
      <c r="B4433" s="11" t="s">
        <v>5132</v>
      </c>
      <c r="C4433" s="1" t="s">
        <v>536</v>
      </c>
    </row>
    <row r="4434" hidden="1">
      <c r="A4434" s="1" t="s">
        <v>7</v>
      </c>
      <c r="B4434" s="11" t="s">
        <v>5133</v>
      </c>
      <c r="C4434" s="1" t="s">
        <v>536</v>
      </c>
    </row>
    <row r="4435" hidden="1">
      <c r="A4435" s="1" t="s">
        <v>7</v>
      </c>
      <c r="B4435" s="11" t="s">
        <v>5134</v>
      </c>
      <c r="C4435" s="1" t="s">
        <v>536</v>
      </c>
    </row>
    <row r="4436" hidden="1">
      <c r="A4436" s="1" t="s">
        <v>7</v>
      </c>
      <c r="B4436" s="11" t="s">
        <v>5135</v>
      </c>
      <c r="C4436" s="1" t="s">
        <v>628</v>
      </c>
    </row>
    <row r="4437">
      <c r="A4437" s="1" t="s">
        <v>6</v>
      </c>
      <c r="B4437" s="11" t="s">
        <v>5136</v>
      </c>
      <c r="C4437" s="1" t="s">
        <v>671</v>
      </c>
    </row>
    <row r="4438">
      <c r="A4438" s="1" t="s">
        <v>6</v>
      </c>
      <c r="B4438" s="11" t="s">
        <v>5137</v>
      </c>
      <c r="C4438" s="1" t="s">
        <v>778</v>
      </c>
    </row>
    <row r="4439" hidden="1">
      <c r="A4439" s="1" t="s">
        <v>7</v>
      </c>
      <c r="B4439" s="11" t="s">
        <v>5138</v>
      </c>
      <c r="C4439" s="1" t="s">
        <v>628</v>
      </c>
    </row>
    <row r="4440" hidden="1">
      <c r="A4440" s="1" t="s">
        <v>7</v>
      </c>
      <c r="B4440" s="11" t="s">
        <v>5139</v>
      </c>
      <c r="C4440" s="1" t="s">
        <v>5140</v>
      </c>
    </row>
    <row r="4441">
      <c r="A4441" s="1" t="s">
        <v>6</v>
      </c>
      <c r="B4441" s="11" t="s">
        <v>5141</v>
      </c>
      <c r="C4441" s="1" t="s">
        <v>563</v>
      </c>
    </row>
    <row r="4442">
      <c r="A4442" s="1" t="s">
        <v>6</v>
      </c>
      <c r="B4442" s="11" t="s">
        <v>5142</v>
      </c>
      <c r="C4442" s="1" t="s">
        <v>1593</v>
      </c>
    </row>
    <row r="4443">
      <c r="A4443" s="1" t="s">
        <v>6</v>
      </c>
      <c r="B4443" s="11" t="s">
        <v>5143</v>
      </c>
      <c r="C4443" s="1" t="s">
        <v>720</v>
      </c>
    </row>
    <row r="4444">
      <c r="A4444" s="1" t="s">
        <v>6</v>
      </c>
      <c r="B4444" s="11" t="s">
        <v>5144</v>
      </c>
      <c r="C4444" s="1" t="s">
        <v>546</v>
      </c>
    </row>
    <row r="4445">
      <c r="A4445" s="1" t="s">
        <v>6</v>
      </c>
      <c r="B4445" s="11" t="s">
        <v>5145</v>
      </c>
      <c r="C4445" s="1" t="s">
        <v>1410</v>
      </c>
    </row>
    <row r="4446" hidden="1">
      <c r="A4446" s="1" t="s">
        <v>7</v>
      </c>
      <c r="B4446" s="11" t="s">
        <v>5146</v>
      </c>
      <c r="C4446" s="1" t="s">
        <v>571</v>
      </c>
    </row>
    <row r="4447" hidden="1">
      <c r="A4447" s="1" t="s">
        <v>7</v>
      </c>
      <c r="B4447" s="11" t="s">
        <v>5147</v>
      </c>
      <c r="C4447" s="1" t="s">
        <v>536</v>
      </c>
    </row>
    <row r="4448">
      <c r="A4448" s="1" t="s">
        <v>6</v>
      </c>
      <c r="B4448" s="11" t="s">
        <v>5148</v>
      </c>
      <c r="C4448" s="1" t="s">
        <v>805</v>
      </c>
    </row>
    <row r="4449">
      <c r="A4449" s="1" t="s">
        <v>6</v>
      </c>
      <c r="B4449" s="11" t="s">
        <v>5149</v>
      </c>
      <c r="C4449" s="1" t="s">
        <v>805</v>
      </c>
    </row>
    <row r="4450" hidden="1">
      <c r="A4450" s="1" t="s">
        <v>7</v>
      </c>
      <c r="B4450" s="11" t="s">
        <v>5150</v>
      </c>
      <c r="C4450" s="1" t="s">
        <v>536</v>
      </c>
    </row>
    <row r="4451" hidden="1">
      <c r="A4451" s="1" t="s">
        <v>7</v>
      </c>
      <c r="B4451" s="11" t="s">
        <v>5151</v>
      </c>
      <c r="C4451" s="1" t="s">
        <v>536</v>
      </c>
    </row>
    <row r="4452">
      <c r="A4452" s="1" t="s">
        <v>6</v>
      </c>
      <c r="B4452" s="11" t="s">
        <v>5152</v>
      </c>
      <c r="C4452" s="1" t="s">
        <v>550</v>
      </c>
    </row>
    <row r="4453" hidden="1">
      <c r="A4453" s="1" t="s">
        <v>7</v>
      </c>
      <c r="B4453" s="11" t="s">
        <v>5153</v>
      </c>
      <c r="C4453" s="1" t="s">
        <v>2108</v>
      </c>
    </row>
    <row r="4454">
      <c r="A4454" s="1" t="s">
        <v>6</v>
      </c>
      <c r="B4454" s="11" t="s">
        <v>5154</v>
      </c>
      <c r="C4454" s="1" t="s">
        <v>602</v>
      </c>
    </row>
    <row r="4455">
      <c r="A4455" s="1" t="s">
        <v>6</v>
      </c>
      <c r="B4455" s="11" t="s">
        <v>5155</v>
      </c>
      <c r="C4455" s="1" t="s">
        <v>552</v>
      </c>
    </row>
    <row r="4456">
      <c r="A4456" s="1" t="s">
        <v>6</v>
      </c>
      <c r="B4456" s="11" t="s">
        <v>5156</v>
      </c>
      <c r="C4456" s="1" t="s">
        <v>567</v>
      </c>
    </row>
    <row r="4457">
      <c r="A4457" s="1" t="s">
        <v>6</v>
      </c>
      <c r="B4457" s="11" t="s">
        <v>5157</v>
      </c>
      <c r="C4457" s="1" t="s">
        <v>573</v>
      </c>
    </row>
    <row r="4458">
      <c r="A4458" s="1" t="s">
        <v>6</v>
      </c>
      <c r="B4458" s="11" t="s">
        <v>5158</v>
      </c>
      <c r="C4458" s="1" t="s">
        <v>700</v>
      </c>
    </row>
    <row r="4459">
      <c r="A4459" s="1" t="s">
        <v>6</v>
      </c>
      <c r="B4459" s="11" t="s">
        <v>5159</v>
      </c>
      <c r="C4459" s="1" t="s">
        <v>567</v>
      </c>
    </row>
    <row r="4460">
      <c r="A4460" s="1" t="s">
        <v>6</v>
      </c>
      <c r="B4460" s="11" t="s">
        <v>5160</v>
      </c>
      <c r="C4460" s="1" t="s">
        <v>599</v>
      </c>
    </row>
    <row r="4461" hidden="1">
      <c r="A4461" s="1" t="s">
        <v>7</v>
      </c>
      <c r="B4461" s="11" t="s">
        <v>5161</v>
      </c>
      <c r="C4461" s="1" t="s">
        <v>536</v>
      </c>
    </row>
    <row r="4462">
      <c r="A4462" s="1" t="s">
        <v>6</v>
      </c>
      <c r="B4462" s="11" t="s">
        <v>5162</v>
      </c>
      <c r="C4462" s="1" t="s">
        <v>559</v>
      </c>
    </row>
    <row r="4463" hidden="1">
      <c r="A4463" s="1" t="s">
        <v>7</v>
      </c>
      <c r="B4463" s="11" t="s">
        <v>5163</v>
      </c>
      <c r="C4463" s="1" t="s">
        <v>536</v>
      </c>
    </row>
    <row r="4464">
      <c r="A4464" s="1" t="s">
        <v>6</v>
      </c>
      <c r="B4464" s="11" t="s">
        <v>5164</v>
      </c>
      <c r="C4464" s="1" t="s">
        <v>584</v>
      </c>
    </row>
    <row r="4465">
      <c r="A4465" s="1" t="s">
        <v>6</v>
      </c>
      <c r="B4465" s="11" t="s">
        <v>5165</v>
      </c>
      <c r="C4465" s="1" t="s">
        <v>561</v>
      </c>
    </row>
    <row r="4466">
      <c r="A4466" s="1" t="s">
        <v>6</v>
      </c>
      <c r="B4466" s="11" t="s">
        <v>5166</v>
      </c>
      <c r="C4466" s="1" t="s">
        <v>634</v>
      </c>
    </row>
    <row r="4467">
      <c r="A4467" s="1" t="s">
        <v>6</v>
      </c>
      <c r="B4467" s="11" t="s">
        <v>5167</v>
      </c>
      <c r="C4467" s="1" t="s">
        <v>528</v>
      </c>
    </row>
    <row r="4468" hidden="1">
      <c r="A4468" s="1" t="s">
        <v>7</v>
      </c>
      <c r="B4468" s="11" t="s">
        <v>5168</v>
      </c>
      <c r="C4468" s="1" t="s">
        <v>536</v>
      </c>
    </row>
    <row r="4469">
      <c r="A4469" s="1" t="s">
        <v>6</v>
      </c>
      <c r="B4469" s="11" t="s">
        <v>5169</v>
      </c>
      <c r="C4469" s="1" t="s">
        <v>778</v>
      </c>
    </row>
    <row r="4470" hidden="1">
      <c r="A4470" s="1" t="s">
        <v>7</v>
      </c>
      <c r="B4470" s="11" t="s">
        <v>5170</v>
      </c>
      <c r="C4470" s="1" t="s">
        <v>536</v>
      </c>
    </row>
    <row r="4471">
      <c r="A4471" s="1" t="s">
        <v>6</v>
      </c>
      <c r="B4471" s="11" t="s">
        <v>5171</v>
      </c>
      <c r="C4471" s="1" t="s">
        <v>542</v>
      </c>
    </row>
    <row r="4472" hidden="1">
      <c r="A4472" s="1" t="s">
        <v>7</v>
      </c>
      <c r="B4472" s="11" t="s">
        <v>5172</v>
      </c>
      <c r="C4472" s="1" t="s">
        <v>536</v>
      </c>
    </row>
    <row r="4473" hidden="1">
      <c r="A4473" s="1" t="s">
        <v>7</v>
      </c>
      <c r="B4473" s="11" t="s">
        <v>5173</v>
      </c>
      <c r="C4473" s="1" t="s">
        <v>536</v>
      </c>
    </row>
    <row r="4474" hidden="1">
      <c r="A4474" s="1" t="s">
        <v>7</v>
      </c>
      <c r="B4474" s="11" t="s">
        <v>5174</v>
      </c>
      <c r="C4474" s="1" t="s">
        <v>571</v>
      </c>
    </row>
    <row r="4475">
      <c r="A4475" s="1" t="s">
        <v>6</v>
      </c>
      <c r="B4475" s="11" t="s">
        <v>5175</v>
      </c>
      <c r="C4475" s="1" t="s">
        <v>597</v>
      </c>
    </row>
    <row r="4476">
      <c r="A4476" s="1" t="s">
        <v>6</v>
      </c>
      <c r="B4476" s="11" t="s">
        <v>5176</v>
      </c>
      <c r="C4476" s="1" t="s">
        <v>1016</v>
      </c>
    </row>
    <row r="4477">
      <c r="A4477" s="1" t="s">
        <v>6</v>
      </c>
      <c r="B4477" s="11" t="s">
        <v>5177</v>
      </c>
      <c r="C4477" s="1" t="s">
        <v>645</v>
      </c>
    </row>
    <row r="4478">
      <c r="A4478" s="1" t="s">
        <v>6</v>
      </c>
      <c r="B4478" s="11" t="s">
        <v>5178</v>
      </c>
      <c r="C4478" s="1" t="s">
        <v>879</v>
      </c>
    </row>
    <row r="4479">
      <c r="A4479" s="1" t="s">
        <v>6</v>
      </c>
      <c r="B4479" s="11" t="s">
        <v>5179</v>
      </c>
      <c r="C4479" s="1" t="s">
        <v>576</v>
      </c>
    </row>
    <row r="4480" hidden="1">
      <c r="A4480" s="1" t="s">
        <v>7</v>
      </c>
      <c r="B4480" s="11" t="s">
        <v>5180</v>
      </c>
      <c r="C4480" s="1" t="s">
        <v>536</v>
      </c>
    </row>
    <row r="4481" hidden="1">
      <c r="A4481" s="1" t="s">
        <v>7</v>
      </c>
      <c r="B4481" s="11" t="s">
        <v>5181</v>
      </c>
      <c r="C4481" s="1" t="s">
        <v>536</v>
      </c>
    </row>
    <row r="4482">
      <c r="A4482" s="1" t="s">
        <v>6</v>
      </c>
      <c r="B4482" s="11" t="s">
        <v>5182</v>
      </c>
      <c r="C4482" s="1" t="s">
        <v>602</v>
      </c>
    </row>
    <row r="4483" hidden="1">
      <c r="A4483" s="1" t="s">
        <v>7</v>
      </c>
      <c r="B4483" s="11" t="s">
        <v>5183</v>
      </c>
      <c r="C4483" s="1" t="s">
        <v>536</v>
      </c>
    </row>
    <row r="4484">
      <c r="A4484" s="1" t="s">
        <v>6</v>
      </c>
      <c r="B4484" s="11" t="s">
        <v>5184</v>
      </c>
      <c r="C4484" s="1" t="s">
        <v>582</v>
      </c>
    </row>
    <row r="4485">
      <c r="A4485" s="1" t="s">
        <v>6</v>
      </c>
      <c r="B4485" s="11" t="s">
        <v>5185</v>
      </c>
      <c r="C4485" s="1" t="s">
        <v>591</v>
      </c>
    </row>
    <row r="4486">
      <c r="A4486" s="1" t="s">
        <v>6</v>
      </c>
      <c r="B4486" s="11" t="s">
        <v>5186</v>
      </c>
      <c r="C4486" s="1" t="s">
        <v>5187</v>
      </c>
    </row>
    <row r="4487">
      <c r="A4487" s="1" t="s">
        <v>6</v>
      </c>
      <c r="B4487" s="11" t="s">
        <v>5188</v>
      </c>
      <c r="C4487" s="1" t="s">
        <v>1210</v>
      </c>
    </row>
    <row r="4488">
      <c r="A4488" s="1" t="s">
        <v>6</v>
      </c>
      <c r="B4488" s="11" t="s">
        <v>5189</v>
      </c>
      <c r="C4488" s="1" t="s">
        <v>685</v>
      </c>
    </row>
    <row r="4489" hidden="1">
      <c r="A4489" s="1" t="s">
        <v>7</v>
      </c>
      <c r="B4489" s="11" t="s">
        <v>5190</v>
      </c>
      <c r="C4489" s="1" t="s">
        <v>536</v>
      </c>
    </row>
    <row r="4490">
      <c r="A4490" s="1" t="s">
        <v>6</v>
      </c>
      <c r="B4490" s="11" t="s">
        <v>5191</v>
      </c>
      <c r="C4490" s="1" t="s">
        <v>599</v>
      </c>
    </row>
    <row r="4491" hidden="1">
      <c r="A4491" s="1" t="s">
        <v>7</v>
      </c>
      <c r="B4491" s="11" t="s">
        <v>5192</v>
      </c>
      <c r="C4491" s="1" t="s">
        <v>571</v>
      </c>
    </row>
    <row r="4492">
      <c r="A4492" s="1" t="s">
        <v>6</v>
      </c>
      <c r="B4492" s="11" t="s">
        <v>5193</v>
      </c>
      <c r="C4492" s="1" t="s">
        <v>5194</v>
      </c>
    </row>
    <row r="4493">
      <c r="A4493" s="1" t="s">
        <v>6</v>
      </c>
      <c r="B4493" s="11" t="s">
        <v>5195</v>
      </c>
      <c r="C4493" s="1" t="s">
        <v>896</v>
      </c>
    </row>
    <row r="4494">
      <c r="A4494" s="1" t="s">
        <v>6</v>
      </c>
      <c r="B4494" s="11" t="s">
        <v>5196</v>
      </c>
      <c r="C4494" s="1" t="s">
        <v>582</v>
      </c>
    </row>
    <row r="4495">
      <c r="A4495" s="1" t="s">
        <v>6</v>
      </c>
      <c r="B4495" s="11" t="s">
        <v>5197</v>
      </c>
      <c r="C4495" s="1" t="s">
        <v>546</v>
      </c>
    </row>
    <row r="4496">
      <c r="A4496" s="1" t="s">
        <v>6</v>
      </c>
      <c r="B4496" s="11" t="s">
        <v>5198</v>
      </c>
      <c r="C4496" s="1" t="s">
        <v>584</v>
      </c>
    </row>
    <row r="4497" hidden="1">
      <c r="A4497" s="1" t="s">
        <v>7</v>
      </c>
      <c r="B4497" s="11" t="s">
        <v>5199</v>
      </c>
      <c r="C4497" s="1" t="s">
        <v>536</v>
      </c>
    </row>
    <row r="4498" hidden="1">
      <c r="A4498" s="1" t="s">
        <v>7</v>
      </c>
      <c r="B4498" s="11" t="s">
        <v>5200</v>
      </c>
      <c r="C4498" s="1" t="s">
        <v>536</v>
      </c>
    </row>
    <row r="4499" hidden="1">
      <c r="A4499" s="1" t="s">
        <v>7</v>
      </c>
      <c r="B4499" s="11" t="s">
        <v>5201</v>
      </c>
      <c r="C4499" s="1" t="s">
        <v>536</v>
      </c>
    </row>
    <row r="4500">
      <c r="A4500" s="1" t="s">
        <v>6</v>
      </c>
      <c r="B4500" s="11" t="s">
        <v>5202</v>
      </c>
      <c r="C4500" s="1" t="s">
        <v>610</v>
      </c>
    </row>
    <row r="4501">
      <c r="A4501" s="1" t="s">
        <v>6</v>
      </c>
      <c r="B4501" s="11" t="s">
        <v>5203</v>
      </c>
      <c r="C4501" s="1" t="s">
        <v>673</v>
      </c>
    </row>
    <row r="4502">
      <c r="A4502" s="1" t="s">
        <v>6</v>
      </c>
      <c r="B4502" s="11" t="s">
        <v>5204</v>
      </c>
      <c r="C4502" s="1" t="s">
        <v>546</v>
      </c>
    </row>
    <row r="4503">
      <c r="A4503" s="1" t="s">
        <v>6</v>
      </c>
      <c r="B4503" s="11" t="s">
        <v>5205</v>
      </c>
      <c r="C4503" s="1" t="s">
        <v>700</v>
      </c>
    </row>
    <row r="4504" hidden="1">
      <c r="A4504" s="1" t="s">
        <v>7</v>
      </c>
      <c r="B4504" s="11" t="s">
        <v>5206</v>
      </c>
      <c r="C4504" s="1" t="s">
        <v>536</v>
      </c>
    </row>
    <row r="4505">
      <c r="A4505" s="1" t="s">
        <v>6</v>
      </c>
      <c r="B4505" s="11" t="s">
        <v>5207</v>
      </c>
      <c r="C4505" s="1" t="s">
        <v>567</v>
      </c>
    </row>
    <row r="4506" hidden="1">
      <c r="A4506" s="1" t="s">
        <v>7</v>
      </c>
      <c r="B4506" s="11" t="s">
        <v>5208</v>
      </c>
      <c r="C4506" s="1" t="s">
        <v>571</v>
      </c>
    </row>
    <row r="4507" hidden="1">
      <c r="A4507" s="1" t="s">
        <v>7</v>
      </c>
      <c r="B4507" s="11" t="s">
        <v>5209</v>
      </c>
      <c r="C4507" s="1" t="s">
        <v>536</v>
      </c>
    </row>
    <row r="4508">
      <c r="A4508" s="1" t="s">
        <v>6</v>
      </c>
      <c r="B4508" s="11" t="s">
        <v>5210</v>
      </c>
      <c r="C4508" s="1" t="s">
        <v>1122</v>
      </c>
    </row>
    <row r="4509">
      <c r="A4509" s="1" t="s">
        <v>6</v>
      </c>
      <c r="B4509" s="11" t="s">
        <v>5211</v>
      </c>
      <c r="C4509" s="1" t="s">
        <v>550</v>
      </c>
    </row>
    <row r="4510">
      <c r="A4510" s="1" t="s">
        <v>6</v>
      </c>
      <c r="B4510" s="11" t="s">
        <v>5212</v>
      </c>
      <c r="C4510" s="1" t="s">
        <v>673</v>
      </c>
    </row>
    <row r="4511">
      <c r="A4511" s="1" t="s">
        <v>6</v>
      </c>
      <c r="B4511" s="11" t="s">
        <v>5213</v>
      </c>
      <c r="C4511" s="1" t="s">
        <v>580</v>
      </c>
    </row>
    <row r="4512">
      <c r="A4512" s="1" t="s">
        <v>6</v>
      </c>
      <c r="B4512" s="11" t="s">
        <v>5214</v>
      </c>
      <c r="C4512" s="1" t="s">
        <v>552</v>
      </c>
    </row>
    <row r="4513" hidden="1">
      <c r="A4513" s="1" t="s">
        <v>7</v>
      </c>
      <c r="B4513" s="11" t="s">
        <v>5215</v>
      </c>
      <c r="C4513" s="1" t="s">
        <v>628</v>
      </c>
    </row>
    <row r="4514" hidden="1">
      <c r="A4514" s="1" t="s">
        <v>7</v>
      </c>
      <c r="B4514" s="11" t="s">
        <v>5216</v>
      </c>
      <c r="C4514" s="1" t="s">
        <v>536</v>
      </c>
    </row>
    <row r="4515" hidden="1">
      <c r="A4515" s="1" t="s">
        <v>7</v>
      </c>
      <c r="B4515" s="11" t="s">
        <v>5217</v>
      </c>
      <c r="C4515" s="1" t="s">
        <v>536</v>
      </c>
    </row>
    <row r="4516">
      <c r="A4516" s="1" t="s">
        <v>6</v>
      </c>
      <c r="B4516" s="11" t="s">
        <v>5218</v>
      </c>
      <c r="C4516" s="1" t="s">
        <v>2389</v>
      </c>
    </row>
    <row r="4517">
      <c r="A4517" s="1" t="s">
        <v>6</v>
      </c>
      <c r="B4517" s="11" t="s">
        <v>5219</v>
      </c>
      <c r="C4517" s="1" t="s">
        <v>573</v>
      </c>
    </row>
    <row r="4518">
      <c r="A4518" s="1" t="s">
        <v>6</v>
      </c>
      <c r="B4518" s="11" t="s">
        <v>5220</v>
      </c>
      <c r="C4518" s="1" t="s">
        <v>561</v>
      </c>
    </row>
    <row r="4519">
      <c r="A4519" s="1" t="s">
        <v>6</v>
      </c>
      <c r="B4519" s="11" t="s">
        <v>5221</v>
      </c>
      <c r="C4519" s="1" t="s">
        <v>645</v>
      </c>
    </row>
    <row r="4520">
      <c r="A4520" s="1" t="s">
        <v>6</v>
      </c>
      <c r="B4520" s="11" t="s">
        <v>5222</v>
      </c>
      <c r="C4520" s="1" t="s">
        <v>876</v>
      </c>
    </row>
    <row r="4521">
      <c r="A4521" s="1" t="s">
        <v>6</v>
      </c>
      <c r="B4521" s="11" t="s">
        <v>5223</v>
      </c>
      <c r="C4521" s="1" t="s">
        <v>597</v>
      </c>
    </row>
    <row r="4522">
      <c r="A4522" s="1" t="s">
        <v>6</v>
      </c>
      <c r="B4522" s="11" t="s">
        <v>5224</v>
      </c>
      <c r="C4522" s="1" t="s">
        <v>677</v>
      </c>
    </row>
    <row r="4523">
      <c r="A4523" s="1" t="s">
        <v>6</v>
      </c>
      <c r="B4523" s="11" t="s">
        <v>5225</v>
      </c>
      <c r="C4523" s="1" t="s">
        <v>634</v>
      </c>
    </row>
    <row r="4524">
      <c r="A4524" s="1" t="s">
        <v>6</v>
      </c>
      <c r="B4524" s="11" t="s">
        <v>5226</v>
      </c>
      <c r="C4524" s="1" t="s">
        <v>677</v>
      </c>
    </row>
    <row r="4525">
      <c r="A4525" s="1" t="s">
        <v>6</v>
      </c>
      <c r="B4525" s="11" t="s">
        <v>5227</v>
      </c>
      <c r="C4525" s="1" t="s">
        <v>996</v>
      </c>
    </row>
    <row r="4526">
      <c r="A4526" s="1" t="s">
        <v>6</v>
      </c>
      <c r="B4526" s="11" t="s">
        <v>5228</v>
      </c>
      <c r="C4526" s="1" t="s">
        <v>677</v>
      </c>
    </row>
    <row r="4527">
      <c r="A4527" s="1" t="s">
        <v>6</v>
      </c>
      <c r="B4527" s="11" t="s">
        <v>5229</v>
      </c>
      <c r="C4527" s="1" t="s">
        <v>996</v>
      </c>
    </row>
    <row r="4528">
      <c r="A4528" s="1" t="s">
        <v>6</v>
      </c>
      <c r="B4528" s="11" t="s">
        <v>5230</v>
      </c>
      <c r="C4528" s="1" t="s">
        <v>634</v>
      </c>
    </row>
    <row r="4529">
      <c r="A4529" s="1" t="s">
        <v>6</v>
      </c>
      <c r="B4529" s="11" t="s">
        <v>5231</v>
      </c>
      <c r="C4529" s="1" t="s">
        <v>677</v>
      </c>
    </row>
    <row r="4530">
      <c r="A4530" s="1" t="s">
        <v>6</v>
      </c>
      <c r="B4530" s="11" t="s">
        <v>5232</v>
      </c>
      <c r="C4530" s="1" t="s">
        <v>677</v>
      </c>
    </row>
    <row r="4531">
      <c r="A4531" s="1" t="s">
        <v>6</v>
      </c>
      <c r="B4531" s="11" t="s">
        <v>5233</v>
      </c>
      <c r="C4531" s="1" t="s">
        <v>677</v>
      </c>
    </row>
    <row r="4532">
      <c r="A4532" s="1" t="s">
        <v>6</v>
      </c>
      <c r="B4532" s="11" t="s">
        <v>5234</v>
      </c>
      <c r="C4532" s="1" t="s">
        <v>996</v>
      </c>
    </row>
    <row r="4533">
      <c r="A4533" s="1" t="s">
        <v>6</v>
      </c>
      <c r="B4533" s="11" t="s">
        <v>5235</v>
      </c>
      <c r="C4533" s="1" t="s">
        <v>996</v>
      </c>
    </row>
    <row r="4534">
      <c r="A4534" s="1" t="s">
        <v>6</v>
      </c>
      <c r="B4534" s="11" t="s">
        <v>5236</v>
      </c>
      <c r="C4534" s="1" t="s">
        <v>1442</v>
      </c>
    </row>
    <row r="4535">
      <c r="A4535" s="1" t="s">
        <v>6</v>
      </c>
      <c r="B4535" s="11" t="s">
        <v>5237</v>
      </c>
      <c r="C4535" s="1" t="s">
        <v>996</v>
      </c>
    </row>
    <row r="4536">
      <c r="A4536" s="1" t="s">
        <v>6</v>
      </c>
      <c r="B4536" s="11" t="s">
        <v>5238</v>
      </c>
      <c r="C4536" s="1" t="s">
        <v>996</v>
      </c>
    </row>
    <row r="4537">
      <c r="A4537" s="1" t="s">
        <v>6</v>
      </c>
      <c r="B4537" s="11" t="s">
        <v>5239</v>
      </c>
      <c r="C4537" s="1" t="s">
        <v>677</v>
      </c>
    </row>
    <row r="4538">
      <c r="A4538" s="1" t="s">
        <v>6</v>
      </c>
      <c r="B4538" s="11" t="s">
        <v>5240</v>
      </c>
      <c r="C4538" s="1" t="s">
        <v>677</v>
      </c>
    </row>
    <row r="4539">
      <c r="A4539" s="1" t="s">
        <v>6</v>
      </c>
      <c r="B4539" s="11" t="s">
        <v>5241</v>
      </c>
      <c r="C4539" s="1" t="s">
        <v>677</v>
      </c>
    </row>
    <row r="4540">
      <c r="A4540" s="1" t="s">
        <v>6</v>
      </c>
      <c r="B4540" s="11" t="s">
        <v>5242</v>
      </c>
      <c r="C4540" s="1" t="s">
        <v>634</v>
      </c>
    </row>
    <row r="4541">
      <c r="A4541" s="1" t="s">
        <v>6</v>
      </c>
      <c r="B4541" s="11" t="s">
        <v>5243</v>
      </c>
      <c r="C4541" s="1" t="s">
        <v>677</v>
      </c>
    </row>
    <row r="4542" hidden="1">
      <c r="A4542" s="1" t="s">
        <v>7</v>
      </c>
      <c r="B4542" s="11" t="s">
        <v>5244</v>
      </c>
      <c r="C4542" s="1" t="s">
        <v>536</v>
      </c>
    </row>
    <row r="4543">
      <c r="A4543" s="1" t="s">
        <v>6</v>
      </c>
      <c r="B4543" s="11" t="s">
        <v>5245</v>
      </c>
      <c r="C4543" s="1" t="s">
        <v>694</v>
      </c>
    </row>
    <row r="4544">
      <c r="A4544" s="1" t="s">
        <v>6</v>
      </c>
      <c r="B4544" s="11" t="s">
        <v>5246</v>
      </c>
      <c r="C4544" s="1" t="s">
        <v>582</v>
      </c>
    </row>
    <row r="4545">
      <c r="A4545" s="1" t="s">
        <v>6</v>
      </c>
      <c r="B4545" s="11" t="s">
        <v>5247</v>
      </c>
      <c r="C4545" s="1" t="s">
        <v>640</v>
      </c>
    </row>
    <row r="4546">
      <c r="A4546" s="1" t="s">
        <v>6</v>
      </c>
      <c r="B4546" s="11" t="s">
        <v>5248</v>
      </c>
      <c r="C4546" s="1" t="s">
        <v>576</v>
      </c>
    </row>
    <row r="4547" hidden="1">
      <c r="A4547" s="1" t="s">
        <v>7</v>
      </c>
      <c r="B4547" s="11" t="s">
        <v>5249</v>
      </c>
      <c r="C4547" s="1" t="s">
        <v>536</v>
      </c>
    </row>
    <row r="4548" hidden="1">
      <c r="A4548" s="1" t="s">
        <v>7</v>
      </c>
      <c r="B4548" s="11" t="s">
        <v>5250</v>
      </c>
      <c r="C4548" s="1" t="s">
        <v>536</v>
      </c>
    </row>
    <row r="4549" hidden="1">
      <c r="A4549" s="1" t="s">
        <v>7</v>
      </c>
      <c r="B4549" s="11" t="s">
        <v>5251</v>
      </c>
      <c r="C4549" s="1" t="s">
        <v>536</v>
      </c>
    </row>
    <row r="4550" hidden="1">
      <c r="A4550" s="1" t="s">
        <v>7</v>
      </c>
      <c r="B4550" s="11" t="s">
        <v>5252</v>
      </c>
      <c r="C4550" s="1" t="s">
        <v>1044</v>
      </c>
    </row>
    <row r="4551">
      <c r="A4551" s="1" t="s">
        <v>6</v>
      </c>
      <c r="B4551" s="11" t="s">
        <v>5253</v>
      </c>
      <c r="C4551" s="1" t="s">
        <v>1107</v>
      </c>
    </row>
    <row r="4552">
      <c r="A4552" s="1" t="s">
        <v>6</v>
      </c>
      <c r="B4552" s="11" t="s">
        <v>5254</v>
      </c>
      <c r="C4552" s="1" t="s">
        <v>552</v>
      </c>
    </row>
    <row r="4553" hidden="1">
      <c r="A4553" s="1" t="s">
        <v>7</v>
      </c>
      <c r="B4553" s="11" t="s">
        <v>5255</v>
      </c>
      <c r="C4553" s="1" t="s">
        <v>536</v>
      </c>
    </row>
    <row r="4554" hidden="1">
      <c r="A4554" s="1" t="s">
        <v>7</v>
      </c>
      <c r="B4554" s="11" t="s">
        <v>5256</v>
      </c>
      <c r="C4554" s="1" t="s">
        <v>2108</v>
      </c>
    </row>
    <row r="4555" hidden="1">
      <c r="A4555" s="1" t="s">
        <v>7</v>
      </c>
      <c r="B4555" s="11" t="s">
        <v>5257</v>
      </c>
      <c r="C4555" s="1" t="s">
        <v>536</v>
      </c>
    </row>
    <row r="4556">
      <c r="A4556" s="1" t="s">
        <v>6</v>
      </c>
      <c r="B4556" s="11" t="s">
        <v>5258</v>
      </c>
      <c r="C4556" s="1" t="s">
        <v>567</v>
      </c>
    </row>
    <row r="4557">
      <c r="A4557" s="1" t="s">
        <v>6</v>
      </c>
      <c r="B4557" s="11" t="s">
        <v>5259</v>
      </c>
      <c r="C4557" s="1" t="s">
        <v>559</v>
      </c>
    </row>
    <row r="4558">
      <c r="A4558" s="1" t="s">
        <v>6</v>
      </c>
      <c r="B4558" s="11" t="s">
        <v>5260</v>
      </c>
      <c r="C4558" s="1" t="s">
        <v>582</v>
      </c>
    </row>
    <row r="4559" hidden="1">
      <c r="A4559" s="1" t="s">
        <v>7</v>
      </c>
      <c r="B4559" s="11" t="s">
        <v>5261</v>
      </c>
      <c r="C4559" s="1" t="s">
        <v>536</v>
      </c>
    </row>
    <row r="4560">
      <c r="A4560" s="1" t="s">
        <v>6</v>
      </c>
      <c r="B4560" s="11" t="s">
        <v>5262</v>
      </c>
      <c r="C4560" s="1" t="s">
        <v>737</v>
      </c>
    </row>
    <row r="4561">
      <c r="A4561" s="1" t="s">
        <v>6</v>
      </c>
      <c r="B4561" s="11" t="s">
        <v>5263</v>
      </c>
      <c r="C4561" s="1" t="s">
        <v>573</v>
      </c>
    </row>
    <row r="4562">
      <c r="A4562" s="1" t="s">
        <v>6</v>
      </c>
      <c r="B4562" s="11" t="s">
        <v>5264</v>
      </c>
      <c r="C4562" s="1" t="s">
        <v>573</v>
      </c>
    </row>
    <row r="4563">
      <c r="A4563" s="1" t="s">
        <v>6</v>
      </c>
      <c r="B4563" s="11" t="s">
        <v>5265</v>
      </c>
      <c r="C4563" s="1" t="s">
        <v>696</v>
      </c>
    </row>
    <row r="4564" hidden="1">
      <c r="A4564" s="1" t="s">
        <v>7</v>
      </c>
      <c r="B4564" s="11" t="s">
        <v>5266</v>
      </c>
      <c r="C4564" s="1" t="s">
        <v>628</v>
      </c>
    </row>
    <row r="4565">
      <c r="A4565" s="1" t="s">
        <v>6</v>
      </c>
      <c r="B4565" s="11" t="s">
        <v>5267</v>
      </c>
      <c r="C4565" s="1" t="s">
        <v>886</v>
      </c>
    </row>
    <row r="4566">
      <c r="A4566" s="1" t="s">
        <v>6</v>
      </c>
      <c r="B4566" s="11" t="s">
        <v>5268</v>
      </c>
      <c r="C4566" s="1" t="s">
        <v>737</v>
      </c>
    </row>
    <row r="4567">
      <c r="A4567" s="1" t="s">
        <v>6</v>
      </c>
      <c r="B4567" s="11" t="s">
        <v>5269</v>
      </c>
      <c r="C4567" s="1" t="s">
        <v>591</v>
      </c>
    </row>
    <row r="4568" hidden="1">
      <c r="A4568" s="1" t="s">
        <v>7</v>
      </c>
      <c r="B4568" s="11" t="s">
        <v>5270</v>
      </c>
      <c r="C4568" s="1" t="s">
        <v>536</v>
      </c>
    </row>
    <row r="4569" hidden="1">
      <c r="A4569" s="1" t="s">
        <v>7</v>
      </c>
      <c r="B4569" s="11" t="s">
        <v>5271</v>
      </c>
      <c r="C4569" s="1" t="s">
        <v>536</v>
      </c>
    </row>
    <row r="4570" hidden="1">
      <c r="A4570" s="1" t="s">
        <v>7</v>
      </c>
      <c r="B4570" s="11" t="s">
        <v>5272</v>
      </c>
      <c r="C4570" s="1" t="s">
        <v>526</v>
      </c>
    </row>
    <row r="4571">
      <c r="A4571" s="1" t="s">
        <v>6</v>
      </c>
      <c r="B4571" s="11" t="s">
        <v>5273</v>
      </c>
      <c r="C4571" s="1" t="s">
        <v>1116</v>
      </c>
    </row>
    <row r="4572">
      <c r="A4572" s="1" t="s">
        <v>6</v>
      </c>
      <c r="B4572" s="11" t="s">
        <v>5274</v>
      </c>
      <c r="C4572" s="1" t="s">
        <v>1681</v>
      </c>
    </row>
    <row r="4573" hidden="1">
      <c r="A4573" s="1" t="s">
        <v>7</v>
      </c>
      <c r="B4573" s="11" t="s">
        <v>5275</v>
      </c>
      <c r="C4573" s="1" t="s">
        <v>536</v>
      </c>
    </row>
    <row r="4574">
      <c r="A4574" s="1" t="s">
        <v>6</v>
      </c>
      <c r="B4574" s="11" t="s">
        <v>5276</v>
      </c>
      <c r="C4574" s="1" t="s">
        <v>2436</v>
      </c>
    </row>
    <row r="4575">
      <c r="A4575" s="1" t="s">
        <v>6</v>
      </c>
      <c r="B4575" s="11" t="s">
        <v>5277</v>
      </c>
      <c r="C4575" s="1" t="s">
        <v>2436</v>
      </c>
    </row>
    <row r="4576">
      <c r="A4576" s="1" t="s">
        <v>6</v>
      </c>
      <c r="B4576" s="11" t="s">
        <v>5278</v>
      </c>
      <c r="C4576" s="1" t="s">
        <v>671</v>
      </c>
    </row>
    <row r="4577" hidden="1">
      <c r="A4577" s="1" t="s">
        <v>7</v>
      </c>
      <c r="B4577" s="11" t="s">
        <v>5279</v>
      </c>
      <c r="C4577" s="1" t="s">
        <v>628</v>
      </c>
    </row>
    <row r="4578">
      <c r="A4578" s="1" t="s">
        <v>6</v>
      </c>
      <c r="B4578" s="11" t="s">
        <v>5280</v>
      </c>
      <c r="C4578" s="1" t="s">
        <v>602</v>
      </c>
    </row>
    <row r="4579">
      <c r="A4579" s="1" t="s">
        <v>6</v>
      </c>
      <c r="B4579" s="11" t="s">
        <v>5281</v>
      </c>
      <c r="C4579" s="1" t="s">
        <v>660</v>
      </c>
    </row>
    <row r="4580" hidden="1">
      <c r="A4580" s="1" t="s">
        <v>7</v>
      </c>
      <c r="B4580" s="11" t="s">
        <v>5282</v>
      </c>
      <c r="C4580" s="1" t="s">
        <v>536</v>
      </c>
    </row>
    <row r="4581">
      <c r="A4581" s="1" t="s">
        <v>6</v>
      </c>
      <c r="B4581" s="11" t="s">
        <v>5283</v>
      </c>
      <c r="C4581" s="1" t="s">
        <v>552</v>
      </c>
    </row>
    <row r="4582">
      <c r="A4582" s="1" t="s">
        <v>6</v>
      </c>
      <c r="B4582" s="11" t="s">
        <v>5284</v>
      </c>
      <c r="C4582" s="1" t="s">
        <v>550</v>
      </c>
    </row>
    <row r="4583" hidden="1">
      <c r="A4583" s="1" t="s">
        <v>7</v>
      </c>
      <c r="B4583" s="11" t="s">
        <v>5285</v>
      </c>
      <c r="C4583" s="1" t="s">
        <v>2108</v>
      </c>
    </row>
    <row r="4584" hidden="1">
      <c r="A4584" s="1" t="s">
        <v>7</v>
      </c>
      <c r="B4584" s="11" t="s">
        <v>5286</v>
      </c>
      <c r="C4584" s="1" t="s">
        <v>536</v>
      </c>
    </row>
    <row r="4585">
      <c r="A4585" s="1" t="s">
        <v>6</v>
      </c>
      <c r="B4585" s="11" t="s">
        <v>5287</v>
      </c>
      <c r="C4585" s="1" t="s">
        <v>881</v>
      </c>
    </row>
    <row r="4586" hidden="1">
      <c r="A4586" s="1" t="s">
        <v>7</v>
      </c>
      <c r="B4586" s="11" t="s">
        <v>5288</v>
      </c>
      <c r="C4586" s="1" t="s">
        <v>536</v>
      </c>
    </row>
    <row r="4587">
      <c r="A4587" s="1" t="s">
        <v>6</v>
      </c>
      <c r="B4587" s="11" t="s">
        <v>5289</v>
      </c>
      <c r="C4587" s="1" t="s">
        <v>546</v>
      </c>
    </row>
    <row r="4588">
      <c r="A4588" s="1" t="s">
        <v>6</v>
      </c>
      <c r="B4588" s="11" t="s">
        <v>5290</v>
      </c>
      <c r="C4588" s="1" t="s">
        <v>546</v>
      </c>
    </row>
    <row r="4589">
      <c r="A4589" s="1" t="s">
        <v>6</v>
      </c>
      <c r="B4589" s="11" t="s">
        <v>5291</v>
      </c>
      <c r="C4589" s="1" t="s">
        <v>599</v>
      </c>
    </row>
    <row r="4590">
      <c r="A4590" s="1" t="s">
        <v>6</v>
      </c>
      <c r="B4590" s="11" t="s">
        <v>5292</v>
      </c>
      <c r="C4590" s="1" t="s">
        <v>710</v>
      </c>
    </row>
    <row r="4591" hidden="1">
      <c r="A4591" s="1" t="s">
        <v>7</v>
      </c>
      <c r="B4591" s="11" t="s">
        <v>5293</v>
      </c>
      <c r="C4591" s="1" t="s">
        <v>571</v>
      </c>
    </row>
    <row r="4592" hidden="1">
      <c r="A4592" s="1" t="s">
        <v>7</v>
      </c>
      <c r="B4592" s="11" t="s">
        <v>5294</v>
      </c>
      <c r="C4592" s="1" t="s">
        <v>536</v>
      </c>
    </row>
    <row r="4593">
      <c r="A4593" s="1" t="s">
        <v>6</v>
      </c>
      <c r="B4593" s="11" t="s">
        <v>5295</v>
      </c>
      <c r="C4593" s="1" t="s">
        <v>582</v>
      </c>
    </row>
    <row r="4594">
      <c r="A4594" s="1" t="s">
        <v>6</v>
      </c>
      <c r="B4594" s="11" t="s">
        <v>5296</v>
      </c>
      <c r="C4594" s="1" t="s">
        <v>610</v>
      </c>
    </row>
    <row r="4595">
      <c r="A4595" s="1" t="s">
        <v>6</v>
      </c>
      <c r="B4595" s="11" t="s">
        <v>5297</v>
      </c>
      <c r="C4595" s="1" t="s">
        <v>1172</v>
      </c>
    </row>
    <row r="4596">
      <c r="A4596" s="1" t="s">
        <v>6</v>
      </c>
      <c r="B4596" s="11" t="s">
        <v>5298</v>
      </c>
      <c r="C4596" s="1" t="s">
        <v>888</v>
      </c>
    </row>
    <row r="4597">
      <c r="A4597" s="1" t="s">
        <v>6</v>
      </c>
      <c r="B4597" s="11" t="s">
        <v>5299</v>
      </c>
      <c r="C4597" s="1" t="s">
        <v>888</v>
      </c>
    </row>
    <row r="4598" hidden="1">
      <c r="A4598" s="1" t="s">
        <v>7</v>
      </c>
      <c r="B4598" s="11" t="s">
        <v>5300</v>
      </c>
      <c r="C4598" s="1" t="s">
        <v>536</v>
      </c>
    </row>
    <row r="4599">
      <c r="A4599" s="1" t="s">
        <v>6</v>
      </c>
      <c r="B4599" s="11" t="s">
        <v>5301</v>
      </c>
      <c r="C4599" s="1" t="s">
        <v>563</v>
      </c>
    </row>
    <row r="4600">
      <c r="A4600" s="1" t="s">
        <v>6</v>
      </c>
      <c r="B4600" s="11" t="s">
        <v>5302</v>
      </c>
      <c r="C4600" s="1" t="s">
        <v>671</v>
      </c>
    </row>
    <row r="4601">
      <c r="A4601" s="1" t="s">
        <v>6</v>
      </c>
      <c r="B4601" s="11" t="s">
        <v>5303</v>
      </c>
      <c r="C4601" s="1" t="s">
        <v>700</v>
      </c>
    </row>
    <row r="4602">
      <c r="A4602" s="1" t="s">
        <v>6</v>
      </c>
      <c r="B4602" s="11" t="s">
        <v>5304</v>
      </c>
      <c r="C4602" s="1" t="s">
        <v>582</v>
      </c>
    </row>
    <row r="4603" hidden="1">
      <c r="A4603" s="1" t="s">
        <v>7</v>
      </c>
      <c r="B4603" s="11" t="s">
        <v>5305</v>
      </c>
      <c r="C4603" s="1" t="s">
        <v>536</v>
      </c>
    </row>
    <row r="4604">
      <c r="A4604" s="1" t="s">
        <v>6</v>
      </c>
      <c r="B4604" s="11" t="s">
        <v>5306</v>
      </c>
      <c r="C4604" s="1" t="s">
        <v>700</v>
      </c>
    </row>
    <row r="4605" hidden="1">
      <c r="A4605" s="1" t="s">
        <v>7</v>
      </c>
      <c r="B4605" s="11" t="s">
        <v>5307</v>
      </c>
      <c r="C4605" s="1" t="s">
        <v>536</v>
      </c>
    </row>
    <row r="4606" hidden="1">
      <c r="A4606" s="1" t="s">
        <v>7</v>
      </c>
      <c r="B4606" s="11" t="s">
        <v>5308</v>
      </c>
      <c r="C4606" s="1" t="s">
        <v>536</v>
      </c>
    </row>
    <row r="4607" hidden="1">
      <c r="A4607" s="1" t="s">
        <v>7</v>
      </c>
      <c r="B4607" s="11" t="s">
        <v>5309</v>
      </c>
      <c r="C4607" s="1" t="s">
        <v>536</v>
      </c>
    </row>
    <row r="4608">
      <c r="A4608" s="1" t="s">
        <v>6</v>
      </c>
      <c r="B4608" s="11" t="s">
        <v>5310</v>
      </c>
      <c r="C4608" s="1" t="s">
        <v>664</v>
      </c>
    </row>
    <row r="4609">
      <c r="A4609" s="1" t="s">
        <v>6</v>
      </c>
      <c r="B4609" s="11" t="s">
        <v>5311</v>
      </c>
      <c r="C4609" s="1" t="s">
        <v>540</v>
      </c>
    </row>
    <row r="4610">
      <c r="A4610" s="1" t="s">
        <v>6</v>
      </c>
      <c r="B4610" s="11" t="s">
        <v>5312</v>
      </c>
      <c r="C4610" s="1" t="s">
        <v>2491</v>
      </c>
    </row>
    <row r="4611">
      <c r="A4611" s="1" t="s">
        <v>6</v>
      </c>
      <c r="B4611" s="11" t="s">
        <v>5313</v>
      </c>
      <c r="C4611" s="1" t="s">
        <v>620</v>
      </c>
    </row>
    <row r="4612">
      <c r="A4612" s="1" t="s">
        <v>6</v>
      </c>
      <c r="B4612" s="11" t="s">
        <v>5314</v>
      </c>
      <c r="C4612" s="1" t="s">
        <v>597</v>
      </c>
    </row>
    <row r="4613" hidden="1">
      <c r="A4613" s="1" t="s">
        <v>7</v>
      </c>
      <c r="B4613" s="11" t="s">
        <v>5315</v>
      </c>
      <c r="C4613" s="1" t="s">
        <v>536</v>
      </c>
    </row>
    <row r="4614">
      <c r="A4614" s="1" t="s">
        <v>6</v>
      </c>
      <c r="B4614" s="11" t="s">
        <v>5316</v>
      </c>
      <c r="C4614" s="1" t="s">
        <v>685</v>
      </c>
    </row>
    <row r="4615" hidden="1">
      <c r="A4615" s="1" t="s">
        <v>7</v>
      </c>
      <c r="B4615" s="11" t="s">
        <v>5317</v>
      </c>
      <c r="C4615" s="1" t="s">
        <v>536</v>
      </c>
    </row>
    <row r="4616" hidden="1">
      <c r="A4616" s="1" t="s">
        <v>7</v>
      </c>
      <c r="B4616" s="11" t="s">
        <v>5318</v>
      </c>
      <c r="C4616" s="1" t="s">
        <v>628</v>
      </c>
    </row>
    <row r="4617">
      <c r="A4617" s="1" t="s">
        <v>6</v>
      </c>
      <c r="B4617" s="11" t="s">
        <v>5319</v>
      </c>
      <c r="C4617" s="1" t="s">
        <v>569</v>
      </c>
    </row>
    <row r="4618" hidden="1">
      <c r="A4618" s="1" t="s">
        <v>7</v>
      </c>
      <c r="B4618" s="11" t="s">
        <v>5320</v>
      </c>
      <c r="C4618" s="1" t="s">
        <v>536</v>
      </c>
    </row>
    <row r="4619">
      <c r="A4619" s="1" t="s">
        <v>6</v>
      </c>
      <c r="B4619" s="11" t="s">
        <v>5321</v>
      </c>
      <c r="C4619" s="1" t="s">
        <v>550</v>
      </c>
    </row>
    <row r="4620">
      <c r="A4620" s="1" t="s">
        <v>6</v>
      </c>
      <c r="B4620" s="11" t="s">
        <v>5322</v>
      </c>
      <c r="C4620" s="1" t="s">
        <v>673</v>
      </c>
    </row>
    <row r="4621">
      <c r="A4621" s="1" t="s">
        <v>6</v>
      </c>
      <c r="B4621" s="11" t="s">
        <v>5323</v>
      </c>
      <c r="C4621" s="1" t="s">
        <v>602</v>
      </c>
    </row>
    <row r="4622">
      <c r="A4622" s="1" t="s">
        <v>6</v>
      </c>
      <c r="B4622" s="11" t="s">
        <v>5324</v>
      </c>
      <c r="C4622" s="1" t="s">
        <v>538</v>
      </c>
    </row>
    <row r="4623">
      <c r="A4623" s="1" t="s">
        <v>6</v>
      </c>
      <c r="B4623" s="11" t="s">
        <v>5325</v>
      </c>
      <c r="C4623" s="1" t="s">
        <v>620</v>
      </c>
    </row>
    <row r="4624">
      <c r="A4624" s="1" t="s">
        <v>6</v>
      </c>
      <c r="B4624" s="11" t="s">
        <v>5326</v>
      </c>
      <c r="C4624" s="1" t="s">
        <v>530</v>
      </c>
    </row>
    <row r="4625">
      <c r="A4625" s="1" t="s">
        <v>6</v>
      </c>
      <c r="B4625" s="11" t="s">
        <v>5327</v>
      </c>
      <c r="C4625" s="1" t="s">
        <v>1034</v>
      </c>
    </row>
    <row r="4626">
      <c r="A4626" s="1" t="s">
        <v>6</v>
      </c>
      <c r="B4626" s="11" t="s">
        <v>5328</v>
      </c>
      <c r="C4626" s="1" t="s">
        <v>694</v>
      </c>
    </row>
    <row r="4627">
      <c r="A4627" s="1" t="s">
        <v>6</v>
      </c>
      <c r="B4627" s="11" t="s">
        <v>5329</v>
      </c>
      <c r="C4627" s="1" t="s">
        <v>666</v>
      </c>
    </row>
    <row r="4628">
      <c r="A4628" s="1" t="s">
        <v>6</v>
      </c>
      <c r="B4628" s="11" t="s">
        <v>5330</v>
      </c>
      <c r="C4628" s="1" t="s">
        <v>1593</v>
      </c>
    </row>
    <row r="4629">
      <c r="A4629" s="1" t="s">
        <v>6</v>
      </c>
      <c r="B4629" s="11" t="s">
        <v>5331</v>
      </c>
      <c r="C4629" s="1" t="s">
        <v>1288</v>
      </c>
    </row>
    <row r="4630">
      <c r="A4630" s="1" t="s">
        <v>6</v>
      </c>
      <c r="B4630" s="11" t="s">
        <v>5332</v>
      </c>
      <c r="C4630" s="1" t="s">
        <v>681</v>
      </c>
    </row>
    <row r="4631">
      <c r="A4631" s="1" t="s">
        <v>6</v>
      </c>
      <c r="B4631" s="11" t="s">
        <v>5333</v>
      </c>
      <c r="C4631" s="1" t="s">
        <v>1116</v>
      </c>
    </row>
    <row r="4632" hidden="1">
      <c r="A4632" s="1" t="s">
        <v>7</v>
      </c>
      <c r="B4632" s="11" t="s">
        <v>5334</v>
      </c>
      <c r="C4632" s="1" t="s">
        <v>536</v>
      </c>
    </row>
    <row r="4633" hidden="1">
      <c r="A4633" s="1" t="s">
        <v>7</v>
      </c>
      <c r="B4633" s="11" t="s">
        <v>5335</v>
      </c>
      <c r="C4633" s="1" t="s">
        <v>536</v>
      </c>
    </row>
    <row r="4634">
      <c r="A4634" s="1" t="s">
        <v>6</v>
      </c>
      <c r="B4634" s="11" t="s">
        <v>5336</v>
      </c>
      <c r="C4634" s="1" t="s">
        <v>761</v>
      </c>
    </row>
    <row r="4635">
      <c r="A4635" s="1" t="s">
        <v>6</v>
      </c>
      <c r="B4635" s="11" t="s">
        <v>5337</v>
      </c>
      <c r="C4635" s="1" t="s">
        <v>876</v>
      </c>
    </row>
    <row r="4636">
      <c r="A4636" s="1" t="s">
        <v>6</v>
      </c>
      <c r="B4636" s="11" t="s">
        <v>5338</v>
      </c>
      <c r="C4636" s="1" t="s">
        <v>766</v>
      </c>
    </row>
    <row r="4637">
      <c r="A4637" s="1" t="s">
        <v>6</v>
      </c>
      <c r="B4637" s="11" t="s">
        <v>313</v>
      </c>
      <c r="C4637" s="1" t="s">
        <v>1314</v>
      </c>
    </row>
    <row r="4638">
      <c r="A4638" s="1" t="s">
        <v>6</v>
      </c>
      <c r="B4638" s="11" t="s">
        <v>5339</v>
      </c>
      <c r="C4638" s="1" t="s">
        <v>1149</v>
      </c>
    </row>
    <row r="4639">
      <c r="A4639" s="1" t="s">
        <v>6</v>
      </c>
      <c r="B4639" s="11" t="s">
        <v>5340</v>
      </c>
      <c r="C4639" s="1" t="s">
        <v>662</v>
      </c>
    </row>
    <row r="4640">
      <c r="A4640" s="1" t="s">
        <v>6</v>
      </c>
      <c r="B4640" s="11" t="s">
        <v>5341</v>
      </c>
      <c r="C4640" s="1" t="s">
        <v>662</v>
      </c>
    </row>
    <row r="4641" hidden="1">
      <c r="A4641" s="1" t="s">
        <v>7</v>
      </c>
      <c r="B4641" s="11" t="s">
        <v>5342</v>
      </c>
      <c r="C4641" s="1" t="s">
        <v>628</v>
      </c>
    </row>
    <row r="4642">
      <c r="A4642" s="1" t="s">
        <v>6</v>
      </c>
      <c r="B4642" s="11" t="s">
        <v>5343</v>
      </c>
      <c r="C4642" s="1" t="s">
        <v>565</v>
      </c>
    </row>
    <row r="4643">
      <c r="A4643" s="1" t="s">
        <v>6</v>
      </c>
      <c r="B4643" s="11" t="s">
        <v>5344</v>
      </c>
      <c r="C4643" s="1" t="s">
        <v>696</v>
      </c>
    </row>
    <row r="4644">
      <c r="A4644" s="1" t="s">
        <v>6</v>
      </c>
      <c r="B4644" s="11" t="s">
        <v>5345</v>
      </c>
      <c r="C4644" s="1" t="s">
        <v>673</v>
      </c>
    </row>
    <row r="4645">
      <c r="A4645" s="1" t="s">
        <v>6</v>
      </c>
      <c r="B4645" s="11" t="s">
        <v>5346</v>
      </c>
      <c r="C4645" s="1" t="s">
        <v>561</v>
      </c>
    </row>
    <row r="4646">
      <c r="A4646" s="1" t="s">
        <v>6</v>
      </c>
      <c r="B4646" s="11" t="s">
        <v>5347</v>
      </c>
      <c r="C4646" s="1" t="s">
        <v>666</v>
      </c>
    </row>
    <row r="4647">
      <c r="A4647" s="1" t="s">
        <v>6</v>
      </c>
      <c r="B4647" s="11" t="s">
        <v>5348</v>
      </c>
      <c r="C4647" s="1" t="s">
        <v>5349</v>
      </c>
    </row>
    <row r="4648">
      <c r="A4648" s="1" t="s">
        <v>6</v>
      </c>
      <c r="B4648" s="11" t="s">
        <v>5350</v>
      </c>
      <c r="C4648" s="1" t="s">
        <v>673</v>
      </c>
    </row>
    <row r="4649">
      <c r="A4649" s="1" t="s">
        <v>6</v>
      </c>
      <c r="B4649" s="11" t="s">
        <v>5351</v>
      </c>
      <c r="C4649" s="1" t="s">
        <v>550</v>
      </c>
    </row>
    <row r="4650" hidden="1">
      <c r="A4650" s="1" t="s">
        <v>7</v>
      </c>
      <c r="B4650" s="11" t="s">
        <v>5352</v>
      </c>
      <c r="C4650" s="1" t="s">
        <v>536</v>
      </c>
    </row>
    <row r="4651">
      <c r="A4651" s="1" t="s">
        <v>6</v>
      </c>
      <c r="B4651" s="11" t="s">
        <v>5353</v>
      </c>
      <c r="C4651" s="1" t="s">
        <v>582</v>
      </c>
    </row>
    <row r="4652">
      <c r="A4652" s="1" t="s">
        <v>6</v>
      </c>
      <c r="B4652" s="11" t="s">
        <v>5354</v>
      </c>
      <c r="C4652" s="1" t="s">
        <v>528</v>
      </c>
    </row>
    <row r="4653">
      <c r="A4653" s="1" t="s">
        <v>6</v>
      </c>
      <c r="B4653" s="11" t="s">
        <v>5355</v>
      </c>
      <c r="C4653" s="1" t="s">
        <v>538</v>
      </c>
    </row>
    <row r="4654" hidden="1">
      <c r="A4654" s="1" t="s">
        <v>7</v>
      </c>
      <c r="B4654" s="11" t="s">
        <v>5356</v>
      </c>
      <c r="C4654" s="1" t="s">
        <v>1044</v>
      </c>
    </row>
    <row r="4655" hidden="1">
      <c r="A4655" s="1" t="s">
        <v>7</v>
      </c>
      <c r="B4655" s="11" t="s">
        <v>5357</v>
      </c>
      <c r="C4655" s="1" t="s">
        <v>526</v>
      </c>
    </row>
    <row r="4656" hidden="1">
      <c r="A4656" s="1" t="s">
        <v>7</v>
      </c>
      <c r="B4656" s="11" t="s">
        <v>5358</v>
      </c>
      <c r="C4656" s="1" t="s">
        <v>536</v>
      </c>
    </row>
    <row r="4657" hidden="1">
      <c r="A4657" s="1" t="s">
        <v>7</v>
      </c>
      <c r="B4657" s="11" t="s">
        <v>5359</v>
      </c>
      <c r="C4657" s="1" t="s">
        <v>536</v>
      </c>
    </row>
    <row r="4658">
      <c r="A4658" s="1" t="s">
        <v>6</v>
      </c>
      <c r="B4658" s="11" t="s">
        <v>5360</v>
      </c>
      <c r="C4658" s="1" t="s">
        <v>694</v>
      </c>
    </row>
    <row r="4659" hidden="1">
      <c r="A4659" s="1" t="s">
        <v>7</v>
      </c>
      <c r="B4659" s="11" t="s">
        <v>5361</v>
      </c>
      <c r="C4659" s="1" t="s">
        <v>536</v>
      </c>
    </row>
    <row r="4660">
      <c r="A4660" s="1" t="s">
        <v>6</v>
      </c>
      <c r="B4660" s="11" t="s">
        <v>5362</v>
      </c>
      <c r="C4660" s="1" t="s">
        <v>580</v>
      </c>
    </row>
    <row r="4661">
      <c r="A4661" s="1" t="s">
        <v>6</v>
      </c>
      <c r="B4661" s="11" t="s">
        <v>5363</v>
      </c>
      <c r="C4661" s="1" t="s">
        <v>597</v>
      </c>
    </row>
    <row r="4662">
      <c r="A4662" s="1" t="s">
        <v>6</v>
      </c>
      <c r="B4662" s="11" t="s">
        <v>5364</v>
      </c>
      <c r="C4662" s="1" t="s">
        <v>580</v>
      </c>
    </row>
    <row r="4663">
      <c r="A4663" s="1" t="s">
        <v>6</v>
      </c>
      <c r="B4663" s="11" t="s">
        <v>5365</v>
      </c>
      <c r="C4663" s="1" t="s">
        <v>894</v>
      </c>
    </row>
    <row r="4664">
      <c r="A4664" s="1" t="s">
        <v>6</v>
      </c>
      <c r="B4664" s="11" t="s">
        <v>5366</v>
      </c>
      <c r="C4664" s="1" t="s">
        <v>809</v>
      </c>
    </row>
    <row r="4665">
      <c r="A4665" s="1" t="s">
        <v>6</v>
      </c>
      <c r="B4665" s="11" t="s">
        <v>5367</v>
      </c>
      <c r="C4665" s="1" t="s">
        <v>694</v>
      </c>
    </row>
    <row r="4666">
      <c r="A4666" s="1" t="s">
        <v>6</v>
      </c>
      <c r="B4666" s="11" t="s">
        <v>5368</v>
      </c>
      <c r="C4666" s="1" t="s">
        <v>573</v>
      </c>
    </row>
    <row r="4667">
      <c r="A4667" s="1" t="s">
        <v>6</v>
      </c>
      <c r="B4667" s="11" t="s">
        <v>5369</v>
      </c>
      <c r="C4667" s="1" t="s">
        <v>576</v>
      </c>
    </row>
    <row r="4668">
      <c r="A4668" s="1" t="s">
        <v>6</v>
      </c>
      <c r="B4668" s="11" t="s">
        <v>5370</v>
      </c>
      <c r="C4668" s="1" t="s">
        <v>700</v>
      </c>
    </row>
    <row r="4669">
      <c r="A4669" s="1" t="s">
        <v>6</v>
      </c>
      <c r="B4669" s="11" t="s">
        <v>5371</v>
      </c>
      <c r="C4669" s="1" t="s">
        <v>761</v>
      </c>
    </row>
    <row r="4670" hidden="1">
      <c r="A4670" s="1" t="s">
        <v>7</v>
      </c>
      <c r="B4670" s="11" t="s">
        <v>5372</v>
      </c>
      <c r="C4670" s="1" t="s">
        <v>536</v>
      </c>
    </row>
    <row r="4671">
      <c r="A4671" s="1" t="s">
        <v>6</v>
      </c>
      <c r="B4671" s="11" t="s">
        <v>5373</v>
      </c>
      <c r="C4671" s="1" t="s">
        <v>559</v>
      </c>
    </row>
    <row r="4672">
      <c r="A4672" s="1" t="s">
        <v>6</v>
      </c>
      <c r="B4672" s="11" t="s">
        <v>5374</v>
      </c>
      <c r="C4672" s="1" t="s">
        <v>528</v>
      </c>
    </row>
    <row r="4673" hidden="1">
      <c r="A4673" s="1" t="s">
        <v>7</v>
      </c>
      <c r="B4673" s="11" t="s">
        <v>5375</v>
      </c>
      <c r="C4673" s="1" t="s">
        <v>536</v>
      </c>
    </row>
    <row r="4674" hidden="1">
      <c r="A4674" s="1" t="s">
        <v>7</v>
      </c>
      <c r="B4674" s="11" t="s">
        <v>5376</v>
      </c>
      <c r="C4674" s="1" t="s">
        <v>536</v>
      </c>
    </row>
    <row r="4675">
      <c r="A4675" s="1" t="s">
        <v>6</v>
      </c>
      <c r="B4675" s="11" t="s">
        <v>5377</v>
      </c>
      <c r="C4675" s="1" t="s">
        <v>1166</v>
      </c>
    </row>
    <row r="4676">
      <c r="A4676" s="1" t="s">
        <v>6</v>
      </c>
      <c r="B4676" s="11" t="s">
        <v>5378</v>
      </c>
      <c r="C4676" s="1" t="s">
        <v>552</v>
      </c>
    </row>
    <row r="4677">
      <c r="A4677" s="1" t="s">
        <v>6</v>
      </c>
      <c r="B4677" s="11" t="s">
        <v>5379</v>
      </c>
      <c r="C4677" s="1" t="s">
        <v>694</v>
      </c>
    </row>
    <row r="4678">
      <c r="A4678" s="1" t="s">
        <v>6</v>
      </c>
      <c r="B4678" s="11" t="s">
        <v>5380</v>
      </c>
      <c r="C4678" s="1" t="s">
        <v>1122</v>
      </c>
    </row>
    <row r="4679" hidden="1">
      <c r="A4679" s="1" t="s">
        <v>7</v>
      </c>
      <c r="B4679" s="11" t="s">
        <v>5381</v>
      </c>
      <c r="C4679" s="1" t="s">
        <v>2108</v>
      </c>
    </row>
    <row r="4680">
      <c r="A4680" s="1" t="s">
        <v>6</v>
      </c>
      <c r="B4680" s="11" t="s">
        <v>5382</v>
      </c>
      <c r="C4680" s="1" t="s">
        <v>538</v>
      </c>
    </row>
    <row r="4681" hidden="1">
      <c r="A4681" s="1" t="s">
        <v>7</v>
      </c>
      <c r="B4681" s="11" t="s">
        <v>5383</v>
      </c>
      <c r="C4681" s="1" t="s">
        <v>536</v>
      </c>
    </row>
    <row r="4682">
      <c r="A4682" s="1" t="s">
        <v>6</v>
      </c>
      <c r="B4682" s="11" t="s">
        <v>5384</v>
      </c>
      <c r="C4682" s="1" t="s">
        <v>602</v>
      </c>
    </row>
    <row r="4683">
      <c r="A4683" s="1" t="s">
        <v>6</v>
      </c>
      <c r="B4683" s="11" t="s">
        <v>5385</v>
      </c>
      <c r="C4683" s="1" t="s">
        <v>561</v>
      </c>
    </row>
    <row r="4684">
      <c r="A4684" s="1" t="s">
        <v>6</v>
      </c>
      <c r="B4684" s="11" t="s">
        <v>5386</v>
      </c>
      <c r="C4684" s="1" t="s">
        <v>584</v>
      </c>
    </row>
    <row r="4685" hidden="1">
      <c r="A4685" s="1" t="s">
        <v>7</v>
      </c>
      <c r="B4685" s="11" t="s">
        <v>5387</v>
      </c>
      <c r="C4685" s="1" t="s">
        <v>628</v>
      </c>
    </row>
    <row r="4686">
      <c r="A4686" s="1" t="s">
        <v>6</v>
      </c>
      <c r="B4686" s="11" t="s">
        <v>5388</v>
      </c>
      <c r="C4686" s="1" t="s">
        <v>737</v>
      </c>
    </row>
    <row r="4687" hidden="1">
      <c r="A4687" s="1" t="s">
        <v>7</v>
      </c>
      <c r="B4687" s="11" t="s">
        <v>5389</v>
      </c>
      <c r="C4687" s="1" t="s">
        <v>536</v>
      </c>
    </row>
    <row r="4688" hidden="1">
      <c r="A4688" s="1" t="s">
        <v>7</v>
      </c>
      <c r="B4688" s="11" t="s">
        <v>5390</v>
      </c>
      <c r="C4688" s="1" t="s">
        <v>536</v>
      </c>
    </row>
    <row r="4689">
      <c r="A4689" s="1" t="s">
        <v>6</v>
      </c>
      <c r="B4689" s="11" t="s">
        <v>5391</v>
      </c>
      <c r="C4689" s="1" t="s">
        <v>597</v>
      </c>
    </row>
    <row r="4690">
      <c r="A4690" s="1" t="s">
        <v>6</v>
      </c>
      <c r="B4690" s="11" t="s">
        <v>5392</v>
      </c>
      <c r="C4690" s="1" t="s">
        <v>620</v>
      </c>
    </row>
    <row r="4691">
      <c r="A4691" s="1" t="s">
        <v>6</v>
      </c>
      <c r="B4691" s="11" t="s">
        <v>5393</v>
      </c>
      <c r="C4691" s="1" t="s">
        <v>700</v>
      </c>
    </row>
    <row r="4692">
      <c r="A4692" s="1" t="s">
        <v>6</v>
      </c>
      <c r="B4692" s="11" t="s">
        <v>5394</v>
      </c>
      <c r="C4692" s="1" t="s">
        <v>546</v>
      </c>
    </row>
    <row r="4693">
      <c r="A4693" s="1" t="s">
        <v>6</v>
      </c>
      <c r="B4693" s="11" t="s">
        <v>5395</v>
      </c>
      <c r="C4693" s="1" t="s">
        <v>894</v>
      </c>
    </row>
    <row r="4694">
      <c r="A4694" s="1" t="s">
        <v>6</v>
      </c>
      <c r="B4694" s="11" t="s">
        <v>5396</v>
      </c>
      <c r="C4694" s="1" t="s">
        <v>528</v>
      </c>
    </row>
    <row r="4695">
      <c r="A4695" s="1" t="s">
        <v>6</v>
      </c>
      <c r="B4695" s="11" t="s">
        <v>5397</v>
      </c>
      <c r="C4695" s="1" t="s">
        <v>580</v>
      </c>
    </row>
    <row r="4696">
      <c r="A4696" s="1" t="s">
        <v>6</v>
      </c>
      <c r="B4696" s="11" t="s">
        <v>5398</v>
      </c>
      <c r="C4696" s="1" t="s">
        <v>580</v>
      </c>
    </row>
    <row r="4697">
      <c r="A4697" s="1" t="s">
        <v>6</v>
      </c>
      <c r="B4697" s="11" t="s">
        <v>5399</v>
      </c>
      <c r="C4697" s="1" t="s">
        <v>673</v>
      </c>
    </row>
    <row r="4698" hidden="1">
      <c r="A4698" s="1" t="s">
        <v>7</v>
      </c>
      <c r="B4698" s="11" t="s">
        <v>5400</v>
      </c>
      <c r="C4698" s="1" t="s">
        <v>536</v>
      </c>
    </row>
    <row r="4699">
      <c r="A4699" s="1" t="s">
        <v>6</v>
      </c>
      <c r="B4699" s="11" t="s">
        <v>5401</v>
      </c>
      <c r="C4699" s="1" t="s">
        <v>929</v>
      </c>
    </row>
    <row r="4700">
      <c r="A4700" s="1" t="s">
        <v>6</v>
      </c>
      <c r="B4700" s="11" t="s">
        <v>5402</v>
      </c>
      <c r="C4700" s="1" t="s">
        <v>546</v>
      </c>
    </row>
    <row r="4701">
      <c r="A4701" s="1" t="s">
        <v>6</v>
      </c>
      <c r="B4701" s="11" t="s">
        <v>5403</v>
      </c>
      <c r="C4701" s="1" t="s">
        <v>546</v>
      </c>
    </row>
    <row r="4702" hidden="1">
      <c r="A4702" s="1" t="s">
        <v>7</v>
      </c>
      <c r="B4702" s="11" t="s">
        <v>5404</v>
      </c>
      <c r="C4702" s="1" t="s">
        <v>536</v>
      </c>
    </row>
    <row r="4703">
      <c r="A4703" s="1" t="s">
        <v>6</v>
      </c>
      <c r="B4703" s="11" t="s">
        <v>5405</v>
      </c>
      <c r="C4703" s="1" t="s">
        <v>645</v>
      </c>
    </row>
    <row r="4704">
      <c r="A4704" s="1" t="s">
        <v>6</v>
      </c>
      <c r="B4704" s="11" t="s">
        <v>5406</v>
      </c>
      <c r="C4704" s="1" t="s">
        <v>2986</v>
      </c>
    </row>
    <row r="4705">
      <c r="A4705" s="1" t="s">
        <v>6</v>
      </c>
      <c r="B4705" s="11" t="s">
        <v>5407</v>
      </c>
      <c r="C4705" s="1" t="s">
        <v>750</v>
      </c>
    </row>
    <row r="4706" hidden="1">
      <c r="A4706" s="1" t="s">
        <v>7</v>
      </c>
      <c r="B4706" s="11" t="s">
        <v>5408</v>
      </c>
      <c r="C4706" s="1" t="s">
        <v>628</v>
      </c>
    </row>
    <row r="4707" hidden="1">
      <c r="A4707" s="1" t="s">
        <v>7</v>
      </c>
      <c r="B4707" s="11" t="s">
        <v>5409</v>
      </c>
      <c r="C4707" s="1" t="s">
        <v>536</v>
      </c>
    </row>
    <row r="4708" hidden="1">
      <c r="A4708" s="1" t="s">
        <v>7</v>
      </c>
      <c r="B4708" s="11" t="s">
        <v>5410</v>
      </c>
      <c r="C4708" s="1" t="s">
        <v>628</v>
      </c>
    </row>
    <row r="4709">
      <c r="A4709" s="1" t="s">
        <v>6</v>
      </c>
      <c r="B4709" s="11" t="s">
        <v>5411</v>
      </c>
      <c r="C4709" s="1" t="s">
        <v>737</v>
      </c>
    </row>
    <row r="4710">
      <c r="A4710" s="1" t="s">
        <v>6</v>
      </c>
      <c r="B4710" s="11" t="s">
        <v>5412</v>
      </c>
      <c r="C4710" s="1" t="s">
        <v>582</v>
      </c>
    </row>
    <row r="4711">
      <c r="A4711" s="1" t="s">
        <v>6</v>
      </c>
      <c r="B4711" s="11" t="s">
        <v>5413</v>
      </c>
      <c r="C4711" s="1" t="s">
        <v>563</v>
      </c>
    </row>
    <row r="4712">
      <c r="A4712" s="1" t="s">
        <v>6</v>
      </c>
      <c r="B4712" s="11" t="s">
        <v>5414</v>
      </c>
      <c r="C4712" s="1" t="s">
        <v>685</v>
      </c>
    </row>
    <row r="4713" hidden="1">
      <c r="A4713" s="1" t="s">
        <v>7</v>
      </c>
      <c r="B4713" s="11" t="s">
        <v>5415</v>
      </c>
      <c r="C4713" s="1" t="s">
        <v>536</v>
      </c>
    </row>
    <row r="4714">
      <c r="A4714" s="1" t="s">
        <v>6</v>
      </c>
      <c r="B4714" s="11" t="s">
        <v>5416</v>
      </c>
      <c r="C4714" s="1" t="s">
        <v>569</v>
      </c>
    </row>
    <row r="4715">
      <c r="A4715" s="1" t="s">
        <v>6</v>
      </c>
      <c r="B4715" s="11" t="s">
        <v>5417</v>
      </c>
      <c r="C4715" s="1" t="s">
        <v>587</v>
      </c>
    </row>
    <row r="4716">
      <c r="A4716" s="1" t="s">
        <v>6</v>
      </c>
      <c r="B4716" s="11" t="s">
        <v>5418</v>
      </c>
      <c r="C4716" s="1" t="s">
        <v>569</v>
      </c>
    </row>
    <row r="4717">
      <c r="A4717" s="1" t="s">
        <v>6</v>
      </c>
      <c r="B4717" s="11" t="s">
        <v>5419</v>
      </c>
      <c r="C4717" s="1" t="s">
        <v>542</v>
      </c>
    </row>
    <row r="4718" hidden="1">
      <c r="A4718" s="1" t="s">
        <v>7</v>
      </c>
      <c r="B4718" s="11" t="s">
        <v>5420</v>
      </c>
      <c r="C4718" s="1" t="s">
        <v>628</v>
      </c>
    </row>
    <row r="4719">
      <c r="A4719" s="1" t="s">
        <v>6</v>
      </c>
      <c r="B4719" s="11" t="s">
        <v>5421</v>
      </c>
      <c r="C4719" s="1" t="s">
        <v>587</v>
      </c>
    </row>
    <row r="4720">
      <c r="A4720" s="1" t="s">
        <v>6</v>
      </c>
      <c r="B4720" s="11" t="s">
        <v>5422</v>
      </c>
      <c r="C4720" s="1" t="s">
        <v>567</v>
      </c>
    </row>
    <row r="4721" hidden="1">
      <c r="A4721" s="1" t="s">
        <v>7</v>
      </c>
      <c r="B4721" s="11" t="s">
        <v>5423</v>
      </c>
      <c r="C4721" s="1" t="s">
        <v>536</v>
      </c>
    </row>
    <row r="4722">
      <c r="A4722" s="1" t="s">
        <v>6</v>
      </c>
      <c r="B4722" s="11" t="s">
        <v>5424</v>
      </c>
      <c r="C4722" s="1" t="s">
        <v>705</v>
      </c>
    </row>
    <row r="4723">
      <c r="A4723" s="1" t="s">
        <v>6</v>
      </c>
      <c r="B4723" s="11" t="s">
        <v>5425</v>
      </c>
      <c r="C4723" s="1" t="s">
        <v>710</v>
      </c>
    </row>
    <row r="4724" hidden="1">
      <c r="A4724" s="1" t="s">
        <v>7</v>
      </c>
      <c r="B4724" s="11" t="s">
        <v>5426</v>
      </c>
      <c r="C4724" s="1" t="s">
        <v>536</v>
      </c>
    </row>
    <row r="4725">
      <c r="A4725" s="1" t="s">
        <v>6</v>
      </c>
      <c r="B4725" s="11" t="s">
        <v>5427</v>
      </c>
      <c r="C4725" s="1" t="s">
        <v>550</v>
      </c>
    </row>
    <row r="4726" hidden="1">
      <c r="A4726" s="1" t="s">
        <v>7</v>
      </c>
      <c r="B4726" s="11" t="s">
        <v>5428</v>
      </c>
      <c r="C4726" s="1" t="s">
        <v>536</v>
      </c>
    </row>
    <row r="4727" hidden="1">
      <c r="A4727" s="1" t="s">
        <v>7</v>
      </c>
      <c r="B4727" s="11" t="s">
        <v>5429</v>
      </c>
      <c r="C4727" s="1" t="s">
        <v>536</v>
      </c>
    </row>
    <row r="4728" hidden="1">
      <c r="A4728" s="1" t="s">
        <v>7</v>
      </c>
      <c r="B4728" s="11" t="s">
        <v>5430</v>
      </c>
      <c r="C4728" s="1" t="s">
        <v>536</v>
      </c>
    </row>
    <row r="4729">
      <c r="A4729" s="1" t="s">
        <v>6</v>
      </c>
      <c r="B4729" s="11" t="s">
        <v>5431</v>
      </c>
      <c r="C4729" s="1" t="s">
        <v>664</v>
      </c>
    </row>
    <row r="4730" hidden="1">
      <c r="A4730" s="1" t="s">
        <v>7</v>
      </c>
      <c r="B4730" s="11" t="s">
        <v>5432</v>
      </c>
      <c r="C4730" s="1" t="s">
        <v>571</v>
      </c>
    </row>
    <row r="4731">
      <c r="A4731" s="1" t="s">
        <v>6</v>
      </c>
      <c r="B4731" s="11" t="s">
        <v>5433</v>
      </c>
      <c r="C4731" s="1" t="s">
        <v>616</v>
      </c>
    </row>
    <row r="4732">
      <c r="A4732" s="1" t="s">
        <v>6</v>
      </c>
      <c r="B4732" s="11" t="s">
        <v>5434</v>
      </c>
      <c r="C4732" s="1" t="s">
        <v>1134</v>
      </c>
    </row>
    <row r="4733" hidden="1">
      <c r="A4733" s="1" t="s">
        <v>7</v>
      </c>
      <c r="B4733" s="11" t="s">
        <v>5435</v>
      </c>
      <c r="C4733" s="1" t="s">
        <v>536</v>
      </c>
    </row>
    <row r="4734">
      <c r="A4734" s="1" t="s">
        <v>6</v>
      </c>
      <c r="B4734" s="11" t="s">
        <v>5436</v>
      </c>
      <c r="C4734" s="1" t="s">
        <v>923</v>
      </c>
    </row>
    <row r="4735">
      <c r="A4735" s="1" t="s">
        <v>6</v>
      </c>
      <c r="B4735" s="11" t="s">
        <v>5437</v>
      </c>
      <c r="C4735" s="1" t="s">
        <v>642</v>
      </c>
    </row>
    <row r="4736" hidden="1">
      <c r="A4736" s="1" t="s">
        <v>7</v>
      </c>
      <c r="B4736" s="11" t="s">
        <v>5438</v>
      </c>
      <c r="C4736" s="1" t="s">
        <v>536</v>
      </c>
    </row>
    <row r="4737">
      <c r="A4737" s="1" t="s">
        <v>6</v>
      </c>
      <c r="B4737" s="11" t="s">
        <v>5439</v>
      </c>
      <c r="C4737" s="1" t="s">
        <v>550</v>
      </c>
    </row>
    <row r="4738">
      <c r="A4738" s="1" t="s">
        <v>6</v>
      </c>
      <c r="B4738" s="11" t="s">
        <v>5440</v>
      </c>
      <c r="C4738" s="1" t="s">
        <v>599</v>
      </c>
    </row>
    <row r="4739">
      <c r="A4739" s="1" t="s">
        <v>6</v>
      </c>
      <c r="B4739" s="11" t="s">
        <v>5441</v>
      </c>
      <c r="C4739" s="1" t="s">
        <v>602</v>
      </c>
    </row>
    <row r="4740">
      <c r="A4740" s="1" t="s">
        <v>6</v>
      </c>
      <c r="B4740" s="11" t="s">
        <v>5442</v>
      </c>
      <c r="C4740" s="1" t="s">
        <v>1204</v>
      </c>
    </row>
    <row r="4741">
      <c r="A4741" s="1" t="s">
        <v>6</v>
      </c>
      <c r="B4741" s="11" t="s">
        <v>5443</v>
      </c>
      <c r="C4741" s="1" t="s">
        <v>664</v>
      </c>
    </row>
    <row r="4742">
      <c r="A4742" s="1" t="s">
        <v>6</v>
      </c>
      <c r="B4742" s="11" t="s">
        <v>5444</v>
      </c>
      <c r="C4742" s="1" t="s">
        <v>664</v>
      </c>
    </row>
    <row r="4743">
      <c r="A4743" s="1" t="s">
        <v>6</v>
      </c>
      <c r="B4743" s="11" t="s">
        <v>5445</v>
      </c>
      <c r="C4743" s="1" t="s">
        <v>803</v>
      </c>
    </row>
    <row r="4744">
      <c r="A4744" s="1" t="s">
        <v>6</v>
      </c>
      <c r="B4744" s="11" t="s">
        <v>5446</v>
      </c>
      <c r="C4744" s="1" t="s">
        <v>700</v>
      </c>
    </row>
    <row r="4745">
      <c r="A4745" s="1" t="s">
        <v>6</v>
      </c>
      <c r="B4745" s="11" t="s">
        <v>5447</v>
      </c>
      <c r="C4745" s="1" t="s">
        <v>805</v>
      </c>
    </row>
    <row r="4746" hidden="1">
      <c r="A4746" s="1" t="s">
        <v>7</v>
      </c>
      <c r="B4746" s="11" t="s">
        <v>5448</v>
      </c>
      <c r="C4746" s="1" t="s">
        <v>536</v>
      </c>
    </row>
    <row r="4747" hidden="1">
      <c r="A4747" s="1" t="s">
        <v>7</v>
      </c>
      <c r="B4747" s="11" t="s">
        <v>5449</v>
      </c>
      <c r="C4747" s="1" t="s">
        <v>536</v>
      </c>
    </row>
    <row r="4748">
      <c r="A4748" s="1" t="s">
        <v>6</v>
      </c>
      <c r="B4748" s="11" t="s">
        <v>5450</v>
      </c>
      <c r="C4748" s="1" t="s">
        <v>599</v>
      </c>
    </row>
    <row r="4749">
      <c r="A4749" s="1" t="s">
        <v>6</v>
      </c>
      <c r="B4749" s="11" t="s">
        <v>5451</v>
      </c>
      <c r="C4749" s="1" t="s">
        <v>552</v>
      </c>
    </row>
    <row r="4750">
      <c r="A4750" s="1" t="s">
        <v>6</v>
      </c>
      <c r="B4750" s="11" t="s">
        <v>5452</v>
      </c>
      <c r="C4750" s="1" t="s">
        <v>1103</v>
      </c>
    </row>
    <row r="4751">
      <c r="A4751" s="1" t="s">
        <v>6</v>
      </c>
      <c r="B4751" s="11" t="s">
        <v>402</v>
      </c>
      <c r="C4751" s="1" t="s">
        <v>540</v>
      </c>
    </row>
    <row r="4752" hidden="1">
      <c r="A4752" s="1" t="s">
        <v>7</v>
      </c>
      <c r="B4752" s="11" t="s">
        <v>5453</v>
      </c>
      <c r="C4752" s="1" t="s">
        <v>536</v>
      </c>
    </row>
    <row r="4753">
      <c r="A4753" s="1" t="s">
        <v>6</v>
      </c>
      <c r="B4753" s="11" t="s">
        <v>5454</v>
      </c>
      <c r="C4753" s="1" t="s">
        <v>591</v>
      </c>
    </row>
    <row r="4754">
      <c r="A4754" s="1" t="s">
        <v>6</v>
      </c>
      <c r="B4754" s="11" t="s">
        <v>5455</v>
      </c>
      <c r="C4754" s="1" t="s">
        <v>720</v>
      </c>
    </row>
    <row r="4755">
      <c r="A4755" s="1" t="s">
        <v>6</v>
      </c>
      <c r="B4755" s="11" t="s">
        <v>5456</v>
      </c>
      <c r="C4755" s="1" t="s">
        <v>914</v>
      </c>
    </row>
    <row r="4756">
      <c r="A4756" s="1" t="s">
        <v>6</v>
      </c>
      <c r="B4756" s="11" t="s">
        <v>5457</v>
      </c>
      <c r="C4756" s="1" t="s">
        <v>1152</v>
      </c>
    </row>
    <row r="4757">
      <c r="A4757" s="1" t="s">
        <v>6</v>
      </c>
      <c r="B4757" s="11" t="s">
        <v>5458</v>
      </c>
      <c r="C4757" s="1" t="s">
        <v>1011</v>
      </c>
    </row>
    <row r="4758">
      <c r="A4758" s="1" t="s">
        <v>6</v>
      </c>
      <c r="B4758" s="11" t="s">
        <v>5459</v>
      </c>
      <c r="C4758" s="1" t="s">
        <v>561</v>
      </c>
    </row>
    <row r="4759">
      <c r="A4759" s="1" t="s">
        <v>6</v>
      </c>
      <c r="B4759" s="11" t="s">
        <v>5460</v>
      </c>
      <c r="C4759" s="1" t="s">
        <v>720</v>
      </c>
    </row>
    <row r="4760">
      <c r="A4760" s="1" t="s">
        <v>6</v>
      </c>
      <c r="B4760" s="11" t="s">
        <v>5461</v>
      </c>
      <c r="C4760" s="1" t="s">
        <v>550</v>
      </c>
    </row>
    <row r="4761" hidden="1">
      <c r="A4761" s="1" t="s">
        <v>7</v>
      </c>
      <c r="B4761" s="11" t="s">
        <v>5462</v>
      </c>
      <c r="C4761" s="1" t="s">
        <v>536</v>
      </c>
    </row>
    <row r="4762" hidden="1">
      <c r="A4762" s="1" t="s">
        <v>7</v>
      </c>
      <c r="B4762" s="11" t="s">
        <v>5463</v>
      </c>
      <c r="C4762" s="1" t="s">
        <v>628</v>
      </c>
    </row>
    <row r="4763">
      <c r="A4763" s="1" t="s">
        <v>6</v>
      </c>
      <c r="B4763" s="11" t="s">
        <v>5464</v>
      </c>
      <c r="C4763" s="1" t="s">
        <v>645</v>
      </c>
    </row>
    <row r="4764">
      <c r="A4764" s="1" t="s">
        <v>6</v>
      </c>
      <c r="B4764" s="11" t="s">
        <v>5465</v>
      </c>
      <c r="C4764" s="1" t="s">
        <v>761</v>
      </c>
    </row>
    <row r="4765" hidden="1">
      <c r="A4765" s="1" t="s">
        <v>7</v>
      </c>
      <c r="B4765" s="11" t="s">
        <v>5466</v>
      </c>
      <c r="C4765" s="1" t="s">
        <v>571</v>
      </c>
    </row>
    <row r="4766">
      <c r="A4766" s="1" t="s">
        <v>6</v>
      </c>
      <c r="B4766" s="11" t="s">
        <v>5467</v>
      </c>
      <c r="C4766" s="1" t="s">
        <v>923</v>
      </c>
    </row>
    <row r="4767" hidden="1">
      <c r="A4767" s="1" t="s">
        <v>7</v>
      </c>
      <c r="B4767" s="11" t="s">
        <v>5468</v>
      </c>
      <c r="C4767" s="1" t="s">
        <v>536</v>
      </c>
    </row>
    <row r="4768" hidden="1">
      <c r="A4768" s="1" t="s">
        <v>7</v>
      </c>
      <c r="B4768" s="11" t="s">
        <v>5469</v>
      </c>
      <c r="C4768" s="1" t="s">
        <v>536</v>
      </c>
    </row>
    <row r="4769">
      <c r="A4769" s="1" t="s">
        <v>6</v>
      </c>
      <c r="B4769" s="11" t="s">
        <v>5470</v>
      </c>
      <c r="C4769" s="1" t="s">
        <v>694</v>
      </c>
    </row>
    <row r="4770">
      <c r="A4770" s="1" t="s">
        <v>6</v>
      </c>
      <c r="B4770" s="11" t="s">
        <v>5471</v>
      </c>
      <c r="C4770" s="1" t="s">
        <v>528</v>
      </c>
    </row>
    <row r="4771" hidden="1">
      <c r="A4771" s="1" t="s">
        <v>7</v>
      </c>
      <c r="B4771" s="11" t="s">
        <v>5472</v>
      </c>
      <c r="C4771" s="1" t="s">
        <v>571</v>
      </c>
    </row>
    <row r="4772">
      <c r="A4772" s="1" t="s">
        <v>6</v>
      </c>
      <c r="B4772" s="11" t="s">
        <v>5473</v>
      </c>
      <c r="C4772" s="1" t="s">
        <v>528</v>
      </c>
    </row>
    <row r="4773" hidden="1">
      <c r="A4773" s="1" t="s">
        <v>7</v>
      </c>
      <c r="B4773" s="11" t="s">
        <v>5474</v>
      </c>
      <c r="C4773" s="1" t="s">
        <v>536</v>
      </c>
    </row>
    <row r="4774">
      <c r="A4774" s="1" t="s">
        <v>6</v>
      </c>
      <c r="B4774" s="11" t="s">
        <v>5475</v>
      </c>
      <c r="C4774" s="1" t="s">
        <v>599</v>
      </c>
    </row>
    <row r="4775">
      <c r="A4775" s="1" t="s">
        <v>6</v>
      </c>
      <c r="B4775" s="11" t="s">
        <v>5476</v>
      </c>
      <c r="C4775" s="1" t="s">
        <v>3987</v>
      </c>
    </row>
    <row r="4776">
      <c r="A4776" s="1" t="s">
        <v>6</v>
      </c>
      <c r="B4776" s="11" t="s">
        <v>5477</v>
      </c>
      <c r="C4776" s="1" t="s">
        <v>610</v>
      </c>
    </row>
    <row r="4777">
      <c r="A4777" s="1" t="s">
        <v>6</v>
      </c>
      <c r="B4777" s="11" t="s">
        <v>5478</v>
      </c>
      <c r="C4777" s="1" t="s">
        <v>685</v>
      </c>
    </row>
    <row r="4778">
      <c r="A4778" s="1" t="s">
        <v>6</v>
      </c>
      <c r="B4778" s="11" t="s">
        <v>5479</v>
      </c>
      <c r="C4778" s="1" t="s">
        <v>717</v>
      </c>
    </row>
    <row r="4779">
      <c r="A4779" s="1" t="s">
        <v>6</v>
      </c>
      <c r="B4779" s="11" t="s">
        <v>5480</v>
      </c>
      <c r="C4779" s="1" t="s">
        <v>573</v>
      </c>
    </row>
    <row r="4780">
      <c r="A4780" s="1" t="s">
        <v>6</v>
      </c>
      <c r="B4780" s="11" t="s">
        <v>5481</v>
      </c>
      <c r="C4780" s="1" t="s">
        <v>929</v>
      </c>
    </row>
    <row r="4781" hidden="1">
      <c r="A4781" s="1" t="s">
        <v>7</v>
      </c>
      <c r="B4781" s="11" t="s">
        <v>5482</v>
      </c>
      <c r="C4781" s="1" t="s">
        <v>2108</v>
      </c>
    </row>
    <row r="4782">
      <c r="A4782" s="1" t="s">
        <v>6</v>
      </c>
      <c r="B4782" s="11" t="s">
        <v>5483</v>
      </c>
      <c r="C4782" s="1" t="s">
        <v>559</v>
      </c>
    </row>
    <row r="4783">
      <c r="A4783" s="1" t="s">
        <v>6</v>
      </c>
      <c r="B4783" s="11" t="s">
        <v>5484</v>
      </c>
      <c r="C4783" s="1" t="s">
        <v>1116</v>
      </c>
    </row>
    <row r="4784" hidden="1">
      <c r="A4784" s="1" t="s">
        <v>7</v>
      </c>
      <c r="B4784" s="11" t="s">
        <v>5485</v>
      </c>
      <c r="C4784" s="1" t="s">
        <v>536</v>
      </c>
    </row>
    <row r="4785">
      <c r="A4785" s="1" t="s">
        <v>6</v>
      </c>
      <c r="B4785" s="11" t="s">
        <v>5486</v>
      </c>
      <c r="C4785" s="1" t="s">
        <v>2798</v>
      </c>
    </row>
    <row r="4786" hidden="1">
      <c r="A4786" s="1" t="s">
        <v>7</v>
      </c>
      <c r="B4786" s="11" t="s">
        <v>5487</v>
      </c>
      <c r="C4786" s="1" t="s">
        <v>536</v>
      </c>
    </row>
    <row r="4787">
      <c r="A4787" s="1" t="s">
        <v>6</v>
      </c>
      <c r="B4787" s="11" t="s">
        <v>5488</v>
      </c>
      <c r="C4787" s="1" t="s">
        <v>879</v>
      </c>
    </row>
    <row r="4788">
      <c r="A4788" s="1" t="s">
        <v>6</v>
      </c>
      <c r="B4788" s="11" t="s">
        <v>5489</v>
      </c>
      <c r="C4788" s="1" t="s">
        <v>573</v>
      </c>
    </row>
    <row r="4789" hidden="1">
      <c r="A4789" s="1" t="s">
        <v>7</v>
      </c>
      <c r="B4789" s="11" t="s">
        <v>5490</v>
      </c>
      <c r="C4789" s="1" t="s">
        <v>536</v>
      </c>
    </row>
    <row r="4790" hidden="1">
      <c r="A4790" s="1" t="s">
        <v>7</v>
      </c>
      <c r="B4790" s="11" t="s">
        <v>5491</v>
      </c>
      <c r="C4790" s="1" t="s">
        <v>536</v>
      </c>
    </row>
    <row r="4791">
      <c r="A4791" s="1" t="s">
        <v>6</v>
      </c>
      <c r="B4791" s="11" t="s">
        <v>5492</v>
      </c>
      <c r="C4791" s="1" t="s">
        <v>660</v>
      </c>
    </row>
    <row r="4792">
      <c r="A4792" s="1" t="s">
        <v>6</v>
      </c>
      <c r="B4792" s="11" t="s">
        <v>5493</v>
      </c>
      <c r="C4792" s="1" t="s">
        <v>758</v>
      </c>
    </row>
    <row r="4793">
      <c r="A4793" s="1" t="s">
        <v>6</v>
      </c>
      <c r="B4793" s="11" t="s">
        <v>5494</v>
      </c>
      <c r="C4793" s="1" t="s">
        <v>580</v>
      </c>
    </row>
    <row r="4794">
      <c r="A4794" s="1" t="s">
        <v>6</v>
      </c>
      <c r="B4794" s="11" t="s">
        <v>5495</v>
      </c>
      <c r="C4794" s="1" t="s">
        <v>645</v>
      </c>
    </row>
    <row r="4795" hidden="1">
      <c r="A4795" s="1" t="s">
        <v>7</v>
      </c>
      <c r="B4795" s="11" t="s">
        <v>5496</v>
      </c>
      <c r="C4795" s="1" t="s">
        <v>1694</v>
      </c>
    </row>
    <row r="4796">
      <c r="A4796" s="1" t="s">
        <v>6</v>
      </c>
      <c r="B4796" s="11" t="s">
        <v>5497</v>
      </c>
      <c r="C4796" s="1" t="s">
        <v>567</v>
      </c>
    </row>
    <row r="4797">
      <c r="A4797" s="1" t="s">
        <v>6</v>
      </c>
      <c r="B4797" s="11" t="s">
        <v>5498</v>
      </c>
      <c r="C4797" s="1" t="s">
        <v>587</v>
      </c>
    </row>
    <row r="4798">
      <c r="A4798" s="1" t="s">
        <v>6</v>
      </c>
      <c r="B4798" s="11" t="s">
        <v>5499</v>
      </c>
      <c r="C4798" s="1" t="s">
        <v>1593</v>
      </c>
    </row>
    <row r="4799" hidden="1">
      <c r="A4799" s="1" t="s">
        <v>7</v>
      </c>
      <c r="B4799" s="11" t="s">
        <v>5500</v>
      </c>
      <c r="C4799" s="1" t="s">
        <v>536</v>
      </c>
    </row>
    <row r="4800">
      <c r="A4800" s="1" t="s">
        <v>6</v>
      </c>
      <c r="B4800" s="11" t="s">
        <v>5501</v>
      </c>
      <c r="C4800" s="1" t="s">
        <v>1593</v>
      </c>
    </row>
    <row r="4801">
      <c r="A4801" s="1" t="s">
        <v>6</v>
      </c>
      <c r="B4801" s="11" t="s">
        <v>5502</v>
      </c>
      <c r="C4801" s="1" t="s">
        <v>552</v>
      </c>
    </row>
    <row r="4802" hidden="1">
      <c r="A4802" s="1" t="s">
        <v>7</v>
      </c>
      <c r="B4802" s="11" t="s">
        <v>5503</v>
      </c>
      <c r="C4802" s="1" t="s">
        <v>536</v>
      </c>
    </row>
    <row r="4803">
      <c r="A4803" s="1" t="s">
        <v>6</v>
      </c>
      <c r="B4803" s="11" t="s">
        <v>5504</v>
      </c>
      <c r="C4803" s="1" t="s">
        <v>584</v>
      </c>
    </row>
    <row r="4804" hidden="1">
      <c r="A4804" s="1" t="s">
        <v>7</v>
      </c>
      <c r="B4804" s="11" t="s">
        <v>5505</v>
      </c>
      <c r="C4804" s="1" t="s">
        <v>536</v>
      </c>
    </row>
    <row r="4805">
      <c r="A4805" s="1" t="s">
        <v>6</v>
      </c>
      <c r="B4805" s="11" t="s">
        <v>5506</v>
      </c>
      <c r="C4805" s="1" t="s">
        <v>563</v>
      </c>
    </row>
    <row r="4806">
      <c r="A4806" s="1" t="s">
        <v>6</v>
      </c>
      <c r="B4806" s="11" t="s">
        <v>5507</v>
      </c>
      <c r="C4806" s="1" t="s">
        <v>640</v>
      </c>
    </row>
    <row r="4807">
      <c r="A4807" s="1" t="s">
        <v>6</v>
      </c>
      <c r="B4807" s="11" t="s">
        <v>5508</v>
      </c>
      <c r="C4807" s="1" t="s">
        <v>1288</v>
      </c>
    </row>
    <row r="4808" hidden="1">
      <c r="A4808" s="1" t="s">
        <v>7</v>
      </c>
      <c r="B4808" s="11" t="s">
        <v>5509</v>
      </c>
      <c r="C4808" s="1" t="s">
        <v>1044</v>
      </c>
    </row>
    <row r="4809" hidden="1">
      <c r="A4809" s="1" t="s">
        <v>7</v>
      </c>
      <c r="B4809" s="11" t="s">
        <v>5510</v>
      </c>
      <c r="C4809" s="1" t="s">
        <v>536</v>
      </c>
    </row>
    <row r="4810">
      <c r="A4810" s="1" t="s">
        <v>6</v>
      </c>
      <c r="B4810" s="11" t="s">
        <v>5511</v>
      </c>
      <c r="C4810" s="1" t="s">
        <v>750</v>
      </c>
    </row>
    <row r="4811">
      <c r="A4811" s="1" t="s">
        <v>6</v>
      </c>
      <c r="B4811" s="11" t="s">
        <v>5512</v>
      </c>
      <c r="C4811" s="1" t="s">
        <v>914</v>
      </c>
    </row>
    <row r="4812">
      <c r="A4812" s="1" t="s">
        <v>6</v>
      </c>
      <c r="B4812" s="11" t="s">
        <v>5513</v>
      </c>
      <c r="C4812" s="1" t="s">
        <v>580</v>
      </c>
    </row>
    <row r="4813" hidden="1">
      <c r="A4813" s="1" t="s">
        <v>7</v>
      </c>
      <c r="B4813" s="11" t="s">
        <v>5514</v>
      </c>
      <c r="C4813" s="1" t="s">
        <v>1044</v>
      </c>
    </row>
    <row r="4814">
      <c r="A4814" s="1" t="s">
        <v>6</v>
      </c>
      <c r="B4814" s="11" t="s">
        <v>5515</v>
      </c>
      <c r="C4814" s="1" t="s">
        <v>1164</v>
      </c>
    </row>
    <row r="4815">
      <c r="A4815" s="1" t="s">
        <v>6</v>
      </c>
      <c r="B4815" s="11" t="s">
        <v>5516</v>
      </c>
      <c r="C4815" s="1" t="s">
        <v>610</v>
      </c>
    </row>
    <row r="4816">
      <c r="A4816" s="1" t="s">
        <v>6</v>
      </c>
      <c r="B4816" s="11" t="s">
        <v>5517</v>
      </c>
      <c r="C4816" s="1" t="s">
        <v>803</v>
      </c>
    </row>
    <row r="4817">
      <c r="A4817" s="1" t="s">
        <v>6</v>
      </c>
      <c r="B4817" s="11" t="s">
        <v>5518</v>
      </c>
      <c r="C4817" s="1" t="s">
        <v>1204</v>
      </c>
    </row>
    <row r="4818">
      <c r="A4818" s="1" t="s">
        <v>6</v>
      </c>
      <c r="B4818" s="11" t="s">
        <v>5519</v>
      </c>
      <c r="C4818" s="1" t="s">
        <v>538</v>
      </c>
    </row>
    <row r="4819">
      <c r="A4819" s="1" t="s">
        <v>6</v>
      </c>
      <c r="B4819" s="11" t="s">
        <v>5520</v>
      </c>
      <c r="C4819" s="1" t="s">
        <v>591</v>
      </c>
    </row>
    <row r="4820">
      <c r="A4820" s="1" t="s">
        <v>6</v>
      </c>
      <c r="B4820" s="11" t="s">
        <v>5521</v>
      </c>
      <c r="C4820" s="1" t="s">
        <v>550</v>
      </c>
    </row>
    <row r="4821">
      <c r="A4821" s="1" t="s">
        <v>6</v>
      </c>
      <c r="B4821" s="11" t="s">
        <v>5522</v>
      </c>
      <c r="C4821" s="1" t="s">
        <v>550</v>
      </c>
    </row>
    <row r="4822">
      <c r="A4822" s="1" t="s">
        <v>6</v>
      </c>
      <c r="B4822" s="11" t="s">
        <v>5523</v>
      </c>
      <c r="C4822" s="1" t="s">
        <v>673</v>
      </c>
    </row>
    <row r="4823" hidden="1">
      <c r="A4823" s="1" t="s">
        <v>7</v>
      </c>
      <c r="B4823" s="11" t="s">
        <v>5524</v>
      </c>
      <c r="C4823" s="1" t="s">
        <v>628</v>
      </c>
    </row>
    <row r="4824" hidden="1">
      <c r="A4824" s="1" t="s">
        <v>7</v>
      </c>
      <c r="B4824" s="11" t="s">
        <v>5525</v>
      </c>
      <c r="C4824" s="1" t="s">
        <v>1044</v>
      </c>
    </row>
    <row r="4825">
      <c r="A4825" s="1" t="s">
        <v>6</v>
      </c>
      <c r="B4825" s="11" t="s">
        <v>5526</v>
      </c>
      <c r="C4825" s="1" t="s">
        <v>805</v>
      </c>
    </row>
    <row r="4826">
      <c r="A4826" s="1" t="s">
        <v>6</v>
      </c>
      <c r="B4826" s="11" t="s">
        <v>5527</v>
      </c>
      <c r="C4826" s="1" t="s">
        <v>582</v>
      </c>
    </row>
    <row r="4827">
      <c r="A4827" s="1" t="s">
        <v>6</v>
      </c>
      <c r="B4827" s="11" t="s">
        <v>5528</v>
      </c>
      <c r="C4827" s="1" t="s">
        <v>809</v>
      </c>
    </row>
    <row r="4828">
      <c r="A4828" s="1" t="s">
        <v>6</v>
      </c>
      <c r="B4828" s="11" t="s">
        <v>5529</v>
      </c>
      <c r="C4828" s="1" t="s">
        <v>584</v>
      </c>
    </row>
    <row r="4829">
      <c r="A4829" s="1" t="s">
        <v>6</v>
      </c>
      <c r="B4829" s="11" t="s">
        <v>5530</v>
      </c>
      <c r="C4829" s="1" t="s">
        <v>1116</v>
      </c>
    </row>
    <row r="4830">
      <c r="A4830" s="1" t="s">
        <v>6</v>
      </c>
      <c r="B4830" s="11" t="s">
        <v>5531</v>
      </c>
      <c r="C4830" s="1" t="s">
        <v>610</v>
      </c>
    </row>
    <row r="4831" hidden="1">
      <c r="A4831" s="1" t="s">
        <v>7</v>
      </c>
      <c r="B4831" s="11" t="s">
        <v>5532</v>
      </c>
      <c r="C4831" s="1" t="s">
        <v>536</v>
      </c>
    </row>
    <row r="4832">
      <c r="A4832" s="1" t="s">
        <v>6</v>
      </c>
      <c r="B4832" s="11" t="s">
        <v>5533</v>
      </c>
      <c r="C4832" s="1" t="s">
        <v>834</v>
      </c>
    </row>
    <row r="4833" hidden="1">
      <c r="A4833" s="1" t="s">
        <v>7</v>
      </c>
      <c r="B4833" s="11" t="s">
        <v>5534</v>
      </c>
      <c r="C4833" s="1" t="s">
        <v>1044</v>
      </c>
    </row>
    <row r="4834" hidden="1">
      <c r="A4834" s="1" t="s">
        <v>7</v>
      </c>
      <c r="B4834" s="11" t="s">
        <v>508</v>
      </c>
      <c r="C4834" s="1" t="s">
        <v>536</v>
      </c>
    </row>
    <row r="4835">
      <c r="A4835" s="1" t="s">
        <v>6</v>
      </c>
      <c r="B4835" s="11" t="s">
        <v>5535</v>
      </c>
      <c r="C4835" s="1" t="s">
        <v>587</v>
      </c>
    </row>
    <row r="4836">
      <c r="A4836" s="1" t="s">
        <v>6</v>
      </c>
      <c r="B4836" s="11" t="s">
        <v>5536</v>
      </c>
      <c r="C4836" s="1" t="s">
        <v>2389</v>
      </c>
    </row>
    <row r="4837">
      <c r="A4837" s="1" t="s">
        <v>6</v>
      </c>
      <c r="B4837" s="11" t="s">
        <v>5537</v>
      </c>
      <c r="C4837" s="1" t="s">
        <v>673</v>
      </c>
    </row>
    <row r="4838">
      <c r="A4838" s="1" t="s">
        <v>6</v>
      </c>
      <c r="B4838" s="11" t="s">
        <v>5538</v>
      </c>
      <c r="C4838" s="1" t="s">
        <v>538</v>
      </c>
    </row>
    <row r="4839">
      <c r="A4839" s="1" t="s">
        <v>6</v>
      </c>
      <c r="B4839" s="11" t="s">
        <v>5539</v>
      </c>
      <c r="C4839" s="1" t="s">
        <v>528</v>
      </c>
    </row>
    <row r="4840">
      <c r="A4840" s="1" t="s">
        <v>6</v>
      </c>
      <c r="B4840" s="11" t="s">
        <v>5540</v>
      </c>
      <c r="C4840" s="1" t="s">
        <v>2581</v>
      </c>
    </row>
    <row r="4841">
      <c r="A4841" s="1" t="s">
        <v>6</v>
      </c>
      <c r="B4841" s="11" t="s">
        <v>5541</v>
      </c>
      <c r="C4841" s="1" t="s">
        <v>2581</v>
      </c>
    </row>
    <row r="4842">
      <c r="A4842" s="1" t="s">
        <v>6</v>
      </c>
      <c r="B4842" s="11" t="s">
        <v>5542</v>
      </c>
      <c r="C4842" s="1" t="s">
        <v>664</v>
      </c>
    </row>
    <row r="4843">
      <c r="A4843" s="1" t="s">
        <v>6</v>
      </c>
      <c r="B4843" s="11" t="s">
        <v>5543</v>
      </c>
      <c r="C4843" s="1" t="s">
        <v>805</v>
      </c>
    </row>
    <row r="4844">
      <c r="A4844" s="1" t="s">
        <v>6</v>
      </c>
      <c r="B4844" s="11" t="s">
        <v>5544</v>
      </c>
      <c r="C4844" s="1" t="s">
        <v>710</v>
      </c>
    </row>
    <row r="4845">
      <c r="A4845" s="1" t="s">
        <v>6</v>
      </c>
      <c r="B4845" s="11" t="s">
        <v>5545</v>
      </c>
      <c r="C4845" s="1" t="s">
        <v>750</v>
      </c>
    </row>
    <row r="4846">
      <c r="A4846" s="1" t="s">
        <v>6</v>
      </c>
      <c r="B4846" s="11" t="s">
        <v>5546</v>
      </c>
      <c r="C4846" s="1" t="s">
        <v>705</v>
      </c>
    </row>
    <row r="4847">
      <c r="A4847" s="1" t="s">
        <v>6</v>
      </c>
      <c r="B4847" s="11" t="s">
        <v>5547</v>
      </c>
      <c r="C4847" s="1" t="s">
        <v>1319</v>
      </c>
    </row>
    <row r="4848">
      <c r="A4848" s="1" t="s">
        <v>6</v>
      </c>
      <c r="B4848" s="11" t="s">
        <v>5548</v>
      </c>
      <c r="C4848" s="1" t="s">
        <v>869</v>
      </c>
    </row>
    <row r="4849">
      <c r="A4849" s="1" t="s">
        <v>6</v>
      </c>
      <c r="B4849" s="11" t="s">
        <v>5549</v>
      </c>
      <c r="C4849" s="1" t="s">
        <v>542</v>
      </c>
    </row>
    <row r="4850">
      <c r="A4850" s="1" t="s">
        <v>6</v>
      </c>
      <c r="B4850" s="11" t="s">
        <v>5550</v>
      </c>
      <c r="C4850" s="1" t="s">
        <v>591</v>
      </c>
    </row>
    <row r="4851">
      <c r="A4851" s="1" t="s">
        <v>6</v>
      </c>
      <c r="B4851" s="11" t="s">
        <v>5551</v>
      </c>
      <c r="C4851" s="1" t="s">
        <v>914</v>
      </c>
    </row>
    <row r="4852">
      <c r="A4852" s="1" t="s">
        <v>6</v>
      </c>
      <c r="B4852" s="11" t="s">
        <v>5552</v>
      </c>
      <c r="C4852" s="1" t="s">
        <v>1317</v>
      </c>
    </row>
    <row r="4853">
      <c r="A4853" s="1" t="s">
        <v>6</v>
      </c>
      <c r="B4853" s="11" t="s">
        <v>5553</v>
      </c>
      <c r="C4853" s="1" t="s">
        <v>700</v>
      </c>
    </row>
    <row r="4854">
      <c r="A4854" s="1" t="s">
        <v>6</v>
      </c>
      <c r="B4854" s="11" t="s">
        <v>5554</v>
      </c>
      <c r="C4854" s="1" t="s">
        <v>595</v>
      </c>
    </row>
    <row r="4855">
      <c r="A4855" s="1" t="s">
        <v>6</v>
      </c>
      <c r="B4855" s="11" t="s">
        <v>5555</v>
      </c>
      <c r="C4855" s="1" t="s">
        <v>805</v>
      </c>
    </row>
    <row r="4856">
      <c r="A4856" s="1" t="s">
        <v>6</v>
      </c>
      <c r="B4856" s="11" t="s">
        <v>5556</v>
      </c>
      <c r="C4856" s="1" t="s">
        <v>565</v>
      </c>
    </row>
    <row r="4857">
      <c r="A4857" s="1" t="s">
        <v>6</v>
      </c>
      <c r="B4857" s="11" t="s">
        <v>5557</v>
      </c>
      <c r="C4857" s="1" t="s">
        <v>595</v>
      </c>
    </row>
    <row r="4858">
      <c r="A4858" s="1" t="s">
        <v>6</v>
      </c>
      <c r="B4858" s="11" t="s">
        <v>5558</v>
      </c>
      <c r="C4858" s="1" t="s">
        <v>595</v>
      </c>
    </row>
    <row r="4859">
      <c r="A4859" s="1" t="s">
        <v>6</v>
      </c>
      <c r="B4859" s="11" t="s">
        <v>5559</v>
      </c>
      <c r="C4859" s="1" t="s">
        <v>580</v>
      </c>
    </row>
    <row r="4860" hidden="1">
      <c r="A4860" s="1" t="s">
        <v>7</v>
      </c>
      <c r="B4860" s="11" t="s">
        <v>5560</v>
      </c>
      <c r="C4860" s="1" t="s">
        <v>536</v>
      </c>
    </row>
    <row r="4861">
      <c r="A4861" s="1" t="s">
        <v>6</v>
      </c>
      <c r="B4861" s="11" t="s">
        <v>5561</v>
      </c>
      <c r="C4861" s="1" t="s">
        <v>673</v>
      </c>
    </row>
    <row r="4862" hidden="1">
      <c r="A4862" s="1" t="s">
        <v>7</v>
      </c>
      <c r="B4862" s="11" t="s">
        <v>5562</v>
      </c>
      <c r="C4862" s="1" t="s">
        <v>536</v>
      </c>
    </row>
    <row r="4863">
      <c r="A4863" s="1" t="s">
        <v>6</v>
      </c>
      <c r="B4863" s="11" t="s">
        <v>5563</v>
      </c>
      <c r="C4863" s="1" t="s">
        <v>914</v>
      </c>
    </row>
    <row r="4864">
      <c r="A4864" s="1" t="s">
        <v>6</v>
      </c>
      <c r="B4864" s="11" t="s">
        <v>5564</v>
      </c>
      <c r="C4864" s="1" t="s">
        <v>642</v>
      </c>
    </row>
    <row r="4865">
      <c r="A4865" s="1" t="s">
        <v>6</v>
      </c>
      <c r="B4865" s="11" t="s">
        <v>5565</v>
      </c>
      <c r="C4865" s="1" t="s">
        <v>1196</v>
      </c>
    </row>
    <row r="4866" hidden="1">
      <c r="A4866" s="1" t="s">
        <v>7</v>
      </c>
      <c r="B4866" s="11" t="s">
        <v>5566</v>
      </c>
      <c r="C4866" s="1" t="s">
        <v>628</v>
      </c>
    </row>
    <row r="4867">
      <c r="A4867" s="1" t="s">
        <v>6</v>
      </c>
      <c r="B4867" s="11" t="s">
        <v>5567</v>
      </c>
      <c r="C4867" s="1" t="s">
        <v>559</v>
      </c>
    </row>
    <row r="4868" hidden="1">
      <c r="A4868" s="1" t="s">
        <v>7</v>
      </c>
      <c r="B4868" s="11" t="s">
        <v>5568</v>
      </c>
      <c r="C4868" s="1" t="s">
        <v>536</v>
      </c>
    </row>
    <row r="4869" hidden="1">
      <c r="A4869" s="1" t="s">
        <v>7</v>
      </c>
      <c r="B4869" s="11" t="s">
        <v>5569</v>
      </c>
      <c r="C4869" s="1" t="s">
        <v>536</v>
      </c>
    </row>
    <row r="4870">
      <c r="A4870" s="1" t="s">
        <v>6</v>
      </c>
      <c r="B4870" s="11" t="s">
        <v>5570</v>
      </c>
      <c r="C4870" s="1" t="s">
        <v>886</v>
      </c>
    </row>
    <row r="4871">
      <c r="A4871" s="1" t="s">
        <v>6</v>
      </c>
      <c r="B4871" s="11" t="s">
        <v>5571</v>
      </c>
      <c r="C4871" s="1" t="s">
        <v>582</v>
      </c>
    </row>
    <row r="4872">
      <c r="A4872" s="1" t="s">
        <v>6</v>
      </c>
      <c r="B4872" s="11" t="s">
        <v>5572</v>
      </c>
      <c r="C4872" s="1" t="s">
        <v>595</v>
      </c>
    </row>
    <row r="4873" hidden="1">
      <c r="A4873" s="1" t="s">
        <v>7</v>
      </c>
      <c r="B4873" s="11" t="s">
        <v>5573</v>
      </c>
      <c r="C4873" s="1" t="s">
        <v>571</v>
      </c>
    </row>
    <row r="4874">
      <c r="A4874" s="1" t="s">
        <v>6</v>
      </c>
      <c r="B4874" s="11" t="s">
        <v>5574</v>
      </c>
      <c r="C4874" s="1" t="s">
        <v>888</v>
      </c>
    </row>
    <row r="4875">
      <c r="A4875" s="1" t="s">
        <v>6</v>
      </c>
      <c r="B4875" s="11" t="s">
        <v>5575</v>
      </c>
      <c r="C4875" s="1" t="s">
        <v>876</v>
      </c>
    </row>
    <row r="4876">
      <c r="A4876" s="1" t="s">
        <v>6</v>
      </c>
      <c r="B4876" s="11" t="s">
        <v>5576</v>
      </c>
      <c r="C4876" s="1" t="s">
        <v>552</v>
      </c>
    </row>
    <row r="4877" hidden="1">
      <c r="A4877" s="1" t="s">
        <v>7</v>
      </c>
      <c r="B4877" s="11" t="s">
        <v>5577</v>
      </c>
      <c r="C4877" s="1" t="s">
        <v>536</v>
      </c>
    </row>
    <row r="4878" hidden="1">
      <c r="A4878" s="1" t="s">
        <v>7</v>
      </c>
      <c r="B4878" s="11" t="s">
        <v>5578</v>
      </c>
      <c r="C4878" s="1" t="s">
        <v>536</v>
      </c>
    </row>
    <row r="4879">
      <c r="A4879" s="1" t="s">
        <v>6</v>
      </c>
      <c r="B4879" s="11" t="s">
        <v>5579</v>
      </c>
      <c r="C4879" s="1" t="s">
        <v>595</v>
      </c>
    </row>
    <row r="4880">
      <c r="A4880" s="1" t="s">
        <v>6</v>
      </c>
      <c r="B4880" s="11" t="s">
        <v>5580</v>
      </c>
      <c r="C4880" s="1" t="s">
        <v>805</v>
      </c>
    </row>
    <row r="4881">
      <c r="A4881" s="1" t="s">
        <v>6</v>
      </c>
      <c r="B4881" s="11" t="s">
        <v>477</v>
      </c>
      <c r="C4881" s="1" t="s">
        <v>696</v>
      </c>
    </row>
    <row r="4882">
      <c r="A4882" s="1" t="s">
        <v>6</v>
      </c>
      <c r="B4882" s="11" t="s">
        <v>5581</v>
      </c>
      <c r="C4882" s="1" t="s">
        <v>993</v>
      </c>
    </row>
    <row r="4883">
      <c r="A4883" s="1" t="s">
        <v>6</v>
      </c>
      <c r="B4883" s="11" t="s">
        <v>5582</v>
      </c>
      <c r="C4883" s="1" t="s">
        <v>599</v>
      </c>
    </row>
    <row r="4884">
      <c r="A4884" s="1" t="s">
        <v>6</v>
      </c>
      <c r="B4884" s="11" t="s">
        <v>5583</v>
      </c>
      <c r="C4884" s="1" t="s">
        <v>554</v>
      </c>
    </row>
    <row r="4885">
      <c r="A4885" s="1" t="s">
        <v>6</v>
      </c>
      <c r="B4885" s="11" t="s">
        <v>5584</v>
      </c>
      <c r="C4885" s="1" t="s">
        <v>673</v>
      </c>
    </row>
    <row r="4886" hidden="1">
      <c r="A4886" s="1" t="s">
        <v>7</v>
      </c>
      <c r="B4886" s="11" t="s">
        <v>5585</v>
      </c>
      <c r="C4886" s="1" t="s">
        <v>536</v>
      </c>
    </row>
    <row r="4887">
      <c r="A4887" s="1" t="s">
        <v>6</v>
      </c>
      <c r="B4887" s="11" t="s">
        <v>5586</v>
      </c>
      <c r="C4887" s="1" t="s">
        <v>1196</v>
      </c>
    </row>
    <row r="4888">
      <c r="A4888" s="1" t="s">
        <v>6</v>
      </c>
      <c r="B4888" s="11" t="s">
        <v>5587</v>
      </c>
      <c r="C4888" s="1" t="s">
        <v>733</v>
      </c>
    </row>
    <row r="4889" hidden="1">
      <c r="A4889" s="1" t="s">
        <v>7</v>
      </c>
      <c r="B4889" s="11" t="s">
        <v>5588</v>
      </c>
      <c r="C4889" s="1" t="s">
        <v>526</v>
      </c>
    </row>
    <row r="4890">
      <c r="A4890" s="1" t="s">
        <v>6</v>
      </c>
      <c r="B4890" s="11" t="s">
        <v>5589</v>
      </c>
      <c r="C4890" s="1" t="s">
        <v>4771</v>
      </c>
    </row>
    <row r="4891">
      <c r="A4891" s="1" t="s">
        <v>6</v>
      </c>
      <c r="B4891" s="11" t="s">
        <v>5590</v>
      </c>
      <c r="C4891" s="1" t="s">
        <v>947</v>
      </c>
    </row>
    <row r="4892">
      <c r="A4892" s="1" t="s">
        <v>6</v>
      </c>
      <c r="B4892" s="11" t="s">
        <v>5591</v>
      </c>
      <c r="C4892" s="1" t="s">
        <v>753</v>
      </c>
    </row>
    <row r="4893">
      <c r="A4893" s="1" t="s">
        <v>6</v>
      </c>
      <c r="B4893" s="11" t="s">
        <v>5592</v>
      </c>
      <c r="C4893" s="1" t="s">
        <v>1048</v>
      </c>
    </row>
    <row r="4894">
      <c r="A4894" s="1" t="s">
        <v>6</v>
      </c>
      <c r="B4894" s="11" t="s">
        <v>5593</v>
      </c>
      <c r="C4894" s="1" t="s">
        <v>753</v>
      </c>
    </row>
    <row r="4895">
      <c r="A4895" s="1" t="s">
        <v>6</v>
      </c>
      <c r="B4895" s="11" t="s">
        <v>5594</v>
      </c>
      <c r="C4895" s="1" t="s">
        <v>909</v>
      </c>
    </row>
    <row r="4896">
      <c r="A4896" s="1" t="s">
        <v>6</v>
      </c>
      <c r="B4896" s="11" t="s">
        <v>5595</v>
      </c>
      <c r="C4896" s="1" t="s">
        <v>561</v>
      </c>
    </row>
    <row r="4897" hidden="1">
      <c r="A4897" s="1" t="s">
        <v>7</v>
      </c>
      <c r="B4897" s="11" t="s">
        <v>5596</v>
      </c>
      <c r="C4897" s="1" t="s">
        <v>628</v>
      </c>
    </row>
    <row r="4898">
      <c r="A4898" s="1" t="s">
        <v>6</v>
      </c>
      <c r="B4898" s="11" t="s">
        <v>5597</v>
      </c>
      <c r="C4898" s="1" t="s">
        <v>597</v>
      </c>
    </row>
    <row r="4899">
      <c r="A4899" s="1" t="s">
        <v>6</v>
      </c>
      <c r="B4899" s="11" t="s">
        <v>5598</v>
      </c>
      <c r="C4899" s="1" t="s">
        <v>803</v>
      </c>
    </row>
    <row r="4900" hidden="1">
      <c r="A4900" s="1" t="s">
        <v>7</v>
      </c>
      <c r="B4900" s="11" t="s">
        <v>5599</v>
      </c>
      <c r="C4900" s="1" t="s">
        <v>628</v>
      </c>
    </row>
    <row r="4901" hidden="1">
      <c r="A4901" s="1" t="s">
        <v>7</v>
      </c>
      <c r="B4901" s="11" t="s">
        <v>5600</v>
      </c>
      <c r="C4901" s="1" t="s">
        <v>536</v>
      </c>
    </row>
    <row r="4902">
      <c r="A4902" s="1" t="s">
        <v>6</v>
      </c>
      <c r="B4902" s="11" t="s">
        <v>5601</v>
      </c>
      <c r="C4902" s="1" t="s">
        <v>803</v>
      </c>
    </row>
    <row r="4903">
      <c r="A4903" s="1" t="s">
        <v>6</v>
      </c>
      <c r="B4903" s="11" t="s">
        <v>5602</v>
      </c>
      <c r="C4903" s="1" t="s">
        <v>540</v>
      </c>
    </row>
    <row r="4904">
      <c r="A4904" s="1" t="s">
        <v>6</v>
      </c>
      <c r="B4904" s="11" t="s">
        <v>5603</v>
      </c>
      <c r="C4904" s="1" t="s">
        <v>894</v>
      </c>
    </row>
    <row r="4905" hidden="1">
      <c r="A4905" s="1" t="s">
        <v>7</v>
      </c>
      <c r="B4905" s="11" t="s">
        <v>5604</v>
      </c>
      <c r="C4905" s="1" t="s">
        <v>571</v>
      </c>
    </row>
    <row r="4906" hidden="1">
      <c r="A4906" s="1" t="s">
        <v>7</v>
      </c>
      <c r="B4906" s="11" t="s">
        <v>5605</v>
      </c>
      <c r="C4906" s="1" t="s">
        <v>571</v>
      </c>
    </row>
    <row r="4907">
      <c r="A4907" s="1" t="s">
        <v>6</v>
      </c>
      <c r="B4907" s="11" t="s">
        <v>5606</v>
      </c>
      <c r="C4907" s="1" t="s">
        <v>737</v>
      </c>
    </row>
    <row r="4908" hidden="1">
      <c r="A4908" s="1" t="s">
        <v>7</v>
      </c>
      <c r="B4908" s="11" t="s">
        <v>5607</v>
      </c>
      <c r="C4908" s="1" t="s">
        <v>536</v>
      </c>
    </row>
    <row r="4909">
      <c r="A4909" s="1" t="s">
        <v>6</v>
      </c>
      <c r="B4909" s="11" t="s">
        <v>5608</v>
      </c>
      <c r="C4909" s="1" t="s">
        <v>894</v>
      </c>
    </row>
    <row r="4910">
      <c r="A4910" s="1" t="s">
        <v>6</v>
      </c>
      <c r="B4910" s="11" t="s">
        <v>5609</v>
      </c>
      <c r="C4910" s="1" t="s">
        <v>700</v>
      </c>
    </row>
    <row r="4911">
      <c r="A4911" s="1" t="s">
        <v>6</v>
      </c>
      <c r="B4911" s="11" t="s">
        <v>5610</v>
      </c>
      <c r="C4911" s="1" t="s">
        <v>640</v>
      </c>
    </row>
    <row r="4912" hidden="1">
      <c r="A4912" s="1" t="s">
        <v>7</v>
      </c>
      <c r="B4912" s="11" t="s">
        <v>5611</v>
      </c>
      <c r="C4912" s="1" t="s">
        <v>628</v>
      </c>
    </row>
    <row r="4913" hidden="1">
      <c r="A4913" s="1" t="s">
        <v>7</v>
      </c>
      <c r="B4913" s="11" t="s">
        <v>5612</v>
      </c>
      <c r="C4913" s="1" t="s">
        <v>571</v>
      </c>
    </row>
    <row r="4914" hidden="1">
      <c r="A4914" s="1" t="s">
        <v>7</v>
      </c>
      <c r="B4914" s="11" t="s">
        <v>5613</v>
      </c>
      <c r="C4914" s="1" t="s">
        <v>1236</v>
      </c>
    </row>
    <row r="4915">
      <c r="A4915" s="1" t="s">
        <v>6</v>
      </c>
      <c r="B4915" s="11" t="s">
        <v>5614</v>
      </c>
      <c r="C4915" s="1" t="s">
        <v>717</v>
      </c>
    </row>
    <row r="4916" hidden="1">
      <c r="A4916" s="1" t="s">
        <v>7</v>
      </c>
      <c r="B4916" s="11" t="s">
        <v>5615</v>
      </c>
      <c r="C4916" s="1" t="s">
        <v>571</v>
      </c>
    </row>
    <row r="4917">
      <c r="A4917" s="1" t="s">
        <v>6</v>
      </c>
      <c r="B4917" s="11" t="s">
        <v>5616</v>
      </c>
      <c r="C4917" s="1" t="s">
        <v>803</v>
      </c>
    </row>
    <row r="4918">
      <c r="A4918" s="1" t="s">
        <v>6</v>
      </c>
      <c r="B4918" s="11" t="s">
        <v>5617</v>
      </c>
      <c r="C4918" s="1" t="s">
        <v>582</v>
      </c>
    </row>
    <row r="4919">
      <c r="A4919" s="1" t="s">
        <v>6</v>
      </c>
      <c r="B4919" s="11" t="s">
        <v>5618</v>
      </c>
      <c r="C4919" s="1" t="s">
        <v>1317</v>
      </c>
    </row>
    <row r="4920" hidden="1">
      <c r="A4920" s="1" t="s">
        <v>7</v>
      </c>
      <c r="B4920" s="11" t="s">
        <v>5619</v>
      </c>
      <c r="C4920" s="1" t="s">
        <v>536</v>
      </c>
    </row>
    <row r="4921">
      <c r="A4921" s="1" t="s">
        <v>6</v>
      </c>
      <c r="B4921" s="11" t="s">
        <v>5620</v>
      </c>
      <c r="C4921" s="1" t="s">
        <v>580</v>
      </c>
    </row>
    <row r="4922">
      <c r="A4922" s="1" t="s">
        <v>6</v>
      </c>
      <c r="B4922" s="11" t="s">
        <v>5621</v>
      </c>
      <c r="C4922" s="1" t="s">
        <v>565</v>
      </c>
    </row>
    <row r="4923">
      <c r="A4923" s="1" t="s">
        <v>6</v>
      </c>
      <c r="B4923" s="11" t="s">
        <v>5622</v>
      </c>
      <c r="C4923" s="1" t="s">
        <v>584</v>
      </c>
    </row>
    <row r="4924">
      <c r="A4924" s="1" t="s">
        <v>6</v>
      </c>
      <c r="B4924" s="11" t="s">
        <v>5623</v>
      </c>
      <c r="C4924" s="1" t="s">
        <v>694</v>
      </c>
    </row>
    <row r="4925" hidden="1">
      <c r="A4925" s="1" t="s">
        <v>7</v>
      </c>
      <c r="B4925" s="11" t="s">
        <v>5624</v>
      </c>
      <c r="C4925" s="1" t="s">
        <v>536</v>
      </c>
    </row>
    <row r="4926" hidden="1">
      <c r="A4926" s="1" t="s">
        <v>7</v>
      </c>
      <c r="B4926" s="11" t="s">
        <v>5625</v>
      </c>
      <c r="C4926" s="1" t="s">
        <v>536</v>
      </c>
    </row>
    <row r="4927">
      <c r="A4927" s="1" t="s">
        <v>6</v>
      </c>
      <c r="B4927" s="11" t="s">
        <v>5626</v>
      </c>
      <c r="C4927" s="1" t="s">
        <v>559</v>
      </c>
    </row>
    <row r="4928" hidden="1">
      <c r="A4928" s="1" t="s">
        <v>7</v>
      </c>
      <c r="B4928" s="11" t="s">
        <v>5627</v>
      </c>
      <c r="C4928" s="1" t="s">
        <v>571</v>
      </c>
    </row>
    <row r="4929" hidden="1">
      <c r="A4929" s="1" t="s">
        <v>7</v>
      </c>
      <c r="B4929" s="11" t="s">
        <v>5628</v>
      </c>
      <c r="C4929" s="1" t="s">
        <v>571</v>
      </c>
    </row>
    <row r="4930" hidden="1">
      <c r="A4930" s="1" t="s">
        <v>7</v>
      </c>
      <c r="B4930" s="11" t="s">
        <v>5629</v>
      </c>
      <c r="C4930" s="1" t="s">
        <v>536</v>
      </c>
    </row>
    <row r="4931" hidden="1">
      <c r="A4931" s="1" t="s">
        <v>7</v>
      </c>
      <c r="B4931" s="11" t="s">
        <v>5630</v>
      </c>
      <c r="C4931" s="1" t="s">
        <v>536</v>
      </c>
    </row>
    <row r="4932" hidden="1">
      <c r="A4932" s="1" t="s">
        <v>7</v>
      </c>
      <c r="B4932" s="11" t="s">
        <v>5631</v>
      </c>
      <c r="C4932" s="1" t="s">
        <v>536</v>
      </c>
    </row>
    <row r="4933" hidden="1">
      <c r="A4933" s="1" t="s">
        <v>7</v>
      </c>
      <c r="B4933" s="11" t="s">
        <v>5632</v>
      </c>
      <c r="C4933" s="1" t="s">
        <v>536</v>
      </c>
    </row>
    <row r="4934" hidden="1">
      <c r="A4934" s="1" t="s">
        <v>7</v>
      </c>
      <c r="B4934" s="11" t="s">
        <v>5633</v>
      </c>
      <c r="C4934" s="1" t="s">
        <v>536</v>
      </c>
    </row>
    <row r="4935" hidden="1">
      <c r="A4935" s="1" t="s">
        <v>7</v>
      </c>
      <c r="B4935" s="11" t="s">
        <v>5634</v>
      </c>
      <c r="C4935" s="1" t="s">
        <v>536</v>
      </c>
    </row>
    <row r="4936" hidden="1">
      <c r="A4936" s="1" t="s">
        <v>7</v>
      </c>
      <c r="B4936" s="11" t="s">
        <v>5635</v>
      </c>
      <c r="C4936" s="1" t="s">
        <v>536</v>
      </c>
    </row>
    <row r="4937" hidden="1">
      <c r="A4937" s="1" t="s">
        <v>7</v>
      </c>
      <c r="B4937" s="11" t="s">
        <v>5636</v>
      </c>
      <c r="C4937" s="1" t="s">
        <v>536</v>
      </c>
    </row>
    <row r="4938" hidden="1">
      <c r="A4938" s="1" t="s">
        <v>7</v>
      </c>
      <c r="B4938" s="11" t="s">
        <v>5637</v>
      </c>
      <c r="C4938" s="1" t="s">
        <v>571</v>
      </c>
    </row>
    <row r="4939" hidden="1">
      <c r="A4939" s="1" t="s">
        <v>7</v>
      </c>
      <c r="B4939" s="11" t="s">
        <v>5638</v>
      </c>
      <c r="C4939" s="1" t="s">
        <v>536</v>
      </c>
    </row>
    <row r="4940" hidden="1">
      <c r="A4940" s="1" t="s">
        <v>7</v>
      </c>
      <c r="B4940" s="11" t="s">
        <v>5639</v>
      </c>
      <c r="C4940" s="1" t="s">
        <v>536</v>
      </c>
    </row>
    <row r="4941" hidden="1">
      <c r="A4941" s="1" t="s">
        <v>7</v>
      </c>
      <c r="B4941" s="11" t="s">
        <v>5640</v>
      </c>
      <c r="C4941" s="1" t="s">
        <v>536</v>
      </c>
    </row>
    <row r="4942" hidden="1">
      <c r="A4942" s="1" t="s">
        <v>7</v>
      </c>
      <c r="B4942" s="11" t="s">
        <v>5641</v>
      </c>
      <c r="C4942" s="1" t="s">
        <v>536</v>
      </c>
    </row>
    <row r="4943" hidden="1">
      <c r="A4943" s="1" t="s">
        <v>7</v>
      </c>
      <c r="B4943" s="11" t="s">
        <v>5642</v>
      </c>
      <c r="C4943" s="1" t="s">
        <v>536</v>
      </c>
    </row>
    <row r="4944">
      <c r="A4944" s="1" t="s">
        <v>6</v>
      </c>
      <c r="B4944" s="11" t="s">
        <v>5643</v>
      </c>
      <c r="C4944" s="1" t="s">
        <v>909</v>
      </c>
    </row>
    <row r="4945">
      <c r="A4945" s="1" t="s">
        <v>6</v>
      </c>
      <c r="B4945" s="11" t="s">
        <v>5644</v>
      </c>
      <c r="C4945" s="1" t="s">
        <v>1882</v>
      </c>
    </row>
    <row r="4946">
      <c r="A4946" s="1" t="s">
        <v>6</v>
      </c>
      <c r="B4946" s="11" t="s">
        <v>5645</v>
      </c>
      <c r="C4946" s="1" t="s">
        <v>909</v>
      </c>
    </row>
    <row r="4947" hidden="1">
      <c r="A4947" s="1" t="s">
        <v>7</v>
      </c>
      <c r="B4947" s="11" t="s">
        <v>5646</v>
      </c>
      <c r="C4947" s="1" t="s">
        <v>536</v>
      </c>
    </row>
    <row r="4948">
      <c r="A4948" s="1" t="s">
        <v>6</v>
      </c>
      <c r="B4948" s="11" t="s">
        <v>5647</v>
      </c>
      <c r="C4948" s="1" t="s">
        <v>1107</v>
      </c>
    </row>
    <row r="4949" hidden="1">
      <c r="A4949" s="1" t="s">
        <v>7</v>
      </c>
      <c r="B4949" s="11" t="s">
        <v>5648</v>
      </c>
      <c r="C4949" s="1" t="s">
        <v>536</v>
      </c>
    </row>
    <row r="4950">
      <c r="A4950" s="1" t="s">
        <v>6</v>
      </c>
      <c r="B4950" s="11" t="s">
        <v>5649</v>
      </c>
      <c r="C4950" s="1" t="s">
        <v>909</v>
      </c>
    </row>
    <row r="4951">
      <c r="A4951" s="1" t="s">
        <v>6</v>
      </c>
      <c r="B4951" s="11" t="s">
        <v>5650</v>
      </c>
      <c r="C4951" s="1" t="s">
        <v>2436</v>
      </c>
    </row>
    <row r="4952" hidden="1">
      <c r="A4952" s="1" t="s">
        <v>7</v>
      </c>
      <c r="B4952" s="11" t="s">
        <v>5651</v>
      </c>
      <c r="C4952" s="1" t="s">
        <v>536</v>
      </c>
    </row>
    <row r="4953" hidden="1">
      <c r="A4953" s="1" t="s">
        <v>7</v>
      </c>
      <c r="B4953" s="11" t="s">
        <v>5652</v>
      </c>
      <c r="C4953" s="1" t="s">
        <v>536</v>
      </c>
    </row>
    <row r="4954" hidden="1">
      <c r="A4954" s="1" t="s">
        <v>7</v>
      </c>
      <c r="B4954" s="11" t="s">
        <v>5653</v>
      </c>
      <c r="C4954" s="1" t="s">
        <v>536</v>
      </c>
    </row>
    <row r="4955" hidden="1">
      <c r="A4955" s="1" t="s">
        <v>7</v>
      </c>
      <c r="B4955" s="11" t="s">
        <v>5654</v>
      </c>
      <c r="C4955" s="1" t="s">
        <v>536</v>
      </c>
    </row>
    <row r="4956" hidden="1">
      <c r="A4956" s="1" t="s">
        <v>7</v>
      </c>
      <c r="B4956" s="11" t="s">
        <v>5655</v>
      </c>
      <c r="C4956" s="1" t="s">
        <v>536</v>
      </c>
    </row>
    <row r="4957">
      <c r="A4957" s="1" t="s">
        <v>6</v>
      </c>
      <c r="B4957" s="11" t="s">
        <v>5656</v>
      </c>
      <c r="C4957" s="1" t="s">
        <v>909</v>
      </c>
    </row>
    <row r="4958">
      <c r="A4958" s="1" t="s">
        <v>6</v>
      </c>
      <c r="B4958" s="11" t="s">
        <v>5657</v>
      </c>
      <c r="C4958" s="1" t="s">
        <v>909</v>
      </c>
    </row>
    <row r="4959">
      <c r="A4959" s="1" t="s">
        <v>6</v>
      </c>
      <c r="B4959" s="11" t="s">
        <v>5658</v>
      </c>
      <c r="C4959" s="1" t="s">
        <v>599</v>
      </c>
    </row>
    <row r="4960">
      <c r="A4960" s="1" t="s">
        <v>6</v>
      </c>
      <c r="B4960" s="11" t="s">
        <v>5659</v>
      </c>
      <c r="C4960" s="1" t="s">
        <v>567</v>
      </c>
    </row>
    <row r="4961" hidden="1">
      <c r="A4961" s="1" t="s">
        <v>7</v>
      </c>
      <c r="B4961" s="11" t="s">
        <v>5660</v>
      </c>
      <c r="C4961" s="1" t="s">
        <v>536</v>
      </c>
    </row>
    <row r="4962">
      <c r="A4962" s="1" t="s">
        <v>6</v>
      </c>
      <c r="B4962" s="11" t="s">
        <v>5661</v>
      </c>
      <c r="C4962" s="1" t="s">
        <v>1442</v>
      </c>
    </row>
    <row r="4963">
      <c r="A4963" s="1" t="s">
        <v>6</v>
      </c>
      <c r="B4963" s="11" t="s">
        <v>5662</v>
      </c>
      <c r="C4963" s="1" t="s">
        <v>675</v>
      </c>
    </row>
    <row r="4964">
      <c r="A4964" s="1" t="s">
        <v>6</v>
      </c>
      <c r="B4964" s="11" t="s">
        <v>5663</v>
      </c>
      <c r="C4964" s="1" t="s">
        <v>886</v>
      </c>
    </row>
    <row r="4965">
      <c r="A4965" s="1" t="s">
        <v>6</v>
      </c>
      <c r="B4965" s="11" t="s">
        <v>5664</v>
      </c>
      <c r="C4965" s="1" t="s">
        <v>694</v>
      </c>
    </row>
    <row r="4966" hidden="1">
      <c r="A4966" s="1" t="s">
        <v>7</v>
      </c>
      <c r="B4966" s="11" t="s">
        <v>5665</v>
      </c>
      <c r="C4966" s="1" t="s">
        <v>536</v>
      </c>
    </row>
    <row r="4967" hidden="1">
      <c r="A4967" s="1" t="s">
        <v>7</v>
      </c>
      <c r="B4967" s="11" t="s">
        <v>5666</v>
      </c>
      <c r="C4967" s="1" t="s">
        <v>536</v>
      </c>
    </row>
    <row r="4968">
      <c r="A4968" s="1" t="s">
        <v>6</v>
      </c>
      <c r="B4968" s="11" t="s">
        <v>5667</v>
      </c>
      <c r="C4968" s="1" t="s">
        <v>573</v>
      </c>
    </row>
    <row r="4969" hidden="1">
      <c r="A4969" s="1" t="s">
        <v>7</v>
      </c>
      <c r="B4969" s="11" t="s">
        <v>5668</v>
      </c>
      <c r="C4969" s="1" t="s">
        <v>536</v>
      </c>
    </row>
    <row r="4970">
      <c r="A4970" s="1" t="s">
        <v>6</v>
      </c>
      <c r="B4970" s="11" t="s">
        <v>5669</v>
      </c>
      <c r="C4970" s="1" t="s">
        <v>538</v>
      </c>
    </row>
    <row r="4971">
      <c r="A4971" s="1" t="s">
        <v>6</v>
      </c>
      <c r="B4971" s="11" t="s">
        <v>5670</v>
      </c>
      <c r="C4971" s="1" t="s">
        <v>896</v>
      </c>
    </row>
    <row r="4972">
      <c r="A4972" s="1" t="s">
        <v>6</v>
      </c>
      <c r="B4972" s="11" t="s">
        <v>5671</v>
      </c>
      <c r="C4972" s="1" t="s">
        <v>4612</v>
      </c>
    </row>
    <row r="4973">
      <c r="A4973" s="1" t="s">
        <v>6</v>
      </c>
      <c r="B4973" s="11" t="s">
        <v>5672</v>
      </c>
      <c r="C4973" s="1" t="s">
        <v>528</v>
      </c>
    </row>
    <row r="4974" hidden="1">
      <c r="A4974" s="1" t="s">
        <v>7</v>
      </c>
      <c r="B4974" s="11" t="s">
        <v>5673</v>
      </c>
      <c r="C4974" s="1" t="s">
        <v>536</v>
      </c>
    </row>
    <row r="4975" hidden="1">
      <c r="A4975" s="1" t="s">
        <v>7</v>
      </c>
      <c r="B4975" s="11" t="s">
        <v>5674</v>
      </c>
      <c r="C4975" s="1" t="s">
        <v>571</v>
      </c>
    </row>
    <row r="4976">
      <c r="A4976" s="1" t="s">
        <v>6</v>
      </c>
      <c r="B4976" s="11" t="s">
        <v>5675</v>
      </c>
      <c r="C4976" s="1" t="s">
        <v>764</v>
      </c>
    </row>
    <row r="4977">
      <c r="A4977" s="1" t="s">
        <v>6</v>
      </c>
      <c r="B4977" s="11" t="s">
        <v>5676</v>
      </c>
      <c r="C4977" s="1" t="s">
        <v>597</v>
      </c>
    </row>
    <row r="4978">
      <c r="A4978" s="1" t="s">
        <v>6</v>
      </c>
      <c r="B4978" s="11" t="s">
        <v>5677</v>
      </c>
      <c r="C4978" s="1" t="s">
        <v>569</v>
      </c>
    </row>
    <row r="4979" hidden="1">
      <c r="A4979" s="1" t="s">
        <v>7</v>
      </c>
      <c r="B4979" s="11" t="s">
        <v>5678</v>
      </c>
      <c r="C4979" s="1" t="s">
        <v>536</v>
      </c>
    </row>
    <row r="4980">
      <c r="A4980" s="1" t="s">
        <v>6</v>
      </c>
      <c r="B4980" s="11" t="s">
        <v>5679</v>
      </c>
      <c r="C4980" s="1" t="s">
        <v>559</v>
      </c>
    </row>
    <row r="4981" hidden="1">
      <c r="A4981" s="1" t="s">
        <v>7</v>
      </c>
      <c r="B4981" s="11" t="s">
        <v>5680</v>
      </c>
      <c r="C4981" s="1" t="s">
        <v>536</v>
      </c>
    </row>
    <row r="4982" hidden="1">
      <c r="A4982" s="1" t="s">
        <v>7</v>
      </c>
      <c r="B4982" s="11" t="s">
        <v>5681</v>
      </c>
      <c r="C4982" s="1" t="s">
        <v>1694</v>
      </c>
    </row>
    <row r="4983">
      <c r="A4983" s="1" t="s">
        <v>6</v>
      </c>
      <c r="B4983" s="11" t="s">
        <v>5682</v>
      </c>
      <c r="C4983" s="1" t="s">
        <v>1103</v>
      </c>
    </row>
    <row r="4984">
      <c r="A4984" s="1" t="s">
        <v>6</v>
      </c>
      <c r="B4984" s="11" t="s">
        <v>5683</v>
      </c>
      <c r="C4984" s="1" t="s">
        <v>573</v>
      </c>
    </row>
    <row r="4985" hidden="1">
      <c r="A4985" s="1" t="s">
        <v>7</v>
      </c>
      <c r="B4985" s="11" t="s">
        <v>5684</v>
      </c>
      <c r="C4985" s="1" t="s">
        <v>536</v>
      </c>
    </row>
    <row r="4986">
      <c r="A4986" s="1" t="s">
        <v>6</v>
      </c>
      <c r="B4986" s="11" t="s">
        <v>5685</v>
      </c>
      <c r="C4986" s="1" t="s">
        <v>546</v>
      </c>
    </row>
    <row r="4987" hidden="1">
      <c r="A4987" s="1" t="s">
        <v>7</v>
      </c>
      <c r="B4987" s="11" t="s">
        <v>5686</v>
      </c>
      <c r="C4987" s="1" t="s">
        <v>1694</v>
      </c>
    </row>
    <row r="4988">
      <c r="A4988" s="1" t="s">
        <v>6</v>
      </c>
      <c r="B4988" s="11" t="s">
        <v>5687</v>
      </c>
      <c r="C4988" s="1" t="s">
        <v>673</v>
      </c>
    </row>
    <row r="4989">
      <c r="A4989" s="1" t="s">
        <v>6</v>
      </c>
      <c r="B4989" s="11" t="s">
        <v>5688</v>
      </c>
      <c r="C4989" s="1" t="s">
        <v>634</v>
      </c>
    </row>
    <row r="4990" hidden="1">
      <c r="A4990" s="1" t="s">
        <v>7</v>
      </c>
      <c r="B4990" s="11" t="s">
        <v>5689</v>
      </c>
      <c r="C4990" s="1" t="s">
        <v>526</v>
      </c>
    </row>
    <row r="4991">
      <c r="A4991" s="1" t="s">
        <v>6</v>
      </c>
      <c r="B4991" s="11" t="s">
        <v>5690</v>
      </c>
      <c r="C4991" s="1" t="s">
        <v>894</v>
      </c>
    </row>
    <row r="4992">
      <c r="A4992" s="1" t="s">
        <v>6</v>
      </c>
      <c r="B4992" s="11" t="s">
        <v>5691</v>
      </c>
      <c r="C4992" s="1" t="s">
        <v>681</v>
      </c>
    </row>
    <row r="4993">
      <c r="A4993" s="1" t="s">
        <v>6</v>
      </c>
      <c r="B4993" s="11" t="s">
        <v>5692</v>
      </c>
      <c r="C4993" s="1" t="s">
        <v>569</v>
      </c>
    </row>
    <row r="4994" hidden="1">
      <c r="A4994" s="1" t="s">
        <v>7</v>
      </c>
      <c r="B4994" s="11" t="s">
        <v>5693</v>
      </c>
      <c r="C4994" s="1" t="s">
        <v>571</v>
      </c>
    </row>
    <row r="4995">
      <c r="A4995" s="1" t="s">
        <v>6</v>
      </c>
      <c r="B4995" s="11" t="s">
        <v>298</v>
      </c>
      <c r="C4995" s="1" t="s">
        <v>544</v>
      </c>
    </row>
    <row r="4996">
      <c r="A4996" s="1" t="s">
        <v>6</v>
      </c>
      <c r="B4996" s="11" t="s">
        <v>5694</v>
      </c>
      <c r="C4996" s="1" t="s">
        <v>582</v>
      </c>
    </row>
    <row r="4997" hidden="1">
      <c r="A4997" s="1" t="s">
        <v>7</v>
      </c>
      <c r="B4997" s="11" t="s">
        <v>5695</v>
      </c>
      <c r="C4997" s="1" t="s">
        <v>536</v>
      </c>
    </row>
    <row r="4998" hidden="1">
      <c r="A4998" s="1" t="s">
        <v>7</v>
      </c>
      <c r="B4998" s="11" t="s">
        <v>5696</v>
      </c>
      <c r="C4998" s="1" t="s">
        <v>536</v>
      </c>
    </row>
    <row r="4999" hidden="1">
      <c r="A4999" s="1" t="s">
        <v>7</v>
      </c>
      <c r="B4999" s="11" t="s">
        <v>5697</v>
      </c>
      <c r="C4999" s="1" t="s">
        <v>536</v>
      </c>
    </row>
    <row r="5000">
      <c r="A5000" s="1" t="s">
        <v>6</v>
      </c>
      <c r="B5000" s="11" t="s">
        <v>5698</v>
      </c>
      <c r="C5000" s="1" t="s">
        <v>664</v>
      </c>
    </row>
    <row r="5001" hidden="1">
      <c r="A5001" s="1" t="s">
        <v>7</v>
      </c>
      <c r="B5001" s="11" t="s">
        <v>5699</v>
      </c>
      <c r="C5001" s="1" t="s">
        <v>571</v>
      </c>
    </row>
    <row r="5002">
      <c r="A5002" s="1" t="s">
        <v>6</v>
      </c>
      <c r="B5002" s="11" t="s">
        <v>5700</v>
      </c>
      <c r="C5002" s="1" t="s">
        <v>1312</v>
      </c>
    </row>
    <row r="5003">
      <c r="A5003" s="1" t="s">
        <v>6</v>
      </c>
      <c r="B5003" s="11" t="s">
        <v>5701</v>
      </c>
      <c r="C5003" s="1" t="s">
        <v>540</v>
      </c>
    </row>
    <row r="5004">
      <c r="A5004" s="1" t="s">
        <v>6</v>
      </c>
      <c r="B5004" s="11" t="s">
        <v>273</v>
      </c>
      <c r="C5004" s="1" t="s">
        <v>881</v>
      </c>
    </row>
    <row r="5005">
      <c r="A5005" s="1" t="s">
        <v>6</v>
      </c>
      <c r="B5005" s="11" t="s">
        <v>5702</v>
      </c>
      <c r="C5005" s="1" t="s">
        <v>978</v>
      </c>
    </row>
    <row r="5006" hidden="1">
      <c r="A5006" s="1" t="s">
        <v>7</v>
      </c>
      <c r="B5006" s="11" t="s">
        <v>5703</v>
      </c>
      <c r="C5006" s="1" t="s">
        <v>571</v>
      </c>
    </row>
    <row r="5007">
      <c r="A5007" s="1" t="s">
        <v>6</v>
      </c>
      <c r="B5007" s="11" t="s">
        <v>5704</v>
      </c>
      <c r="C5007" s="1" t="s">
        <v>673</v>
      </c>
    </row>
    <row r="5008">
      <c r="A5008" s="1" t="s">
        <v>6</v>
      </c>
      <c r="B5008" s="11" t="s">
        <v>5705</v>
      </c>
      <c r="C5008" s="1" t="s">
        <v>528</v>
      </c>
    </row>
    <row r="5009">
      <c r="A5009" s="1" t="s">
        <v>6</v>
      </c>
      <c r="B5009" s="11" t="s">
        <v>5706</v>
      </c>
      <c r="C5009" s="1" t="s">
        <v>561</v>
      </c>
    </row>
    <row r="5010">
      <c r="A5010" s="1" t="s">
        <v>6</v>
      </c>
      <c r="B5010" s="11" t="s">
        <v>5707</v>
      </c>
      <c r="C5010" s="1" t="s">
        <v>552</v>
      </c>
    </row>
    <row r="5011">
      <c r="A5011" s="1" t="s">
        <v>6</v>
      </c>
      <c r="B5011" s="11" t="s">
        <v>5708</v>
      </c>
      <c r="C5011" s="1" t="s">
        <v>696</v>
      </c>
    </row>
    <row r="5012">
      <c r="A5012" s="1" t="s">
        <v>6</v>
      </c>
      <c r="B5012" s="11" t="s">
        <v>5709</v>
      </c>
      <c r="C5012" s="1" t="s">
        <v>550</v>
      </c>
    </row>
    <row r="5013">
      <c r="A5013" s="1" t="s">
        <v>6</v>
      </c>
      <c r="B5013" s="11" t="s">
        <v>5710</v>
      </c>
      <c r="C5013" s="1" t="s">
        <v>909</v>
      </c>
    </row>
    <row r="5014">
      <c r="A5014" s="1" t="s">
        <v>6</v>
      </c>
      <c r="B5014" s="11" t="s">
        <v>5711</v>
      </c>
      <c r="C5014" s="1" t="s">
        <v>673</v>
      </c>
    </row>
    <row r="5015" hidden="1">
      <c r="A5015" s="1" t="s">
        <v>7</v>
      </c>
      <c r="B5015" s="11" t="s">
        <v>5712</v>
      </c>
      <c r="C5015" s="1" t="s">
        <v>536</v>
      </c>
    </row>
    <row r="5016">
      <c r="A5016" s="1" t="s">
        <v>6</v>
      </c>
      <c r="B5016" s="11" t="s">
        <v>5713</v>
      </c>
      <c r="C5016" s="1" t="s">
        <v>554</v>
      </c>
    </row>
    <row r="5017">
      <c r="A5017" s="1" t="s">
        <v>6</v>
      </c>
      <c r="B5017" s="11" t="s">
        <v>5714</v>
      </c>
      <c r="C5017" s="1" t="s">
        <v>890</v>
      </c>
    </row>
    <row r="5018">
      <c r="A5018" s="1" t="s">
        <v>6</v>
      </c>
      <c r="B5018" s="11" t="s">
        <v>5715</v>
      </c>
      <c r="C5018" s="1" t="s">
        <v>696</v>
      </c>
    </row>
    <row r="5019" hidden="1">
      <c r="A5019" s="1" t="s">
        <v>7</v>
      </c>
      <c r="B5019" s="11" t="s">
        <v>5716</v>
      </c>
      <c r="C5019" s="1" t="s">
        <v>628</v>
      </c>
    </row>
    <row r="5020">
      <c r="A5020" s="1" t="s">
        <v>6</v>
      </c>
      <c r="B5020" s="11" t="s">
        <v>5717</v>
      </c>
      <c r="C5020" s="1" t="s">
        <v>976</v>
      </c>
    </row>
    <row r="5021">
      <c r="A5021" s="1" t="s">
        <v>6</v>
      </c>
      <c r="B5021" s="11" t="s">
        <v>5718</v>
      </c>
      <c r="C5021" s="1" t="s">
        <v>700</v>
      </c>
    </row>
    <row r="5022">
      <c r="A5022" s="1" t="s">
        <v>6</v>
      </c>
      <c r="B5022" s="11" t="s">
        <v>5719</v>
      </c>
      <c r="C5022" s="1" t="s">
        <v>696</v>
      </c>
    </row>
    <row r="5023" hidden="1">
      <c r="A5023" s="1" t="s">
        <v>7</v>
      </c>
      <c r="B5023" s="11" t="s">
        <v>5720</v>
      </c>
      <c r="C5023" s="1" t="s">
        <v>536</v>
      </c>
    </row>
    <row r="5024">
      <c r="A5024" s="1" t="s">
        <v>6</v>
      </c>
      <c r="B5024" s="11" t="s">
        <v>5721</v>
      </c>
      <c r="C5024" s="1" t="s">
        <v>1210</v>
      </c>
    </row>
    <row r="5025" hidden="1">
      <c r="A5025" s="1" t="s">
        <v>7</v>
      </c>
      <c r="B5025" s="11" t="s">
        <v>5722</v>
      </c>
      <c r="C5025" s="1" t="s">
        <v>536</v>
      </c>
    </row>
    <row r="5026">
      <c r="A5026" s="1" t="s">
        <v>6</v>
      </c>
      <c r="B5026" s="11" t="s">
        <v>5723</v>
      </c>
      <c r="C5026" s="1" t="s">
        <v>720</v>
      </c>
    </row>
    <row r="5027">
      <c r="A5027" s="1" t="s">
        <v>6</v>
      </c>
      <c r="B5027" s="11" t="s">
        <v>5724</v>
      </c>
      <c r="C5027" s="1" t="s">
        <v>851</v>
      </c>
    </row>
    <row r="5028" hidden="1">
      <c r="A5028" s="1" t="s">
        <v>7</v>
      </c>
      <c r="B5028" s="11" t="s">
        <v>5725</v>
      </c>
      <c r="C5028" s="1" t="s">
        <v>536</v>
      </c>
    </row>
    <row r="5029" hidden="1">
      <c r="A5029" s="1" t="s">
        <v>7</v>
      </c>
      <c r="B5029" s="11" t="s">
        <v>5726</v>
      </c>
      <c r="C5029" s="1" t="s">
        <v>628</v>
      </c>
    </row>
    <row r="5030">
      <c r="A5030" s="1" t="s">
        <v>6</v>
      </c>
      <c r="B5030" s="11" t="s">
        <v>5727</v>
      </c>
      <c r="C5030" s="1" t="s">
        <v>599</v>
      </c>
    </row>
    <row r="5031">
      <c r="A5031" s="1" t="s">
        <v>6</v>
      </c>
      <c r="B5031" s="11" t="s">
        <v>5728</v>
      </c>
      <c r="C5031" s="1" t="s">
        <v>803</v>
      </c>
    </row>
    <row r="5032">
      <c r="A5032" s="1" t="s">
        <v>6</v>
      </c>
      <c r="B5032" s="11" t="s">
        <v>5729</v>
      </c>
      <c r="C5032" s="1" t="s">
        <v>1317</v>
      </c>
    </row>
    <row r="5033" hidden="1">
      <c r="A5033" s="1" t="s">
        <v>7</v>
      </c>
      <c r="B5033" s="11" t="s">
        <v>5730</v>
      </c>
      <c r="C5033" s="1" t="s">
        <v>536</v>
      </c>
    </row>
    <row r="5034">
      <c r="A5034" s="1" t="s">
        <v>6</v>
      </c>
      <c r="B5034" s="11" t="s">
        <v>5731</v>
      </c>
      <c r="C5034" s="1" t="s">
        <v>565</v>
      </c>
    </row>
    <row r="5035" hidden="1">
      <c r="A5035" s="1" t="s">
        <v>7</v>
      </c>
      <c r="B5035" s="11" t="s">
        <v>5732</v>
      </c>
      <c r="C5035" s="1" t="s">
        <v>526</v>
      </c>
    </row>
    <row r="5036" hidden="1">
      <c r="A5036" s="1" t="s">
        <v>7</v>
      </c>
      <c r="B5036" s="11" t="s">
        <v>5733</v>
      </c>
      <c r="C5036" s="1" t="s">
        <v>536</v>
      </c>
    </row>
    <row r="5037" hidden="1">
      <c r="A5037" s="1" t="s">
        <v>7</v>
      </c>
      <c r="B5037" s="11" t="s">
        <v>5734</v>
      </c>
      <c r="C5037" s="1" t="s">
        <v>536</v>
      </c>
    </row>
    <row r="5038" hidden="1">
      <c r="A5038" s="1" t="s">
        <v>7</v>
      </c>
      <c r="B5038" s="11" t="s">
        <v>5735</v>
      </c>
      <c r="C5038" s="1" t="s">
        <v>536</v>
      </c>
    </row>
    <row r="5039" hidden="1">
      <c r="A5039" s="1" t="s">
        <v>7</v>
      </c>
      <c r="B5039" s="11" t="s">
        <v>5736</v>
      </c>
      <c r="C5039" s="1" t="s">
        <v>1044</v>
      </c>
    </row>
    <row r="5040" hidden="1">
      <c r="A5040" s="1" t="s">
        <v>7</v>
      </c>
      <c r="B5040" s="11" t="s">
        <v>5737</v>
      </c>
      <c r="C5040" s="1" t="s">
        <v>536</v>
      </c>
    </row>
    <row r="5041">
      <c r="A5041" s="1" t="s">
        <v>6</v>
      </c>
      <c r="B5041" s="11" t="s">
        <v>5738</v>
      </c>
      <c r="C5041" s="1" t="s">
        <v>591</v>
      </c>
    </row>
    <row r="5042" hidden="1">
      <c r="A5042" s="1" t="s">
        <v>7</v>
      </c>
      <c r="B5042" s="11" t="s">
        <v>5739</v>
      </c>
      <c r="C5042" s="1" t="s">
        <v>536</v>
      </c>
    </row>
    <row r="5043">
      <c r="A5043" s="1" t="s">
        <v>6</v>
      </c>
      <c r="B5043" s="11" t="s">
        <v>5740</v>
      </c>
      <c r="C5043" s="1" t="s">
        <v>528</v>
      </c>
    </row>
    <row r="5044">
      <c r="A5044" s="1" t="s">
        <v>6</v>
      </c>
      <c r="B5044" s="11" t="s">
        <v>5741</v>
      </c>
      <c r="C5044" s="1" t="s">
        <v>696</v>
      </c>
    </row>
    <row r="5045">
      <c r="A5045" s="1" t="s">
        <v>6</v>
      </c>
      <c r="B5045" s="11" t="s">
        <v>5742</v>
      </c>
      <c r="C5045" s="1" t="s">
        <v>559</v>
      </c>
    </row>
    <row r="5046" hidden="1">
      <c r="A5046" s="1" t="s">
        <v>7</v>
      </c>
      <c r="B5046" s="11" t="s">
        <v>5743</v>
      </c>
      <c r="C5046" s="1" t="s">
        <v>536</v>
      </c>
    </row>
    <row r="5047">
      <c r="A5047" s="1" t="s">
        <v>6</v>
      </c>
      <c r="B5047" s="11" t="s">
        <v>5744</v>
      </c>
      <c r="C5047" s="1" t="s">
        <v>1410</v>
      </c>
    </row>
    <row r="5048">
      <c r="A5048" s="1" t="s">
        <v>6</v>
      </c>
      <c r="B5048" s="11" t="s">
        <v>5745</v>
      </c>
      <c r="C5048" s="1" t="s">
        <v>803</v>
      </c>
    </row>
    <row r="5049">
      <c r="A5049" s="1" t="s">
        <v>6</v>
      </c>
      <c r="B5049" s="11" t="s">
        <v>5746</v>
      </c>
      <c r="C5049" s="1" t="s">
        <v>993</v>
      </c>
    </row>
    <row r="5050">
      <c r="A5050" s="1" t="s">
        <v>6</v>
      </c>
      <c r="B5050" s="11" t="s">
        <v>5747</v>
      </c>
      <c r="C5050" s="1" t="s">
        <v>869</v>
      </c>
    </row>
    <row r="5051" hidden="1">
      <c r="A5051" s="1" t="s">
        <v>7</v>
      </c>
      <c r="B5051" s="11" t="s">
        <v>5748</v>
      </c>
      <c r="C5051" s="1" t="s">
        <v>536</v>
      </c>
    </row>
    <row r="5052" hidden="1">
      <c r="A5052" s="1" t="s">
        <v>7</v>
      </c>
      <c r="B5052" s="11" t="s">
        <v>5749</v>
      </c>
      <c r="C5052" s="1" t="s">
        <v>536</v>
      </c>
    </row>
    <row r="5053">
      <c r="A5053" s="1" t="s">
        <v>6</v>
      </c>
      <c r="B5053" s="11" t="s">
        <v>5750</v>
      </c>
      <c r="C5053" s="1" t="s">
        <v>750</v>
      </c>
    </row>
    <row r="5054">
      <c r="A5054" s="1" t="s">
        <v>6</v>
      </c>
      <c r="B5054" s="11" t="s">
        <v>5751</v>
      </c>
      <c r="C5054" s="1" t="s">
        <v>1787</v>
      </c>
    </row>
    <row r="5055">
      <c r="A5055" s="1" t="s">
        <v>6</v>
      </c>
      <c r="B5055" s="11" t="s">
        <v>5752</v>
      </c>
      <c r="C5055" s="1" t="s">
        <v>1166</v>
      </c>
    </row>
    <row r="5056">
      <c r="A5056" s="1" t="s">
        <v>6</v>
      </c>
      <c r="B5056" s="11" t="s">
        <v>5753</v>
      </c>
      <c r="C5056" s="1" t="s">
        <v>576</v>
      </c>
    </row>
    <row r="5057">
      <c r="A5057" s="1" t="s">
        <v>6</v>
      </c>
      <c r="B5057" s="11" t="s">
        <v>5754</v>
      </c>
      <c r="C5057" s="1" t="s">
        <v>634</v>
      </c>
    </row>
    <row r="5058">
      <c r="A5058" s="1" t="s">
        <v>6</v>
      </c>
      <c r="B5058" s="11" t="s">
        <v>5755</v>
      </c>
      <c r="C5058" s="1" t="s">
        <v>1134</v>
      </c>
    </row>
    <row r="5059">
      <c r="A5059" s="1" t="s">
        <v>6</v>
      </c>
      <c r="B5059" s="11" t="s">
        <v>5756</v>
      </c>
      <c r="C5059" s="1" t="s">
        <v>580</v>
      </c>
    </row>
    <row r="5060">
      <c r="A5060" s="1" t="s">
        <v>6</v>
      </c>
      <c r="B5060" s="11" t="s">
        <v>5757</v>
      </c>
      <c r="C5060" s="1" t="s">
        <v>681</v>
      </c>
    </row>
    <row r="5061">
      <c r="A5061" s="1" t="s">
        <v>6</v>
      </c>
      <c r="B5061" s="11" t="s">
        <v>5758</v>
      </c>
      <c r="C5061" s="1" t="s">
        <v>546</v>
      </c>
    </row>
    <row r="5062">
      <c r="A5062" s="1" t="s">
        <v>6</v>
      </c>
      <c r="B5062" s="11" t="s">
        <v>5759</v>
      </c>
      <c r="C5062" s="1" t="s">
        <v>544</v>
      </c>
    </row>
    <row r="5063">
      <c r="A5063" s="1" t="s">
        <v>6</v>
      </c>
      <c r="B5063" s="11" t="s">
        <v>5760</v>
      </c>
      <c r="C5063" s="1" t="s">
        <v>1016</v>
      </c>
    </row>
    <row r="5064">
      <c r="A5064" s="1" t="s">
        <v>6</v>
      </c>
      <c r="B5064" s="11" t="s">
        <v>5761</v>
      </c>
      <c r="C5064" s="1" t="s">
        <v>929</v>
      </c>
    </row>
    <row r="5065">
      <c r="A5065" s="1" t="s">
        <v>6</v>
      </c>
      <c r="B5065" s="11" t="s">
        <v>422</v>
      </c>
      <c r="C5065" s="1" t="s">
        <v>710</v>
      </c>
    </row>
    <row r="5066">
      <c r="A5066" s="1" t="s">
        <v>6</v>
      </c>
      <c r="B5066" s="11" t="s">
        <v>5762</v>
      </c>
      <c r="C5066" s="1" t="s">
        <v>528</v>
      </c>
    </row>
    <row r="5067">
      <c r="A5067" s="1" t="s">
        <v>6</v>
      </c>
      <c r="B5067" s="11" t="s">
        <v>5763</v>
      </c>
      <c r="C5067" s="1" t="s">
        <v>634</v>
      </c>
    </row>
    <row r="5068" hidden="1">
      <c r="A5068" s="1" t="s">
        <v>7</v>
      </c>
      <c r="B5068" s="11" t="s">
        <v>5764</v>
      </c>
      <c r="C5068" s="1" t="s">
        <v>536</v>
      </c>
    </row>
    <row r="5069">
      <c r="A5069" s="1" t="s">
        <v>6</v>
      </c>
      <c r="B5069" s="11" t="s">
        <v>5765</v>
      </c>
      <c r="C5069" s="1" t="s">
        <v>567</v>
      </c>
    </row>
    <row r="5070">
      <c r="A5070" s="1" t="s">
        <v>6</v>
      </c>
      <c r="B5070" s="11" t="s">
        <v>5766</v>
      </c>
      <c r="C5070" s="1" t="s">
        <v>528</v>
      </c>
    </row>
    <row r="5071">
      <c r="A5071" s="1" t="s">
        <v>6</v>
      </c>
      <c r="B5071" s="11" t="s">
        <v>5767</v>
      </c>
      <c r="C5071" s="1" t="s">
        <v>559</v>
      </c>
    </row>
    <row r="5072">
      <c r="A5072" s="1" t="s">
        <v>6</v>
      </c>
      <c r="B5072" s="11" t="s">
        <v>5768</v>
      </c>
      <c r="C5072" s="1" t="s">
        <v>1204</v>
      </c>
    </row>
    <row r="5073">
      <c r="A5073" s="1" t="s">
        <v>6</v>
      </c>
      <c r="B5073" s="11" t="s">
        <v>5769</v>
      </c>
      <c r="C5073" s="1" t="s">
        <v>540</v>
      </c>
    </row>
    <row r="5074" hidden="1">
      <c r="A5074" s="1" t="s">
        <v>7</v>
      </c>
      <c r="B5074" s="11" t="s">
        <v>5770</v>
      </c>
      <c r="C5074" s="1" t="s">
        <v>536</v>
      </c>
    </row>
    <row r="5075">
      <c r="A5075" s="1" t="s">
        <v>6</v>
      </c>
      <c r="B5075" s="11" t="s">
        <v>5771</v>
      </c>
      <c r="C5075" s="1" t="s">
        <v>673</v>
      </c>
    </row>
    <row r="5076" hidden="1">
      <c r="A5076" s="1" t="s">
        <v>7</v>
      </c>
      <c r="B5076" s="11" t="s">
        <v>5772</v>
      </c>
      <c r="C5076" s="1" t="s">
        <v>536</v>
      </c>
    </row>
    <row r="5077">
      <c r="A5077" s="1" t="s">
        <v>6</v>
      </c>
      <c r="B5077" s="11" t="s">
        <v>5773</v>
      </c>
      <c r="C5077" s="1" t="s">
        <v>597</v>
      </c>
    </row>
    <row r="5078">
      <c r="A5078" s="1" t="s">
        <v>6</v>
      </c>
      <c r="B5078" s="11" t="s">
        <v>5774</v>
      </c>
      <c r="C5078" s="1" t="s">
        <v>894</v>
      </c>
    </row>
    <row r="5079">
      <c r="A5079" s="1" t="s">
        <v>6</v>
      </c>
      <c r="B5079" s="11" t="s">
        <v>5775</v>
      </c>
      <c r="C5079" s="1" t="s">
        <v>1828</v>
      </c>
    </row>
    <row r="5080">
      <c r="A5080" s="1" t="s">
        <v>6</v>
      </c>
      <c r="B5080" s="11" t="s">
        <v>5776</v>
      </c>
      <c r="C5080" s="1" t="s">
        <v>896</v>
      </c>
    </row>
    <row r="5081" hidden="1">
      <c r="A5081" s="1" t="s">
        <v>7</v>
      </c>
      <c r="B5081" s="11" t="s">
        <v>5777</v>
      </c>
      <c r="C5081" s="1" t="s">
        <v>536</v>
      </c>
    </row>
    <row r="5082">
      <c r="A5082" s="1" t="s">
        <v>6</v>
      </c>
      <c r="B5082" s="11" t="s">
        <v>5778</v>
      </c>
      <c r="C5082" s="1" t="s">
        <v>540</v>
      </c>
    </row>
    <row r="5083">
      <c r="A5083" s="1" t="s">
        <v>6</v>
      </c>
      <c r="B5083" s="11" t="s">
        <v>5779</v>
      </c>
      <c r="C5083" s="1" t="s">
        <v>584</v>
      </c>
    </row>
    <row r="5084" hidden="1">
      <c r="A5084" s="1" t="s">
        <v>7</v>
      </c>
      <c r="B5084" s="11" t="s">
        <v>5780</v>
      </c>
      <c r="C5084" s="1" t="s">
        <v>1044</v>
      </c>
    </row>
    <row r="5085">
      <c r="A5085" s="1" t="s">
        <v>6</v>
      </c>
      <c r="B5085" s="11" t="s">
        <v>5781</v>
      </c>
      <c r="C5085" s="1" t="s">
        <v>685</v>
      </c>
    </row>
    <row r="5086">
      <c r="A5086" s="1" t="s">
        <v>6</v>
      </c>
      <c r="B5086" s="11" t="s">
        <v>5782</v>
      </c>
      <c r="C5086" s="1" t="s">
        <v>634</v>
      </c>
    </row>
    <row r="5087">
      <c r="A5087" s="1" t="s">
        <v>6</v>
      </c>
      <c r="B5087" s="11" t="s">
        <v>5783</v>
      </c>
      <c r="C5087" s="1" t="s">
        <v>1011</v>
      </c>
    </row>
    <row r="5088">
      <c r="A5088" s="1" t="s">
        <v>6</v>
      </c>
      <c r="B5088" s="11" t="s">
        <v>5784</v>
      </c>
      <c r="C5088" s="1" t="s">
        <v>681</v>
      </c>
    </row>
    <row r="5089">
      <c r="A5089" s="1" t="s">
        <v>6</v>
      </c>
      <c r="B5089" s="11" t="s">
        <v>5785</v>
      </c>
      <c r="C5089" s="1" t="s">
        <v>2953</v>
      </c>
    </row>
    <row r="5090">
      <c r="A5090" s="1" t="s">
        <v>6</v>
      </c>
      <c r="B5090" s="11" t="s">
        <v>5786</v>
      </c>
      <c r="C5090" s="1" t="s">
        <v>766</v>
      </c>
    </row>
    <row r="5091">
      <c r="A5091" s="1" t="s">
        <v>6</v>
      </c>
      <c r="B5091" s="11" t="s">
        <v>5787</v>
      </c>
      <c r="C5091" s="1" t="s">
        <v>5788</v>
      </c>
    </row>
    <row r="5092">
      <c r="A5092" s="1" t="s">
        <v>6</v>
      </c>
      <c r="B5092" s="11" t="s">
        <v>5789</v>
      </c>
      <c r="C5092" s="1" t="s">
        <v>876</v>
      </c>
    </row>
    <row r="5093" hidden="1">
      <c r="A5093" s="1" t="s">
        <v>7</v>
      </c>
      <c r="B5093" s="11" t="s">
        <v>5790</v>
      </c>
      <c r="C5093" s="1" t="s">
        <v>536</v>
      </c>
    </row>
    <row r="5094">
      <c r="A5094" s="1" t="s">
        <v>6</v>
      </c>
      <c r="B5094" s="11" t="s">
        <v>5791</v>
      </c>
      <c r="C5094" s="1" t="s">
        <v>580</v>
      </c>
    </row>
    <row r="5095">
      <c r="A5095" s="1" t="s">
        <v>6</v>
      </c>
      <c r="B5095" s="11" t="s">
        <v>5792</v>
      </c>
      <c r="C5095" s="1" t="s">
        <v>881</v>
      </c>
    </row>
    <row r="5096">
      <c r="A5096" s="1" t="s">
        <v>6</v>
      </c>
      <c r="B5096" s="11" t="s">
        <v>5793</v>
      </c>
      <c r="C5096" s="1" t="s">
        <v>569</v>
      </c>
    </row>
    <row r="5097">
      <c r="A5097" s="1" t="s">
        <v>6</v>
      </c>
      <c r="B5097" s="11" t="s">
        <v>5794</v>
      </c>
      <c r="C5097" s="1" t="s">
        <v>737</v>
      </c>
    </row>
    <row r="5098">
      <c r="A5098" s="1" t="s">
        <v>6</v>
      </c>
      <c r="B5098" s="11" t="s">
        <v>5795</v>
      </c>
      <c r="C5098" s="1" t="s">
        <v>879</v>
      </c>
    </row>
    <row r="5099">
      <c r="A5099" s="1" t="s">
        <v>6</v>
      </c>
      <c r="B5099" s="11" t="s">
        <v>5796</v>
      </c>
      <c r="C5099" s="1" t="s">
        <v>1319</v>
      </c>
    </row>
    <row r="5100">
      <c r="A5100" s="1" t="s">
        <v>6</v>
      </c>
      <c r="B5100" s="11" t="s">
        <v>5797</v>
      </c>
      <c r="C5100" s="1" t="s">
        <v>563</v>
      </c>
    </row>
    <row r="5101">
      <c r="A5101" s="1" t="s">
        <v>6</v>
      </c>
      <c r="B5101" s="11" t="s">
        <v>5798</v>
      </c>
      <c r="C5101" s="1" t="s">
        <v>976</v>
      </c>
    </row>
    <row r="5102">
      <c r="A5102" s="1" t="s">
        <v>6</v>
      </c>
      <c r="B5102" s="11" t="s">
        <v>5799</v>
      </c>
      <c r="C5102" s="1" t="s">
        <v>705</v>
      </c>
    </row>
    <row r="5103" hidden="1">
      <c r="A5103" s="1" t="s">
        <v>7</v>
      </c>
      <c r="B5103" s="11" t="s">
        <v>5800</v>
      </c>
      <c r="C5103" s="1" t="s">
        <v>536</v>
      </c>
    </row>
    <row r="5104" hidden="1">
      <c r="A5104" s="1" t="s">
        <v>7</v>
      </c>
      <c r="B5104" s="11" t="s">
        <v>5801</v>
      </c>
      <c r="C5104" s="1" t="s">
        <v>536</v>
      </c>
    </row>
    <row r="5105">
      <c r="A5105" s="1" t="s">
        <v>6</v>
      </c>
      <c r="B5105" s="11" t="s">
        <v>5802</v>
      </c>
      <c r="C5105" s="1" t="s">
        <v>809</v>
      </c>
    </row>
    <row r="5106">
      <c r="A5106" s="1" t="s">
        <v>6</v>
      </c>
      <c r="B5106" s="11" t="s">
        <v>5803</v>
      </c>
      <c r="C5106" s="1" t="s">
        <v>894</v>
      </c>
    </row>
    <row r="5107">
      <c r="A5107" s="1" t="s">
        <v>6</v>
      </c>
      <c r="B5107" s="11" t="s">
        <v>5804</v>
      </c>
      <c r="C5107" s="1" t="s">
        <v>694</v>
      </c>
    </row>
    <row r="5108">
      <c r="A5108" s="1" t="s">
        <v>6</v>
      </c>
      <c r="B5108" s="11" t="s">
        <v>5805</v>
      </c>
      <c r="C5108" s="1" t="s">
        <v>584</v>
      </c>
    </row>
    <row r="5109">
      <c r="A5109" s="1" t="s">
        <v>6</v>
      </c>
      <c r="B5109" s="11" t="s">
        <v>5806</v>
      </c>
      <c r="C5109" s="1" t="s">
        <v>778</v>
      </c>
    </row>
    <row r="5110">
      <c r="A5110" s="1" t="s">
        <v>6</v>
      </c>
      <c r="B5110" s="11" t="s">
        <v>5807</v>
      </c>
      <c r="C5110" s="1" t="s">
        <v>5808</v>
      </c>
    </row>
    <row r="5111" hidden="1">
      <c r="A5111" s="1" t="s">
        <v>7</v>
      </c>
      <c r="B5111" s="11" t="s">
        <v>5809</v>
      </c>
      <c r="C5111" s="1" t="s">
        <v>536</v>
      </c>
    </row>
    <row r="5112" hidden="1">
      <c r="A5112" s="1" t="s">
        <v>7</v>
      </c>
      <c r="B5112" s="11" t="s">
        <v>5810</v>
      </c>
      <c r="C5112" s="1" t="s">
        <v>536</v>
      </c>
    </row>
    <row r="5113" hidden="1">
      <c r="A5113" s="1" t="s">
        <v>7</v>
      </c>
      <c r="B5113" s="11" t="s">
        <v>5811</v>
      </c>
      <c r="C5113" s="1" t="s">
        <v>536</v>
      </c>
    </row>
    <row r="5114">
      <c r="A5114" s="1" t="s">
        <v>6</v>
      </c>
      <c r="B5114" s="11" t="s">
        <v>5812</v>
      </c>
      <c r="C5114" s="1" t="s">
        <v>576</v>
      </c>
    </row>
    <row r="5115">
      <c r="A5115" s="1" t="s">
        <v>6</v>
      </c>
      <c r="B5115" s="11" t="s">
        <v>5813</v>
      </c>
      <c r="C5115" s="1" t="s">
        <v>557</v>
      </c>
    </row>
    <row r="5116">
      <c r="A5116" s="1" t="s">
        <v>6</v>
      </c>
      <c r="B5116" s="11" t="s">
        <v>5814</v>
      </c>
      <c r="C5116" s="1" t="s">
        <v>803</v>
      </c>
    </row>
    <row r="5117">
      <c r="A5117" s="1" t="s">
        <v>6</v>
      </c>
      <c r="B5117" s="11" t="s">
        <v>5815</v>
      </c>
      <c r="C5117" s="1" t="s">
        <v>1882</v>
      </c>
    </row>
    <row r="5118">
      <c r="A5118" s="1" t="s">
        <v>6</v>
      </c>
      <c r="B5118" s="11" t="s">
        <v>5816</v>
      </c>
      <c r="C5118" s="1" t="s">
        <v>1882</v>
      </c>
    </row>
    <row r="5119" hidden="1">
      <c r="A5119" s="1" t="s">
        <v>7</v>
      </c>
      <c r="B5119" s="11" t="s">
        <v>5817</v>
      </c>
      <c r="C5119" s="1" t="s">
        <v>571</v>
      </c>
    </row>
    <row r="5120">
      <c r="A5120" s="1" t="s">
        <v>6</v>
      </c>
      <c r="B5120" s="11" t="s">
        <v>5818</v>
      </c>
      <c r="C5120" s="1" t="s">
        <v>886</v>
      </c>
    </row>
    <row r="5121" hidden="1">
      <c r="A5121" s="1" t="s">
        <v>7</v>
      </c>
      <c r="B5121" s="11" t="s">
        <v>5819</v>
      </c>
      <c r="C5121" s="1" t="s">
        <v>536</v>
      </c>
    </row>
    <row r="5122" hidden="1">
      <c r="A5122" s="1" t="s">
        <v>7</v>
      </c>
      <c r="B5122" s="11" t="s">
        <v>5820</v>
      </c>
      <c r="C5122" s="1" t="s">
        <v>536</v>
      </c>
    </row>
    <row r="5123">
      <c r="A5123" s="1" t="s">
        <v>6</v>
      </c>
      <c r="B5123" s="11" t="s">
        <v>502</v>
      </c>
      <c r="C5123" s="1" t="s">
        <v>534</v>
      </c>
    </row>
    <row r="5124">
      <c r="A5124" s="1" t="s">
        <v>6</v>
      </c>
      <c r="B5124" s="11" t="s">
        <v>5821</v>
      </c>
      <c r="C5124" s="1" t="s">
        <v>761</v>
      </c>
    </row>
    <row r="5125" hidden="1">
      <c r="A5125" s="1" t="s">
        <v>7</v>
      </c>
      <c r="B5125" s="11" t="s">
        <v>5822</v>
      </c>
      <c r="C5125" s="1" t="s">
        <v>536</v>
      </c>
    </row>
    <row r="5126" hidden="1">
      <c r="A5126" s="1" t="s">
        <v>7</v>
      </c>
      <c r="B5126" s="11" t="s">
        <v>5823</v>
      </c>
      <c r="C5126" s="1" t="s">
        <v>536</v>
      </c>
    </row>
    <row r="5127">
      <c r="A5127" s="1" t="s">
        <v>6</v>
      </c>
      <c r="B5127" s="11" t="s">
        <v>5824</v>
      </c>
      <c r="C5127" s="1" t="s">
        <v>620</v>
      </c>
    </row>
    <row r="5128" hidden="1">
      <c r="A5128" s="1" t="s">
        <v>7</v>
      </c>
      <c r="B5128" s="11" t="s">
        <v>5825</v>
      </c>
      <c r="C5128" s="1" t="s">
        <v>571</v>
      </c>
    </row>
    <row r="5129">
      <c r="A5129" s="1" t="s">
        <v>6</v>
      </c>
      <c r="B5129" s="11" t="s">
        <v>5826</v>
      </c>
      <c r="C5129" s="1" t="s">
        <v>1288</v>
      </c>
    </row>
    <row r="5130" hidden="1">
      <c r="A5130" s="1" t="s">
        <v>7</v>
      </c>
      <c r="B5130" s="11" t="s">
        <v>5827</v>
      </c>
      <c r="C5130" s="1" t="s">
        <v>536</v>
      </c>
    </row>
    <row r="5131" hidden="1">
      <c r="A5131" s="1" t="s">
        <v>7</v>
      </c>
      <c r="B5131" s="11" t="s">
        <v>5828</v>
      </c>
      <c r="C5131" s="1" t="s">
        <v>536</v>
      </c>
    </row>
    <row r="5132" hidden="1">
      <c r="A5132" s="1" t="s">
        <v>7</v>
      </c>
      <c r="B5132" s="11" t="s">
        <v>5829</v>
      </c>
      <c r="C5132" s="1" t="s">
        <v>536</v>
      </c>
    </row>
    <row r="5133">
      <c r="A5133" s="1" t="s">
        <v>6</v>
      </c>
      <c r="B5133" s="11" t="s">
        <v>5830</v>
      </c>
      <c r="C5133" s="1" t="s">
        <v>580</v>
      </c>
    </row>
    <row r="5134" hidden="1">
      <c r="A5134" s="1" t="s">
        <v>7</v>
      </c>
      <c r="B5134" s="11" t="s">
        <v>5831</v>
      </c>
      <c r="C5134" s="1" t="s">
        <v>526</v>
      </c>
    </row>
    <row r="5135">
      <c r="A5135" s="1" t="s">
        <v>6</v>
      </c>
      <c r="B5135" s="11" t="s">
        <v>5832</v>
      </c>
      <c r="C5135" s="1" t="s">
        <v>595</v>
      </c>
    </row>
    <row r="5136">
      <c r="A5136" s="1" t="s">
        <v>6</v>
      </c>
      <c r="B5136" s="11" t="s">
        <v>5833</v>
      </c>
      <c r="C5136" s="1" t="s">
        <v>640</v>
      </c>
    </row>
    <row r="5137">
      <c r="A5137" s="1" t="s">
        <v>6</v>
      </c>
      <c r="B5137" s="11" t="s">
        <v>5834</v>
      </c>
      <c r="C5137" s="1" t="s">
        <v>914</v>
      </c>
    </row>
    <row r="5138">
      <c r="A5138" s="1" t="s">
        <v>6</v>
      </c>
      <c r="B5138" s="11" t="s">
        <v>5835</v>
      </c>
      <c r="C5138" s="1" t="s">
        <v>532</v>
      </c>
    </row>
    <row r="5139" hidden="1">
      <c r="A5139" s="1" t="s">
        <v>7</v>
      </c>
      <c r="B5139" s="11" t="s">
        <v>5836</v>
      </c>
      <c r="C5139" s="1" t="s">
        <v>2148</v>
      </c>
    </row>
    <row r="5140">
      <c r="A5140" s="1" t="s">
        <v>6</v>
      </c>
      <c r="B5140" s="11" t="s">
        <v>5837</v>
      </c>
      <c r="C5140" s="1" t="s">
        <v>569</v>
      </c>
    </row>
    <row r="5141" hidden="1">
      <c r="A5141" s="1" t="s">
        <v>7</v>
      </c>
      <c r="B5141" s="11" t="s">
        <v>5838</v>
      </c>
      <c r="C5141" s="1" t="s">
        <v>536</v>
      </c>
    </row>
    <row r="5142">
      <c r="A5142" s="1" t="s">
        <v>6</v>
      </c>
      <c r="B5142" s="11" t="s">
        <v>5839</v>
      </c>
      <c r="C5142" s="1" t="s">
        <v>909</v>
      </c>
    </row>
    <row r="5143">
      <c r="A5143" s="1" t="s">
        <v>6</v>
      </c>
      <c r="B5143" s="11" t="s">
        <v>5840</v>
      </c>
      <c r="C5143" s="1" t="s">
        <v>569</v>
      </c>
    </row>
    <row r="5144">
      <c r="A5144" s="1" t="s">
        <v>6</v>
      </c>
      <c r="B5144" s="11" t="s">
        <v>5841</v>
      </c>
      <c r="C5144" s="1" t="s">
        <v>1219</v>
      </c>
    </row>
    <row r="5145" hidden="1">
      <c r="A5145" s="1" t="s">
        <v>7</v>
      </c>
      <c r="B5145" s="11" t="s">
        <v>5842</v>
      </c>
      <c r="C5145" s="1" t="s">
        <v>571</v>
      </c>
    </row>
    <row r="5146" hidden="1">
      <c r="A5146" s="1" t="s">
        <v>7</v>
      </c>
      <c r="B5146" s="11" t="s">
        <v>5843</v>
      </c>
      <c r="C5146" s="1" t="s">
        <v>571</v>
      </c>
    </row>
    <row r="5147">
      <c r="A5147" s="1" t="s">
        <v>6</v>
      </c>
      <c r="B5147" s="11" t="s">
        <v>5844</v>
      </c>
      <c r="C5147" s="1" t="s">
        <v>685</v>
      </c>
    </row>
    <row r="5148" hidden="1">
      <c r="A5148" s="1" t="s">
        <v>7</v>
      </c>
      <c r="B5148" s="11" t="s">
        <v>5845</v>
      </c>
      <c r="C5148" s="1" t="s">
        <v>526</v>
      </c>
    </row>
    <row r="5149">
      <c r="A5149" s="1" t="s">
        <v>6</v>
      </c>
      <c r="B5149" s="11" t="s">
        <v>5846</v>
      </c>
      <c r="C5149" s="1" t="s">
        <v>700</v>
      </c>
    </row>
    <row r="5150">
      <c r="A5150" s="1" t="s">
        <v>6</v>
      </c>
      <c r="B5150" s="11" t="s">
        <v>5847</v>
      </c>
      <c r="C5150" s="1" t="s">
        <v>1277</v>
      </c>
    </row>
    <row r="5151">
      <c r="A5151" s="1" t="s">
        <v>6</v>
      </c>
      <c r="B5151" s="11" t="s">
        <v>5848</v>
      </c>
      <c r="C5151" s="1" t="s">
        <v>1196</v>
      </c>
    </row>
    <row r="5152">
      <c r="A5152" s="1" t="s">
        <v>6</v>
      </c>
      <c r="B5152" s="11" t="s">
        <v>5849</v>
      </c>
      <c r="C5152" s="1" t="s">
        <v>573</v>
      </c>
    </row>
    <row r="5153">
      <c r="A5153" s="1" t="s">
        <v>6</v>
      </c>
      <c r="B5153" s="11" t="s">
        <v>5850</v>
      </c>
      <c r="C5153" s="1" t="s">
        <v>1134</v>
      </c>
    </row>
    <row r="5154">
      <c r="A5154" s="1" t="s">
        <v>6</v>
      </c>
      <c r="B5154" s="11" t="s">
        <v>5851</v>
      </c>
      <c r="C5154" s="1" t="s">
        <v>923</v>
      </c>
    </row>
    <row r="5155">
      <c r="A5155" s="1" t="s">
        <v>6</v>
      </c>
      <c r="B5155" s="11" t="s">
        <v>5852</v>
      </c>
      <c r="C5155" s="1" t="s">
        <v>778</v>
      </c>
    </row>
    <row r="5156">
      <c r="A5156" s="1" t="s">
        <v>6</v>
      </c>
      <c r="B5156" s="11" t="s">
        <v>5853</v>
      </c>
      <c r="C5156" s="1" t="s">
        <v>778</v>
      </c>
    </row>
    <row r="5157">
      <c r="A5157" s="1" t="s">
        <v>6</v>
      </c>
      <c r="B5157" s="11" t="s">
        <v>5854</v>
      </c>
      <c r="C5157" s="1" t="s">
        <v>851</v>
      </c>
    </row>
    <row r="5158">
      <c r="A5158" s="1" t="s">
        <v>6</v>
      </c>
      <c r="B5158" s="11" t="s">
        <v>5855</v>
      </c>
      <c r="C5158" s="1" t="s">
        <v>894</v>
      </c>
    </row>
    <row r="5159">
      <c r="A5159" s="1" t="s">
        <v>6</v>
      </c>
      <c r="B5159" s="11" t="s">
        <v>5856</v>
      </c>
      <c r="C5159" s="1" t="s">
        <v>538</v>
      </c>
    </row>
    <row r="5160">
      <c r="A5160" s="1" t="s">
        <v>6</v>
      </c>
      <c r="B5160" s="11" t="s">
        <v>5857</v>
      </c>
      <c r="C5160" s="1" t="s">
        <v>914</v>
      </c>
    </row>
    <row r="5161">
      <c r="A5161" s="1" t="s">
        <v>6</v>
      </c>
      <c r="B5161" s="11" t="s">
        <v>5858</v>
      </c>
      <c r="C5161" s="1" t="s">
        <v>914</v>
      </c>
    </row>
    <row r="5162">
      <c r="A5162" s="1" t="s">
        <v>6</v>
      </c>
      <c r="B5162" s="11" t="s">
        <v>5859</v>
      </c>
      <c r="C5162" s="1" t="s">
        <v>4612</v>
      </c>
    </row>
    <row r="5163" hidden="1">
      <c r="A5163" s="1" t="s">
        <v>7</v>
      </c>
      <c r="B5163" s="11" t="s">
        <v>5860</v>
      </c>
      <c r="C5163" s="1" t="s">
        <v>536</v>
      </c>
    </row>
    <row r="5164" hidden="1">
      <c r="A5164" s="1" t="s">
        <v>7</v>
      </c>
      <c r="B5164" s="11" t="s">
        <v>5861</v>
      </c>
      <c r="C5164" s="1" t="s">
        <v>536</v>
      </c>
    </row>
    <row r="5165" hidden="1">
      <c r="A5165" s="1" t="s">
        <v>7</v>
      </c>
      <c r="B5165" s="11" t="s">
        <v>5862</v>
      </c>
      <c r="C5165" s="1" t="s">
        <v>536</v>
      </c>
    </row>
    <row r="5166" hidden="1">
      <c r="A5166" s="1" t="s">
        <v>7</v>
      </c>
      <c r="B5166" s="11" t="s">
        <v>5863</v>
      </c>
      <c r="C5166" s="1" t="s">
        <v>1694</v>
      </c>
    </row>
    <row r="5167" hidden="1">
      <c r="A5167" s="1" t="s">
        <v>7</v>
      </c>
      <c r="B5167" s="11" t="s">
        <v>5864</v>
      </c>
      <c r="C5167" s="1" t="s">
        <v>536</v>
      </c>
    </row>
    <row r="5168">
      <c r="A5168" s="1" t="s">
        <v>6</v>
      </c>
      <c r="B5168" s="11" t="s">
        <v>5865</v>
      </c>
      <c r="C5168" s="1" t="s">
        <v>597</v>
      </c>
    </row>
    <row r="5169">
      <c r="A5169" s="1" t="s">
        <v>6</v>
      </c>
      <c r="B5169" s="11" t="s">
        <v>5866</v>
      </c>
      <c r="C5169" s="1" t="s">
        <v>597</v>
      </c>
    </row>
    <row r="5170">
      <c r="A5170" s="1" t="s">
        <v>6</v>
      </c>
      <c r="B5170" s="11" t="s">
        <v>5867</v>
      </c>
      <c r="C5170" s="1" t="s">
        <v>580</v>
      </c>
    </row>
    <row r="5171" hidden="1">
      <c r="A5171" s="1" t="s">
        <v>7</v>
      </c>
      <c r="B5171" s="11" t="s">
        <v>5868</v>
      </c>
      <c r="C5171" s="1" t="s">
        <v>571</v>
      </c>
    </row>
    <row r="5172">
      <c r="A5172" s="1" t="s">
        <v>6</v>
      </c>
      <c r="B5172" s="11" t="s">
        <v>5869</v>
      </c>
      <c r="C5172" s="1" t="s">
        <v>645</v>
      </c>
    </row>
    <row r="5173">
      <c r="A5173" s="1" t="s">
        <v>6</v>
      </c>
      <c r="B5173" s="11" t="s">
        <v>5870</v>
      </c>
      <c r="C5173" s="1" t="s">
        <v>587</v>
      </c>
    </row>
    <row r="5174">
      <c r="A5174" s="1" t="s">
        <v>6</v>
      </c>
      <c r="B5174" s="11" t="s">
        <v>5871</v>
      </c>
      <c r="C5174" s="1" t="s">
        <v>733</v>
      </c>
    </row>
    <row r="5175" hidden="1">
      <c r="A5175" s="1" t="s">
        <v>7</v>
      </c>
      <c r="B5175" s="11" t="s">
        <v>5872</v>
      </c>
      <c r="C5175" s="1" t="s">
        <v>1044</v>
      </c>
    </row>
    <row r="5176">
      <c r="A5176" s="1" t="s">
        <v>6</v>
      </c>
      <c r="B5176" s="11" t="s">
        <v>5873</v>
      </c>
      <c r="C5176" s="1" t="s">
        <v>582</v>
      </c>
    </row>
    <row r="5177" hidden="1">
      <c r="A5177" s="1" t="s">
        <v>7</v>
      </c>
      <c r="B5177" s="11" t="s">
        <v>5874</v>
      </c>
      <c r="C5177" s="1" t="s">
        <v>536</v>
      </c>
    </row>
    <row r="5178">
      <c r="A5178" s="1" t="s">
        <v>6</v>
      </c>
      <c r="B5178" s="11" t="s">
        <v>5875</v>
      </c>
      <c r="C5178" s="1" t="s">
        <v>559</v>
      </c>
    </row>
    <row r="5179">
      <c r="A5179" s="1" t="s">
        <v>6</v>
      </c>
      <c r="B5179" s="11" t="s">
        <v>5876</v>
      </c>
      <c r="C5179" s="1" t="s">
        <v>597</v>
      </c>
    </row>
    <row r="5180">
      <c r="A5180" s="1" t="s">
        <v>6</v>
      </c>
      <c r="B5180" s="11" t="s">
        <v>5877</v>
      </c>
      <c r="C5180" s="1" t="s">
        <v>542</v>
      </c>
    </row>
    <row r="5181" hidden="1">
      <c r="A5181" s="1" t="s">
        <v>7</v>
      </c>
      <c r="B5181" s="11" t="s">
        <v>5878</v>
      </c>
      <c r="C5181" s="1" t="s">
        <v>536</v>
      </c>
    </row>
    <row r="5182">
      <c r="A5182" s="1" t="s">
        <v>6</v>
      </c>
      <c r="B5182" s="11" t="s">
        <v>5879</v>
      </c>
      <c r="C5182" s="1" t="s">
        <v>538</v>
      </c>
    </row>
    <row r="5183">
      <c r="A5183" s="1" t="s">
        <v>6</v>
      </c>
      <c r="B5183" s="11" t="s">
        <v>5880</v>
      </c>
      <c r="C5183" s="1" t="s">
        <v>673</v>
      </c>
    </row>
    <row r="5184">
      <c r="A5184" s="1" t="s">
        <v>6</v>
      </c>
      <c r="B5184" s="11" t="s">
        <v>5881</v>
      </c>
      <c r="C5184" s="1" t="s">
        <v>582</v>
      </c>
    </row>
    <row r="5185">
      <c r="A5185" s="1" t="s">
        <v>6</v>
      </c>
      <c r="B5185" s="11" t="s">
        <v>5882</v>
      </c>
      <c r="C5185" s="1" t="s">
        <v>569</v>
      </c>
    </row>
    <row r="5186" hidden="1">
      <c r="A5186" s="1" t="s">
        <v>7</v>
      </c>
      <c r="B5186" s="11" t="s">
        <v>5883</v>
      </c>
      <c r="C5186" s="1" t="s">
        <v>536</v>
      </c>
    </row>
    <row r="5187">
      <c r="A5187" s="1" t="s">
        <v>6</v>
      </c>
      <c r="B5187" s="11" t="s">
        <v>5884</v>
      </c>
      <c r="C5187" s="1" t="s">
        <v>561</v>
      </c>
    </row>
    <row r="5188" hidden="1">
      <c r="A5188" s="1" t="s">
        <v>7</v>
      </c>
      <c r="B5188" s="11" t="s">
        <v>5885</v>
      </c>
      <c r="C5188" s="1" t="s">
        <v>536</v>
      </c>
    </row>
    <row r="5189" hidden="1">
      <c r="A5189" s="1" t="s">
        <v>7</v>
      </c>
      <c r="B5189" s="11" t="s">
        <v>5886</v>
      </c>
      <c r="C5189" s="1" t="s">
        <v>536</v>
      </c>
    </row>
    <row r="5190">
      <c r="A5190" s="1" t="s">
        <v>6</v>
      </c>
      <c r="B5190" s="11" t="s">
        <v>5887</v>
      </c>
      <c r="C5190" s="1" t="s">
        <v>696</v>
      </c>
    </row>
    <row r="5191">
      <c r="A5191" s="1" t="s">
        <v>6</v>
      </c>
      <c r="B5191" s="11" t="s">
        <v>5888</v>
      </c>
      <c r="C5191" s="1" t="s">
        <v>573</v>
      </c>
    </row>
    <row r="5192" hidden="1">
      <c r="A5192" s="1" t="s">
        <v>7</v>
      </c>
      <c r="B5192" s="11" t="s">
        <v>5889</v>
      </c>
      <c r="C5192" s="1" t="s">
        <v>536</v>
      </c>
    </row>
    <row r="5193" hidden="1">
      <c r="A5193" s="1" t="s">
        <v>7</v>
      </c>
      <c r="B5193" s="11" t="s">
        <v>5890</v>
      </c>
      <c r="C5193" s="1" t="s">
        <v>536</v>
      </c>
    </row>
    <row r="5194">
      <c r="A5194" s="1" t="s">
        <v>6</v>
      </c>
      <c r="B5194" s="11" t="s">
        <v>5891</v>
      </c>
      <c r="C5194" s="1" t="s">
        <v>1593</v>
      </c>
    </row>
    <row r="5195" hidden="1">
      <c r="A5195" s="1" t="s">
        <v>7</v>
      </c>
      <c r="B5195" s="11" t="s">
        <v>5892</v>
      </c>
      <c r="C5195" s="1" t="s">
        <v>536</v>
      </c>
    </row>
    <row r="5196" hidden="1">
      <c r="A5196" s="1" t="s">
        <v>7</v>
      </c>
      <c r="B5196" s="11" t="s">
        <v>5893</v>
      </c>
      <c r="C5196" s="1" t="s">
        <v>526</v>
      </c>
    </row>
    <row r="5197">
      <c r="A5197" s="1" t="s">
        <v>6</v>
      </c>
      <c r="B5197" s="11" t="s">
        <v>5894</v>
      </c>
      <c r="C5197" s="1" t="s">
        <v>673</v>
      </c>
    </row>
    <row r="5198">
      <c r="A5198" s="1" t="s">
        <v>6</v>
      </c>
      <c r="B5198" s="11" t="s">
        <v>5895</v>
      </c>
      <c r="C5198" s="1" t="s">
        <v>5349</v>
      </c>
    </row>
    <row r="5199">
      <c r="A5199" s="1" t="s">
        <v>6</v>
      </c>
      <c r="B5199" s="11" t="s">
        <v>5896</v>
      </c>
      <c r="C5199" s="1" t="s">
        <v>778</v>
      </c>
    </row>
    <row r="5200">
      <c r="A5200" s="1" t="s">
        <v>6</v>
      </c>
      <c r="B5200" s="11" t="s">
        <v>5897</v>
      </c>
      <c r="C5200" s="1" t="s">
        <v>778</v>
      </c>
    </row>
    <row r="5201">
      <c r="A5201" s="1" t="s">
        <v>6</v>
      </c>
      <c r="B5201" s="11" t="s">
        <v>5898</v>
      </c>
      <c r="C5201" s="1" t="s">
        <v>587</v>
      </c>
    </row>
    <row r="5202">
      <c r="A5202" s="1" t="s">
        <v>6</v>
      </c>
      <c r="B5202" s="11" t="s">
        <v>5899</v>
      </c>
      <c r="C5202" s="1" t="s">
        <v>1034</v>
      </c>
    </row>
    <row r="5203" hidden="1">
      <c r="A5203" s="1" t="s">
        <v>7</v>
      </c>
      <c r="B5203" s="11" t="s">
        <v>5900</v>
      </c>
      <c r="C5203" s="1" t="s">
        <v>571</v>
      </c>
    </row>
    <row r="5204">
      <c r="A5204" s="1" t="s">
        <v>6</v>
      </c>
      <c r="B5204" s="11" t="s">
        <v>5901</v>
      </c>
      <c r="C5204" s="1" t="s">
        <v>1034</v>
      </c>
    </row>
    <row r="5205">
      <c r="A5205" s="1" t="s">
        <v>6</v>
      </c>
      <c r="B5205" s="11" t="s">
        <v>5902</v>
      </c>
      <c r="C5205" s="1" t="s">
        <v>576</v>
      </c>
    </row>
    <row r="5206" hidden="1">
      <c r="A5206" s="1" t="s">
        <v>7</v>
      </c>
      <c r="B5206" s="11" t="s">
        <v>5903</v>
      </c>
      <c r="C5206" s="1" t="s">
        <v>571</v>
      </c>
    </row>
    <row r="5207">
      <c r="A5207" s="1" t="s">
        <v>6</v>
      </c>
      <c r="B5207" s="11" t="s">
        <v>5904</v>
      </c>
      <c r="C5207" s="1" t="s">
        <v>595</v>
      </c>
    </row>
    <row r="5208">
      <c r="A5208" s="1" t="s">
        <v>6</v>
      </c>
      <c r="B5208" s="11" t="s">
        <v>5905</v>
      </c>
      <c r="C5208" s="1" t="s">
        <v>552</v>
      </c>
    </row>
    <row r="5209">
      <c r="A5209" s="1" t="s">
        <v>6</v>
      </c>
      <c r="B5209" s="11" t="s">
        <v>5906</v>
      </c>
      <c r="C5209" s="1" t="s">
        <v>620</v>
      </c>
    </row>
    <row r="5210" hidden="1">
      <c r="A5210" s="1" t="s">
        <v>7</v>
      </c>
      <c r="B5210" s="11" t="s">
        <v>5907</v>
      </c>
      <c r="C5210" s="1" t="s">
        <v>536</v>
      </c>
    </row>
    <row r="5211">
      <c r="A5211" s="1" t="s">
        <v>6</v>
      </c>
      <c r="B5211" s="11" t="s">
        <v>5908</v>
      </c>
      <c r="C5211" s="1" t="s">
        <v>576</v>
      </c>
    </row>
    <row r="5212" hidden="1">
      <c r="A5212" s="1" t="s">
        <v>7</v>
      </c>
      <c r="B5212" s="11" t="s">
        <v>5909</v>
      </c>
      <c r="C5212" s="1" t="s">
        <v>536</v>
      </c>
    </row>
    <row r="5213">
      <c r="A5213" s="1" t="s">
        <v>6</v>
      </c>
      <c r="B5213" s="11" t="s">
        <v>5910</v>
      </c>
      <c r="C5213" s="1" t="s">
        <v>546</v>
      </c>
    </row>
    <row r="5214">
      <c r="A5214" s="1" t="s">
        <v>6</v>
      </c>
      <c r="B5214" s="11" t="s">
        <v>5911</v>
      </c>
      <c r="C5214" s="1" t="s">
        <v>894</v>
      </c>
    </row>
    <row r="5215">
      <c r="A5215" s="1" t="s">
        <v>6</v>
      </c>
      <c r="B5215" s="11" t="s">
        <v>5912</v>
      </c>
      <c r="C5215" s="1" t="s">
        <v>561</v>
      </c>
    </row>
    <row r="5216">
      <c r="A5216" s="1" t="s">
        <v>6</v>
      </c>
      <c r="B5216" s="11" t="s">
        <v>5913</v>
      </c>
      <c r="C5216" s="1" t="s">
        <v>1410</v>
      </c>
    </row>
    <row r="5217" hidden="1">
      <c r="A5217" s="1" t="s">
        <v>7</v>
      </c>
      <c r="B5217" s="11" t="s">
        <v>5914</v>
      </c>
      <c r="C5217" s="1" t="s">
        <v>1044</v>
      </c>
    </row>
    <row r="5218" hidden="1">
      <c r="A5218" s="1" t="s">
        <v>7</v>
      </c>
      <c r="B5218" s="11" t="s">
        <v>5915</v>
      </c>
      <c r="C5218" s="1" t="s">
        <v>536</v>
      </c>
    </row>
    <row r="5219">
      <c r="A5219" s="1" t="s">
        <v>6</v>
      </c>
      <c r="B5219" s="11" t="s">
        <v>5916</v>
      </c>
      <c r="C5219" s="1" t="s">
        <v>681</v>
      </c>
    </row>
    <row r="5220">
      <c r="A5220" s="1" t="s">
        <v>6</v>
      </c>
      <c r="B5220" s="11" t="s">
        <v>5917</v>
      </c>
      <c r="C5220" s="1" t="s">
        <v>620</v>
      </c>
    </row>
    <row r="5221" hidden="1">
      <c r="A5221" s="1" t="s">
        <v>7</v>
      </c>
      <c r="B5221" s="13" t="s">
        <v>5918</v>
      </c>
      <c r="C5221" s="1" t="s">
        <v>536</v>
      </c>
    </row>
    <row r="5222">
      <c r="A5222" s="1" t="s">
        <v>6</v>
      </c>
      <c r="B5222" s="11" t="s">
        <v>5919</v>
      </c>
      <c r="C5222" s="1" t="s">
        <v>538</v>
      </c>
    </row>
    <row r="5223">
      <c r="A5223" s="1" t="s">
        <v>6</v>
      </c>
      <c r="B5223" s="11" t="s">
        <v>5920</v>
      </c>
      <c r="C5223" s="1" t="s">
        <v>602</v>
      </c>
    </row>
    <row r="5224" hidden="1">
      <c r="A5224" s="1" t="s">
        <v>7</v>
      </c>
      <c r="B5224" s="11" t="s">
        <v>5921</v>
      </c>
      <c r="C5224" s="1" t="s">
        <v>1044</v>
      </c>
    </row>
    <row r="5225">
      <c r="A5225" s="1" t="s">
        <v>6</v>
      </c>
      <c r="B5225" s="11" t="s">
        <v>5922</v>
      </c>
      <c r="C5225" s="1" t="s">
        <v>602</v>
      </c>
    </row>
    <row r="5226">
      <c r="A5226" s="1" t="s">
        <v>6</v>
      </c>
      <c r="B5226" s="11" t="s">
        <v>5923</v>
      </c>
      <c r="C5226" s="1" t="s">
        <v>587</v>
      </c>
    </row>
    <row r="5227">
      <c r="A5227" s="1" t="s">
        <v>6</v>
      </c>
      <c r="B5227" s="11" t="s">
        <v>5924</v>
      </c>
      <c r="C5227" s="1" t="s">
        <v>542</v>
      </c>
    </row>
    <row r="5228" hidden="1">
      <c r="A5228" s="1" t="s">
        <v>7</v>
      </c>
      <c r="B5228" s="11" t="s">
        <v>5925</v>
      </c>
      <c r="C5228" s="1" t="s">
        <v>526</v>
      </c>
    </row>
    <row r="5229">
      <c r="A5229" s="1" t="s">
        <v>6</v>
      </c>
      <c r="B5229" s="11" t="s">
        <v>5926</v>
      </c>
      <c r="C5229" s="1" t="s">
        <v>561</v>
      </c>
    </row>
    <row r="5230">
      <c r="A5230" s="1" t="s">
        <v>6</v>
      </c>
      <c r="B5230" s="11" t="s">
        <v>5927</v>
      </c>
      <c r="C5230" s="1" t="s">
        <v>645</v>
      </c>
    </row>
    <row r="5231">
      <c r="A5231" s="1" t="s">
        <v>6</v>
      </c>
      <c r="B5231" s="11" t="s">
        <v>5928</v>
      </c>
      <c r="C5231" s="1" t="s">
        <v>1288</v>
      </c>
    </row>
    <row r="5232">
      <c r="A5232" s="1" t="s">
        <v>6</v>
      </c>
      <c r="B5232" s="11" t="s">
        <v>5929</v>
      </c>
      <c r="C5232" s="1" t="s">
        <v>890</v>
      </c>
    </row>
    <row r="5233">
      <c r="A5233" s="1" t="s">
        <v>6</v>
      </c>
      <c r="B5233" s="11" t="s">
        <v>5930</v>
      </c>
      <c r="C5233" s="1" t="s">
        <v>700</v>
      </c>
    </row>
    <row r="5234">
      <c r="A5234" s="1" t="s">
        <v>6</v>
      </c>
      <c r="B5234" s="11" t="s">
        <v>5931</v>
      </c>
      <c r="C5234" s="1" t="s">
        <v>597</v>
      </c>
    </row>
    <row r="5235">
      <c r="A5235" s="1" t="s">
        <v>6</v>
      </c>
      <c r="B5235" s="11" t="s">
        <v>5932</v>
      </c>
      <c r="C5235" s="1" t="s">
        <v>616</v>
      </c>
    </row>
    <row r="5236">
      <c r="A5236" s="1" t="s">
        <v>6</v>
      </c>
      <c r="B5236" s="11" t="s">
        <v>5933</v>
      </c>
      <c r="C5236" s="1" t="s">
        <v>1067</v>
      </c>
    </row>
    <row r="5237">
      <c r="A5237" s="1" t="s">
        <v>6</v>
      </c>
      <c r="B5237" s="11" t="s">
        <v>5934</v>
      </c>
      <c r="C5237" s="1" t="s">
        <v>673</v>
      </c>
    </row>
    <row r="5238" hidden="1">
      <c r="A5238" s="1" t="s">
        <v>7</v>
      </c>
      <c r="B5238" s="11" t="s">
        <v>5935</v>
      </c>
      <c r="C5238" s="1" t="s">
        <v>526</v>
      </c>
    </row>
    <row r="5239" hidden="1">
      <c r="A5239" s="1" t="s">
        <v>7</v>
      </c>
      <c r="B5239" s="11" t="s">
        <v>5936</v>
      </c>
      <c r="C5239" s="1" t="s">
        <v>571</v>
      </c>
    </row>
    <row r="5240" hidden="1">
      <c r="A5240" s="1" t="s">
        <v>7</v>
      </c>
      <c r="B5240" s="11" t="s">
        <v>5937</v>
      </c>
      <c r="C5240" s="1" t="s">
        <v>536</v>
      </c>
    </row>
    <row r="5241" hidden="1">
      <c r="A5241" s="1" t="s">
        <v>7</v>
      </c>
      <c r="B5241" s="11" t="s">
        <v>5938</v>
      </c>
      <c r="C5241" s="1" t="s">
        <v>571</v>
      </c>
    </row>
    <row r="5242">
      <c r="A5242" s="1" t="s">
        <v>6</v>
      </c>
      <c r="B5242" s="11" t="s">
        <v>5939</v>
      </c>
      <c r="C5242" s="1" t="s">
        <v>546</v>
      </c>
    </row>
    <row r="5243">
      <c r="A5243" s="1" t="s">
        <v>6</v>
      </c>
      <c r="B5243" s="11" t="s">
        <v>5940</v>
      </c>
      <c r="C5243" s="1" t="s">
        <v>563</v>
      </c>
    </row>
    <row r="5244">
      <c r="A5244" s="1" t="s">
        <v>6</v>
      </c>
      <c r="B5244" s="11" t="s">
        <v>5941</v>
      </c>
      <c r="C5244" s="1" t="s">
        <v>1166</v>
      </c>
    </row>
    <row r="5245">
      <c r="A5245" s="1" t="s">
        <v>6</v>
      </c>
      <c r="B5245" s="11" t="s">
        <v>5942</v>
      </c>
      <c r="C5245" s="1" t="s">
        <v>1882</v>
      </c>
    </row>
    <row r="5246">
      <c r="A5246" s="1" t="s">
        <v>6</v>
      </c>
      <c r="B5246" s="11" t="s">
        <v>476</v>
      </c>
      <c r="C5246" s="1" t="s">
        <v>696</v>
      </c>
    </row>
    <row r="5247">
      <c r="A5247" s="1" t="s">
        <v>6</v>
      </c>
      <c r="B5247" s="11" t="s">
        <v>5943</v>
      </c>
      <c r="C5247" s="1" t="s">
        <v>540</v>
      </c>
    </row>
    <row r="5248">
      <c r="A5248" s="1" t="s">
        <v>6</v>
      </c>
      <c r="B5248" s="11" t="s">
        <v>5944</v>
      </c>
      <c r="C5248" s="1" t="s">
        <v>540</v>
      </c>
    </row>
    <row r="5249">
      <c r="A5249" s="1" t="s">
        <v>6</v>
      </c>
      <c r="B5249" s="11" t="s">
        <v>5945</v>
      </c>
      <c r="C5249" s="1" t="s">
        <v>569</v>
      </c>
    </row>
    <row r="5250">
      <c r="A5250" s="1" t="s">
        <v>6</v>
      </c>
      <c r="B5250" s="11" t="s">
        <v>5946</v>
      </c>
      <c r="C5250" s="1" t="s">
        <v>673</v>
      </c>
    </row>
    <row r="5251">
      <c r="A5251" s="1" t="s">
        <v>6</v>
      </c>
      <c r="B5251" s="11" t="s">
        <v>5947</v>
      </c>
      <c r="C5251" s="1" t="s">
        <v>584</v>
      </c>
    </row>
    <row r="5252">
      <c r="A5252" s="1" t="s">
        <v>6</v>
      </c>
      <c r="B5252" s="11" t="s">
        <v>5948</v>
      </c>
      <c r="C5252" s="1" t="s">
        <v>1593</v>
      </c>
    </row>
    <row r="5253">
      <c r="A5253" s="1" t="s">
        <v>6</v>
      </c>
      <c r="B5253" s="11" t="s">
        <v>5949</v>
      </c>
      <c r="C5253" s="1" t="s">
        <v>677</v>
      </c>
    </row>
    <row r="5254">
      <c r="A5254" s="1" t="s">
        <v>6</v>
      </c>
      <c r="B5254" s="11" t="s">
        <v>5950</v>
      </c>
      <c r="C5254" s="1" t="s">
        <v>528</v>
      </c>
    </row>
    <row r="5255">
      <c r="A5255" s="1" t="s">
        <v>6</v>
      </c>
      <c r="B5255" s="11" t="s">
        <v>5951</v>
      </c>
      <c r="C5255" s="1" t="s">
        <v>685</v>
      </c>
    </row>
    <row r="5256">
      <c r="A5256" s="1" t="s">
        <v>6</v>
      </c>
      <c r="B5256" s="11" t="s">
        <v>5952</v>
      </c>
      <c r="C5256" s="1" t="s">
        <v>546</v>
      </c>
    </row>
    <row r="5257">
      <c r="A5257" s="1" t="s">
        <v>6</v>
      </c>
      <c r="B5257" s="11" t="s">
        <v>5953</v>
      </c>
      <c r="C5257" s="1" t="s">
        <v>584</v>
      </c>
    </row>
    <row r="5258">
      <c r="A5258" s="1" t="s">
        <v>6</v>
      </c>
      <c r="B5258" s="11" t="s">
        <v>5954</v>
      </c>
      <c r="C5258" s="1" t="s">
        <v>803</v>
      </c>
    </row>
    <row r="5259">
      <c r="A5259" s="1" t="s">
        <v>6</v>
      </c>
      <c r="B5259" s="11" t="s">
        <v>5955</v>
      </c>
      <c r="C5259" s="1" t="s">
        <v>532</v>
      </c>
    </row>
    <row r="5260">
      <c r="A5260" s="1" t="s">
        <v>6</v>
      </c>
      <c r="B5260" s="11" t="s">
        <v>5956</v>
      </c>
      <c r="C5260" s="1" t="s">
        <v>580</v>
      </c>
    </row>
    <row r="5261">
      <c r="A5261" s="1" t="s">
        <v>6</v>
      </c>
      <c r="B5261" s="11" t="s">
        <v>5957</v>
      </c>
      <c r="C5261" s="1" t="s">
        <v>1034</v>
      </c>
    </row>
    <row r="5262">
      <c r="A5262" s="1" t="s">
        <v>6</v>
      </c>
      <c r="B5262" s="11" t="s">
        <v>5958</v>
      </c>
      <c r="C5262" s="1" t="s">
        <v>766</v>
      </c>
    </row>
    <row r="5263">
      <c r="A5263" s="1" t="s">
        <v>6</v>
      </c>
      <c r="B5263" s="11" t="s">
        <v>5959</v>
      </c>
      <c r="C5263" s="1" t="s">
        <v>662</v>
      </c>
    </row>
    <row r="5264" hidden="1">
      <c r="A5264" s="1" t="s">
        <v>7</v>
      </c>
      <c r="B5264" s="11" t="s">
        <v>5960</v>
      </c>
      <c r="C5264" s="1" t="s">
        <v>628</v>
      </c>
    </row>
    <row r="5265">
      <c r="A5265" s="1" t="s">
        <v>6</v>
      </c>
      <c r="B5265" s="11" t="s">
        <v>5961</v>
      </c>
      <c r="C5265" s="1" t="s">
        <v>559</v>
      </c>
    </row>
    <row r="5266" hidden="1">
      <c r="A5266" s="1" t="s">
        <v>7</v>
      </c>
      <c r="B5266" s="11" t="s">
        <v>5962</v>
      </c>
      <c r="C5266" s="1" t="s">
        <v>536</v>
      </c>
    </row>
    <row r="5267">
      <c r="A5267" s="1" t="s">
        <v>6</v>
      </c>
      <c r="B5267" s="11" t="s">
        <v>5963</v>
      </c>
      <c r="C5267" s="1" t="s">
        <v>563</v>
      </c>
    </row>
    <row r="5268">
      <c r="A5268" s="1" t="s">
        <v>6</v>
      </c>
      <c r="B5268" s="11" t="s">
        <v>5964</v>
      </c>
      <c r="C5268" s="1" t="s">
        <v>587</v>
      </c>
    </row>
    <row r="5269">
      <c r="A5269" s="1" t="s">
        <v>6</v>
      </c>
      <c r="B5269" s="11" t="s">
        <v>5965</v>
      </c>
      <c r="C5269" s="1" t="s">
        <v>1377</v>
      </c>
    </row>
    <row r="5270">
      <c r="A5270" s="1" t="s">
        <v>6</v>
      </c>
      <c r="B5270" s="11" t="s">
        <v>5966</v>
      </c>
      <c r="C5270" s="1" t="s">
        <v>737</v>
      </c>
    </row>
    <row r="5271">
      <c r="A5271" s="1" t="s">
        <v>6</v>
      </c>
      <c r="B5271" s="11" t="s">
        <v>5967</v>
      </c>
      <c r="C5271" s="1" t="s">
        <v>618</v>
      </c>
    </row>
    <row r="5272">
      <c r="A5272" s="1" t="s">
        <v>6</v>
      </c>
      <c r="B5272" s="11" t="s">
        <v>5968</v>
      </c>
      <c r="C5272" s="1" t="s">
        <v>929</v>
      </c>
    </row>
    <row r="5273">
      <c r="A5273" s="1" t="s">
        <v>6</v>
      </c>
      <c r="B5273" s="11" t="s">
        <v>5969</v>
      </c>
      <c r="C5273" s="1" t="s">
        <v>528</v>
      </c>
    </row>
    <row r="5274">
      <c r="A5274" s="1" t="s">
        <v>6</v>
      </c>
      <c r="B5274" s="11" t="s">
        <v>5970</v>
      </c>
      <c r="C5274" s="1" t="s">
        <v>929</v>
      </c>
    </row>
    <row r="5275" hidden="1">
      <c r="A5275" s="1" t="s">
        <v>7</v>
      </c>
      <c r="B5275" s="11" t="s">
        <v>5971</v>
      </c>
      <c r="C5275" s="1" t="s">
        <v>536</v>
      </c>
    </row>
    <row r="5276">
      <c r="A5276" s="1" t="s">
        <v>6</v>
      </c>
      <c r="B5276" s="11" t="s">
        <v>467</v>
      </c>
      <c r="C5276" s="1" t="s">
        <v>542</v>
      </c>
    </row>
    <row r="5277" hidden="1">
      <c r="A5277" s="1" t="s">
        <v>7</v>
      </c>
      <c r="B5277" s="11" t="s">
        <v>5972</v>
      </c>
      <c r="C5277" s="1" t="s">
        <v>536</v>
      </c>
    </row>
    <row r="5278">
      <c r="A5278" s="1" t="s">
        <v>6</v>
      </c>
      <c r="B5278" s="11" t="s">
        <v>5973</v>
      </c>
      <c r="C5278" s="1" t="s">
        <v>550</v>
      </c>
    </row>
    <row r="5279">
      <c r="A5279" s="1" t="s">
        <v>6</v>
      </c>
      <c r="B5279" s="11" t="s">
        <v>5974</v>
      </c>
      <c r="C5279" s="1" t="s">
        <v>834</v>
      </c>
    </row>
    <row r="5280" hidden="1">
      <c r="A5280" s="1" t="s">
        <v>7</v>
      </c>
      <c r="B5280" s="11" t="s">
        <v>5975</v>
      </c>
      <c r="C5280" s="1" t="s">
        <v>628</v>
      </c>
    </row>
    <row r="5281">
      <c r="A5281" s="1" t="s">
        <v>6</v>
      </c>
      <c r="B5281" s="11" t="s">
        <v>5976</v>
      </c>
      <c r="C5281" s="1" t="s">
        <v>1030</v>
      </c>
    </row>
    <row r="5282">
      <c r="A5282" s="1" t="s">
        <v>6</v>
      </c>
      <c r="B5282" s="11" t="s">
        <v>5977</v>
      </c>
      <c r="C5282" s="1" t="s">
        <v>1219</v>
      </c>
    </row>
    <row r="5283">
      <c r="A5283" s="1" t="s">
        <v>6</v>
      </c>
      <c r="B5283" s="11" t="s">
        <v>5978</v>
      </c>
      <c r="C5283" s="1" t="s">
        <v>580</v>
      </c>
    </row>
    <row r="5284">
      <c r="A5284" s="1" t="s">
        <v>6</v>
      </c>
      <c r="B5284" s="11" t="s">
        <v>5979</v>
      </c>
      <c r="C5284" s="1" t="s">
        <v>1593</v>
      </c>
    </row>
    <row r="5285" hidden="1">
      <c r="A5285" s="1" t="s">
        <v>7</v>
      </c>
      <c r="B5285" s="11" t="s">
        <v>5980</v>
      </c>
      <c r="C5285" s="1" t="s">
        <v>571</v>
      </c>
    </row>
    <row r="5286">
      <c r="A5286" s="1" t="s">
        <v>6</v>
      </c>
      <c r="B5286" s="11" t="s">
        <v>5981</v>
      </c>
      <c r="C5286" s="1" t="s">
        <v>540</v>
      </c>
    </row>
    <row r="5287">
      <c r="A5287" s="1" t="s">
        <v>6</v>
      </c>
      <c r="B5287" s="11" t="s">
        <v>5982</v>
      </c>
      <c r="C5287" s="1" t="s">
        <v>720</v>
      </c>
    </row>
    <row r="5288" hidden="1">
      <c r="A5288" s="1" t="s">
        <v>7</v>
      </c>
      <c r="B5288" s="11" t="s">
        <v>5983</v>
      </c>
      <c r="C5288" s="1" t="s">
        <v>571</v>
      </c>
    </row>
    <row r="5289" hidden="1">
      <c r="A5289" s="1" t="s">
        <v>7</v>
      </c>
      <c r="B5289" s="11" t="s">
        <v>5984</v>
      </c>
      <c r="C5289" s="1" t="s">
        <v>571</v>
      </c>
    </row>
    <row r="5290">
      <c r="A5290" s="1" t="s">
        <v>6</v>
      </c>
      <c r="B5290" s="11" t="s">
        <v>5985</v>
      </c>
      <c r="C5290" s="1" t="s">
        <v>671</v>
      </c>
    </row>
    <row r="5291">
      <c r="A5291" s="1" t="s">
        <v>6</v>
      </c>
      <c r="B5291" s="11" t="s">
        <v>5986</v>
      </c>
      <c r="C5291" s="1" t="s">
        <v>720</v>
      </c>
    </row>
    <row r="5292">
      <c r="A5292" s="1" t="s">
        <v>6</v>
      </c>
      <c r="B5292" s="11" t="s">
        <v>5987</v>
      </c>
      <c r="C5292" s="1" t="s">
        <v>569</v>
      </c>
    </row>
    <row r="5293" hidden="1">
      <c r="A5293" s="1" t="s">
        <v>7</v>
      </c>
      <c r="B5293" s="11" t="s">
        <v>5988</v>
      </c>
      <c r="C5293" s="1" t="s">
        <v>1236</v>
      </c>
    </row>
    <row r="5294" hidden="1">
      <c r="A5294" s="1" t="s">
        <v>7</v>
      </c>
      <c r="B5294" s="11" t="s">
        <v>5989</v>
      </c>
      <c r="C5294" s="1" t="s">
        <v>536</v>
      </c>
    </row>
    <row r="5295">
      <c r="A5295" s="1" t="s">
        <v>6</v>
      </c>
      <c r="B5295" s="11" t="s">
        <v>5990</v>
      </c>
      <c r="C5295" s="1" t="s">
        <v>544</v>
      </c>
    </row>
    <row r="5296" hidden="1">
      <c r="A5296" s="1" t="s">
        <v>7</v>
      </c>
      <c r="B5296" s="11" t="s">
        <v>5991</v>
      </c>
      <c r="C5296" s="1" t="s">
        <v>536</v>
      </c>
    </row>
    <row r="5297">
      <c r="A5297" s="1" t="s">
        <v>6</v>
      </c>
      <c r="B5297" s="11" t="s">
        <v>5992</v>
      </c>
      <c r="C5297" s="1" t="s">
        <v>1034</v>
      </c>
    </row>
    <row r="5298">
      <c r="A5298" s="1" t="s">
        <v>6</v>
      </c>
      <c r="B5298" s="11" t="s">
        <v>5993</v>
      </c>
      <c r="C5298" s="1" t="s">
        <v>546</v>
      </c>
    </row>
    <row r="5299">
      <c r="A5299" s="1" t="s">
        <v>6</v>
      </c>
      <c r="B5299" s="11" t="s">
        <v>5994</v>
      </c>
      <c r="C5299" s="1" t="s">
        <v>673</v>
      </c>
    </row>
    <row r="5300">
      <c r="A5300" s="1" t="s">
        <v>6</v>
      </c>
      <c r="B5300" s="11" t="s">
        <v>5995</v>
      </c>
      <c r="C5300" s="1" t="s">
        <v>550</v>
      </c>
    </row>
    <row r="5301">
      <c r="A5301" s="1" t="s">
        <v>6</v>
      </c>
      <c r="B5301" s="11" t="s">
        <v>5996</v>
      </c>
      <c r="C5301" s="1" t="s">
        <v>597</v>
      </c>
    </row>
    <row r="5302">
      <c r="A5302" s="1" t="s">
        <v>6</v>
      </c>
      <c r="B5302" s="11" t="s">
        <v>5997</v>
      </c>
      <c r="C5302" s="1" t="s">
        <v>1204</v>
      </c>
    </row>
    <row r="5303" hidden="1">
      <c r="A5303" s="1" t="s">
        <v>7</v>
      </c>
      <c r="B5303" s="11" t="s">
        <v>5998</v>
      </c>
      <c r="C5303" s="1" t="s">
        <v>536</v>
      </c>
    </row>
    <row r="5304">
      <c r="A5304" s="1" t="s">
        <v>6</v>
      </c>
      <c r="B5304" s="11" t="s">
        <v>5999</v>
      </c>
      <c r="C5304" s="1" t="s">
        <v>685</v>
      </c>
    </row>
    <row r="5305">
      <c r="A5305" s="1" t="s">
        <v>6</v>
      </c>
      <c r="B5305" s="11" t="s">
        <v>6000</v>
      </c>
      <c r="C5305" s="1" t="s">
        <v>563</v>
      </c>
    </row>
    <row r="5306" hidden="1">
      <c r="A5306" s="1" t="s">
        <v>7</v>
      </c>
      <c r="B5306" s="11" t="s">
        <v>6001</v>
      </c>
      <c r="C5306" s="1" t="s">
        <v>536</v>
      </c>
    </row>
    <row r="5307">
      <c r="A5307" s="1" t="s">
        <v>6</v>
      </c>
      <c r="B5307" s="11" t="s">
        <v>6002</v>
      </c>
      <c r="C5307" s="1" t="s">
        <v>894</v>
      </c>
    </row>
    <row r="5308">
      <c r="A5308" s="1" t="s">
        <v>6</v>
      </c>
      <c r="B5308" s="11" t="s">
        <v>6003</v>
      </c>
      <c r="C5308" s="1" t="s">
        <v>879</v>
      </c>
    </row>
    <row r="5309" hidden="1">
      <c r="A5309" s="1" t="s">
        <v>7</v>
      </c>
      <c r="B5309" s="11" t="s">
        <v>6004</v>
      </c>
      <c r="C5309" s="1" t="s">
        <v>628</v>
      </c>
    </row>
    <row r="5310">
      <c r="A5310" s="1" t="s">
        <v>6</v>
      </c>
      <c r="B5310" s="11" t="s">
        <v>6005</v>
      </c>
      <c r="C5310" s="1" t="s">
        <v>602</v>
      </c>
    </row>
    <row r="5311">
      <c r="A5311" s="1" t="s">
        <v>6</v>
      </c>
      <c r="B5311" s="11" t="s">
        <v>6006</v>
      </c>
      <c r="C5311" s="1" t="s">
        <v>929</v>
      </c>
    </row>
    <row r="5312">
      <c r="A5312" s="1" t="s">
        <v>6</v>
      </c>
      <c r="B5312" s="11" t="s">
        <v>6007</v>
      </c>
      <c r="C5312" s="1" t="s">
        <v>1011</v>
      </c>
    </row>
    <row r="5313">
      <c r="A5313" s="1" t="s">
        <v>6</v>
      </c>
      <c r="B5313" s="11" t="s">
        <v>6008</v>
      </c>
      <c r="C5313" s="1" t="s">
        <v>528</v>
      </c>
    </row>
    <row r="5314" hidden="1">
      <c r="A5314" s="1" t="s">
        <v>7</v>
      </c>
      <c r="B5314" s="11" t="s">
        <v>6009</v>
      </c>
      <c r="C5314" s="1" t="s">
        <v>536</v>
      </c>
    </row>
    <row r="5315">
      <c r="A5315" s="1" t="s">
        <v>6</v>
      </c>
      <c r="B5315" s="11" t="s">
        <v>6010</v>
      </c>
      <c r="C5315" s="1" t="s">
        <v>1288</v>
      </c>
    </row>
    <row r="5316">
      <c r="A5316" s="1" t="s">
        <v>6</v>
      </c>
      <c r="B5316" s="11" t="s">
        <v>6011</v>
      </c>
      <c r="C5316" s="1" t="s">
        <v>1116</v>
      </c>
    </row>
    <row r="5317" hidden="1">
      <c r="A5317" s="1" t="s">
        <v>7</v>
      </c>
      <c r="B5317" s="11" t="s">
        <v>6012</v>
      </c>
      <c r="C5317" s="1" t="s">
        <v>536</v>
      </c>
    </row>
    <row r="5318">
      <c r="A5318" s="1" t="s">
        <v>6</v>
      </c>
      <c r="B5318" s="11" t="s">
        <v>6013</v>
      </c>
      <c r="C5318" s="1" t="s">
        <v>805</v>
      </c>
    </row>
    <row r="5319" hidden="1">
      <c r="A5319" s="1" t="s">
        <v>7</v>
      </c>
      <c r="B5319" s="11" t="s">
        <v>6014</v>
      </c>
      <c r="C5319" s="1" t="s">
        <v>628</v>
      </c>
    </row>
    <row r="5320">
      <c r="A5320" s="1" t="s">
        <v>6</v>
      </c>
      <c r="B5320" s="11" t="s">
        <v>6015</v>
      </c>
      <c r="C5320" s="1" t="s">
        <v>1377</v>
      </c>
    </row>
    <row r="5321">
      <c r="A5321" s="1" t="s">
        <v>6</v>
      </c>
      <c r="B5321" s="11" t="s">
        <v>6016</v>
      </c>
      <c r="C5321" s="1" t="s">
        <v>851</v>
      </c>
    </row>
    <row r="5322">
      <c r="A5322" s="1" t="s">
        <v>6</v>
      </c>
      <c r="B5322" s="11" t="s">
        <v>6017</v>
      </c>
      <c r="C5322" s="1" t="s">
        <v>664</v>
      </c>
    </row>
    <row r="5323">
      <c r="A5323" s="1" t="s">
        <v>6</v>
      </c>
      <c r="B5323" s="11" t="s">
        <v>6018</v>
      </c>
      <c r="C5323" s="1" t="s">
        <v>538</v>
      </c>
    </row>
    <row r="5324">
      <c r="A5324" s="1" t="s">
        <v>6</v>
      </c>
      <c r="B5324" s="11" t="s">
        <v>6019</v>
      </c>
      <c r="C5324" s="1" t="s">
        <v>567</v>
      </c>
    </row>
    <row r="5325">
      <c r="A5325" s="1" t="s">
        <v>6</v>
      </c>
      <c r="B5325" s="11" t="s">
        <v>6020</v>
      </c>
      <c r="C5325" s="1" t="s">
        <v>602</v>
      </c>
    </row>
    <row r="5326">
      <c r="A5326" s="1" t="s">
        <v>6</v>
      </c>
      <c r="B5326" s="11" t="s">
        <v>6021</v>
      </c>
      <c r="C5326" s="1" t="s">
        <v>896</v>
      </c>
    </row>
    <row r="5327">
      <c r="A5327" s="1" t="s">
        <v>6</v>
      </c>
      <c r="B5327" s="11" t="s">
        <v>6022</v>
      </c>
      <c r="C5327" s="1" t="s">
        <v>1082</v>
      </c>
    </row>
    <row r="5328">
      <c r="A5328" s="1" t="s">
        <v>6</v>
      </c>
      <c r="B5328" s="11" t="s">
        <v>6023</v>
      </c>
      <c r="C5328" s="1" t="s">
        <v>542</v>
      </c>
    </row>
    <row r="5329">
      <c r="A5329" s="1" t="s">
        <v>6</v>
      </c>
      <c r="B5329" s="11" t="s">
        <v>6024</v>
      </c>
      <c r="C5329" s="1" t="s">
        <v>542</v>
      </c>
    </row>
    <row r="5330">
      <c r="A5330" s="1" t="s">
        <v>6</v>
      </c>
      <c r="B5330" s="11" t="s">
        <v>6025</v>
      </c>
      <c r="C5330" s="1" t="s">
        <v>565</v>
      </c>
    </row>
    <row r="5331" hidden="1">
      <c r="A5331" s="1" t="s">
        <v>7</v>
      </c>
      <c r="B5331" s="11" t="s">
        <v>6026</v>
      </c>
      <c r="C5331" s="1" t="s">
        <v>628</v>
      </c>
    </row>
    <row r="5332">
      <c r="A5332" s="1" t="s">
        <v>6</v>
      </c>
      <c r="B5332" s="11" t="s">
        <v>6027</v>
      </c>
      <c r="C5332" s="1" t="s">
        <v>640</v>
      </c>
    </row>
    <row r="5333" hidden="1">
      <c r="A5333" s="1" t="s">
        <v>7</v>
      </c>
      <c r="B5333" s="11" t="s">
        <v>6028</v>
      </c>
      <c r="C5333" s="1" t="s">
        <v>571</v>
      </c>
    </row>
    <row r="5334">
      <c r="A5334" s="1" t="s">
        <v>6</v>
      </c>
      <c r="B5334" s="11" t="s">
        <v>6029</v>
      </c>
      <c r="C5334" s="1" t="s">
        <v>552</v>
      </c>
    </row>
    <row r="5335">
      <c r="A5335" s="1" t="s">
        <v>6</v>
      </c>
      <c r="B5335" s="11" t="s">
        <v>6030</v>
      </c>
      <c r="C5335" s="1" t="s">
        <v>681</v>
      </c>
    </row>
    <row r="5336">
      <c r="A5336" s="1" t="s">
        <v>6</v>
      </c>
      <c r="B5336" s="11" t="s">
        <v>6031</v>
      </c>
      <c r="C5336" s="1" t="s">
        <v>587</v>
      </c>
    </row>
    <row r="5337">
      <c r="A5337" s="1" t="s">
        <v>6</v>
      </c>
      <c r="B5337" s="11" t="s">
        <v>6032</v>
      </c>
      <c r="C5337" s="1" t="s">
        <v>645</v>
      </c>
    </row>
    <row r="5338">
      <c r="A5338" s="1" t="s">
        <v>6</v>
      </c>
      <c r="B5338" s="11" t="s">
        <v>6033</v>
      </c>
      <c r="C5338" s="1" t="s">
        <v>720</v>
      </c>
    </row>
    <row r="5339" hidden="1">
      <c r="A5339" s="1" t="s">
        <v>7</v>
      </c>
      <c r="B5339" s="11" t="s">
        <v>6034</v>
      </c>
      <c r="C5339" s="1" t="s">
        <v>536</v>
      </c>
    </row>
    <row r="5340">
      <c r="A5340" s="1" t="s">
        <v>6</v>
      </c>
      <c r="B5340" s="11" t="s">
        <v>6035</v>
      </c>
      <c r="C5340" s="1" t="s">
        <v>1122</v>
      </c>
    </row>
    <row r="5341" hidden="1">
      <c r="A5341" s="1" t="s">
        <v>7</v>
      </c>
      <c r="B5341" s="11" t="s">
        <v>6036</v>
      </c>
      <c r="C5341" s="1" t="s">
        <v>536</v>
      </c>
    </row>
    <row r="5342">
      <c r="A5342" s="1" t="s">
        <v>6</v>
      </c>
      <c r="B5342" s="11" t="s">
        <v>6037</v>
      </c>
      <c r="C5342" s="1" t="s">
        <v>694</v>
      </c>
    </row>
    <row r="5343">
      <c r="A5343" s="1" t="s">
        <v>6</v>
      </c>
      <c r="B5343" s="11" t="s">
        <v>6038</v>
      </c>
      <c r="C5343" s="1" t="s">
        <v>694</v>
      </c>
    </row>
    <row r="5344">
      <c r="A5344" s="1" t="s">
        <v>6</v>
      </c>
      <c r="B5344" s="11" t="s">
        <v>6039</v>
      </c>
      <c r="C5344" s="1" t="s">
        <v>542</v>
      </c>
    </row>
    <row r="5345">
      <c r="A5345" s="1" t="s">
        <v>6</v>
      </c>
      <c r="B5345" s="11" t="s">
        <v>6040</v>
      </c>
      <c r="C5345" s="1" t="s">
        <v>1166</v>
      </c>
    </row>
    <row r="5346" hidden="1">
      <c r="A5346" s="1" t="s">
        <v>7</v>
      </c>
      <c r="B5346" s="11" t="s">
        <v>6041</v>
      </c>
      <c r="C5346" s="1" t="s">
        <v>1694</v>
      </c>
    </row>
    <row r="5347" hidden="1">
      <c r="A5347" s="1" t="s">
        <v>7</v>
      </c>
      <c r="B5347" s="11" t="s">
        <v>6042</v>
      </c>
      <c r="C5347" s="1" t="s">
        <v>536</v>
      </c>
    </row>
    <row r="5348">
      <c r="A5348" s="1" t="s">
        <v>6</v>
      </c>
      <c r="B5348" s="11" t="s">
        <v>6043</v>
      </c>
      <c r="C5348" s="1" t="s">
        <v>3970</v>
      </c>
    </row>
    <row r="5349">
      <c r="A5349" s="1" t="s">
        <v>6</v>
      </c>
      <c r="B5349" s="11" t="s">
        <v>6044</v>
      </c>
      <c r="C5349" s="1" t="s">
        <v>580</v>
      </c>
    </row>
    <row r="5350">
      <c r="A5350" s="1" t="s">
        <v>6</v>
      </c>
      <c r="B5350" s="11" t="s">
        <v>6045</v>
      </c>
      <c r="C5350" s="1" t="s">
        <v>4612</v>
      </c>
    </row>
    <row r="5351" hidden="1">
      <c r="A5351" s="1" t="s">
        <v>7</v>
      </c>
      <c r="B5351" s="11" t="s">
        <v>6046</v>
      </c>
      <c r="C5351" s="1" t="s">
        <v>536</v>
      </c>
    </row>
    <row r="5352">
      <c r="A5352" s="1" t="s">
        <v>6</v>
      </c>
      <c r="B5352" s="11" t="s">
        <v>6047</v>
      </c>
      <c r="C5352" s="1" t="s">
        <v>1204</v>
      </c>
    </row>
    <row r="5353">
      <c r="A5353" s="1" t="s">
        <v>6</v>
      </c>
      <c r="B5353" s="11" t="s">
        <v>6048</v>
      </c>
      <c r="C5353" s="1" t="s">
        <v>6049</v>
      </c>
    </row>
    <row r="5354">
      <c r="A5354" s="1" t="s">
        <v>6</v>
      </c>
      <c r="B5354" s="11" t="s">
        <v>6050</v>
      </c>
      <c r="C5354" s="1" t="s">
        <v>809</v>
      </c>
    </row>
    <row r="5355">
      <c r="A5355" s="1" t="s">
        <v>6</v>
      </c>
      <c r="B5355" s="11" t="s">
        <v>6051</v>
      </c>
      <c r="C5355" s="1" t="s">
        <v>576</v>
      </c>
    </row>
    <row r="5356" hidden="1">
      <c r="A5356" s="1" t="s">
        <v>7</v>
      </c>
      <c r="B5356" s="11" t="s">
        <v>6052</v>
      </c>
      <c r="C5356" s="1" t="s">
        <v>536</v>
      </c>
    </row>
    <row r="5357" hidden="1">
      <c r="A5357" s="1" t="s">
        <v>7</v>
      </c>
      <c r="B5357" s="11" t="s">
        <v>6053</v>
      </c>
      <c r="C5357" s="1" t="s">
        <v>571</v>
      </c>
    </row>
    <row r="5358">
      <c r="A5358" s="1" t="s">
        <v>6</v>
      </c>
      <c r="B5358" s="11" t="s">
        <v>6054</v>
      </c>
      <c r="C5358" s="1" t="s">
        <v>1016</v>
      </c>
    </row>
    <row r="5359">
      <c r="A5359" s="1" t="s">
        <v>6</v>
      </c>
      <c r="B5359" s="11" t="s">
        <v>6055</v>
      </c>
      <c r="C5359" s="1" t="s">
        <v>2389</v>
      </c>
    </row>
    <row r="5360">
      <c r="A5360" s="1" t="s">
        <v>6</v>
      </c>
      <c r="B5360" s="11" t="s">
        <v>6056</v>
      </c>
      <c r="C5360" s="1" t="s">
        <v>1277</v>
      </c>
    </row>
    <row r="5361">
      <c r="A5361" s="1" t="s">
        <v>6</v>
      </c>
      <c r="B5361" s="11" t="s">
        <v>6057</v>
      </c>
      <c r="C5361" s="1" t="s">
        <v>1134</v>
      </c>
    </row>
    <row r="5362">
      <c r="A5362" s="1" t="s">
        <v>6</v>
      </c>
      <c r="B5362" s="11" t="s">
        <v>6058</v>
      </c>
      <c r="C5362" s="1" t="s">
        <v>764</v>
      </c>
    </row>
    <row r="5363">
      <c r="A5363" s="1" t="s">
        <v>6</v>
      </c>
      <c r="B5363" s="11" t="s">
        <v>6059</v>
      </c>
      <c r="C5363" s="1" t="s">
        <v>563</v>
      </c>
    </row>
    <row r="5364" hidden="1">
      <c r="A5364" s="1" t="s">
        <v>7</v>
      </c>
      <c r="B5364" s="11" t="s">
        <v>6060</v>
      </c>
      <c r="C5364" s="1" t="s">
        <v>571</v>
      </c>
    </row>
    <row r="5365">
      <c r="A5365" s="1" t="s">
        <v>6</v>
      </c>
      <c r="B5365" s="11" t="s">
        <v>6061</v>
      </c>
      <c r="C5365" s="1" t="s">
        <v>685</v>
      </c>
    </row>
    <row r="5366">
      <c r="A5366" s="1" t="s">
        <v>6</v>
      </c>
      <c r="B5366" s="11" t="s">
        <v>6062</v>
      </c>
      <c r="C5366" s="1" t="s">
        <v>540</v>
      </c>
    </row>
    <row r="5367">
      <c r="A5367" s="1" t="s">
        <v>6</v>
      </c>
      <c r="B5367" s="11" t="s">
        <v>6063</v>
      </c>
      <c r="C5367" s="1" t="s">
        <v>602</v>
      </c>
    </row>
    <row r="5368" hidden="1">
      <c r="A5368" s="1" t="s">
        <v>7</v>
      </c>
      <c r="B5368" s="11" t="s">
        <v>6064</v>
      </c>
      <c r="C5368" s="1" t="s">
        <v>536</v>
      </c>
    </row>
    <row r="5369">
      <c r="A5369" s="1" t="s">
        <v>6</v>
      </c>
      <c r="B5369" s="11" t="s">
        <v>6065</v>
      </c>
      <c r="C5369" s="1" t="s">
        <v>681</v>
      </c>
    </row>
    <row r="5370">
      <c r="A5370" s="1" t="s">
        <v>6</v>
      </c>
      <c r="B5370" s="11" t="s">
        <v>6066</v>
      </c>
      <c r="C5370" s="1" t="s">
        <v>610</v>
      </c>
    </row>
    <row r="5371">
      <c r="A5371" s="1" t="s">
        <v>6</v>
      </c>
      <c r="B5371" s="11" t="s">
        <v>6067</v>
      </c>
      <c r="C5371" s="1" t="s">
        <v>1196</v>
      </c>
    </row>
    <row r="5372" hidden="1">
      <c r="A5372" s="1" t="s">
        <v>7</v>
      </c>
      <c r="B5372" s="11" t="s">
        <v>6068</v>
      </c>
      <c r="C5372" s="1" t="s">
        <v>536</v>
      </c>
    </row>
    <row r="5373">
      <c r="A5373" s="1" t="s">
        <v>6</v>
      </c>
      <c r="B5373" s="11" t="s">
        <v>6069</v>
      </c>
      <c r="C5373" s="1" t="s">
        <v>2953</v>
      </c>
    </row>
    <row r="5374">
      <c r="A5374" s="1" t="s">
        <v>6</v>
      </c>
      <c r="B5374" s="11" t="s">
        <v>6070</v>
      </c>
      <c r="C5374" s="1" t="s">
        <v>737</v>
      </c>
    </row>
    <row r="5375">
      <c r="A5375" s="1" t="s">
        <v>6</v>
      </c>
      <c r="B5375" s="11" t="s">
        <v>6071</v>
      </c>
      <c r="C5375" s="1" t="s">
        <v>634</v>
      </c>
    </row>
    <row r="5376">
      <c r="A5376" s="1" t="s">
        <v>6</v>
      </c>
      <c r="B5376" s="11" t="s">
        <v>6072</v>
      </c>
      <c r="C5376" s="1" t="s">
        <v>894</v>
      </c>
    </row>
    <row r="5377">
      <c r="A5377" s="1" t="s">
        <v>6</v>
      </c>
      <c r="B5377" s="11" t="s">
        <v>6073</v>
      </c>
      <c r="C5377" s="1" t="s">
        <v>896</v>
      </c>
    </row>
    <row r="5378">
      <c r="A5378" s="1" t="s">
        <v>6</v>
      </c>
      <c r="B5378" s="11" t="s">
        <v>6074</v>
      </c>
      <c r="C5378" s="1" t="s">
        <v>6075</v>
      </c>
    </row>
    <row r="5379">
      <c r="A5379" s="1" t="s">
        <v>6</v>
      </c>
      <c r="B5379" s="11" t="s">
        <v>6076</v>
      </c>
      <c r="C5379" s="1" t="s">
        <v>1319</v>
      </c>
    </row>
    <row r="5380" hidden="1">
      <c r="A5380" s="1" t="s">
        <v>7</v>
      </c>
      <c r="B5380" s="11" t="s">
        <v>6077</v>
      </c>
      <c r="C5380" s="1" t="s">
        <v>536</v>
      </c>
    </row>
    <row r="5381">
      <c r="A5381" s="1" t="s">
        <v>6</v>
      </c>
      <c r="B5381" s="11" t="s">
        <v>6078</v>
      </c>
      <c r="C5381" s="1" t="s">
        <v>761</v>
      </c>
    </row>
    <row r="5382" hidden="1">
      <c r="A5382" s="1" t="s">
        <v>7</v>
      </c>
      <c r="B5382" s="11" t="s">
        <v>6079</v>
      </c>
      <c r="C5382" s="1" t="s">
        <v>628</v>
      </c>
    </row>
    <row r="5383">
      <c r="A5383" s="1" t="s">
        <v>6</v>
      </c>
      <c r="B5383" s="11" t="s">
        <v>6080</v>
      </c>
      <c r="C5383" s="1" t="s">
        <v>694</v>
      </c>
    </row>
    <row r="5384">
      <c r="A5384" s="1" t="s">
        <v>6</v>
      </c>
      <c r="B5384" s="11" t="s">
        <v>6081</v>
      </c>
      <c r="C5384" s="1" t="s">
        <v>552</v>
      </c>
    </row>
    <row r="5385">
      <c r="A5385" s="1" t="s">
        <v>6</v>
      </c>
      <c r="B5385" s="11" t="s">
        <v>6082</v>
      </c>
      <c r="C5385" s="1" t="s">
        <v>616</v>
      </c>
    </row>
    <row r="5386">
      <c r="A5386" s="1" t="s">
        <v>6</v>
      </c>
      <c r="B5386" s="11" t="s">
        <v>6083</v>
      </c>
      <c r="C5386" s="1" t="s">
        <v>1116</v>
      </c>
    </row>
    <row r="5387">
      <c r="A5387" s="1" t="s">
        <v>6</v>
      </c>
      <c r="B5387" s="11" t="s">
        <v>6084</v>
      </c>
      <c r="C5387" s="1" t="s">
        <v>602</v>
      </c>
    </row>
    <row r="5388">
      <c r="A5388" s="1" t="s">
        <v>6</v>
      </c>
      <c r="B5388" s="11" t="s">
        <v>6085</v>
      </c>
      <c r="C5388" s="1" t="s">
        <v>561</v>
      </c>
    </row>
    <row r="5389">
      <c r="A5389" s="1" t="s">
        <v>6</v>
      </c>
      <c r="B5389" s="11" t="s">
        <v>6086</v>
      </c>
      <c r="C5389" s="1" t="s">
        <v>567</v>
      </c>
    </row>
    <row r="5390">
      <c r="A5390" s="1" t="s">
        <v>6</v>
      </c>
      <c r="B5390" s="11" t="s">
        <v>6087</v>
      </c>
      <c r="C5390" s="1" t="s">
        <v>2389</v>
      </c>
    </row>
    <row r="5391">
      <c r="A5391" s="1" t="s">
        <v>6</v>
      </c>
      <c r="B5391" s="11" t="s">
        <v>6088</v>
      </c>
      <c r="C5391" s="1" t="s">
        <v>1134</v>
      </c>
    </row>
    <row r="5392">
      <c r="A5392" s="1" t="s">
        <v>6</v>
      </c>
      <c r="B5392" s="11" t="s">
        <v>6089</v>
      </c>
      <c r="C5392" s="1" t="s">
        <v>582</v>
      </c>
    </row>
    <row r="5393">
      <c r="A5393" s="1" t="s">
        <v>6</v>
      </c>
      <c r="B5393" s="11" t="s">
        <v>6090</v>
      </c>
      <c r="C5393" s="1" t="s">
        <v>803</v>
      </c>
    </row>
    <row r="5394">
      <c r="A5394" s="1" t="s">
        <v>6</v>
      </c>
      <c r="B5394" s="11" t="s">
        <v>6091</v>
      </c>
      <c r="C5394" s="1" t="s">
        <v>660</v>
      </c>
    </row>
    <row r="5395">
      <c r="A5395" s="1" t="s">
        <v>6</v>
      </c>
      <c r="B5395" s="11" t="s">
        <v>6092</v>
      </c>
      <c r="C5395" s="1" t="s">
        <v>1910</v>
      </c>
    </row>
    <row r="5396">
      <c r="A5396" s="1" t="s">
        <v>6</v>
      </c>
      <c r="B5396" s="11" t="s">
        <v>6093</v>
      </c>
      <c r="C5396" s="1" t="s">
        <v>705</v>
      </c>
    </row>
    <row r="5397">
      <c r="A5397" s="1" t="s">
        <v>6</v>
      </c>
      <c r="B5397" s="11" t="s">
        <v>6094</v>
      </c>
      <c r="C5397" s="1" t="s">
        <v>993</v>
      </c>
    </row>
    <row r="5398">
      <c r="A5398" s="1" t="s">
        <v>6</v>
      </c>
      <c r="B5398" s="11" t="s">
        <v>6095</v>
      </c>
      <c r="C5398" s="1" t="s">
        <v>896</v>
      </c>
    </row>
    <row r="5399">
      <c r="A5399" s="1" t="s">
        <v>6</v>
      </c>
      <c r="B5399" s="11" t="s">
        <v>6096</v>
      </c>
      <c r="C5399" s="1" t="s">
        <v>896</v>
      </c>
    </row>
    <row r="5400">
      <c r="A5400" s="1" t="s">
        <v>6</v>
      </c>
      <c r="B5400" s="11" t="s">
        <v>6097</v>
      </c>
      <c r="C5400" s="1" t="s">
        <v>876</v>
      </c>
    </row>
    <row r="5401">
      <c r="A5401" s="1" t="s">
        <v>6</v>
      </c>
      <c r="B5401" s="11" t="s">
        <v>6098</v>
      </c>
      <c r="C5401" s="1" t="s">
        <v>886</v>
      </c>
    </row>
    <row r="5402">
      <c r="A5402" s="1" t="s">
        <v>6</v>
      </c>
      <c r="B5402" s="11" t="s">
        <v>6099</v>
      </c>
      <c r="C5402" s="1" t="s">
        <v>1377</v>
      </c>
    </row>
    <row r="5403">
      <c r="A5403" s="1" t="s">
        <v>6</v>
      </c>
      <c r="B5403" s="11" t="s">
        <v>6100</v>
      </c>
      <c r="C5403" s="1" t="s">
        <v>530</v>
      </c>
    </row>
    <row r="5404" hidden="1">
      <c r="A5404" s="1" t="s">
        <v>7</v>
      </c>
      <c r="B5404" s="11" t="s">
        <v>6101</v>
      </c>
      <c r="C5404" s="1" t="s">
        <v>536</v>
      </c>
    </row>
    <row r="5405">
      <c r="A5405" s="1" t="s">
        <v>6</v>
      </c>
      <c r="B5405" s="11" t="s">
        <v>6102</v>
      </c>
      <c r="C5405" s="1" t="s">
        <v>869</v>
      </c>
    </row>
    <row r="5406">
      <c r="A5406" s="1" t="s">
        <v>6</v>
      </c>
      <c r="B5406" s="11" t="s">
        <v>6103</v>
      </c>
      <c r="C5406" s="1" t="s">
        <v>673</v>
      </c>
    </row>
    <row r="5407">
      <c r="A5407" s="1" t="s">
        <v>6</v>
      </c>
      <c r="B5407" s="11" t="s">
        <v>6104</v>
      </c>
      <c r="C5407" s="1" t="s">
        <v>976</v>
      </c>
    </row>
    <row r="5408" hidden="1">
      <c r="A5408" s="1" t="s">
        <v>7</v>
      </c>
      <c r="B5408" s="11" t="s">
        <v>6105</v>
      </c>
      <c r="C5408" s="1" t="s">
        <v>536</v>
      </c>
    </row>
    <row r="5409">
      <c r="A5409" s="1" t="s">
        <v>6</v>
      </c>
      <c r="B5409" s="11" t="s">
        <v>6106</v>
      </c>
      <c r="C5409" s="1" t="s">
        <v>681</v>
      </c>
    </row>
    <row r="5410">
      <c r="A5410" s="1" t="s">
        <v>6</v>
      </c>
      <c r="B5410" s="11" t="s">
        <v>6107</v>
      </c>
      <c r="C5410" s="1" t="s">
        <v>888</v>
      </c>
    </row>
    <row r="5411">
      <c r="A5411" s="1" t="s">
        <v>6</v>
      </c>
      <c r="B5411" s="11" t="s">
        <v>6108</v>
      </c>
      <c r="C5411" s="1" t="s">
        <v>1442</v>
      </c>
    </row>
    <row r="5412">
      <c r="A5412" s="1" t="s">
        <v>6</v>
      </c>
      <c r="B5412" s="11" t="s">
        <v>6109</v>
      </c>
      <c r="C5412" s="1" t="s">
        <v>538</v>
      </c>
    </row>
    <row r="5413">
      <c r="A5413" s="1" t="s">
        <v>6</v>
      </c>
      <c r="B5413" s="11" t="s">
        <v>6110</v>
      </c>
      <c r="C5413" s="1" t="s">
        <v>528</v>
      </c>
    </row>
    <row r="5414" hidden="1">
      <c r="A5414" s="1" t="s">
        <v>7</v>
      </c>
      <c r="B5414" s="11" t="s">
        <v>6111</v>
      </c>
      <c r="C5414" s="1" t="s">
        <v>536</v>
      </c>
    </row>
    <row r="5415" hidden="1">
      <c r="A5415" s="1" t="s">
        <v>7</v>
      </c>
      <c r="B5415" s="11" t="s">
        <v>6112</v>
      </c>
      <c r="C5415" s="1" t="s">
        <v>536</v>
      </c>
    </row>
    <row r="5416">
      <c r="A5416" s="1" t="s">
        <v>6</v>
      </c>
      <c r="B5416" s="11" t="s">
        <v>6113</v>
      </c>
      <c r="C5416" s="1" t="s">
        <v>677</v>
      </c>
    </row>
    <row r="5417">
      <c r="A5417" s="1" t="s">
        <v>6</v>
      </c>
      <c r="B5417" s="11" t="s">
        <v>6114</v>
      </c>
      <c r="C5417" s="1" t="s">
        <v>1288</v>
      </c>
    </row>
    <row r="5418">
      <c r="A5418" s="1" t="s">
        <v>6</v>
      </c>
      <c r="B5418" s="11" t="s">
        <v>6115</v>
      </c>
      <c r="C5418" s="1" t="s">
        <v>705</v>
      </c>
    </row>
    <row r="5419">
      <c r="A5419" s="1" t="s">
        <v>6</v>
      </c>
      <c r="B5419" s="11" t="s">
        <v>6116</v>
      </c>
      <c r="C5419" s="1" t="s">
        <v>538</v>
      </c>
    </row>
    <row r="5420">
      <c r="A5420" s="1" t="s">
        <v>6</v>
      </c>
      <c r="B5420" s="11" t="s">
        <v>6117</v>
      </c>
      <c r="C5420" s="1" t="s">
        <v>540</v>
      </c>
    </row>
    <row r="5421" hidden="1">
      <c r="A5421" s="1" t="s">
        <v>7</v>
      </c>
      <c r="B5421" s="11" t="s">
        <v>6118</v>
      </c>
      <c r="C5421" s="1" t="s">
        <v>536</v>
      </c>
    </row>
    <row r="5422">
      <c r="A5422" s="1" t="s">
        <v>6</v>
      </c>
      <c r="B5422" s="11" t="s">
        <v>6119</v>
      </c>
      <c r="C5422" s="1" t="s">
        <v>576</v>
      </c>
    </row>
    <row r="5423">
      <c r="A5423" s="1" t="s">
        <v>6</v>
      </c>
      <c r="B5423" s="11" t="s">
        <v>6120</v>
      </c>
      <c r="C5423" s="1" t="s">
        <v>3970</v>
      </c>
    </row>
    <row r="5424">
      <c r="A5424" s="1" t="s">
        <v>6</v>
      </c>
      <c r="B5424" s="11" t="s">
        <v>6121</v>
      </c>
      <c r="C5424" s="1" t="s">
        <v>528</v>
      </c>
    </row>
    <row r="5425" hidden="1">
      <c r="A5425" s="1" t="s">
        <v>7</v>
      </c>
      <c r="B5425" s="11" t="s">
        <v>6122</v>
      </c>
      <c r="C5425" s="1" t="s">
        <v>536</v>
      </c>
    </row>
    <row r="5426" hidden="1">
      <c r="A5426" s="1" t="s">
        <v>7</v>
      </c>
      <c r="B5426" s="11" t="s">
        <v>6123</v>
      </c>
      <c r="C5426" s="1" t="s">
        <v>2108</v>
      </c>
    </row>
    <row r="5427">
      <c r="A5427" s="1" t="s">
        <v>6</v>
      </c>
      <c r="B5427" s="11" t="s">
        <v>6124</v>
      </c>
      <c r="C5427" s="1" t="s">
        <v>528</v>
      </c>
    </row>
    <row r="5428" hidden="1">
      <c r="A5428" s="1" t="s">
        <v>7</v>
      </c>
      <c r="B5428" s="11" t="s">
        <v>6125</v>
      </c>
      <c r="C5428" s="1" t="s">
        <v>571</v>
      </c>
    </row>
    <row r="5429">
      <c r="A5429" s="1" t="s">
        <v>6</v>
      </c>
      <c r="B5429" s="11" t="s">
        <v>6126</v>
      </c>
      <c r="C5429" s="1" t="s">
        <v>671</v>
      </c>
    </row>
    <row r="5430">
      <c r="A5430" s="1" t="s">
        <v>6</v>
      </c>
      <c r="B5430" s="11" t="s">
        <v>6127</v>
      </c>
      <c r="C5430" s="1" t="s">
        <v>894</v>
      </c>
    </row>
    <row r="5431">
      <c r="A5431" s="1" t="s">
        <v>6</v>
      </c>
      <c r="B5431" s="11" t="s">
        <v>6128</v>
      </c>
      <c r="C5431" s="1" t="s">
        <v>894</v>
      </c>
    </row>
    <row r="5432">
      <c r="A5432" s="1" t="s">
        <v>6</v>
      </c>
      <c r="B5432" s="11" t="s">
        <v>271</v>
      </c>
      <c r="C5432" s="1" t="s">
        <v>6129</v>
      </c>
    </row>
    <row r="5433" hidden="1">
      <c r="A5433" s="1" t="s">
        <v>7</v>
      </c>
      <c r="B5433" s="11" t="s">
        <v>6130</v>
      </c>
      <c r="C5433" s="1" t="s">
        <v>1694</v>
      </c>
    </row>
    <row r="5434">
      <c r="A5434" s="1" t="s">
        <v>6</v>
      </c>
      <c r="B5434" s="11" t="s">
        <v>6131</v>
      </c>
      <c r="C5434" s="1" t="s">
        <v>696</v>
      </c>
    </row>
    <row r="5435">
      <c r="A5435" s="1" t="s">
        <v>6</v>
      </c>
      <c r="B5435" s="11" t="s">
        <v>6132</v>
      </c>
      <c r="C5435" s="1" t="s">
        <v>914</v>
      </c>
    </row>
    <row r="5436">
      <c r="A5436" s="1" t="s">
        <v>6</v>
      </c>
      <c r="B5436" s="11" t="s">
        <v>6133</v>
      </c>
      <c r="C5436" s="1" t="s">
        <v>645</v>
      </c>
    </row>
    <row r="5437" hidden="1">
      <c r="A5437" s="1" t="s">
        <v>7</v>
      </c>
      <c r="B5437" s="11" t="s">
        <v>6134</v>
      </c>
      <c r="C5437" s="1" t="s">
        <v>536</v>
      </c>
    </row>
    <row r="5438" hidden="1">
      <c r="A5438" s="1" t="s">
        <v>7</v>
      </c>
      <c r="B5438" s="11" t="s">
        <v>6135</v>
      </c>
      <c r="C5438" s="1" t="s">
        <v>571</v>
      </c>
    </row>
    <row r="5439">
      <c r="A5439" s="1" t="s">
        <v>6</v>
      </c>
      <c r="B5439" s="11" t="s">
        <v>6136</v>
      </c>
      <c r="C5439" s="1" t="s">
        <v>717</v>
      </c>
    </row>
    <row r="5440" hidden="1">
      <c r="A5440" s="1" t="s">
        <v>7</v>
      </c>
      <c r="B5440" s="11" t="s">
        <v>6137</v>
      </c>
      <c r="C5440" s="1" t="s">
        <v>571</v>
      </c>
    </row>
    <row r="5441">
      <c r="A5441" s="1" t="s">
        <v>6</v>
      </c>
      <c r="B5441" s="11" t="s">
        <v>6138</v>
      </c>
      <c r="C5441" s="1" t="s">
        <v>582</v>
      </c>
    </row>
    <row r="5442">
      <c r="A5442" s="1" t="s">
        <v>6</v>
      </c>
      <c r="B5442" s="11" t="s">
        <v>6139</v>
      </c>
      <c r="C5442" s="1" t="s">
        <v>914</v>
      </c>
    </row>
    <row r="5443" hidden="1">
      <c r="A5443" s="1" t="s">
        <v>7</v>
      </c>
      <c r="B5443" s="11" t="s">
        <v>6140</v>
      </c>
      <c r="C5443" s="1" t="s">
        <v>628</v>
      </c>
    </row>
    <row r="5444">
      <c r="A5444" s="1" t="s">
        <v>6</v>
      </c>
      <c r="B5444" s="11" t="s">
        <v>6141</v>
      </c>
      <c r="C5444" s="1" t="s">
        <v>671</v>
      </c>
    </row>
    <row r="5445">
      <c r="A5445" s="1" t="s">
        <v>6</v>
      </c>
      <c r="B5445" s="11" t="s">
        <v>6142</v>
      </c>
      <c r="C5445" s="1" t="s">
        <v>567</v>
      </c>
    </row>
    <row r="5446">
      <c r="A5446" s="1" t="s">
        <v>6</v>
      </c>
      <c r="B5446" s="11" t="s">
        <v>6143</v>
      </c>
      <c r="C5446" s="1" t="s">
        <v>587</v>
      </c>
    </row>
    <row r="5447">
      <c r="A5447" s="1" t="s">
        <v>6</v>
      </c>
      <c r="B5447" s="11" t="s">
        <v>6144</v>
      </c>
      <c r="C5447" s="1" t="s">
        <v>700</v>
      </c>
    </row>
    <row r="5448" hidden="1">
      <c r="A5448" s="1" t="s">
        <v>7</v>
      </c>
      <c r="B5448" s="11" t="s">
        <v>6145</v>
      </c>
      <c r="C5448" s="1" t="s">
        <v>1044</v>
      </c>
    </row>
    <row r="5449">
      <c r="A5449" s="1" t="s">
        <v>6</v>
      </c>
      <c r="B5449" s="11" t="s">
        <v>6146</v>
      </c>
      <c r="C5449" s="1" t="s">
        <v>580</v>
      </c>
    </row>
    <row r="5450">
      <c r="A5450" s="1" t="s">
        <v>6</v>
      </c>
      <c r="B5450" s="11" t="s">
        <v>6147</v>
      </c>
      <c r="C5450" s="1" t="s">
        <v>528</v>
      </c>
    </row>
    <row r="5451">
      <c r="A5451" s="1" t="s">
        <v>6</v>
      </c>
      <c r="B5451" s="11" t="s">
        <v>6148</v>
      </c>
      <c r="C5451" s="1" t="s">
        <v>563</v>
      </c>
    </row>
    <row r="5452">
      <c r="A5452" s="1" t="s">
        <v>6</v>
      </c>
      <c r="B5452" s="11" t="s">
        <v>6149</v>
      </c>
      <c r="C5452" s="1" t="s">
        <v>694</v>
      </c>
    </row>
    <row r="5453">
      <c r="A5453" s="1" t="s">
        <v>6</v>
      </c>
      <c r="B5453" s="11" t="s">
        <v>6150</v>
      </c>
      <c r="C5453" s="1" t="s">
        <v>538</v>
      </c>
    </row>
    <row r="5454">
      <c r="A5454" s="1" t="s">
        <v>6</v>
      </c>
      <c r="B5454" s="11" t="s">
        <v>6151</v>
      </c>
      <c r="C5454" s="1" t="s">
        <v>1277</v>
      </c>
    </row>
    <row r="5455">
      <c r="A5455" s="1" t="s">
        <v>6</v>
      </c>
      <c r="B5455" s="11" t="s">
        <v>6152</v>
      </c>
      <c r="C5455" s="1" t="s">
        <v>1196</v>
      </c>
    </row>
    <row r="5456">
      <c r="A5456" s="1" t="s">
        <v>6</v>
      </c>
      <c r="B5456" s="11" t="s">
        <v>6153</v>
      </c>
      <c r="C5456" s="1" t="s">
        <v>809</v>
      </c>
    </row>
    <row r="5457">
      <c r="A5457" s="1" t="s">
        <v>6</v>
      </c>
      <c r="B5457" s="11" t="s">
        <v>6154</v>
      </c>
      <c r="C5457" s="1" t="s">
        <v>929</v>
      </c>
    </row>
    <row r="5458" hidden="1">
      <c r="A5458" s="1" t="s">
        <v>7</v>
      </c>
      <c r="B5458" s="11" t="s">
        <v>6155</v>
      </c>
      <c r="C5458" s="1" t="s">
        <v>536</v>
      </c>
    </row>
    <row r="5459">
      <c r="A5459" s="1" t="s">
        <v>6</v>
      </c>
      <c r="B5459" s="11" t="s">
        <v>6156</v>
      </c>
      <c r="C5459" s="1" t="s">
        <v>620</v>
      </c>
    </row>
    <row r="5460" hidden="1">
      <c r="A5460" s="1" t="s">
        <v>7</v>
      </c>
      <c r="B5460" s="11" t="s">
        <v>6157</v>
      </c>
      <c r="C5460" s="1" t="s">
        <v>536</v>
      </c>
    </row>
    <row r="5461" hidden="1">
      <c r="A5461" s="1" t="s">
        <v>7</v>
      </c>
      <c r="B5461" s="11" t="s">
        <v>6158</v>
      </c>
      <c r="C5461" s="1" t="s">
        <v>571</v>
      </c>
    </row>
    <row r="5462">
      <c r="A5462" s="1" t="s">
        <v>6</v>
      </c>
      <c r="B5462" s="11" t="s">
        <v>6159</v>
      </c>
      <c r="C5462" s="1" t="s">
        <v>761</v>
      </c>
    </row>
    <row r="5463">
      <c r="A5463" s="1" t="s">
        <v>6</v>
      </c>
      <c r="B5463" s="11" t="s">
        <v>6160</v>
      </c>
      <c r="C5463" s="1" t="s">
        <v>803</v>
      </c>
    </row>
    <row r="5464" hidden="1">
      <c r="A5464" s="1" t="s">
        <v>7</v>
      </c>
      <c r="B5464" s="11" t="s">
        <v>6161</v>
      </c>
      <c r="C5464" s="1" t="s">
        <v>536</v>
      </c>
    </row>
    <row r="5465" hidden="1">
      <c r="A5465" s="1" t="s">
        <v>7</v>
      </c>
      <c r="B5465" s="11" t="s">
        <v>6162</v>
      </c>
      <c r="C5465" s="1" t="s">
        <v>536</v>
      </c>
    </row>
    <row r="5466">
      <c r="A5466" s="1" t="s">
        <v>6</v>
      </c>
      <c r="B5466" s="11" t="s">
        <v>6163</v>
      </c>
      <c r="C5466" s="1" t="s">
        <v>869</v>
      </c>
    </row>
    <row r="5467" hidden="1">
      <c r="A5467" s="1" t="s">
        <v>7</v>
      </c>
      <c r="B5467" s="11" t="s">
        <v>6164</v>
      </c>
      <c r="C5467" s="1" t="s">
        <v>536</v>
      </c>
    </row>
    <row r="5468">
      <c r="A5468" s="1" t="s">
        <v>6</v>
      </c>
      <c r="B5468" s="11" t="s">
        <v>6165</v>
      </c>
      <c r="C5468" s="1" t="s">
        <v>805</v>
      </c>
    </row>
    <row r="5469">
      <c r="A5469" s="1" t="s">
        <v>6</v>
      </c>
      <c r="B5469" s="11" t="s">
        <v>6166</v>
      </c>
      <c r="C5469" s="1" t="s">
        <v>996</v>
      </c>
    </row>
    <row r="5470">
      <c r="A5470" s="1" t="s">
        <v>6</v>
      </c>
      <c r="B5470" s="11" t="s">
        <v>6167</v>
      </c>
      <c r="C5470" s="1" t="s">
        <v>996</v>
      </c>
    </row>
    <row r="5471" hidden="1">
      <c r="A5471" s="1" t="s">
        <v>7</v>
      </c>
      <c r="B5471" s="11" t="s">
        <v>6168</v>
      </c>
      <c r="C5471" s="1" t="s">
        <v>536</v>
      </c>
    </row>
    <row r="5472">
      <c r="A5472" s="1" t="s">
        <v>6</v>
      </c>
      <c r="B5472" s="11" t="s">
        <v>6169</v>
      </c>
      <c r="C5472" s="1" t="s">
        <v>996</v>
      </c>
    </row>
    <row r="5473">
      <c r="A5473" s="1" t="s">
        <v>6</v>
      </c>
      <c r="B5473" s="11" t="s">
        <v>6170</v>
      </c>
      <c r="C5473" s="1" t="s">
        <v>1107</v>
      </c>
    </row>
    <row r="5474">
      <c r="A5474" s="1" t="s">
        <v>6</v>
      </c>
      <c r="B5474" s="11" t="s">
        <v>6171</v>
      </c>
      <c r="C5474" s="1" t="s">
        <v>996</v>
      </c>
    </row>
    <row r="5475">
      <c r="A5475" s="1" t="s">
        <v>6</v>
      </c>
      <c r="B5475" s="11" t="s">
        <v>6172</v>
      </c>
      <c r="C5475" s="1" t="s">
        <v>1107</v>
      </c>
    </row>
    <row r="5476">
      <c r="A5476" s="1" t="s">
        <v>6</v>
      </c>
      <c r="B5476" s="11" t="s">
        <v>6173</v>
      </c>
      <c r="C5476" s="1" t="s">
        <v>1107</v>
      </c>
    </row>
    <row r="5477">
      <c r="A5477" s="1" t="s">
        <v>6</v>
      </c>
      <c r="B5477" s="11" t="s">
        <v>6174</v>
      </c>
      <c r="C5477" s="1" t="s">
        <v>640</v>
      </c>
    </row>
    <row r="5478">
      <c r="A5478" s="1" t="s">
        <v>6</v>
      </c>
      <c r="B5478" s="11" t="s">
        <v>6175</v>
      </c>
      <c r="C5478" s="1" t="s">
        <v>1107</v>
      </c>
    </row>
    <row r="5479">
      <c r="A5479" s="1" t="s">
        <v>6</v>
      </c>
      <c r="B5479" s="11" t="s">
        <v>6176</v>
      </c>
      <c r="C5479" s="1" t="s">
        <v>1107</v>
      </c>
    </row>
    <row r="5480">
      <c r="A5480" s="1" t="s">
        <v>6</v>
      </c>
      <c r="B5480" s="11" t="s">
        <v>6177</v>
      </c>
      <c r="C5480" s="1" t="s">
        <v>1107</v>
      </c>
    </row>
    <row r="5481">
      <c r="A5481" s="1" t="s">
        <v>6</v>
      </c>
      <c r="B5481" s="11" t="s">
        <v>6178</v>
      </c>
      <c r="C5481" s="1" t="s">
        <v>673</v>
      </c>
    </row>
    <row r="5482" hidden="1">
      <c r="A5482" s="1" t="s">
        <v>7</v>
      </c>
      <c r="B5482" s="11" t="s">
        <v>6179</v>
      </c>
      <c r="C5482" s="1" t="s">
        <v>536</v>
      </c>
    </row>
    <row r="5483">
      <c r="A5483" s="1" t="s">
        <v>6</v>
      </c>
      <c r="B5483" s="11" t="s">
        <v>6180</v>
      </c>
      <c r="C5483" s="1" t="s">
        <v>561</v>
      </c>
    </row>
    <row r="5484">
      <c r="A5484" s="1" t="s">
        <v>6</v>
      </c>
      <c r="B5484" s="11" t="s">
        <v>6181</v>
      </c>
      <c r="C5484" s="1" t="s">
        <v>700</v>
      </c>
    </row>
    <row r="5485">
      <c r="A5485" s="1" t="s">
        <v>6</v>
      </c>
      <c r="B5485" s="11" t="s">
        <v>6182</v>
      </c>
      <c r="C5485" s="1" t="s">
        <v>705</v>
      </c>
    </row>
    <row r="5486" hidden="1">
      <c r="A5486" s="1" t="s">
        <v>7</v>
      </c>
      <c r="B5486" s="11" t="s">
        <v>6183</v>
      </c>
      <c r="C5486" s="1" t="s">
        <v>536</v>
      </c>
    </row>
    <row r="5487" hidden="1">
      <c r="A5487" s="1" t="s">
        <v>7</v>
      </c>
      <c r="B5487" s="11" t="s">
        <v>6184</v>
      </c>
      <c r="C5487" s="1" t="s">
        <v>536</v>
      </c>
    </row>
    <row r="5488" hidden="1">
      <c r="A5488" s="1" t="s">
        <v>7</v>
      </c>
      <c r="B5488" s="11" t="s">
        <v>6185</v>
      </c>
      <c r="C5488" s="1" t="s">
        <v>536</v>
      </c>
    </row>
    <row r="5489" hidden="1">
      <c r="A5489" s="1" t="s">
        <v>7</v>
      </c>
      <c r="B5489" s="11" t="s">
        <v>6186</v>
      </c>
      <c r="C5489" s="1" t="s">
        <v>536</v>
      </c>
    </row>
    <row r="5490">
      <c r="A5490" s="1" t="s">
        <v>6</v>
      </c>
      <c r="B5490" s="11" t="s">
        <v>6187</v>
      </c>
      <c r="C5490" s="1" t="s">
        <v>567</v>
      </c>
    </row>
    <row r="5491" hidden="1">
      <c r="A5491" s="1" t="s">
        <v>7</v>
      </c>
      <c r="B5491" s="11" t="s">
        <v>6188</v>
      </c>
      <c r="C5491" s="1" t="s">
        <v>628</v>
      </c>
    </row>
    <row r="5492">
      <c r="A5492" s="1" t="s">
        <v>6</v>
      </c>
      <c r="B5492" s="11" t="s">
        <v>6189</v>
      </c>
      <c r="C5492" s="1" t="s">
        <v>561</v>
      </c>
    </row>
    <row r="5493">
      <c r="A5493" s="1" t="s">
        <v>6</v>
      </c>
      <c r="B5493" s="11" t="s">
        <v>6190</v>
      </c>
      <c r="C5493" s="1" t="s">
        <v>582</v>
      </c>
    </row>
    <row r="5494">
      <c r="A5494" s="1" t="s">
        <v>6</v>
      </c>
      <c r="B5494" s="11" t="s">
        <v>6191</v>
      </c>
      <c r="C5494" s="1" t="s">
        <v>599</v>
      </c>
    </row>
    <row r="5495" hidden="1">
      <c r="A5495" s="1" t="s">
        <v>7</v>
      </c>
      <c r="B5495" s="11" t="s">
        <v>6192</v>
      </c>
      <c r="C5495" s="1" t="s">
        <v>571</v>
      </c>
    </row>
    <row r="5496" hidden="1">
      <c r="A5496" s="1" t="s">
        <v>7</v>
      </c>
      <c r="B5496" s="11" t="s">
        <v>6193</v>
      </c>
      <c r="C5496" s="1" t="s">
        <v>536</v>
      </c>
    </row>
    <row r="5497">
      <c r="A5497" s="1" t="s">
        <v>6</v>
      </c>
      <c r="B5497" s="11" t="s">
        <v>6194</v>
      </c>
      <c r="C5497" s="1" t="s">
        <v>610</v>
      </c>
    </row>
    <row r="5498">
      <c r="A5498" s="1" t="s">
        <v>6</v>
      </c>
      <c r="B5498" s="11" t="s">
        <v>6195</v>
      </c>
      <c r="C5498" s="1" t="s">
        <v>563</v>
      </c>
    </row>
    <row r="5499">
      <c r="A5499" s="1" t="s">
        <v>6</v>
      </c>
      <c r="B5499" s="11" t="s">
        <v>6196</v>
      </c>
      <c r="C5499" s="1" t="s">
        <v>1011</v>
      </c>
    </row>
    <row r="5500">
      <c r="A5500" s="1" t="s">
        <v>6</v>
      </c>
      <c r="B5500" s="11" t="s">
        <v>6197</v>
      </c>
      <c r="C5500" s="1" t="s">
        <v>540</v>
      </c>
    </row>
    <row r="5501" hidden="1">
      <c r="A5501" s="1" t="s">
        <v>7</v>
      </c>
      <c r="B5501" s="11" t="s">
        <v>6198</v>
      </c>
      <c r="C5501" s="1" t="s">
        <v>536</v>
      </c>
    </row>
    <row r="5502">
      <c r="A5502" s="1" t="s">
        <v>6</v>
      </c>
      <c r="B5502" s="11" t="s">
        <v>6199</v>
      </c>
      <c r="C5502" s="1" t="s">
        <v>879</v>
      </c>
    </row>
    <row r="5503">
      <c r="A5503" s="1" t="s">
        <v>6</v>
      </c>
      <c r="B5503" s="11" t="s">
        <v>6200</v>
      </c>
      <c r="C5503" s="1" t="s">
        <v>805</v>
      </c>
    </row>
    <row r="5504" hidden="1">
      <c r="A5504" s="1" t="s">
        <v>7</v>
      </c>
      <c r="B5504" s="11" t="s">
        <v>6201</v>
      </c>
      <c r="C5504" s="1" t="s">
        <v>536</v>
      </c>
    </row>
    <row r="5505">
      <c r="A5505" s="1" t="s">
        <v>6</v>
      </c>
      <c r="B5505" s="11" t="s">
        <v>6202</v>
      </c>
      <c r="C5505" s="1" t="s">
        <v>599</v>
      </c>
    </row>
    <row r="5506">
      <c r="A5506" s="1" t="s">
        <v>6</v>
      </c>
      <c r="B5506" s="11" t="s">
        <v>6203</v>
      </c>
      <c r="C5506" s="1" t="s">
        <v>700</v>
      </c>
    </row>
    <row r="5507">
      <c r="A5507" s="1" t="s">
        <v>6</v>
      </c>
      <c r="B5507" s="11" t="s">
        <v>6204</v>
      </c>
      <c r="C5507" s="1" t="s">
        <v>750</v>
      </c>
    </row>
    <row r="5508">
      <c r="A5508" s="1" t="s">
        <v>6</v>
      </c>
      <c r="B5508" s="11" t="s">
        <v>6205</v>
      </c>
      <c r="C5508" s="1" t="s">
        <v>1122</v>
      </c>
    </row>
    <row r="5509">
      <c r="A5509" s="1" t="s">
        <v>6</v>
      </c>
      <c r="B5509" s="11" t="s">
        <v>6206</v>
      </c>
      <c r="C5509" s="1" t="s">
        <v>666</v>
      </c>
    </row>
    <row r="5510">
      <c r="A5510" s="1" t="s">
        <v>6</v>
      </c>
      <c r="B5510" s="11" t="s">
        <v>6207</v>
      </c>
      <c r="C5510" s="1" t="s">
        <v>546</v>
      </c>
    </row>
    <row r="5511">
      <c r="A5511" s="1" t="s">
        <v>6</v>
      </c>
      <c r="B5511" s="11" t="s">
        <v>6208</v>
      </c>
      <c r="C5511" s="1" t="s">
        <v>534</v>
      </c>
    </row>
    <row r="5512">
      <c r="A5512" s="1" t="s">
        <v>6</v>
      </c>
      <c r="B5512" s="11" t="s">
        <v>6209</v>
      </c>
      <c r="C5512" s="1" t="s">
        <v>761</v>
      </c>
    </row>
    <row r="5513">
      <c r="A5513" s="1" t="s">
        <v>6</v>
      </c>
      <c r="B5513" s="11" t="s">
        <v>6210</v>
      </c>
      <c r="C5513" s="1" t="s">
        <v>685</v>
      </c>
    </row>
    <row r="5514">
      <c r="A5514" s="1" t="s">
        <v>6</v>
      </c>
      <c r="B5514" s="11" t="s">
        <v>6211</v>
      </c>
      <c r="C5514" s="1" t="s">
        <v>602</v>
      </c>
    </row>
    <row r="5515" hidden="1">
      <c r="A5515" s="1" t="s">
        <v>7</v>
      </c>
      <c r="B5515" s="11" t="s">
        <v>6212</v>
      </c>
      <c r="C5515" s="1" t="s">
        <v>536</v>
      </c>
    </row>
    <row r="5516">
      <c r="A5516" s="1" t="s">
        <v>6</v>
      </c>
      <c r="B5516" s="11" t="s">
        <v>6213</v>
      </c>
      <c r="C5516" s="1" t="s">
        <v>645</v>
      </c>
    </row>
    <row r="5517">
      <c r="A5517" s="1" t="s">
        <v>6</v>
      </c>
      <c r="B5517" s="11" t="s">
        <v>6214</v>
      </c>
      <c r="C5517" s="1" t="s">
        <v>534</v>
      </c>
    </row>
    <row r="5518" hidden="1">
      <c r="A5518" s="1" t="s">
        <v>7</v>
      </c>
      <c r="B5518" s="11" t="s">
        <v>6215</v>
      </c>
      <c r="C5518" s="1" t="s">
        <v>536</v>
      </c>
    </row>
    <row r="5519">
      <c r="A5519" s="1" t="s">
        <v>6</v>
      </c>
      <c r="B5519" s="11" t="s">
        <v>6216</v>
      </c>
      <c r="C5519" s="1" t="s">
        <v>565</v>
      </c>
    </row>
    <row r="5520">
      <c r="A5520" s="1" t="s">
        <v>6</v>
      </c>
      <c r="B5520" s="11" t="s">
        <v>6217</v>
      </c>
      <c r="C5520" s="1" t="s">
        <v>569</v>
      </c>
    </row>
    <row r="5521">
      <c r="A5521" s="1" t="s">
        <v>6</v>
      </c>
      <c r="B5521" s="11" t="s">
        <v>6218</v>
      </c>
      <c r="C5521" s="1" t="s">
        <v>582</v>
      </c>
    </row>
    <row r="5522">
      <c r="A5522" s="1" t="s">
        <v>6</v>
      </c>
      <c r="B5522" s="11" t="s">
        <v>6219</v>
      </c>
      <c r="C5522" s="1" t="s">
        <v>888</v>
      </c>
    </row>
    <row r="5523">
      <c r="A5523" s="1" t="s">
        <v>6</v>
      </c>
      <c r="B5523" s="11" t="s">
        <v>6220</v>
      </c>
      <c r="C5523" s="1" t="s">
        <v>1910</v>
      </c>
    </row>
    <row r="5524">
      <c r="A5524" s="1" t="s">
        <v>6</v>
      </c>
      <c r="B5524" s="11" t="s">
        <v>6221</v>
      </c>
      <c r="C5524" s="1" t="s">
        <v>546</v>
      </c>
    </row>
    <row r="5525">
      <c r="A5525" s="1" t="s">
        <v>6</v>
      </c>
      <c r="B5525" s="11" t="s">
        <v>6222</v>
      </c>
      <c r="C5525" s="1" t="s">
        <v>610</v>
      </c>
    </row>
    <row r="5526" hidden="1">
      <c r="A5526" s="1" t="s">
        <v>7</v>
      </c>
      <c r="B5526" s="11" t="s">
        <v>6223</v>
      </c>
      <c r="C5526" s="1" t="s">
        <v>571</v>
      </c>
    </row>
    <row r="5527" hidden="1">
      <c r="A5527" s="1" t="s">
        <v>7</v>
      </c>
      <c r="B5527" s="11" t="s">
        <v>6224</v>
      </c>
      <c r="C5527" s="1" t="s">
        <v>536</v>
      </c>
    </row>
    <row r="5528">
      <c r="A5528" s="1" t="s">
        <v>6</v>
      </c>
      <c r="B5528" s="11" t="s">
        <v>6225</v>
      </c>
      <c r="C5528" s="1" t="s">
        <v>761</v>
      </c>
    </row>
    <row r="5529">
      <c r="A5529" s="1" t="s">
        <v>6</v>
      </c>
      <c r="B5529" s="11" t="s">
        <v>6226</v>
      </c>
      <c r="C5529" s="1" t="s">
        <v>569</v>
      </c>
    </row>
    <row r="5530" hidden="1">
      <c r="A5530" s="1" t="s">
        <v>7</v>
      </c>
      <c r="B5530" s="11" t="s">
        <v>6227</v>
      </c>
      <c r="C5530" s="1" t="s">
        <v>536</v>
      </c>
    </row>
    <row r="5531">
      <c r="A5531" s="1" t="s">
        <v>6</v>
      </c>
      <c r="B5531" s="11" t="s">
        <v>6228</v>
      </c>
      <c r="C5531" s="1" t="s">
        <v>591</v>
      </c>
    </row>
    <row r="5532">
      <c r="A5532" s="1" t="s">
        <v>6</v>
      </c>
      <c r="B5532" s="11" t="s">
        <v>6229</v>
      </c>
      <c r="C5532" s="1" t="s">
        <v>761</v>
      </c>
    </row>
    <row r="5533">
      <c r="A5533" s="1" t="s">
        <v>6</v>
      </c>
      <c r="B5533" s="11" t="s">
        <v>6230</v>
      </c>
      <c r="C5533" s="1" t="s">
        <v>888</v>
      </c>
    </row>
    <row r="5534">
      <c r="A5534" s="1" t="s">
        <v>6</v>
      </c>
      <c r="B5534" s="11" t="s">
        <v>6231</v>
      </c>
      <c r="C5534" s="1" t="s">
        <v>685</v>
      </c>
    </row>
    <row r="5535" hidden="1">
      <c r="A5535" s="1" t="s">
        <v>7</v>
      </c>
      <c r="B5535" s="11" t="s">
        <v>6232</v>
      </c>
      <c r="C5535" s="1" t="s">
        <v>536</v>
      </c>
    </row>
    <row r="5536">
      <c r="A5536" s="1" t="s">
        <v>6</v>
      </c>
      <c r="B5536" s="11" t="s">
        <v>6233</v>
      </c>
      <c r="C5536" s="1" t="s">
        <v>879</v>
      </c>
    </row>
    <row r="5537">
      <c r="A5537" s="1" t="s">
        <v>6</v>
      </c>
      <c r="B5537" s="11" t="s">
        <v>6234</v>
      </c>
      <c r="C5537" s="1" t="s">
        <v>705</v>
      </c>
    </row>
    <row r="5538" hidden="1">
      <c r="A5538" s="1" t="s">
        <v>7</v>
      </c>
      <c r="B5538" s="11" t="s">
        <v>6235</v>
      </c>
      <c r="C5538" s="1" t="s">
        <v>536</v>
      </c>
    </row>
    <row r="5539">
      <c r="A5539" s="1" t="s">
        <v>6</v>
      </c>
      <c r="B5539" s="11" t="s">
        <v>6236</v>
      </c>
      <c r="C5539" s="1" t="s">
        <v>768</v>
      </c>
    </row>
    <row r="5540" hidden="1">
      <c r="A5540" s="1" t="s">
        <v>7</v>
      </c>
      <c r="B5540" s="11" t="s">
        <v>6237</v>
      </c>
      <c r="C5540" s="1" t="s">
        <v>2257</v>
      </c>
    </row>
    <row r="5541">
      <c r="A5541" s="1" t="s">
        <v>6</v>
      </c>
      <c r="B5541" s="11" t="s">
        <v>6238</v>
      </c>
      <c r="C5541" s="1" t="s">
        <v>610</v>
      </c>
    </row>
    <row r="5542">
      <c r="A5542" s="1" t="s">
        <v>6</v>
      </c>
      <c r="B5542" s="11" t="s">
        <v>6239</v>
      </c>
      <c r="C5542" s="1" t="s">
        <v>602</v>
      </c>
    </row>
    <row r="5543">
      <c r="A5543" s="1" t="s">
        <v>6</v>
      </c>
      <c r="B5543" s="11" t="s">
        <v>6240</v>
      </c>
      <c r="C5543" s="1" t="s">
        <v>722</v>
      </c>
    </row>
    <row r="5544">
      <c r="A5544" s="1" t="s">
        <v>6</v>
      </c>
      <c r="B5544" s="11" t="s">
        <v>6241</v>
      </c>
      <c r="C5544" s="1" t="s">
        <v>673</v>
      </c>
    </row>
    <row r="5545">
      <c r="A5545" s="1" t="s">
        <v>6</v>
      </c>
      <c r="B5545" s="11" t="s">
        <v>6242</v>
      </c>
      <c r="C5545" s="1" t="s">
        <v>552</v>
      </c>
    </row>
    <row r="5546">
      <c r="A5546" s="1" t="s">
        <v>6</v>
      </c>
      <c r="B5546" s="11" t="s">
        <v>6243</v>
      </c>
      <c r="C5546" s="1" t="s">
        <v>694</v>
      </c>
    </row>
    <row r="5547" hidden="1">
      <c r="A5547" s="1" t="s">
        <v>7</v>
      </c>
      <c r="B5547" s="11" t="s">
        <v>6244</v>
      </c>
      <c r="C5547" s="1" t="s">
        <v>571</v>
      </c>
    </row>
    <row r="5548" hidden="1">
      <c r="A5548" s="1" t="s">
        <v>7</v>
      </c>
      <c r="B5548" s="11" t="s">
        <v>6245</v>
      </c>
      <c r="C5548" s="1" t="s">
        <v>536</v>
      </c>
    </row>
    <row r="5549">
      <c r="A5549" s="1" t="s">
        <v>6</v>
      </c>
      <c r="B5549" s="11" t="s">
        <v>6246</v>
      </c>
      <c r="C5549" s="1" t="s">
        <v>733</v>
      </c>
    </row>
    <row r="5550">
      <c r="A5550" s="1" t="s">
        <v>6</v>
      </c>
      <c r="B5550" s="11" t="s">
        <v>6247</v>
      </c>
      <c r="C5550" s="1" t="s">
        <v>662</v>
      </c>
    </row>
    <row r="5551">
      <c r="A5551" s="1" t="s">
        <v>6</v>
      </c>
      <c r="B5551" s="11" t="s">
        <v>6248</v>
      </c>
      <c r="C5551" s="1" t="s">
        <v>681</v>
      </c>
    </row>
    <row r="5552">
      <c r="A5552" s="1" t="s">
        <v>6</v>
      </c>
      <c r="B5552" s="11" t="s">
        <v>6249</v>
      </c>
      <c r="C5552" s="1" t="s">
        <v>561</v>
      </c>
    </row>
    <row r="5553" hidden="1">
      <c r="A5553" s="1" t="s">
        <v>7</v>
      </c>
      <c r="B5553" s="11" t="s">
        <v>6250</v>
      </c>
      <c r="C5553" s="1" t="s">
        <v>536</v>
      </c>
    </row>
    <row r="5554">
      <c r="A5554" s="1" t="s">
        <v>6</v>
      </c>
      <c r="B5554" s="11" t="s">
        <v>6251</v>
      </c>
      <c r="C5554" s="1" t="s">
        <v>1134</v>
      </c>
    </row>
    <row r="5555">
      <c r="A5555" s="1" t="s">
        <v>6</v>
      </c>
      <c r="B5555" s="11" t="s">
        <v>6252</v>
      </c>
      <c r="C5555" s="1" t="s">
        <v>587</v>
      </c>
    </row>
    <row r="5556" hidden="1">
      <c r="A5556" s="1" t="s">
        <v>7</v>
      </c>
      <c r="B5556" s="11" t="s">
        <v>6253</v>
      </c>
      <c r="C5556" s="1" t="s">
        <v>1044</v>
      </c>
    </row>
    <row r="5557">
      <c r="A5557" s="1" t="s">
        <v>6</v>
      </c>
      <c r="B5557" s="11" t="s">
        <v>6254</v>
      </c>
      <c r="C5557" s="1" t="s">
        <v>634</v>
      </c>
    </row>
    <row r="5558" hidden="1">
      <c r="A5558" s="1" t="s">
        <v>7</v>
      </c>
      <c r="B5558" s="11" t="s">
        <v>6255</v>
      </c>
      <c r="C5558" s="1" t="s">
        <v>571</v>
      </c>
    </row>
    <row r="5559">
      <c r="A5559" s="1" t="s">
        <v>6</v>
      </c>
      <c r="B5559" s="11" t="s">
        <v>6256</v>
      </c>
      <c r="C5559" s="1" t="s">
        <v>587</v>
      </c>
    </row>
    <row r="5560">
      <c r="A5560" s="1" t="s">
        <v>6</v>
      </c>
      <c r="B5560" s="11" t="s">
        <v>6257</v>
      </c>
      <c r="C5560" s="1" t="s">
        <v>761</v>
      </c>
    </row>
    <row r="5561">
      <c r="A5561" s="1" t="s">
        <v>6</v>
      </c>
      <c r="B5561" s="11" t="s">
        <v>6258</v>
      </c>
      <c r="C5561" s="1" t="s">
        <v>540</v>
      </c>
    </row>
    <row r="5562">
      <c r="A5562" s="1" t="s">
        <v>6</v>
      </c>
      <c r="B5562" s="11" t="s">
        <v>6259</v>
      </c>
      <c r="C5562" s="1" t="s">
        <v>914</v>
      </c>
    </row>
    <row r="5563">
      <c r="A5563" s="1" t="s">
        <v>6</v>
      </c>
      <c r="B5563" s="11" t="s">
        <v>6260</v>
      </c>
      <c r="C5563" s="1" t="s">
        <v>599</v>
      </c>
    </row>
    <row r="5564" hidden="1">
      <c r="A5564" s="1" t="s">
        <v>7</v>
      </c>
      <c r="B5564" s="11" t="s">
        <v>6261</v>
      </c>
      <c r="C5564" s="1" t="s">
        <v>526</v>
      </c>
    </row>
    <row r="5565">
      <c r="A5565" s="1" t="s">
        <v>6</v>
      </c>
      <c r="B5565" s="11" t="s">
        <v>6262</v>
      </c>
      <c r="C5565" s="1" t="s">
        <v>565</v>
      </c>
    </row>
    <row r="5566">
      <c r="A5566" s="1" t="s">
        <v>6</v>
      </c>
      <c r="B5566" s="11" t="s">
        <v>6263</v>
      </c>
      <c r="C5566" s="1" t="s">
        <v>1103</v>
      </c>
    </row>
    <row r="5567">
      <c r="A5567" s="1" t="s">
        <v>6</v>
      </c>
      <c r="B5567" s="11" t="s">
        <v>6264</v>
      </c>
      <c r="C5567" s="1" t="s">
        <v>671</v>
      </c>
    </row>
    <row r="5568">
      <c r="A5568" s="1" t="s">
        <v>6</v>
      </c>
      <c r="B5568" s="11" t="s">
        <v>6265</v>
      </c>
      <c r="C5568" s="1" t="s">
        <v>561</v>
      </c>
    </row>
    <row r="5569" hidden="1">
      <c r="A5569" s="1" t="s">
        <v>7</v>
      </c>
      <c r="B5569" s="11" t="s">
        <v>6266</v>
      </c>
      <c r="C5569" s="1" t="s">
        <v>536</v>
      </c>
    </row>
    <row r="5570">
      <c r="A5570" s="1" t="s">
        <v>6</v>
      </c>
      <c r="B5570" s="11" t="s">
        <v>6267</v>
      </c>
      <c r="C5570" s="1" t="s">
        <v>546</v>
      </c>
    </row>
    <row r="5571">
      <c r="A5571" s="1" t="s">
        <v>6</v>
      </c>
      <c r="B5571" s="11" t="s">
        <v>6268</v>
      </c>
      <c r="C5571" s="1" t="s">
        <v>597</v>
      </c>
    </row>
    <row r="5572">
      <c r="A5572" s="1" t="s">
        <v>6</v>
      </c>
      <c r="B5572" s="11" t="s">
        <v>6269</v>
      </c>
      <c r="C5572" s="1" t="s">
        <v>768</v>
      </c>
    </row>
    <row r="5573">
      <c r="A5573" s="1" t="s">
        <v>6</v>
      </c>
      <c r="B5573" s="11" t="s">
        <v>6270</v>
      </c>
      <c r="C5573" s="1" t="s">
        <v>896</v>
      </c>
    </row>
    <row r="5574" hidden="1">
      <c r="A5574" s="1" t="s">
        <v>7</v>
      </c>
      <c r="B5574" s="11" t="s">
        <v>6271</v>
      </c>
      <c r="C5574" s="1" t="s">
        <v>628</v>
      </c>
    </row>
    <row r="5575">
      <c r="A5575" s="1" t="s">
        <v>6</v>
      </c>
      <c r="B5575" s="11" t="s">
        <v>6272</v>
      </c>
      <c r="C5575" s="1" t="s">
        <v>685</v>
      </c>
    </row>
    <row r="5576" hidden="1">
      <c r="A5576" s="1" t="s">
        <v>7</v>
      </c>
      <c r="B5576" s="11" t="s">
        <v>6273</v>
      </c>
      <c r="C5576" s="1" t="s">
        <v>536</v>
      </c>
    </row>
    <row r="5577">
      <c r="A5577" s="1" t="s">
        <v>6</v>
      </c>
      <c r="B5577" s="11" t="s">
        <v>6274</v>
      </c>
      <c r="C5577" s="1" t="s">
        <v>1067</v>
      </c>
    </row>
    <row r="5578">
      <c r="A5578" s="1" t="s">
        <v>6</v>
      </c>
      <c r="B5578" s="11" t="s">
        <v>6275</v>
      </c>
      <c r="C5578" s="1" t="s">
        <v>618</v>
      </c>
    </row>
    <row r="5579">
      <c r="A5579" s="1" t="s">
        <v>6</v>
      </c>
      <c r="B5579" s="11" t="s">
        <v>6276</v>
      </c>
      <c r="C5579" s="1" t="s">
        <v>1134</v>
      </c>
    </row>
    <row r="5580">
      <c r="A5580" s="1" t="s">
        <v>6</v>
      </c>
      <c r="B5580" s="11" t="s">
        <v>6277</v>
      </c>
      <c r="C5580" s="1" t="s">
        <v>599</v>
      </c>
    </row>
    <row r="5581">
      <c r="A5581" s="1" t="s">
        <v>6</v>
      </c>
      <c r="B5581" s="11" t="s">
        <v>6278</v>
      </c>
      <c r="C5581" s="1" t="s">
        <v>737</v>
      </c>
    </row>
    <row r="5582">
      <c r="A5582" s="1" t="s">
        <v>6</v>
      </c>
      <c r="B5582" s="11" t="s">
        <v>6279</v>
      </c>
      <c r="C5582" s="1" t="s">
        <v>597</v>
      </c>
    </row>
    <row r="5583">
      <c r="A5583" s="1" t="s">
        <v>6</v>
      </c>
      <c r="B5583" s="11" t="s">
        <v>6280</v>
      </c>
      <c r="C5583" s="1" t="s">
        <v>620</v>
      </c>
    </row>
    <row r="5584">
      <c r="A5584" s="1" t="s">
        <v>6</v>
      </c>
      <c r="B5584" s="11" t="s">
        <v>6281</v>
      </c>
      <c r="C5584" s="1" t="s">
        <v>550</v>
      </c>
    </row>
    <row r="5585">
      <c r="A5585" s="1" t="s">
        <v>6</v>
      </c>
      <c r="B5585" s="11" t="s">
        <v>6282</v>
      </c>
      <c r="C5585" s="1" t="s">
        <v>671</v>
      </c>
    </row>
    <row r="5586" hidden="1">
      <c r="A5586" s="1" t="s">
        <v>7</v>
      </c>
      <c r="B5586" s="11" t="s">
        <v>6283</v>
      </c>
      <c r="C5586" s="1" t="s">
        <v>536</v>
      </c>
    </row>
    <row r="5587">
      <c r="A5587" s="1" t="s">
        <v>6</v>
      </c>
      <c r="B5587" s="11" t="s">
        <v>6284</v>
      </c>
      <c r="C5587" s="1" t="s">
        <v>803</v>
      </c>
    </row>
    <row r="5588" hidden="1">
      <c r="A5588" s="1" t="s">
        <v>7</v>
      </c>
      <c r="B5588" s="11" t="s">
        <v>6285</v>
      </c>
      <c r="C5588" s="1" t="s">
        <v>571</v>
      </c>
    </row>
    <row r="5589">
      <c r="A5589" s="1" t="s">
        <v>6</v>
      </c>
      <c r="B5589" s="11" t="s">
        <v>6286</v>
      </c>
      <c r="C5589" s="1" t="s">
        <v>642</v>
      </c>
    </row>
    <row r="5590" hidden="1">
      <c r="A5590" s="1" t="s">
        <v>7</v>
      </c>
      <c r="B5590" s="11" t="s">
        <v>6287</v>
      </c>
      <c r="C5590" s="1" t="s">
        <v>571</v>
      </c>
    </row>
    <row r="5591">
      <c r="A5591" s="1" t="s">
        <v>6</v>
      </c>
      <c r="B5591" s="11" t="s">
        <v>6288</v>
      </c>
      <c r="C5591" s="1" t="s">
        <v>886</v>
      </c>
    </row>
    <row r="5592">
      <c r="A5592" s="1" t="s">
        <v>6</v>
      </c>
      <c r="B5592" s="11" t="s">
        <v>6289</v>
      </c>
      <c r="C5592" s="1" t="s">
        <v>879</v>
      </c>
    </row>
    <row r="5593">
      <c r="A5593" s="1" t="s">
        <v>6</v>
      </c>
      <c r="B5593" s="11" t="s">
        <v>6290</v>
      </c>
      <c r="C5593" s="1" t="s">
        <v>700</v>
      </c>
    </row>
    <row r="5594">
      <c r="A5594" s="1" t="s">
        <v>6</v>
      </c>
      <c r="B5594" s="11" t="s">
        <v>6291</v>
      </c>
      <c r="C5594" s="1" t="s">
        <v>694</v>
      </c>
    </row>
    <row r="5595">
      <c r="A5595" s="1" t="s">
        <v>6</v>
      </c>
      <c r="B5595" s="11" t="s">
        <v>6292</v>
      </c>
      <c r="C5595" s="1" t="s">
        <v>538</v>
      </c>
    </row>
    <row r="5596">
      <c r="A5596" s="1" t="s">
        <v>6</v>
      </c>
      <c r="B5596" s="11" t="s">
        <v>6293</v>
      </c>
      <c r="C5596" s="1" t="s">
        <v>528</v>
      </c>
    </row>
    <row r="5597">
      <c r="A5597" s="1" t="s">
        <v>6</v>
      </c>
      <c r="B5597" s="11" t="s">
        <v>6294</v>
      </c>
      <c r="C5597" s="1" t="s">
        <v>550</v>
      </c>
    </row>
    <row r="5598">
      <c r="A5598" s="1" t="s">
        <v>6</v>
      </c>
      <c r="B5598" s="11" t="s">
        <v>6295</v>
      </c>
      <c r="C5598" s="1" t="s">
        <v>540</v>
      </c>
    </row>
    <row r="5599" hidden="1">
      <c r="A5599" s="1" t="s">
        <v>7</v>
      </c>
      <c r="B5599" s="11" t="s">
        <v>6296</v>
      </c>
      <c r="C5599" s="1" t="s">
        <v>571</v>
      </c>
    </row>
    <row r="5600" hidden="1">
      <c r="A5600" s="1" t="s">
        <v>7</v>
      </c>
      <c r="B5600" s="11" t="s">
        <v>6297</v>
      </c>
      <c r="C5600" s="1" t="s">
        <v>536</v>
      </c>
    </row>
    <row r="5601">
      <c r="A5601" s="1" t="s">
        <v>6</v>
      </c>
      <c r="B5601" s="11" t="s">
        <v>6298</v>
      </c>
      <c r="C5601" s="1" t="s">
        <v>587</v>
      </c>
    </row>
    <row r="5602">
      <c r="A5602" s="1" t="s">
        <v>6</v>
      </c>
      <c r="B5602" s="11" t="s">
        <v>6299</v>
      </c>
      <c r="C5602" s="1" t="s">
        <v>599</v>
      </c>
    </row>
    <row r="5603">
      <c r="A5603" s="1" t="s">
        <v>6</v>
      </c>
      <c r="B5603" s="11" t="s">
        <v>6300</v>
      </c>
      <c r="C5603" s="1" t="s">
        <v>1377</v>
      </c>
    </row>
    <row r="5604" hidden="1">
      <c r="A5604" s="1" t="s">
        <v>7</v>
      </c>
      <c r="B5604" s="11" t="s">
        <v>6301</v>
      </c>
      <c r="C5604" s="1" t="s">
        <v>536</v>
      </c>
    </row>
    <row r="5605" hidden="1">
      <c r="A5605" s="1" t="s">
        <v>7</v>
      </c>
      <c r="B5605" s="11" t="s">
        <v>6302</v>
      </c>
      <c r="C5605" s="1" t="s">
        <v>571</v>
      </c>
    </row>
    <row r="5606">
      <c r="A5606" s="1" t="s">
        <v>6</v>
      </c>
      <c r="B5606" s="11" t="s">
        <v>6303</v>
      </c>
      <c r="C5606" s="1" t="s">
        <v>894</v>
      </c>
    </row>
    <row r="5607">
      <c r="A5607" s="1" t="s">
        <v>6</v>
      </c>
      <c r="B5607" s="11" t="s">
        <v>6304</v>
      </c>
      <c r="C5607" s="1" t="s">
        <v>6305</v>
      </c>
    </row>
    <row r="5608">
      <c r="A5608" s="1" t="s">
        <v>6</v>
      </c>
      <c r="B5608" s="11" t="s">
        <v>6306</v>
      </c>
      <c r="C5608" s="1" t="s">
        <v>645</v>
      </c>
    </row>
    <row r="5609">
      <c r="A5609" s="1" t="s">
        <v>6</v>
      </c>
      <c r="B5609" s="11" t="s">
        <v>6307</v>
      </c>
      <c r="C5609" s="1" t="s">
        <v>717</v>
      </c>
    </row>
    <row r="5610">
      <c r="A5610" s="1" t="s">
        <v>6</v>
      </c>
      <c r="B5610" s="11" t="s">
        <v>6308</v>
      </c>
      <c r="C5610" s="1" t="s">
        <v>876</v>
      </c>
    </row>
    <row r="5611" hidden="1">
      <c r="A5611" s="1" t="s">
        <v>7</v>
      </c>
      <c r="B5611" s="11" t="s">
        <v>6309</v>
      </c>
      <c r="C5611" s="1" t="s">
        <v>536</v>
      </c>
    </row>
    <row r="5612">
      <c r="A5612" s="1" t="s">
        <v>6</v>
      </c>
      <c r="B5612" s="11" t="s">
        <v>6310</v>
      </c>
      <c r="C5612" s="1" t="s">
        <v>737</v>
      </c>
    </row>
    <row r="5613" hidden="1">
      <c r="A5613" s="1" t="s">
        <v>7</v>
      </c>
      <c r="B5613" s="11" t="s">
        <v>6311</v>
      </c>
      <c r="C5613" s="1" t="s">
        <v>571</v>
      </c>
    </row>
    <row r="5614" hidden="1">
      <c r="A5614" s="1" t="s">
        <v>7</v>
      </c>
      <c r="B5614" s="11" t="s">
        <v>6312</v>
      </c>
      <c r="C5614" s="1" t="s">
        <v>536</v>
      </c>
    </row>
    <row r="5615">
      <c r="A5615" s="1" t="s">
        <v>6</v>
      </c>
      <c r="B5615" s="11" t="s">
        <v>6313</v>
      </c>
      <c r="C5615" s="1" t="s">
        <v>1442</v>
      </c>
    </row>
    <row r="5616">
      <c r="A5616" s="1" t="s">
        <v>6</v>
      </c>
      <c r="B5616" s="11" t="s">
        <v>6314</v>
      </c>
      <c r="C5616" s="1" t="s">
        <v>587</v>
      </c>
    </row>
    <row r="5617">
      <c r="A5617" s="1" t="s">
        <v>6</v>
      </c>
      <c r="B5617" s="11" t="s">
        <v>6315</v>
      </c>
      <c r="C5617" s="1" t="s">
        <v>1116</v>
      </c>
    </row>
    <row r="5618">
      <c r="A5618" s="1" t="s">
        <v>6</v>
      </c>
      <c r="B5618" s="11" t="s">
        <v>6316</v>
      </c>
      <c r="C5618" s="1" t="s">
        <v>620</v>
      </c>
    </row>
    <row r="5619" hidden="1">
      <c r="A5619" s="1" t="s">
        <v>7</v>
      </c>
      <c r="B5619" s="11" t="s">
        <v>6317</v>
      </c>
      <c r="C5619" s="1" t="s">
        <v>536</v>
      </c>
    </row>
    <row r="5620" hidden="1">
      <c r="A5620" s="1" t="s">
        <v>7</v>
      </c>
      <c r="B5620" s="11" t="s">
        <v>6318</v>
      </c>
      <c r="C5620" s="1" t="s">
        <v>628</v>
      </c>
    </row>
    <row r="5621" hidden="1">
      <c r="A5621" s="1" t="s">
        <v>7</v>
      </c>
      <c r="B5621" s="11" t="s">
        <v>6319</v>
      </c>
      <c r="C5621" s="1" t="s">
        <v>536</v>
      </c>
    </row>
    <row r="5622">
      <c r="A5622" s="1" t="s">
        <v>6</v>
      </c>
      <c r="B5622" s="11" t="s">
        <v>6320</v>
      </c>
      <c r="C5622" s="1" t="s">
        <v>890</v>
      </c>
    </row>
    <row r="5623" hidden="1">
      <c r="A5623" s="1" t="s">
        <v>7</v>
      </c>
      <c r="B5623" s="11" t="s">
        <v>6321</v>
      </c>
      <c r="C5623" s="1" t="s">
        <v>536</v>
      </c>
    </row>
    <row r="5624" hidden="1">
      <c r="A5624" s="1" t="s">
        <v>7</v>
      </c>
      <c r="B5624" s="11" t="s">
        <v>6322</v>
      </c>
      <c r="C5624" s="1" t="s">
        <v>536</v>
      </c>
    </row>
    <row r="5625" hidden="1">
      <c r="A5625" s="1" t="s">
        <v>7</v>
      </c>
      <c r="B5625" s="11" t="s">
        <v>6323</v>
      </c>
      <c r="C5625" s="1" t="s">
        <v>536</v>
      </c>
    </row>
    <row r="5626">
      <c r="A5626" s="1" t="s">
        <v>6</v>
      </c>
      <c r="B5626" s="11" t="s">
        <v>6324</v>
      </c>
      <c r="C5626" s="1" t="s">
        <v>978</v>
      </c>
    </row>
    <row r="5627" hidden="1">
      <c r="A5627" s="1" t="s">
        <v>7</v>
      </c>
      <c r="B5627" s="11" t="s">
        <v>6325</v>
      </c>
      <c r="C5627" s="1" t="s">
        <v>536</v>
      </c>
    </row>
    <row r="5628">
      <c r="A5628" s="1" t="s">
        <v>6</v>
      </c>
      <c r="B5628" s="11" t="s">
        <v>6326</v>
      </c>
      <c r="C5628" s="1" t="s">
        <v>544</v>
      </c>
    </row>
    <row r="5629">
      <c r="A5629" s="1" t="s">
        <v>6</v>
      </c>
      <c r="B5629" s="11" t="s">
        <v>6327</v>
      </c>
      <c r="C5629" s="1" t="s">
        <v>766</v>
      </c>
    </row>
    <row r="5630">
      <c r="A5630" s="1" t="s">
        <v>6</v>
      </c>
      <c r="B5630" s="11" t="s">
        <v>6328</v>
      </c>
      <c r="C5630" s="1" t="s">
        <v>886</v>
      </c>
    </row>
    <row r="5631" hidden="1">
      <c r="A5631" s="1" t="s">
        <v>7</v>
      </c>
      <c r="B5631" s="11" t="s">
        <v>6329</v>
      </c>
      <c r="C5631" s="1" t="s">
        <v>536</v>
      </c>
    </row>
    <row r="5632" hidden="1">
      <c r="A5632" s="1" t="s">
        <v>7</v>
      </c>
      <c r="B5632" s="11" t="s">
        <v>6330</v>
      </c>
      <c r="C5632" s="1" t="s">
        <v>536</v>
      </c>
    </row>
    <row r="5633" hidden="1">
      <c r="A5633" s="1" t="s">
        <v>7</v>
      </c>
      <c r="B5633" s="11" t="s">
        <v>6331</v>
      </c>
      <c r="C5633" s="1" t="s">
        <v>536</v>
      </c>
    </row>
    <row r="5634">
      <c r="A5634" s="1" t="s">
        <v>6</v>
      </c>
      <c r="B5634" s="11" t="s">
        <v>6332</v>
      </c>
      <c r="C5634" s="1" t="s">
        <v>673</v>
      </c>
    </row>
    <row r="5635">
      <c r="A5635" s="1" t="s">
        <v>6</v>
      </c>
      <c r="B5635" s="11" t="s">
        <v>6333</v>
      </c>
      <c r="C5635" s="1" t="s">
        <v>597</v>
      </c>
    </row>
    <row r="5636">
      <c r="A5636" s="1" t="s">
        <v>6</v>
      </c>
      <c r="B5636" s="11" t="s">
        <v>6334</v>
      </c>
      <c r="C5636" s="1" t="s">
        <v>561</v>
      </c>
    </row>
    <row r="5637" hidden="1">
      <c r="A5637" s="1" t="s">
        <v>7</v>
      </c>
      <c r="B5637" s="11" t="s">
        <v>6335</v>
      </c>
      <c r="C5637" s="1" t="s">
        <v>536</v>
      </c>
    </row>
    <row r="5638">
      <c r="A5638" s="1" t="s">
        <v>6</v>
      </c>
      <c r="B5638" s="11" t="s">
        <v>6336</v>
      </c>
      <c r="C5638" s="1" t="s">
        <v>681</v>
      </c>
    </row>
    <row r="5639" hidden="1">
      <c r="A5639" s="1" t="s">
        <v>7</v>
      </c>
      <c r="B5639" s="11" t="s">
        <v>6337</v>
      </c>
      <c r="C5639" s="1" t="s">
        <v>536</v>
      </c>
    </row>
    <row r="5640">
      <c r="A5640" s="1" t="s">
        <v>6</v>
      </c>
      <c r="B5640" s="11" t="s">
        <v>6338</v>
      </c>
      <c r="C5640" s="1" t="s">
        <v>894</v>
      </c>
    </row>
    <row r="5641">
      <c r="A5641" s="1" t="s">
        <v>6</v>
      </c>
      <c r="B5641" s="11" t="s">
        <v>6339</v>
      </c>
      <c r="C5641" s="1" t="s">
        <v>538</v>
      </c>
    </row>
    <row r="5642" hidden="1">
      <c r="A5642" s="1" t="s">
        <v>7</v>
      </c>
      <c r="B5642" s="11" t="s">
        <v>6340</v>
      </c>
      <c r="C5642" s="1" t="s">
        <v>1694</v>
      </c>
    </row>
    <row r="5643">
      <c r="A5643" s="1" t="s">
        <v>6</v>
      </c>
      <c r="B5643" s="11" t="s">
        <v>6341</v>
      </c>
      <c r="C5643" s="1" t="s">
        <v>587</v>
      </c>
    </row>
    <row r="5644" hidden="1">
      <c r="A5644" s="1" t="s">
        <v>7</v>
      </c>
      <c r="B5644" s="11" t="s">
        <v>6342</v>
      </c>
      <c r="C5644" s="1" t="s">
        <v>536</v>
      </c>
    </row>
    <row r="5645">
      <c r="A5645" s="1" t="s">
        <v>6</v>
      </c>
      <c r="B5645" s="11" t="s">
        <v>6343</v>
      </c>
      <c r="C5645" s="1" t="s">
        <v>6344</v>
      </c>
    </row>
    <row r="5646" hidden="1">
      <c r="A5646" s="1" t="s">
        <v>7</v>
      </c>
      <c r="B5646" s="11" t="s">
        <v>6345</v>
      </c>
      <c r="C5646" s="1" t="s">
        <v>536</v>
      </c>
    </row>
    <row r="5647">
      <c r="A5647" s="1" t="s">
        <v>6</v>
      </c>
      <c r="B5647" s="11" t="s">
        <v>6346</v>
      </c>
      <c r="C5647" s="1" t="s">
        <v>809</v>
      </c>
    </row>
    <row r="5648" hidden="1">
      <c r="A5648" s="1" t="s">
        <v>7</v>
      </c>
      <c r="B5648" s="11" t="s">
        <v>6347</v>
      </c>
      <c r="C5648" s="1" t="s">
        <v>536</v>
      </c>
    </row>
    <row r="5649">
      <c r="A5649" s="1" t="s">
        <v>6</v>
      </c>
      <c r="B5649" s="11" t="s">
        <v>6348</v>
      </c>
      <c r="C5649" s="1" t="s">
        <v>700</v>
      </c>
    </row>
    <row r="5650" hidden="1">
      <c r="A5650" s="1" t="s">
        <v>7</v>
      </c>
      <c r="B5650" s="11" t="s">
        <v>6349</v>
      </c>
      <c r="C5650" s="1" t="s">
        <v>628</v>
      </c>
    </row>
    <row r="5651" hidden="1">
      <c r="A5651" s="1" t="s">
        <v>7</v>
      </c>
      <c r="B5651" s="11" t="s">
        <v>6350</v>
      </c>
      <c r="C5651" s="1" t="s">
        <v>536</v>
      </c>
    </row>
    <row r="5652">
      <c r="A5652" s="1" t="s">
        <v>6</v>
      </c>
      <c r="B5652" s="11" t="s">
        <v>6351</v>
      </c>
      <c r="C5652" s="1" t="s">
        <v>530</v>
      </c>
    </row>
    <row r="5653">
      <c r="A5653" s="1" t="s">
        <v>6</v>
      </c>
      <c r="B5653" s="11" t="s">
        <v>6352</v>
      </c>
      <c r="C5653" s="1" t="s">
        <v>602</v>
      </c>
    </row>
    <row r="5654">
      <c r="A5654" s="1" t="s">
        <v>6</v>
      </c>
      <c r="B5654" s="11" t="s">
        <v>6353</v>
      </c>
      <c r="C5654" s="1" t="s">
        <v>532</v>
      </c>
    </row>
    <row r="5655">
      <c r="A5655" s="1" t="s">
        <v>6</v>
      </c>
      <c r="B5655" s="11" t="s">
        <v>6354</v>
      </c>
      <c r="C5655" s="1" t="s">
        <v>569</v>
      </c>
    </row>
    <row r="5656">
      <c r="A5656" s="1" t="s">
        <v>6</v>
      </c>
      <c r="B5656" s="11" t="s">
        <v>6355</v>
      </c>
      <c r="C5656" s="1" t="s">
        <v>528</v>
      </c>
    </row>
    <row r="5657">
      <c r="A5657" s="1" t="s">
        <v>6</v>
      </c>
      <c r="B5657" s="11" t="s">
        <v>6356</v>
      </c>
      <c r="C5657" s="1" t="s">
        <v>1277</v>
      </c>
    </row>
    <row r="5658" hidden="1">
      <c r="A5658" s="1" t="s">
        <v>7</v>
      </c>
      <c r="B5658" s="11" t="s">
        <v>6357</v>
      </c>
      <c r="C5658" s="1" t="s">
        <v>628</v>
      </c>
    </row>
    <row r="5659">
      <c r="A5659" s="1" t="s">
        <v>6</v>
      </c>
      <c r="B5659" s="11" t="s">
        <v>6358</v>
      </c>
      <c r="C5659" s="1" t="s">
        <v>645</v>
      </c>
    </row>
    <row r="5660" hidden="1">
      <c r="A5660" s="1" t="s">
        <v>7</v>
      </c>
      <c r="B5660" s="11" t="s">
        <v>6359</v>
      </c>
      <c r="C5660" s="1" t="s">
        <v>536</v>
      </c>
    </row>
    <row r="5661">
      <c r="A5661" s="1" t="s">
        <v>6</v>
      </c>
      <c r="B5661" s="11" t="s">
        <v>6360</v>
      </c>
      <c r="C5661" s="1" t="s">
        <v>576</v>
      </c>
    </row>
    <row r="5662" hidden="1">
      <c r="A5662" s="1" t="s">
        <v>7</v>
      </c>
      <c r="B5662" s="11" t="s">
        <v>6361</v>
      </c>
      <c r="C5662" s="1" t="s">
        <v>628</v>
      </c>
    </row>
    <row r="5663">
      <c r="A5663" s="1" t="s">
        <v>6</v>
      </c>
      <c r="B5663" s="11" t="s">
        <v>6362</v>
      </c>
      <c r="C5663" s="1" t="s">
        <v>620</v>
      </c>
    </row>
    <row r="5664" hidden="1">
      <c r="A5664" s="1" t="s">
        <v>7</v>
      </c>
      <c r="B5664" s="11" t="s">
        <v>6363</v>
      </c>
      <c r="C5664" s="1" t="s">
        <v>536</v>
      </c>
    </row>
    <row r="5665" hidden="1">
      <c r="A5665" s="1" t="s">
        <v>7</v>
      </c>
      <c r="B5665" s="11" t="s">
        <v>6364</v>
      </c>
      <c r="C5665" s="1" t="s">
        <v>536</v>
      </c>
    </row>
    <row r="5666" hidden="1">
      <c r="A5666" s="1" t="s">
        <v>7</v>
      </c>
      <c r="B5666" s="11" t="s">
        <v>6365</v>
      </c>
      <c r="C5666" s="1" t="s">
        <v>536</v>
      </c>
    </row>
    <row r="5667" hidden="1">
      <c r="A5667" s="1" t="s">
        <v>7</v>
      </c>
      <c r="B5667" s="11" t="s">
        <v>6366</v>
      </c>
      <c r="C5667" s="1" t="s">
        <v>536</v>
      </c>
    </row>
    <row r="5668">
      <c r="A5668" s="1" t="s">
        <v>6</v>
      </c>
      <c r="B5668" s="11" t="s">
        <v>6367</v>
      </c>
      <c r="C5668" s="1" t="s">
        <v>550</v>
      </c>
    </row>
    <row r="5669">
      <c r="A5669" s="1" t="s">
        <v>6</v>
      </c>
      <c r="B5669" s="11" t="s">
        <v>6368</v>
      </c>
      <c r="C5669" s="1" t="s">
        <v>662</v>
      </c>
    </row>
    <row r="5670">
      <c r="A5670" s="1" t="s">
        <v>6</v>
      </c>
      <c r="B5670" s="11" t="s">
        <v>6369</v>
      </c>
      <c r="C5670" s="1" t="s">
        <v>602</v>
      </c>
    </row>
    <row r="5671" hidden="1">
      <c r="A5671" s="1" t="s">
        <v>7</v>
      </c>
      <c r="B5671" s="11" t="s">
        <v>6370</v>
      </c>
      <c r="C5671" s="1" t="s">
        <v>536</v>
      </c>
    </row>
    <row r="5672">
      <c r="A5672" s="1" t="s">
        <v>6</v>
      </c>
      <c r="B5672" s="11" t="s">
        <v>6371</v>
      </c>
      <c r="C5672" s="1" t="s">
        <v>879</v>
      </c>
    </row>
    <row r="5673">
      <c r="A5673" s="1" t="s">
        <v>6</v>
      </c>
      <c r="B5673" s="11" t="s">
        <v>6372</v>
      </c>
      <c r="C5673" s="1" t="s">
        <v>573</v>
      </c>
    </row>
    <row r="5674">
      <c r="A5674" s="1" t="s">
        <v>6</v>
      </c>
      <c r="B5674" s="11" t="s">
        <v>6373</v>
      </c>
      <c r="C5674" s="1" t="s">
        <v>538</v>
      </c>
    </row>
    <row r="5675">
      <c r="A5675" s="1" t="s">
        <v>6</v>
      </c>
      <c r="B5675" s="11" t="s">
        <v>6374</v>
      </c>
      <c r="C5675" s="1" t="s">
        <v>563</v>
      </c>
    </row>
    <row r="5676">
      <c r="A5676" s="1" t="s">
        <v>6</v>
      </c>
      <c r="B5676" s="11" t="s">
        <v>6375</v>
      </c>
      <c r="C5676" s="1" t="s">
        <v>673</v>
      </c>
    </row>
    <row r="5677">
      <c r="A5677" s="1" t="s">
        <v>6</v>
      </c>
      <c r="B5677" s="11" t="s">
        <v>6376</v>
      </c>
      <c r="C5677" s="1" t="s">
        <v>538</v>
      </c>
    </row>
    <row r="5678">
      <c r="A5678" s="1" t="s">
        <v>6</v>
      </c>
      <c r="B5678" s="11" t="s">
        <v>6377</v>
      </c>
      <c r="C5678" s="1" t="s">
        <v>1593</v>
      </c>
    </row>
    <row r="5679">
      <c r="A5679" s="1" t="s">
        <v>6</v>
      </c>
      <c r="B5679" s="11" t="s">
        <v>6378</v>
      </c>
      <c r="C5679" s="1" t="s">
        <v>534</v>
      </c>
    </row>
    <row r="5680" hidden="1">
      <c r="A5680" s="1" t="s">
        <v>7</v>
      </c>
      <c r="B5680" s="11" t="s">
        <v>6379</v>
      </c>
      <c r="C5680" s="1" t="s">
        <v>536</v>
      </c>
    </row>
    <row r="5681">
      <c r="A5681" s="1" t="s">
        <v>6</v>
      </c>
      <c r="B5681" s="11" t="s">
        <v>6380</v>
      </c>
      <c r="C5681" s="1" t="s">
        <v>681</v>
      </c>
    </row>
    <row r="5682" hidden="1">
      <c r="A5682" s="1" t="s">
        <v>7</v>
      </c>
      <c r="B5682" s="11" t="s">
        <v>6381</v>
      </c>
      <c r="C5682" s="1" t="s">
        <v>536</v>
      </c>
    </row>
    <row r="5683">
      <c r="A5683" s="1" t="s">
        <v>6</v>
      </c>
      <c r="B5683" s="11" t="s">
        <v>6382</v>
      </c>
      <c r="C5683" s="1" t="s">
        <v>694</v>
      </c>
    </row>
    <row r="5684">
      <c r="A5684" s="1" t="s">
        <v>6</v>
      </c>
      <c r="B5684" s="11" t="s">
        <v>6383</v>
      </c>
      <c r="C5684" s="1" t="s">
        <v>550</v>
      </c>
    </row>
    <row r="5685">
      <c r="A5685" s="1" t="s">
        <v>6</v>
      </c>
      <c r="B5685" s="11" t="s">
        <v>6384</v>
      </c>
      <c r="C5685" s="1" t="s">
        <v>1204</v>
      </c>
    </row>
    <row r="5686">
      <c r="A5686" s="1" t="s">
        <v>6</v>
      </c>
      <c r="B5686" s="11" t="s">
        <v>6385</v>
      </c>
      <c r="C5686" s="1" t="s">
        <v>705</v>
      </c>
    </row>
    <row r="5687">
      <c r="A5687" s="1" t="s">
        <v>6</v>
      </c>
      <c r="B5687" s="11" t="s">
        <v>6386</v>
      </c>
      <c r="C5687" s="1" t="s">
        <v>805</v>
      </c>
    </row>
    <row r="5688">
      <c r="A5688" s="1" t="s">
        <v>6</v>
      </c>
      <c r="B5688" s="11" t="s">
        <v>6387</v>
      </c>
      <c r="C5688" s="1" t="s">
        <v>720</v>
      </c>
    </row>
    <row r="5689">
      <c r="A5689" s="1" t="s">
        <v>6</v>
      </c>
      <c r="B5689" s="11" t="s">
        <v>6388</v>
      </c>
      <c r="C5689" s="1" t="s">
        <v>561</v>
      </c>
    </row>
    <row r="5690" hidden="1">
      <c r="A5690" s="1" t="s">
        <v>7</v>
      </c>
      <c r="B5690" s="11" t="s">
        <v>6389</v>
      </c>
      <c r="C5690" s="1" t="s">
        <v>536</v>
      </c>
    </row>
    <row r="5691">
      <c r="A5691" s="1" t="s">
        <v>6</v>
      </c>
      <c r="B5691" s="11" t="s">
        <v>6390</v>
      </c>
      <c r="C5691" s="1" t="s">
        <v>766</v>
      </c>
    </row>
    <row r="5692">
      <c r="A5692" s="1" t="s">
        <v>6</v>
      </c>
      <c r="B5692" s="11" t="s">
        <v>6391</v>
      </c>
      <c r="C5692" s="1" t="s">
        <v>532</v>
      </c>
    </row>
    <row r="5693">
      <c r="A5693" s="1" t="s">
        <v>6</v>
      </c>
      <c r="B5693" s="11" t="s">
        <v>6392</v>
      </c>
      <c r="C5693" s="1" t="s">
        <v>1219</v>
      </c>
    </row>
    <row r="5694" hidden="1">
      <c r="A5694" s="1" t="s">
        <v>7</v>
      </c>
      <c r="B5694" s="11" t="s">
        <v>6393</v>
      </c>
      <c r="C5694" s="1" t="s">
        <v>526</v>
      </c>
    </row>
    <row r="5695">
      <c r="A5695" s="1" t="s">
        <v>6</v>
      </c>
      <c r="B5695" s="11" t="s">
        <v>6394</v>
      </c>
      <c r="C5695" s="1" t="s">
        <v>1149</v>
      </c>
    </row>
    <row r="5696">
      <c r="A5696" s="1" t="s">
        <v>6</v>
      </c>
      <c r="B5696" s="11" t="s">
        <v>6395</v>
      </c>
      <c r="C5696" s="1" t="s">
        <v>6396</v>
      </c>
    </row>
    <row r="5697">
      <c r="A5697" s="1" t="s">
        <v>6</v>
      </c>
      <c r="B5697" s="11" t="s">
        <v>6397</v>
      </c>
      <c r="C5697" s="1" t="s">
        <v>1787</v>
      </c>
    </row>
    <row r="5698">
      <c r="A5698" s="1" t="s">
        <v>6</v>
      </c>
      <c r="B5698" s="11" t="s">
        <v>6398</v>
      </c>
      <c r="C5698" s="1" t="s">
        <v>552</v>
      </c>
    </row>
    <row r="5699">
      <c r="A5699" s="1" t="s">
        <v>6</v>
      </c>
      <c r="B5699" s="11" t="s">
        <v>6399</v>
      </c>
      <c r="C5699" s="1" t="s">
        <v>645</v>
      </c>
    </row>
    <row r="5700">
      <c r="A5700" s="1" t="s">
        <v>6</v>
      </c>
      <c r="B5700" s="11" t="s">
        <v>6400</v>
      </c>
      <c r="C5700" s="1" t="s">
        <v>662</v>
      </c>
    </row>
    <row r="5701">
      <c r="A5701" s="1" t="s">
        <v>6</v>
      </c>
      <c r="B5701" s="11" t="s">
        <v>6401</v>
      </c>
      <c r="C5701" s="1" t="s">
        <v>662</v>
      </c>
    </row>
    <row r="5702">
      <c r="A5702" s="1" t="s">
        <v>6</v>
      </c>
      <c r="B5702" s="11" t="s">
        <v>6402</v>
      </c>
      <c r="C5702" s="1" t="s">
        <v>584</v>
      </c>
    </row>
    <row r="5703" hidden="1">
      <c r="A5703" s="1" t="s">
        <v>7</v>
      </c>
      <c r="B5703" s="11" t="s">
        <v>6403</v>
      </c>
      <c r="C5703" s="1" t="s">
        <v>571</v>
      </c>
    </row>
    <row r="5704">
      <c r="A5704" s="1" t="s">
        <v>6</v>
      </c>
      <c r="B5704" s="11" t="s">
        <v>6404</v>
      </c>
      <c r="C5704" s="1" t="s">
        <v>597</v>
      </c>
    </row>
    <row r="5705" hidden="1">
      <c r="A5705" s="1" t="s">
        <v>7</v>
      </c>
      <c r="B5705" s="11" t="s">
        <v>6405</v>
      </c>
      <c r="C5705" s="1" t="s">
        <v>526</v>
      </c>
    </row>
    <row r="5706">
      <c r="A5706" s="1" t="s">
        <v>6</v>
      </c>
      <c r="B5706" s="11" t="s">
        <v>6406</v>
      </c>
      <c r="C5706" s="1" t="s">
        <v>673</v>
      </c>
    </row>
    <row r="5707" hidden="1">
      <c r="A5707" s="1" t="s">
        <v>7</v>
      </c>
      <c r="B5707" s="11" t="s">
        <v>6407</v>
      </c>
      <c r="C5707" s="1" t="s">
        <v>536</v>
      </c>
    </row>
    <row r="5708" hidden="1">
      <c r="A5708" s="1" t="s">
        <v>7</v>
      </c>
      <c r="B5708" s="11" t="s">
        <v>6408</v>
      </c>
      <c r="C5708" s="1" t="s">
        <v>536</v>
      </c>
    </row>
    <row r="5709">
      <c r="A5709" s="1" t="s">
        <v>6</v>
      </c>
      <c r="B5709" s="11" t="s">
        <v>6409</v>
      </c>
      <c r="C5709" s="1" t="s">
        <v>561</v>
      </c>
    </row>
    <row r="5710" hidden="1">
      <c r="A5710" s="1" t="s">
        <v>7</v>
      </c>
      <c r="B5710" s="11" t="s">
        <v>6410</v>
      </c>
      <c r="C5710" s="1" t="s">
        <v>536</v>
      </c>
    </row>
    <row r="5711">
      <c r="A5711" s="1" t="s">
        <v>6</v>
      </c>
      <c r="B5711" s="11" t="s">
        <v>6411</v>
      </c>
      <c r="C5711" s="1" t="s">
        <v>565</v>
      </c>
    </row>
    <row r="5712">
      <c r="A5712" s="1" t="s">
        <v>6</v>
      </c>
      <c r="B5712" s="11" t="s">
        <v>6412</v>
      </c>
      <c r="C5712" s="1" t="s">
        <v>620</v>
      </c>
    </row>
    <row r="5713" hidden="1">
      <c r="A5713" s="1" t="s">
        <v>7</v>
      </c>
      <c r="B5713" s="11" t="s">
        <v>6413</v>
      </c>
      <c r="C5713" s="1" t="s">
        <v>536</v>
      </c>
    </row>
    <row r="5714" hidden="1">
      <c r="A5714" s="1" t="s">
        <v>7</v>
      </c>
      <c r="B5714" s="11" t="s">
        <v>6414</v>
      </c>
      <c r="C5714" s="1" t="s">
        <v>536</v>
      </c>
    </row>
    <row r="5715">
      <c r="A5715" s="1" t="s">
        <v>6</v>
      </c>
      <c r="B5715" s="11" t="s">
        <v>6415</v>
      </c>
      <c r="C5715" s="1" t="s">
        <v>717</v>
      </c>
    </row>
    <row r="5716">
      <c r="A5716" s="1" t="s">
        <v>6</v>
      </c>
      <c r="B5716" s="11" t="s">
        <v>6416</v>
      </c>
      <c r="C5716" s="1" t="s">
        <v>528</v>
      </c>
    </row>
    <row r="5717">
      <c r="A5717" s="1" t="s">
        <v>6</v>
      </c>
      <c r="B5717" s="11" t="s">
        <v>6417</v>
      </c>
      <c r="C5717" s="1" t="s">
        <v>610</v>
      </c>
    </row>
    <row r="5718">
      <c r="A5718" s="1" t="s">
        <v>6</v>
      </c>
      <c r="B5718" s="11" t="s">
        <v>6418</v>
      </c>
      <c r="C5718" s="1" t="s">
        <v>563</v>
      </c>
    </row>
    <row r="5719" hidden="1">
      <c r="A5719" s="1" t="s">
        <v>7</v>
      </c>
      <c r="B5719" s="11" t="s">
        <v>6419</v>
      </c>
      <c r="C5719" s="1" t="s">
        <v>571</v>
      </c>
    </row>
    <row r="5720">
      <c r="A5720" s="1" t="s">
        <v>6</v>
      </c>
      <c r="B5720" s="11" t="s">
        <v>6420</v>
      </c>
      <c r="C5720" s="1" t="s">
        <v>597</v>
      </c>
    </row>
    <row r="5721" hidden="1">
      <c r="A5721" s="1" t="s">
        <v>7</v>
      </c>
      <c r="B5721" s="11" t="s">
        <v>6421</v>
      </c>
      <c r="C5721" s="1" t="s">
        <v>571</v>
      </c>
    </row>
    <row r="5722">
      <c r="A5722" s="1" t="s">
        <v>6</v>
      </c>
      <c r="B5722" s="11" t="s">
        <v>6422</v>
      </c>
      <c r="C5722" s="1" t="s">
        <v>1288</v>
      </c>
    </row>
    <row r="5723" hidden="1">
      <c r="A5723" s="1" t="s">
        <v>7</v>
      </c>
      <c r="B5723" s="11" t="s">
        <v>6423</v>
      </c>
      <c r="C5723" s="1" t="s">
        <v>571</v>
      </c>
    </row>
    <row r="5724">
      <c r="A5724" s="1" t="s">
        <v>6</v>
      </c>
      <c r="B5724" s="11" t="s">
        <v>6424</v>
      </c>
      <c r="C5724" s="1" t="s">
        <v>896</v>
      </c>
    </row>
    <row r="5725">
      <c r="A5725" s="1" t="s">
        <v>6</v>
      </c>
      <c r="B5725" s="11" t="s">
        <v>6425</v>
      </c>
      <c r="C5725" s="1" t="s">
        <v>685</v>
      </c>
    </row>
    <row r="5726" hidden="1">
      <c r="A5726" s="1" t="s">
        <v>7</v>
      </c>
      <c r="B5726" s="11" t="s">
        <v>6426</v>
      </c>
      <c r="C5726" s="1" t="s">
        <v>536</v>
      </c>
    </row>
    <row r="5727" hidden="1">
      <c r="A5727" s="1" t="s">
        <v>7</v>
      </c>
      <c r="B5727" s="11" t="s">
        <v>6427</v>
      </c>
      <c r="C5727" s="1" t="s">
        <v>536</v>
      </c>
    </row>
    <row r="5728">
      <c r="A5728" s="1" t="s">
        <v>6</v>
      </c>
      <c r="B5728" s="11" t="s">
        <v>6428</v>
      </c>
      <c r="C5728" s="1" t="s">
        <v>894</v>
      </c>
    </row>
    <row r="5729">
      <c r="A5729" s="1" t="s">
        <v>6</v>
      </c>
      <c r="B5729" s="11" t="s">
        <v>6429</v>
      </c>
      <c r="C5729" s="1" t="s">
        <v>599</v>
      </c>
    </row>
    <row r="5730">
      <c r="A5730" s="1" t="s">
        <v>6</v>
      </c>
      <c r="B5730" s="11" t="s">
        <v>6430</v>
      </c>
      <c r="C5730" s="1" t="s">
        <v>645</v>
      </c>
    </row>
    <row r="5731" hidden="1">
      <c r="A5731" s="1" t="s">
        <v>7</v>
      </c>
      <c r="B5731" s="11" t="s">
        <v>6431</v>
      </c>
      <c r="C5731" s="1" t="s">
        <v>536</v>
      </c>
    </row>
    <row r="5732">
      <c r="A5732" s="1" t="s">
        <v>6</v>
      </c>
      <c r="B5732" s="11" t="s">
        <v>6432</v>
      </c>
      <c r="C5732" s="1" t="s">
        <v>750</v>
      </c>
    </row>
    <row r="5733" hidden="1">
      <c r="A5733" s="1" t="s">
        <v>7</v>
      </c>
      <c r="B5733" s="11" t="s">
        <v>6433</v>
      </c>
      <c r="C5733" s="1" t="s">
        <v>536</v>
      </c>
    </row>
    <row r="5734">
      <c r="A5734" s="1" t="s">
        <v>6</v>
      </c>
      <c r="B5734" s="11" t="s">
        <v>6434</v>
      </c>
      <c r="C5734" s="1" t="s">
        <v>642</v>
      </c>
    </row>
    <row r="5735" hidden="1">
      <c r="A5735" s="1" t="s">
        <v>7</v>
      </c>
      <c r="B5735" s="11" t="s">
        <v>6435</v>
      </c>
      <c r="C5735" s="1" t="s">
        <v>536</v>
      </c>
    </row>
    <row r="5736" hidden="1">
      <c r="A5736" s="1" t="s">
        <v>7</v>
      </c>
      <c r="B5736" s="11" t="s">
        <v>6436</v>
      </c>
      <c r="C5736" s="1" t="s">
        <v>571</v>
      </c>
    </row>
    <row r="5737" hidden="1">
      <c r="A5737" s="1" t="s">
        <v>7</v>
      </c>
      <c r="B5737" s="11" t="s">
        <v>6437</v>
      </c>
      <c r="C5737" s="1" t="s">
        <v>536</v>
      </c>
    </row>
    <row r="5738">
      <c r="A5738" s="1" t="s">
        <v>6</v>
      </c>
      <c r="B5738" s="11" t="s">
        <v>6438</v>
      </c>
      <c r="C5738" s="1" t="s">
        <v>602</v>
      </c>
    </row>
    <row r="5739" hidden="1">
      <c r="A5739" s="1" t="s">
        <v>7</v>
      </c>
      <c r="B5739" s="11" t="s">
        <v>6439</v>
      </c>
      <c r="C5739" s="1" t="s">
        <v>536</v>
      </c>
    </row>
    <row r="5740">
      <c r="A5740" s="1" t="s">
        <v>6</v>
      </c>
      <c r="B5740" s="11" t="s">
        <v>6440</v>
      </c>
      <c r="C5740" s="1" t="s">
        <v>803</v>
      </c>
    </row>
    <row r="5741">
      <c r="A5741" s="1" t="s">
        <v>6</v>
      </c>
      <c r="B5741" s="11" t="s">
        <v>6441</v>
      </c>
      <c r="C5741" s="1" t="s">
        <v>645</v>
      </c>
    </row>
    <row r="5742" hidden="1">
      <c r="A5742" s="1" t="s">
        <v>7</v>
      </c>
      <c r="B5742" s="11" t="s">
        <v>6442</v>
      </c>
      <c r="C5742" s="1" t="s">
        <v>536</v>
      </c>
    </row>
    <row r="5743" hidden="1">
      <c r="A5743" s="1" t="s">
        <v>7</v>
      </c>
      <c r="B5743" s="11" t="s">
        <v>6443</v>
      </c>
      <c r="C5743" s="1" t="s">
        <v>526</v>
      </c>
    </row>
    <row r="5744" hidden="1">
      <c r="A5744" s="1" t="s">
        <v>7</v>
      </c>
      <c r="B5744" s="11" t="s">
        <v>6444</v>
      </c>
      <c r="C5744" s="1" t="s">
        <v>536</v>
      </c>
    </row>
    <row r="5745">
      <c r="A5745" s="1" t="s">
        <v>6</v>
      </c>
      <c r="B5745" s="11" t="s">
        <v>6445</v>
      </c>
      <c r="C5745" s="1" t="s">
        <v>720</v>
      </c>
    </row>
    <row r="5746">
      <c r="A5746" s="1" t="s">
        <v>6</v>
      </c>
      <c r="B5746" s="11" t="s">
        <v>6446</v>
      </c>
      <c r="C5746" s="1" t="s">
        <v>620</v>
      </c>
    </row>
    <row r="5747">
      <c r="A5747" s="1" t="s">
        <v>6</v>
      </c>
      <c r="B5747" s="11" t="s">
        <v>6447</v>
      </c>
      <c r="C5747" s="1" t="s">
        <v>805</v>
      </c>
    </row>
    <row r="5748" hidden="1">
      <c r="A5748" s="1" t="s">
        <v>7</v>
      </c>
      <c r="B5748" s="11" t="s">
        <v>6448</v>
      </c>
      <c r="C5748" s="1" t="s">
        <v>536</v>
      </c>
    </row>
    <row r="5749">
      <c r="A5749" s="1" t="s">
        <v>6</v>
      </c>
      <c r="B5749" s="11" t="s">
        <v>6449</v>
      </c>
      <c r="C5749" s="1" t="s">
        <v>700</v>
      </c>
    </row>
    <row r="5750">
      <c r="A5750" s="1" t="s">
        <v>6</v>
      </c>
      <c r="B5750" s="11" t="s">
        <v>6450</v>
      </c>
      <c r="C5750" s="1" t="s">
        <v>618</v>
      </c>
    </row>
    <row r="5751">
      <c r="A5751" s="1" t="s">
        <v>6</v>
      </c>
      <c r="B5751" s="11" t="s">
        <v>6451</v>
      </c>
      <c r="C5751" s="1" t="s">
        <v>681</v>
      </c>
    </row>
    <row r="5752">
      <c r="A5752" s="1" t="s">
        <v>6</v>
      </c>
      <c r="B5752" s="11" t="s">
        <v>6452</v>
      </c>
      <c r="C5752" s="1" t="s">
        <v>761</v>
      </c>
    </row>
    <row r="5753">
      <c r="A5753" s="1" t="s">
        <v>6</v>
      </c>
      <c r="B5753" s="11" t="s">
        <v>6453</v>
      </c>
      <c r="C5753" s="1" t="s">
        <v>618</v>
      </c>
    </row>
    <row r="5754" hidden="1">
      <c r="A5754" s="1" t="s">
        <v>7</v>
      </c>
      <c r="B5754" s="11" t="s">
        <v>6454</v>
      </c>
      <c r="C5754" s="1" t="s">
        <v>536</v>
      </c>
    </row>
    <row r="5755">
      <c r="A5755" s="1" t="s">
        <v>6</v>
      </c>
      <c r="B5755" s="11" t="s">
        <v>6455</v>
      </c>
      <c r="C5755" s="1" t="s">
        <v>1166</v>
      </c>
    </row>
    <row r="5756">
      <c r="A5756" s="1" t="s">
        <v>6</v>
      </c>
      <c r="B5756" s="11" t="s">
        <v>331</v>
      </c>
      <c r="C5756" s="1" t="s">
        <v>567</v>
      </c>
    </row>
    <row r="5757" hidden="1">
      <c r="A5757" s="1" t="s">
        <v>7</v>
      </c>
      <c r="B5757" s="11" t="s">
        <v>6456</v>
      </c>
      <c r="C5757" s="1" t="s">
        <v>536</v>
      </c>
    </row>
    <row r="5758" hidden="1">
      <c r="A5758" s="1" t="s">
        <v>7</v>
      </c>
      <c r="B5758" s="11" t="s">
        <v>6457</v>
      </c>
      <c r="C5758" s="1" t="s">
        <v>571</v>
      </c>
    </row>
    <row r="5759">
      <c r="A5759" s="1" t="s">
        <v>6</v>
      </c>
      <c r="B5759" s="11" t="s">
        <v>6458</v>
      </c>
      <c r="C5759" s="1" t="s">
        <v>1034</v>
      </c>
    </row>
    <row r="5760" hidden="1">
      <c r="A5760" s="1" t="s">
        <v>7</v>
      </c>
      <c r="B5760" s="11" t="s">
        <v>6459</v>
      </c>
      <c r="C5760" s="1" t="s">
        <v>571</v>
      </c>
    </row>
    <row r="5761">
      <c r="A5761" s="1" t="s">
        <v>6</v>
      </c>
      <c r="B5761" s="11" t="s">
        <v>6460</v>
      </c>
      <c r="C5761" s="1" t="s">
        <v>1882</v>
      </c>
    </row>
    <row r="5762" hidden="1">
      <c r="A5762" s="1" t="s">
        <v>7</v>
      </c>
      <c r="B5762" s="11" t="s">
        <v>6461</v>
      </c>
      <c r="C5762" s="1" t="s">
        <v>1236</v>
      </c>
    </row>
    <row r="5763" hidden="1">
      <c r="A5763" s="1" t="s">
        <v>7</v>
      </c>
      <c r="B5763" s="11" t="s">
        <v>6462</v>
      </c>
      <c r="C5763" s="1" t="s">
        <v>536</v>
      </c>
    </row>
    <row r="5764">
      <c r="A5764" s="1" t="s">
        <v>6</v>
      </c>
      <c r="B5764" s="11" t="s">
        <v>6463</v>
      </c>
      <c r="C5764" s="1" t="s">
        <v>538</v>
      </c>
    </row>
    <row r="5765">
      <c r="A5765" s="1" t="s">
        <v>6</v>
      </c>
      <c r="B5765" s="11" t="s">
        <v>6464</v>
      </c>
      <c r="C5765" s="1" t="s">
        <v>673</v>
      </c>
    </row>
    <row r="5766" hidden="1">
      <c r="A5766" s="1" t="s">
        <v>7</v>
      </c>
      <c r="B5766" s="11" t="s">
        <v>6465</v>
      </c>
      <c r="C5766" s="1" t="s">
        <v>571</v>
      </c>
    </row>
    <row r="5767">
      <c r="A5767" s="1" t="s">
        <v>6</v>
      </c>
      <c r="B5767" s="11" t="s">
        <v>6466</v>
      </c>
      <c r="C5767" s="1" t="s">
        <v>764</v>
      </c>
    </row>
    <row r="5768">
      <c r="A5768" s="1" t="s">
        <v>6</v>
      </c>
      <c r="B5768" s="11" t="s">
        <v>6467</v>
      </c>
      <c r="C5768" s="1" t="s">
        <v>1067</v>
      </c>
    </row>
    <row r="5769">
      <c r="A5769" s="1" t="s">
        <v>6</v>
      </c>
      <c r="B5769" s="11" t="s">
        <v>6468</v>
      </c>
      <c r="C5769" s="1" t="s">
        <v>1681</v>
      </c>
    </row>
    <row r="5770" hidden="1">
      <c r="A5770" s="1" t="s">
        <v>7</v>
      </c>
      <c r="B5770" s="11" t="s">
        <v>6469</v>
      </c>
      <c r="C5770" s="1" t="s">
        <v>536</v>
      </c>
    </row>
    <row r="5771">
      <c r="A5771" s="1" t="s">
        <v>6</v>
      </c>
      <c r="B5771" s="11" t="s">
        <v>479</v>
      </c>
      <c r="C5771" s="1" t="s">
        <v>710</v>
      </c>
    </row>
    <row r="5772">
      <c r="A5772" s="1" t="s">
        <v>6</v>
      </c>
      <c r="B5772" s="11" t="s">
        <v>6470</v>
      </c>
      <c r="C5772" s="1" t="s">
        <v>645</v>
      </c>
    </row>
    <row r="5773">
      <c r="A5773" s="1" t="s">
        <v>6</v>
      </c>
      <c r="B5773" s="11" t="s">
        <v>6471</v>
      </c>
      <c r="C5773" s="1" t="s">
        <v>976</v>
      </c>
    </row>
    <row r="5774">
      <c r="A5774" s="1" t="s">
        <v>6</v>
      </c>
      <c r="B5774" s="11" t="s">
        <v>6472</v>
      </c>
      <c r="C5774" s="1" t="s">
        <v>914</v>
      </c>
    </row>
    <row r="5775">
      <c r="A5775" s="1" t="s">
        <v>6</v>
      </c>
      <c r="B5775" s="11" t="s">
        <v>6473</v>
      </c>
      <c r="C5775" s="1" t="s">
        <v>894</v>
      </c>
    </row>
    <row r="5776">
      <c r="A5776" s="1" t="s">
        <v>6</v>
      </c>
      <c r="B5776" s="11" t="s">
        <v>6474</v>
      </c>
      <c r="C5776" s="1" t="s">
        <v>569</v>
      </c>
    </row>
    <row r="5777">
      <c r="A5777" s="1" t="s">
        <v>6</v>
      </c>
      <c r="B5777" s="11" t="s">
        <v>6475</v>
      </c>
      <c r="C5777" s="1" t="s">
        <v>681</v>
      </c>
    </row>
    <row r="5778">
      <c r="A5778" s="1" t="s">
        <v>6</v>
      </c>
      <c r="B5778" s="11" t="s">
        <v>6476</v>
      </c>
      <c r="C5778" s="1" t="s">
        <v>894</v>
      </c>
    </row>
    <row r="5779" hidden="1">
      <c r="A5779" s="1" t="s">
        <v>7</v>
      </c>
      <c r="B5779" s="11" t="s">
        <v>6477</v>
      </c>
      <c r="C5779" s="1" t="s">
        <v>571</v>
      </c>
    </row>
    <row r="5780">
      <c r="A5780" s="1" t="s">
        <v>6</v>
      </c>
      <c r="B5780" s="11" t="s">
        <v>6478</v>
      </c>
      <c r="C5780" s="1" t="s">
        <v>528</v>
      </c>
    </row>
    <row r="5781">
      <c r="A5781" s="1" t="s">
        <v>6</v>
      </c>
      <c r="B5781" s="11" t="s">
        <v>6479</v>
      </c>
      <c r="C5781" s="1" t="s">
        <v>660</v>
      </c>
    </row>
    <row r="5782">
      <c r="A5782" s="1" t="s">
        <v>6</v>
      </c>
      <c r="B5782" s="11" t="s">
        <v>6480</v>
      </c>
      <c r="C5782" s="1" t="s">
        <v>546</v>
      </c>
    </row>
    <row r="5783">
      <c r="A5783" s="1" t="s">
        <v>6</v>
      </c>
      <c r="B5783" s="11" t="s">
        <v>6481</v>
      </c>
      <c r="C5783" s="1" t="s">
        <v>894</v>
      </c>
    </row>
    <row r="5784" hidden="1">
      <c r="A5784" s="1" t="s">
        <v>7</v>
      </c>
      <c r="B5784" s="11" t="s">
        <v>6482</v>
      </c>
      <c r="C5784" s="1" t="s">
        <v>536</v>
      </c>
    </row>
    <row r="5785">
      <c r="A5785" s="1" t="s">
        <v>6</v>
      </c>
      <c r="B5785" s="11" t="s">
        <v>6483</v>
      </c>
      <c r="C5785" s="1" t="s">
        <v>694</v>
      </c>
    </row>
    <row r="5786">
      <c r="A5786" s="1" t="s">
        <v>6</v>
      </c>
      <c r="B5786" s="11" t="s">
        <v>6484</v>
      </c>
      <c r="C5786" s="1" t="s">
        <v>894</v>
      </c>
    </row>
    <row r="5787" hidden="1">
      <c r="A5787" s="1" t="s">
        <v>7</v>
      </c>
      <c r="B5787" s="11" t="s">
        <v>6485</v>
      </c>
      <c r="C5787" s="1" t="s">
        <v>628</v>
      </c>
    </row>
    <row r="5788" hidden="1">
      <c r="A5788" s="1" t="s">
        <v>7</v>
      </c>
      <c r="B5788" s="11" t="s">
        <v>6486</v>
      </c>
      <c r="C5788" s="1" t="s">
        <v>2108</v>
      </c>
    </row>
    <row r="5789" hidden="1">
      <c r="A5789" s="1" t="s">
        <v>7</v>
      </c>
      <c r="B5789" s="11" t="s">
        <v>6487</v>
      </c>
      <c r="C5789" s="1" t="s">
        <v>526</v>
      </c>
    </row>
    <row r="5790" hidden="1">
      <c r="A5790" s="1" t="s">
        <v>7</v>
      </c>
      <c r="B5790" s="11" t="s">
        <v>6488</v>
      </c>
      <c r="C5790" s="1" t="s">
        <v>2108</v>
      </c>
    </row>
    <row r="5791" hidden="1">
      <c r="A5791" s="1" t="s">
        <v>7</v>
      </c>
      <c r="B5791" s="11" t="s">
        <v>6489</v>
      </c>
      <c r="C5791" s="1" t="s">
        <v>2108</v>
      </c>
    </row>
    <row r="5792">
      <c r="A5792" s="1" t="s">
        <v>6</v>
      </c>
      <c r="B5792" s="11" t="s">
        <v>6490</v>
      </c>
      <c r="C5792" s="1" t="s">
        <v>4612</v>
      </c>
    </row>
    <row r="5793" hidden="1">
      <c r="A5793" s="1" t="s">
        <v>7</v>
      </c>
      <c r="B5793" s="11" t="s">
        <v>6491</v>
      </c>
      <c r="C5793" s="1" t="s">
        <v>536</v>
      </c>
    </row>
    <row r="5794" hidden="1">
      <c r="A5794" s="1" t="s">
        <v>7</v>
      </c>
      <c r="B5794" s="11" t="s">
        <v>6492</v>
      </c>
      <c r="C5794" s="1" t="s">
        <v>571</v>
      </c>
    </row>
    <row r="5795">
      <c r="A5795" s="1" t="s">
        <v>6</v>
      </c>
      <c r="B5795" s="11" t="s">
        <v>6493</v>
      </c>
      <c r="C5795" s="1" t="s">
        <v>2798</v>
      </c>
    </row>
    <row r="5796">
      <c r="A5796" s="1" t="s">
        <v>6</v>
      </c>
      <c r="B5796" s="11" t="s">
        <v>6494</v>
      </c>
      <c r="C5796" s="1" t="s">
        <v>565</v>
      </c>
    </row>
    <row r="5797" hidden="1">
      <c r="A5797" s="1" t="s">
        <v>7</v>
      </c>
      <c r="B5797" s="11" t="s">
        <v>6495</v>
      </c>
      <c r="C5797" s="1" t="s">
        <v>2257</v>
      </c>
    </row>
    <row r="5798">
      <c r="A5798" s="1" t="s">
        <v>6</v>
      </c>
      <c r="B5798" s="11" t="s">
        <v>6496</v>
      </c>
      <c r="C5798" s="1" t="s">
        <v>599</v>
      </c>
    </row>
    <row r="5799">
      <c r="A5799" s="1" t="s">
        <v>6</v>
      </c>
      <c r="B5799" s="11" t="s">
        <v>6497</v>
      </c>
      <c r="C5799" s="1" t="s">
        <v>1011</v>
      </c>
    </row>
    <row r="5800">
      <c r="A5800" s="1" t="s">
        <v>6</v>
      </c>
      <c r="B5800" s="11" t="s">
        <v>6498</v>
      </c>
      <c r="C5800" s="1" t="s">
        <v>620</v>
      </c>
    </row>
    <row r="5801" hidden="1">
      <c r="A5801" s="1" t="s">
        <v>7</v>
      </c>
      <c r="B5801" s="11" t="s">
        <v>6499</v>
      </c>
      <c r="C5801" s="1" t="s">
        <v>536</v>
      </c>
    </row>
    <row r="5802">
      <c r="A5802" s="1" t="s">
        <v>6</v>
      </c>
      <c r="B5802" s="11" t="s">
        <v>6500</v>
      </c>
      <c r="C5802" s="1" t="s">
        <v>565</v>
      </c>
    </row>
    <row r="5803" hidden="1">
      <c r="A5803" s="1" t="s">
        <v>7</v>
      </c>
      <c r="B5803" s="11" t="s">
        <v>6501</v>
      </c>
      <c r="C5803" s="1" t="s">
        <v>536</v>
      </c>
    </row>
    <row r="5804" hidden="1">
      <c r="A5804" s="1" t="s">
        <v>7</v>
      </c>
      <c r="B5804" s="11" t="s">
        <v>6502</v>
      </c>
      <c r="C5804" s="1" t="s">
        <v>536</v>
      </c>
    </row>
    <row r="5805" hidden="1">
      <c r="A5805" s="1" t="s">
        <v>7</v>
      </c>
      <c r="B5805" s="11" t="s">
        <v>6503</v>
      </c>
      <c r="C5805" s="1" t="s">
        <v>536</v>
      </c>
    </row>
    <row r="5806" hidden="1">
      <c r="A5806" s="1" t="s">
        <v>7</v>
      </c>
      <c r="B5806" s="11" t="s">
        <v>6504</v>
      </c>
      <c r="C5806" s="1" t="s">
        <v>536</v>
      </c>
    </row>
    <row r="5807">
      <c r="A5807" s="1" t="s">
        <v>6</v>
      </c>
      <c r="B5807" s="11" t="s">
        <v>6505</v>
      </c>
      <c r="C5807" s="1" t="s">
        <v>645</v>
      </c>
    </row>
    <row r="5808">
      <c r="A5808" s="1" t="s">
        <v>6</v>
      </c>
      <c r="B5808" s="11" t="s">
        <v>6506</v>
      </c>
      <c r="C5808" s="1" t="s">
        <v>1442</v>
      </c>
    </row>
    <row r="5809">
      <c r="A5809" s="1" t="s">
        <v>6</v>
      </c>
      <c r="B5809" s="11" t="s">
        <v>6507</v>
      </c>
      <c r="C5809" s="1" t="s">
        <v>2436</v>
      </c>
    </row>
    <row r="5810">
      <c r="A5810" s="1" t="s">
        <v>6</v>
      </c>
      <c r="B5810" s="11" t="s">
        <v>6508</v>
      </c>
      <c r="C5810" s="1" t="s">
        <v>660</v>
      </c>
    </row>
    <row r="5811">
      <c r="A5811" s="1" t="s">
        <v>6</v>
      </c>
      <c r="B5811" s="11" t="s">
        <v>6509</v>
      </c>
      <c r="C5811" s="1" t="s">
        <v>803</v>
      </c>
    </row>
    <row r="5812">
      <c r="A5812" s="1" t="s">
        <v>6</v>
      </c>
      <c r="B5812" s="11" t="s">
        <v>6510</v>
      </c>
      <c r="C5812" s="1" t="s">
        <v>550</v>
      </c>
    </row>
    <row r="5813">
      <c r="A5813" s="1" t="s">
        <v>6</v>
      </c>
      <c r="B5813" s="11" t="s">
        <v>6511</v>
      </c>
      <c r="C5813" s="1" t="s">
        <v>805</v>
      </c>
    </row>
    <row r="5814">
      <c r="A5814" s="1" t="s">
        <v>6</v>
      </c>
      <c r="B5814" s="11" t="s">
        <v>6512</v>
      </c>
      <c r="C5814" s="1" t="s">
        <v>694</v>
      </c>
    </row>
    <row r="5815">
      <c r="A5815" s="1" t="s">
        <v>6</v>
      </c>
      <c r="B5815" s="11" t="s">
        <v>6513</v>
      </c>
      <c r="C5815" s="1" t="s">
        <v>552</v>
      </c>
    </row>
    <row r="5816">
      <c r="A5816" s="1" t="s">
        <v>6</v>
      </c>
      <c r="B5816" s="11" t="s">
        <v>6514</v>
      </c>
      <c r="C5816" s="1" t="s">
        <v>737</v>
      </c>
    </row>
    <row r="5817">
      <c r="A5817" s="1" t="s">
        <v>6</v>
      </c>
      <c r="B5817" s="11" t="s">
        <v>6515</v>
      </c>
      <c r="C5817" s="1" t="s">
        <v>923</v>
      </c>
    </row>
    <row r="5818">
      <c r="A5818" s="1" t="s">
        <v>6</v>
      </c>
      <c r="B5818" s="11" t="s">
        <v>6516</v>
      </c>
      <c r="C5818" s="1" t="s">
        <v>599</v>
      </c>
    </row>
    <row r="5819">
      <c r="A5819" s="1" t="s">
        <v>6</v>
      </c>
      <c r="B5819" s="11" t="s">
        <v>6517</v>
      </c>
      <c r="C5819" s="1" t="s">
        <v>569</v>
      </c>
    </row>
    <row r="5820" hidden="1">
      <c r="A5820" s="1" t="s">
        <v>7</v>
      </c>
      <c r="B5820" s="11" t="s">
        <v>6518</v>
      </c>
      <c r="C5820" s="1" t="s">
        <v>1105</v>
      </c>
    </row>
    <row r="5821">
      <c r="A5821" s="1" t="s">
        <v>6</v>
      </c>
      <c r="B5821" s="11" t="s">
        <v>6519</v>
      </c>
      <c r="C5821" s="1" t="s">
        <v>1122</v>
      </c>
    </row>
    <row r="5822">
      <c r="A5822" s="1" t="s">
        <v>6</v>
      </c>
      <c r="B5822" s="11" t="s">
        <v>6520</v>
      </c>
      <c r="C5822" s="1" t="s">
        <v>552</v>
      </c>
    </row>
    <row r="5823" hidden="1">
      <c r="A5823" s="1" t="s">
        <v>7</v>
      </c>
      <c r="B5823" s="11" t="s">
        <v>6521</v>
      </c>
      <c r="C5823" s="1" t="s">
        <v>536</v>
      </c>
    </row>
    <row r="5824" hidden="1">
      <c r="A5824" s="1" t="s">
        <v>7</v>
      </c>
      <c r="B5824" s="11" t="s">
        <v>6522</v>
      </c>
      <c r="C5824" s="1" t="s">
        <v>536</v>
      </c>
    </row>
    <row r="5825" hidden="1">
      <c r="A5825" s="1" t="s">
        <v>7</v>
      </c>
      <c r="B5825" s="11" t="s">
        <v>6523</v>
      </c>
      <c r="C5825" s="1" t="s">
        <v>536</v>
      </c>
    </row>
    <row r="5826">
      <c r="A5826" s="1" t="s">
        <v>6</v>
      </c>
      <c r="B5826" s="11" t="s">
        <v>6524</v>
      </c>
      <c r="C5826" s="1" t="s">
        <v>634</v>
      </c>
    </row>
    <row r="5827">
      <c r="A5827" s="1" t="s">
        <v>6</v>
      </c>
      <c r="B5827" s="11" t="s">
        <v>6525</v>
      </c>
      <c r="C5827" s="1" t="s">
        <v>569</v>
      </c>
    </row>
    <row r="5828" hidden="1">
      <c r="A5828" s="1" t="s">
        <v>7</v>
      </c>
      <c r="B5828" s="11" t="s">
        <v>6526</v>
      </c>
      <c r="C5828" s="1" t="s">
        <v>536</v>
      </c>
    </row>
    <row r="5829" hidden="1">
      <c r="A5829" s="1" t="s">
        <v>7</v>
      </c>
      <c r="B5829" s="11" t="s">
        <v>6527</v>
      </c>
      <c r="C5829" s="1" t="s">
        <v>536</v>
      </c>
    </row>
    <row r="5830">
      <c r="A5830" s="1" t="s">
        <v>6</v>
      </c>
      <c r="B5830" s="11" t="s">
        <v>6528</v>
      </c>
      <c r="C5830" s="1" t="s">
        <v>1410</v>
      </c>
    </row>
    <row r="5831" hidden="1">
      <c r="A5831" s="1" t="s">
        <v>7</v>
      </c>
      <c r="B5831" s="11" t="s">
        <v>6529</v>
      </c>
      <c r="C5831" s="1" t="s">
        <v>536</v>
      </c>
    </row>
    <row r="5832">
      <c r="A5832" s="1" t="s">
        <v>6</v>
      </c>
      <c r="B5832" s="11" t="s">
        <v>6530</v>
      </c>
      <c r="C5832" s="1" t="s">
        <v>700</v>
      </c>
    </row>
    <row r="5833">
      <c r="A5833" s="1" t="s">
        <v>6</v>
      </c>
      <c r="B5833" s="11" t="s">
        <v>6531</v>
      </c>
      <c r="C5833" s="1" t="s">
        <v>700</v>
      </c>
    </row>
    <row r="5834">
      <c r="A5834" s="1" t="s">
        <v>6</v>
      </c>
      <c r="B5834" s="11" t="s">
        <v>6532</v>
      </c>
      <c r="C5834" s="1" t="s">
        <v>700</v>
      </c>
    </row>
    <row r="5835">
      <c r="A5835" s="1" t="s">
        <v>6</v>
      </c>
      <c r="B5835" s="11" t="s">
        <v>6533</v>
      </c>
      <c r="C5835" s="1" t="s">
        <v>552</v>
      </c>
    </row>
    <row r="5836" hidden="1">
      <c r="A5836" s="1" t="s">
        <v>7</v>
      </c>
      <c r="B5836" s="11" t="s">
        <v>6534</v>
      </c>
      <c r="C5836" s="1" t="s">
        <v>571</v>
      </c>
    </row>
    <row r="5837">
      <c r="A5837" s="1" t="s">
        <v>6</v>
      </c>
      <c r="B5837" s="11" t="s">
        <v>6535</v>
      </c>
      <c r="C5837" s="1" t="s">
        <v>634</v>
      </c>
    </row>
    <row r="5838" hidden="1">
      <c r="A5838" s="1" t="s">
        <v>7</v>
      </c>
      <c r="B5838" s="11" t="s">
        <v>6536</v>
      </c>
      <c r="C5838" s="1" t="s">
        <v>628</v>
      </c>
    </row>
    <row r="5839" hidden="1">
      <c r="A5839" s="1" t="s">
        <v>7</v>
      </c>
      <c r="B5839" s="11" t="s">
        <v>6537</v>
      </c>
      <c r="C5839" s="1" t="s">
        <v>536</v>
      </c>
    </row>
    <row r="5840" hidden="1">
      <c r="A5840" s="1" t="s">
        <v>7</v>
      </c>
      <c r="B5840" s="11" t="s">
        <v>6538</v>
      </c>
      <c r="C5840" s="1" t="s">
        <v>536</v>
      </c>
    </row>
    <row r="5841">
      <c r="A5841" s="1" t="s">
        <v>6</v>
      </c>
      <c r="B5841" s="11" t="s">
        <v>6539</v>
      </c>
      <c r="C5841" s="1" t="s">
        <v>809</v>
      </c>
    </row>
    <row r="5842">
      <c r="A5842" s="1" t="s">
        <v>6</v>
      </c>
      <c r="B5842" s="11" t="s">
        <v>6540</v>
      </c>
      <c r="C5842" s="1" t="s">
        <v>886</v>
      </c>
    </row>
    <row r="5843">
      <c r="A5843" s="1" t="s">
        <v>6</v>
      </c>
      <c r="B5843" s="11" t="s">
        <v>6541</v>
      </c>
      <c r="C5843" s="1" t="s">
        <v>700</v>
      </c>
    </row>
    <row r="5844" hidden="1">
      <c r="A5844" s="1" t="s">
        <v>7</v>
      </c>
      <c r="B5844" s="11" t="s">
        <v>6542</v>
      </c>
      <c r="C5844" s="1" t="s">
        <v>536</v>
      </c>
    </row>
    <row r="5845" hidden="1">
      <c r="A5845" s="1" t="s">
        <v>7</v>
      </c>
      <c r="B5845" s="11" t="s">
        <v>6543</v>
      </c>
      <c r="C5845" s="1" t="s">
        <v>536</v>
      </c>
    </row>
    <row r="5846" hidden="1">
      <c r="A5846" s="1" t="s">
        <v>7</v>
      </c>
      <c r="B5846" s="11" t="s">
        <v>6544</v>
      </c>
      <c r="C5846" s="1" t="s">
        <v>571</v>
      </c>
    </row>
    <row r="5847">
      <c r="A5847" s="1" t="s">
        <v>6</v>
      </c>
      <c r="B5847" s="11" t="s">
        <v>6545</v>
      </c>
      <c r="C5847" s="1" t="s">
        <v>584</v>
      </c>
    </row>
    <row r="5848">
      <c r="A5848" s="1" t="s">
        <v>6</v>
      </c>
      <c r="B5848" s="11" t="s">
        <v>6546</v>
      </c>
      <c r="C5848" s="1" t="s">
        <v>538</v>
      </c>
    </row>
    <row r="5849">
      <c r="A5849" s="1" t="s">
        <v>6</v>
      </c>
      <c r="B5849" s="11" t="s">
        <v>6547</v>
      </c>
      <c r="C5849" s="1" t="s">
        <v>750</v>
      </c>
    </row>
    <row r="5850">
      <c r="A5850" s="1" t="s">
        <v>6</v>
      </c>
      <c r="B5850" s="11" t="s">
        <v>6548</v>
      </c>
      <c r="C5850" s="1" t="s">
        <v>599</v>
      </c>
    </row>
    <row r="5851">
      <c r="A5851" s="1" t="s">
        <v>6</v>
      </c>
      <c r="B5851" s="11" t="s">
        <v>6549</v>
      </c>
      <c r="C5851" s="1" t="s">
        <v>567</v>
      </c>
    </row>
    <row r="5852" hidden="1">
      <c r="A5852" s="1" t="s">
        <v>7</v>
      </c>
      <c r="B5852" s="11" t="s">
        <v>6550</v>
      </c>
      <c r="C5852" s="1" t="s">
        <v>536</v>
      </c>
    </row>
    <row r="5853" hidden="1">
      <c r="A5853" s="1" t="s">
        <v>7</v>
      </c>
      <c r="B5853" s="11" t="s">
        <v>6551</v>
      </c>
      <c r="C5853" s="1" t="s">
        <v>536</v>
      </c>
    </row>
    <row r="5854">
      <c r="A5854" s="1" t="s">
        <v>6</v>
      </c>
      <c r="B5854" s="11" t="s">
        <v>6552</v>
      </c>
      <c r="C5854" s="1" t="s">
        <v>805</v>
      </c>
    </row>
    <row r="5855">
      <c r="A5855" s="1" t="s">
        <v>6</v>
      </c>
      <c r="B5855" s="11" t="s">
        <v>6553</v>
      </c>
      <c r="C5855" s="1" t="s">
        <v>534</v>
      </c>
    </row>
    <row r="5856" hidden="1">
      <c r="A5856" s="1" t="s">
        <v>7</v>
      </c>
      <c r="B5856" s="11" t="s">
        <v>6554</v>
      </c>
      <c r="C5856" s="1" t="s">
        <v>536</v>
      </c>
    </row>
    <row r="5857" hidden="1">
      <c r="A5857" s="1" t="s">
        <v>7</v>
      </c>
      <c r="B5857" s="11" t="s">
        <v>6555</v>
      </c>
      <c r="C5857" s="1" t="s">
        <v>536</v>
      </c>
    </row>
    <row r="5858">
      <c r="A5858" s="1" t="s">
        <v>6</v>
      </c>
      <c r="B5858" s="11" t="s">
        <v>6556</v>
      </c>
      <c r="C5858" s="1" t="s">
        <v>587</v>
      </c>
    </row>
    <row r="5859">
      <c r="A5859" s="1" t="s">
        <v>6</v>
      </c>
      <c r="B5859" s="11" t="s">
        <v>6557</v>
      </c>
      <c r="C5859" s="1" t="s">
        <v>750</v>
      </c>
    </row>
    <row r="5860">
      <c r="A5860" s="1" t="s">
        <v>6</v>
      </c>
      <c r="B5860" s="11" t="s">
        <v>6558</v>
      </c>
      <c r="C5860" s="1" t="s">
        <v>530</v>
      </c>
    </row>
    <row r="5861">
      <c r="A5861" s="1" t="s">
        <v>6</v>
      </c>
      <c r="B5861" s="11" t="s">
        <v>6559</v>
      </c>
      <c r="C5861" s="1" t="s">
        <v>597</v>
      </c>
    </row>
    <row r="5862">
      <c r="A5862" s="1" t="s">
        <v>6</v>
      </c>
      <c r="B5862" s="11" t="s">
        <v>6560</v>
      </c>
      <c r="C5862" s="1" t="s">
        <v>576</v>
      </c>
    </row>
    <row r="5863">
      <c r="A5863" s="1" t="s">
        <v>6</v>
      </c>
      <c r="B5863" s="11" t="s">
        <v>6561</v>
      </c>
      <c r="C5863" s="1" t="s">
        <v>538</v>
      </c>
    </row>
    <row r="5864" hidden="1">
      <c r="A5864" s="1" t="s">
        <v>7</v>
      </c>
      <c r="B5864" s="11" t="s">
        <v>6562</v>
      </c>
      <c r="C5864" s="1" t="s">
        <v>536</v>
      </c>
    </row>
    <row r="5865">
      <c r="A5865" s="1" t="s">
        <v>6</v>
      </c>
      <c r="B5865" s="11" t="s">
        <v>6563</v>
      </c>
      <c r="C5865" s="1" t="s">
        <v>1030</v>
      </c>
    </row>
    <row r="5866" hidden="1">
      <c r="A5866" s="1" t="s">
        <v>7</v>
      </c>
      <c r="B5866" s="11" t="s">
        <v>6564</v>
      </c>
      <c r="C5866" s="1" t="s">
        <v>536</v>
      </c>
    </row>
    <row r="5867">
      <c r="A5867" s="1" t="s">
        <v>6</v>
      </c>
      <c r="B5867" s="11" t="s">
        <v>6565</v>
      </c>
      <c r="C5867" s="1" t="s">
        <v>538</v>
      </c>
    </row>
    <row r="5868">
      <c r="A5868" s="1" t="s">
        <v>6</v>
      </c>
      <c r="B5868" s="11" t="s">
        <v>6566</v>
      </c>
      <c r="C5868" s="1" t="s">
        <v>662</v>
      </c>
    </row>
    <row r="5869" hidden="1">
      <c r="A5869" s="1" t="s">
        <v>7</v>
      </c>
      <c r="B5869" s="11" t="s">
        <v>6567</v>
      </c>
      <c r="C5869" s="1" t="s">
        <v>628</v>
      </c>
    </row>
    <row r="5870">
      <c r="A5870" s="1" t="s">
        <v>6</v>
      </c>
      <c r="B5870" s="11" t="s">
        <v>6568</v>
      </c>
      <c r="C5870" s="1" t="s">
        <v>642</v>
      </c>
    </row>
    <row r="5871">
      <c r="A5871" s="1" t="s">
        <v>6</v>
      </c>
      <c r="B5871" s="11" t="s">
        <v>6569</v>
      </c>
      <c r="C5871" s="1" t="s">
        <v>879</v>
      </c>
    </row>
    <row r="5872" hidden="1">
      <c r="A5872" s="1" t="s">
        <v>7</v>
      </c>
      <c r="B5872" s="11" t="s">
        <v>6570</v>
      </c>
      <c r="C5872" s="1" t="s">
        <v>536</v>
      </c>
    </row>
    <row r="5873">
      <c r="A5873" s="1" t="s">
        <v>6</v>
      </c>
      <c r="B5873" s="11" t="s">
        <v>6571</v>
      </c>
      <c r="C5873" s="1" t="s">
        <v>602</v>
      </c>
    </row>
    <row r="5874">
      <c r="A5874" s="1" t="s">
        <v>6</v>
      </c>
      <c r="B5874" s="11" t="s">
        <v>6572</v>
      </c>
      <c r="C5874" s="1" t="s">
        <v>616</v>
      </c>
    </row>
    <row r="5875" hidden="1">
      <c r="A5875" s="1" t="s">
        <v>7</v>
      </c>
      <c r="B5875" s="11" t="s">
        <v>6573</v>
      </c>
      <c r="C5875" s="1" t="s">
        <v>628</v>
      </c>
    </row>
    <row r="5876" hidden="1">
      <c r="A5876" s="1" t="s">
        <v>7</v>
      </c>
      <c r="B5876" s="11" t="s">
        <v>6574</v>
      </c>
      <c r="C5876" s="1" t="s">
        <v>571</v>
      </c>
    </row>
    <row r="5877">
      <c r="A5877" s="1" t="s">
        <v>6</v>
      </c>
      <c r="B5877" s="11" t="s">
        <v>6575</v>
      </c>
      <c r="C5877" s="1" t="s">
        <v>640</v>
      </c>
    </row>
    <row r="5878">
      <c r="A5878" s="1" t="s">
        <v>6</v>
      </c>
      <c r="B5878" s="11" t="s">
        <v>6576</v>
      </c>
      <c r="C5878" s="1" t="s">
        <v>602</v>
      </c>
    </row>
    <row r="5879" hidden="1">
      <c r="A5879" s="1" t="s">
        <v>7</v>
      </c>
      <c r="B5879" s="11" t="s">
        <v>6577</v>
      </c>
      <c r="C5879" s="1" t="s">
        <v>536</v>
      </c>
    </row>
    <row r="5880">
      <c r="A5880" s="1" t="s">
        <v>6</v>
      </c>
      <c r="B5880" s="11" t="s">
        <v>6578</v>
      </c>
      <c r="C5880" s="1" t="s">
        <v>528</v>
      </c>
    </row>
    <row r="5881">
      <c r="A5881" s="1" t="s">
        <v>6</v>
      </c>
      <c r="B5881" s="11" t="s">
        <v>6579</v>
      </c>
      <c r="C5881" s="1" t="s">
        <v>645</v>
      </c>
    </row>
    <row r="5882" hidden="1">
      <c r="A5882" s="1" t="s">
        <v>7</v>
      </c>
      <c r="B5882" s="11" t="s">
        <v>6580</v>
      </c>
      <c r="C5882" s="1" t="s">
        <v>536</v>
      </c>
    </row>
    <row r="5883">
      <c r="A5883" s="1" t="s">
        <v>6</v>
      </c>
      <c r="B5883" s="11" t="s">
        <v>6581</v>
      </c>
      <c r="C5883" s="1" t="s">
        <v>645</v>
      </c>
    </row>
    <row r="5884">
      <c r="A5884" s="1" t="s">
        <v>6</v>
      </c>
      <c r="B5884" s="11" t="s">
        <v>6582</v>
      </c>
      <c r="C5884" s="1" t="s">
        <v>634</v>
      </c>
    </row>
    <row r="5885" hidden="1">
      <c r="A5885" s="1" t="s">
        <v>7</v>
      </c>
      <c r="B5885" s="11" t="s">
        <v>6583</v>
      </c>
      <c r="C5885" s="1" t="s">
        <v>571</v>
      </c>
    </row>
    <row r="5886">
      <c r="A5886" s="1" t="s">
        <v>6</v>
      </c>
      <c r="B5886" s="11" t="s">
        <v>6584</v>
      </c>
      <c r="C5886" s="1" t="s">
        <v>923</v>
      </c>
    </row>
    <row r="5887" hidden="1">
      <c r="A5887" s="1" t="s">
        <v>7</v>
      </c>
      <c r="B5887" s="11" t="s">
        <v>6585</v>
      </c>
      <c r="C5887" s="1" t="s">
        <v>571</v>
      </c>
    </row>
    <row r="5888">
      <c r="A5888" s="1" t="s">
        <v>6</v>
      </c>
      <c r="B5888" s="11" t="s">
        <v>6586</v>
      </c>
      <c r="C5888" s="1" t="s">
        <v>750</v>
      </c>
    </row>
    <row r="5889" hidden="1">
      <c r="A5889" s="1" t="s">
        <v>7</v>
      </c>
      <c r="B5889" s="11" t="s">
        <v>6587</v>
      </c>
      <c r="C5889" s="1" t="s">
        <v>536</v>
      </c>
    </row>
    <row r="5890">
      <c r="A5890" s="1" t="s">
        <v>6</v>
      </c>
      <c r="B5890" s="11" t="s">
        <v>6588</v>
      </c>
      <c r="C5890" s="1" t="s">
        <v>929</v>
      </c>
    </row>
    <row r="5891">
      <c r="A5891" s="1" t="s">
        <v>6</v>
      </c>
      <c r="B5891" s="11" t="s">
        <v>6589</v>
      </c>
      <c r="C5891" s="1" t="s">
        <v>584</v>
      </c>
    </row>
    <row r="5892">
      <c r="A5892" s="1" t="s">
        <v>6</v>
      </c>
      <c r="B5892" s="11" t="s">
        <v>6590</v>
      </c>
      <c r="C5892" s="1" t="s">
        <v>742</v>
      </c>
    </row>
    <row r="5893" hidden="1">
      <c r="A5893" s="1" t="s">
        <v>7</v>
      </c>
      <c r="B5893" s="11" t="s">
        <v>6591</v>
      </c>
      <c r="C5893" s="1" t="s">
        <v>536</v>
      </c>
    </row>
    <row r="5894" hidden="1">
      <c r="A5894" s="1" t="s">
        <v>7</v>
      </c>
      <c r="B5894" s="11" t="s">
        <v>6592</v>
      </c>
      <c r="C5894" s="1" t="s">
        <v>628</v>
      </c>
    </row>
    <row r="5895">
      <c r="A5895" s="1" t="s">
        <v>6</v>
      </c>
      <c r="B5895" s="11" t="s">
        <v>6593</v>
      </c>
      <c r="C5895" s="1" t="s">
        <v>733</v>
      </c>
    </row>
    <row r="5896">
      <c r="A5896" s="1" t="s">
        <v>6</v>
      </c>
      <c r="B5896" s="11" t="s">
        <v>6594</v>
      </c>
      <c r="C5896" s="1" t="s">
        <v>909</v>
      </c>
    </row>
    <row r="5897">
      <c r="A5897" s="1" t="s">
        <v>6</v>
      </c>
      <c r="B5897" s="11" t="s">
        <v>6595</v>
      </c>
      <c r="C5897" s="1" t="s">
        <v>778</v>
      </c>
    </row>
    <row r="5898" hidden="1">
      <c r="A5898" s="1" t="s">
        <v>7</v>
      </c>
      <c r="B5898" s="11" t="s">
        <v>6596</v>
      </c>
      <c r="C5898" s="1" t="s">
        <v>536</v>
      </c>
    </row>
    <row r="5899" hidden="1">
      <c r="A5899" s="1" t="s">
        <v>7</v>
      </c>
      <c r="B5899" s="11" t="s">
        <v>6597</v>
      </c>
      <c r="C5899" s="1" t="s">
        <v>536</v>
      </c>
    </row>
    <row r="5900">
      <c r="A5900" s="1" t="s">
        <v>6</v>
      </c>
      <c r="B5900" s="11" t="s">
        <v>6598</v>
      </c>
      <c r="C5900" s="1" t="s">
        <v>909</v>
      </c>
    </row>
    <row r="5901">
      <c r="A5901" s="1" t="s">
        <v>6</v>
      </c>
      <c r="B5901" s="11" t="s">
        <v>6599</v>
      </c>
      <c r="C5901" s="1" t="s">
        <v>947</v>
      </c>
    </row>
    <row r="5902">
      <c r="A5902" s="1" t="s">
        <v>6</v>
      </c>
      <c r="B5902" s="11" t="s">
        <v>6600</v>
      </c>
      <c r="C5902" s="1" t="s">
        <v>947</v>
      </c>
    </row>
    <row r="5903">
      <c r="A5903" s="1" t="s">
        <v>6</v>
      </c>
      <c r="B5903" s="11" t="s">
        <v>6601</v>
      </c>
      <c r="C5903" s="1" t="s">
        <v>909</v>
      </c>
    </row>
    <row r="5904">
      <c r="A5904" s="1" t="s">
        <v>6</v>
      </c>
      <c r="B5904" s="11" t="s">
        <v>6602</v>
      </c>
      <c r="C5904" s="1" t="s">
        <v>947</v>
      </c>
    </row>
    <row r="5905">
      <c r="A5905" s="1" t="s">
        <v>6</v>
      </c>
      <c r="B5905" s="11" t="s">
        <v>6603</v>
      </c>
      <c r="C5905" s="1" t="s">
        <v>909</v>
      </c>
    </row>
    <row r="5906">
      <c r="A5906" s="1" t="s">
        <v>6</v>
      </c>
      <c r="B5906" s="11" t="s">
        <v>6604</v>
      </c>
      <c r="C5906" s="1" t="s">
        <v>886</v>
      </c>
    </row>
    <row r="5907" hidden="1">
      <c r="A5907" s="1" t="s">
        <v>7</v>
      </c>
      <c r="B5907" s="11" t="s">
        <v>6605</v>
      </c>
      <c r="C5907" s="1" t="s">
        <v>628</v>
      </c>
    </row>
    <row r="5908">
      <c r="A5908" s="1" t="s">
        <v>6</v>
      </c>
      <c r="B5908" s="11" t="s">
        <v>6606</v>
      </c>
      <c r="C5908" s="1" t="s">
        <v>634</v>
      </c>
    </row>
    <row r="5909">
      <c r="A5909" s="1" t="s">
        <v>6</v>
      </c>
      <c r="B5909" s="11" t="s">
        <v>6607</v>
      </c>
      <c r="C5909" s="1" t="s">
        <v>552</v>
      </c>
    </row>
    <row r="5910" hidden="1">
      <c r="A5910" s="1" t="s">
        <v>7</v>
      </c>
      <c r="B5910" s="11" t="s">
        <v>6608</v>
      </c>
      <c r="C5910" s="1" t="s">
        <v>1044</v>
      </c>
    </row>
    <row r="5911">
      <c r="A5911" s="1" t="s">
        <v>6</v>
      </c>
      <c r="B5911" s="11" t="s">
        <v>6609</v>
      </c>
      <c r="C5911" s="1" t="s">
        <v>805</v>
      </c>
    </row>
    <row r="5912">
      <c r="A5912" s="1" t="s">
        <v>6</v>
      </c>
      <c r="B5912" s="11" t="s">
        <v>6610</v>
      </c>
      <c r="C5912" s="1" t="s">
        <v>881</v>
      </c>
    </row>
    <row r="5913" hidden="1">
      <c r="A5913" s="1" t="s">
        <v>7</v>
      </c>
      <c r="B5913" s="11" t="s">
        <v>6611</v>
      </c>
      <c r="C5913" s="1" t="s">
        <v>536</v>
      </c>
    </row>
    <row r="5914" hidden="1">
      <c r="A5914" s="1" t="s">
        <v>7</v>
      </c>
      <c r="B5914" s="11" t="s">
        <v>6612</v>
      </c>
      <c r="C5914" s="1" t="s">
        <v>5140</v>
      </c>
    </row>
    <row r="5915" hidden="1">
      <c r="A5915" s="1" t="s">
        <v>7</v>
      </c>
      <c r="B5915" s="11" t="s">
        <v>6613</v>
      </c>
      <c r="C5915" s="1" t="s">
        <v>536</v>
      </c>
    </row>
    <row r="5916">
      <c r="A5916" s="1" t="s">
        <v>6</v>
      </c>
      <c r="B5916" s="11" t="s">
        <v>6614</v>
      </c>
      <c r="C5916" s="1" t="s">
        <v>664</v>
      </c>
    </row>
    <row r="5917">
      <c r="A5917" s="1" t="s">
        <v>6</v>
      </c>
      <c r="B5917" s="11" t="s">
        <v>6615</v>
      </c>
      <c r="C5917" s="1" t="s">
        <v>660</v>
      </c>
    </row>
    <row r="5918">
      <c r="A5918" s="1" t="s">
        <v>6</v>
      </c>
      <c r="B5918" s="11" t="s">
        <v>6616</v>
      </c>
      <c r="C5918" s="1" t="s">
        <v>720</v>
      </c>
    </row>
    <row r="5919">
      <c r="A5919" s="1" t="s">
        <v>6</v>
      </c>
      <c r="B5919" s="11" t="s">
        <v>6617</v>
      </c>
      <c r="C5919" s="1" t="s">
        <v>803</v>
      </c>
    </row>
    <row r="5920">
      <c r="A5920" s="1" t="s">
        <v>6</v>
      </c>
      <c r="B5920" s="11" t="s">
        <v>6618</v>
      </c>
      <c r="C5920" s="1" t="s">
        <v>694</v>
      </c>
    </row>
    <row r="5921">
      <c r="A5921" s="1" t="s">
        <v>6</v>
      </c>
      <c r="B5921" s="11" t="s">
        <v>6619</v>
      </c>
      <c r="C5921" s="1" t="s">
        <v>671</v>
      </c>
    </row>
    <row r="5922">
      <c r="A5922" s="1" t="s">
        <v>6</v>
      </c>
      <c r="B5922" s="11" t="s">
        <v>6620</v>
      </c>
      <c r="C5922" s="1" t="s">
        <v>540</v>
      </c>
    </row>
    <row r="5923" hidden="1">
      <c r="A5923" s="1" t="s">
        <v>7</v>
      </c>
      <c r="B5923" s="11" t="s">
        <v>6621</v>
      </c>
      <c r="C5923" s="1" t="s">
        <v>536</v>
      </c>
    </row>
    <row r="5924" hidden="1">
      <c r="A5924" s="1" t="s">
        <v>7</v>
      </c>
      <c r="B5924" s="11" t="s">
        <v>6622</v>
      </c>
      <c r="C5924" s="1" t="s">
        <v>536</v>
      </c>
    </row>
    <row r="5925" hidden="1">
      <c r="A5925" s="1" t="s">
        <v>7</v>
      </c>
      <c r="B5925" s="11" t="s">
        <v>6623</v>
      </c>
      <c r="C5925" s="1" t="s">
        <v>536</v>
      </c>
    </row>
    <row r="5926" hidden="1">
      <c r="A5926" s="1" t="s">
        <v>7</v>
      </c>
      <c r="B5926" s="11" t="s">
        <v>6624</v>
      </c>
      <c r="C5926" s="1" t="s">
        <v>536</v>
      </c>
    </row>
    <row r="5927">
      <c r="A5927" s="1" t="s">
        <v>6</v>
      </c>
      <c r="B5927" s="11" t="s">
        <v>6625</v>
      </c>
      <c r="C5927" s="1" t="s">
        <v>750</v>
      </c>
    </row>
    <row r="5928" hidden="1">
      <c r="A5928" s="1" t="s">
        <v>7</v>
      </c>
      <c r="B5928" s="11" t="s">
        <v>6626</v>
      </c>
      <c r="C5928" s="1" t="s">
        <v>571</v>
      </c>
    </row>
    <row r="5929">
      <c r="A5929" s="1" t="s">
        <v>6</v>
      </c>
      <c r="B5929" s="11" t="s">
        <v>6627</v>
      </c>
      <c r="C5929" s="1" t="s">
        <v>546</v>
      </c>
    </row>
    <row r="5930">
      <c r="A5930" s="1" t="s">
        <v>6</v>
      </c>
      <c r="B5930" s="11" t="s">
        <v>6628</v>
      </c>
      <c r="C5930" s="1" t="s">
        <v>694</v>
      </c>
    </row>
    <row r="5931">
      <c r="A5931" s="1" t="s">
        <v>6</v>
      </c>
      <c r="B5931" s="11" t="s">
        <v>6629</v>
      </c>
      <c r="C5931" s="1" t="s">
        <v>673</v>
      </c>
    </row>
    <row r="5932">
      <c r="A5932" s="1" t="s">
        <v>6</v>
      </c>
      <c r="B5932" s="11" t="s">
        <v>6630</v>
      </c>
      <c r="C5932" s="1" t="s">
        <v>705</v>
      </c>
    </row>
    <row r="5933">
      <c r="A5933" s="1" t="s">
        <v>6</v>
      </c>
      <c r="B5933" s="11" t="s">
        <v>6631</v>
      </c>
      <c r="C5933" s="1" t="s">
        <v>534</v>
      </c>
    </row>
    <row r="5934">
      <c r="A5934" s="1" t="s">
        <v>6</v>
      </c>
      <c r="B5934" s="11" t="s">
        <v>6632</v>
      </c>
      <c r="C5934" s="1" t="s">
        <v>2440</v>
      </c>
    </row>
    <row r="5935">
      <c r="A5935" s="1" t="s">
        <v>6</v>
      </c>
      <c r="B5935" s="11" t="s">
        <v>6633</v>
      </c>
      <c r="C5935" s="1" t="s">
        <v>534</v>
      </c>
    </row>
    <row r="5936" hidden="1">
      <c r="A5936" s="1" t="s">
        <v>7</v>
      </c>
      <c r="B5936" s="11" t="s">
        <v>6634</v>
      </c>
      <c r="C5936" s="1" t="s">
        <v>536</v>
      </c>
    </row>
    <row r="5937">
      <c r="A5937" s="1" t="s">
        <v>6</v>
      </c>
      <c r="B5937" s="11" t="s">
        <v>6635</v>
      </c>
      <c r="C5937" s="1" t="s">
        <v>618</v>
      </c>
    </row>
    <row r="5938">
      <c r="A5938" s="1" t="s">
        <v>6</v>
      </c>
      <c r="B5938" s="11" t="s">
        <v>6636</v>
      </c>
      <c r="C5938" s="1" t="s">
        <v>914</v>
      </c>
    </row>
    <row r="5939">
      <c r="A5939" s="1" t="s">
        <v>6</v>
      </c>
      <c r="B5939" s="11" t="s">
        <v>6637</v>
      </c>
      <c r="C5939" s="1" t="s">
        <v>685</v>
      </c>
    </row>
    <row r="5940" hidden="1">
      <c r="A5940" s="1" t="s">
        <v>7</v>
      </c>
      <c r="B5940" s="11" t="s">
        <v>6638</v>
      </c>
      <c r="C5940" s="1" t="s">
        <v>536</v>
      </c>
    </row>
    <row r="5941">
      <c r="A5941" s="1" t="s">
        <v>6</v>
      </c>
      <c r="B5941" s="11" t="s">
        <v>6639</v>
      </c>
      <c r="C5941" s="1" t="s">
        <v>528</v>
      </c>
    </row>
    <row r="5942">
      <c r="A5942" s="1" t="s">
        <v>6</v>
      </c>
      <c r="B5942" s="11" t="s">
        <v>6640</v>
      </c>
      <c r="C5942" s="1" t="s">
        <v>681</v>
      </c>
    </row>
    <row r="5943">
      <c r="A5943" s="1" t="s">
        <v>6</v>
      </c>
      <c r="B5943" s="11" t="s">
        <v>6641</v>
      </c>
      <c r="C5943" s="1" t="s">
        <v>645</v>
      </c>
    </row>
    <row r="5944">
      <c r="A5944" s="1" t="s">
        <v>6</v>
      </c>
      <c r="B5944" s="11" t="s">
        <v>6642</v>
      </c>
      <c r="C5944" s="1" t="s">
        <v>597</v>
      </c>
    </row>
    <row r="5945" hidden="1">
      <c r="A5945" s="1" t="s">
        <v>7</v>
      </c>
      <c r="B5945" s="11" t="s">
        <v>6643</v>
      </c>
      <c r="C5945" s="1" t="s">
        <v>536</v>
      </c>
    </row>
    <row r="5946" hidden="1">
      <c r="A5946" s="1" t="s">
        <v>7</v>
      </c>
      <c r="B5946" s="11" t="s">
        <v>6644</v>
      </c>
      <c r="C5946" s="1" t="s">
        <v>628</v>
      </c>
    </row>
    <row r="5947" hidden="1">
      <c r="A5947" s="1" t="s">
        <v>7</v>
      </c>
      <c r="B5947" s="11" t="s">
        <v>6645</v>
      </c>
      <c r="C5947" s="1" t="s">
        <v>536</v>
      </c>
    </row>
    <row r="5948">
      <c r="A5948" s="1" t="s">
        <v>6</v>
      </c>
      <c r="B5948" s="11" t="s">
        <v>6646</v>
      </c>
      <c r="C5948" s="1" t="s">
        <v>805</v>
      </c>
    </row>
    <row r="5949">
      <c r="A5949" s="1" t="s">
        <v>6</v>
      </c>
      <c r="B5949" s="11" t="s">
        <v>6647</v>
      </c>
      <c r="C5949" s="1" t="s">
        <v>620</v>
      </c>
    </row>
    <row r="5950">
      <c r="A5950" s="1" t="s">
        <v>6</v>
      </c>
      <c r="B5950" s="11" t="s">
        <v>6648</v>
      </c>
      <c r="C5950" s="1" t="s">
        <v>576</v>
      </c>
    </row>
    <row r="5951" hidden="1">
      <c r="A5951" s="1" t="s">
        <v>7</v>
      </c>
      <c r="B5951" s="11" t="s">
        <v>6649</v>
      </c>
      <c r="C5951" s="1" t="s">
        <v>571</v>
      </c>
    </row>
    <row r="5952">
      <c r="A5952" s="1" t="s">
        <v>6</v>
      </c>
      <c r="B5952" s="11" t="s">
        <v>6650</v>
      </c>
      <c r="C5952" s="1" t="s">
        <v>584</v>
      </c>
    </row>
    <row r="5953" hidden="1">
      <c r="A5953" s="1" t="s">
        <v>7</v>
      </c>
      <c r="B5953" s="11" t="s">
        <v>6651</v>
      </c>
      <c r="C5953" s="1" t="s">
        <v>536</v>
      </c>
    </row>
    <row r="5954">
      <c r="A5954" s="1" t="s">
        <v>6</v>
      </c>
      <c r="B5954" s="11" t="s">
        <v>6652</v>
      </c>
      <c r="C5954" s="1" t="s">
        <v>696</v>
      </c>
    </row>
    <row r="5955">
      <c r="A5955" s="1" t="s">
        <v>6</v>
      </c>
      <c r="B5955" s="11" t="s">
        <v>6653</v>
      </c>
      <c r="C5955" s="1" t="s">
        <v>1828</v>
      </c>
    </row>
    <row r="5956">
      <c r="A5956" s="1" t="s">
        <v>6</v>
      </c>
      <c r="B5956" s="11" t="s">
        <v>6654</v>
      </c>
      <c r="C5956" s="1" t="s">
        <v>993</v>
      </c>
    </row>
    <row r="5957" hidden="1">
      <c r="A5957" s="1" t="s">
        <v>7</v>
      </c>
      <c r="B5957" s="11" t="s">
        <v>6655</v>
      </c>
      <c r="C5957" s="1" t="s">
        <v>536</v>
      </c>
    </row>
    <row r="5958" hidden="1">
      <c r="A5958" s="1" t="s">
        <v>7</v>
      </c>
      <c r="B5958" s="11" t="s">
        <v>6656</v>
      </c>
      <c r="C5958" s="1" t="s">
        <v>571</v>
      </c>
    </row>
    <row r="5959">
      <c r="A5959" s="1" t="s">
        <v>6</v>
      </c>
      <c r="B5959" s="11" t="s">
        <v>6657</v>
      </c>
      <c r="C5959" s="1" t="s">
        <v>538</v>
      </c>
    </row>
    <row r="5960" hidden="1">
      <c r="A5960" s="1" t="s">
        <v>7</v>
      </c>
      <c r="B5960" s="11" t="s">
        <v>6658</v>
      </c>
      <c r="C5960" s="1" t="s">
        <v>536</v>
      </c>
    </row>
    <row r="5961">
      <c r="A5961" s="1" t="s">
        <v>6</v>
      </c>
      <c r="B5961" s="11" t="s">
        <v>6659</v>
      </c>
      <c r="C5961" s="1" t="s">
        <v>573</v>
      </c>
    </row>
    <row r="5962">
      <c r="A5962" s="1" t="s">
        <v>6</v>
      </c>
      <c r="B5962" s="11" t="s">
        <v>6660</v>
      </c>
      <c r="C5962" s="1" t="s">
        <v>597</v>
      </c>
    </row>
    <row r="5963" hidden="1">
      <c r="A5963" s="1" t="s">
        <v>7</v>
      </c>
      <c r="B5963" s="11" t="s">
        <v>6661</v>
      </c>
      <c r="C5963" s="1" t="s">
        <v>536</v>
      </c>
    </row>
    <row r="5964">
      <c r="A5964" s="1" t="s">
        <v>6</v>
      </c>
      <c r="B5964" s="11" t="s">
        <v>6662</v>
      </c>
      <c r="C5964" s="1" t="s">
        <v>532</v>
      </c>
    </row>
    <row r="5965">
      <c r="A5965" s="1" t="s">
        <v>6</v>
      </c>
      <c r="B5965" s="11" t="s">
        <v>6663</v>
      </c>
      <c r="C5965" s="1" t="s">
        <v>610</v>
      </c>
    </row>
    <row r="5966">
      <c r="A5966" s="1" t="s">
        <v>6</v>
      </c>
      <c r="B5966" s="11" t="s">
        <v>6664</v>
      </c>
      <c r="C5966" s="1" t="s">
        <v>894</v>
      </c>
    </row>
    <row r="5967" hidden="1">
      <c r="A5967" s="1" t="s">
        <v>7</v>
      </c>
      <c r="B5967" s="11" t="s">
        <v>6665</v>
      </c>
      <c r="C5967" s="1" t="s">
        <v>571</v>
      </c>
    </row>
    <row r="5968">
      <c r="A5968" s="1" t="s">
        <v>6</v>
      </c>
      <c r="B5968" s="11" t="s">
        <v>6666</v>
      </c>
      <c r="C5968" s="1" t="s">
        <v>602</v>
      </c>
    </row>
    <row r="5969" hidden="1">
      <c r="A5969" s="1" t="s">
        <v>7</v>
      </c>
      <c r="B5969" s="11" t="s">
        <v>6667</v>
      </c>
      <c r="C5969" s="1" t="s">
        <v>571</v>
      </c>
    </row>
    <row r="5970">
      <c r="A5970" s="1" t="s">
        <v>6</v>
      </c>
      <c r="B5970" s="11" t="s">
        <v>6668</v>
      </c>
      <c r="C5970" s="1" t="s">
        <v>660</v>
      </c>
    </row>
    <row r="5971">
      <c r="A5971" s="1" t="s">
        <v>6</v>
      </c>
      <c r="B5971" s="11" t="s">
        <v>6669</v>
      </c>
      <c r="C5971" s="1" t="s">
        <v>696</v>
      </c>
    </row>
    <row r="5972" hidden="1">
      <c r="A5972" s="1" t="s">
        <v>7</v>
      </c>
      <c r="B5972" s="11" t="s">
        <v>6670</v>
      </c>
      <c r="C5972" s="1" t="s">
        <v>628</v>
      </c>
    </row>
    <row r="5973">
      <c r="A5973" s="1" t="s">
        <v>6</v>
      </c>
      <c r="B5973" s="11" t="s">
        <v>6671</v>
      </c>
      <c r="C5973" s="1" t="s">
        <v>563</v>
      </c>
    </row>
    <row r="5974" hidden="1">
      <c r="A5974" s="1" t="s">
        <v>7</v>
      </c>
      <c r="B5974" s="11" t="s">
        <v>6672</v>
      </c>
      <c r="C5974" s="1" t="s">
        <v>536</v>
      </c>
    </row>
    <row r="5975" hidden="1">
      <c r="A5975" s="1" t="s">
        <v>7</v>
      </c>
      <c r="B5975" s="11" t="s">
        <v>6673</v>
      </c>
      <c r="C5975" s="1" t="s">
        <v>536</v>
      </c>
    </row>
    <row r="5976" hidden="1">
      <c r="A5976" s="1" t="s">
        <v>7</v>
      </c>
      <c r="B5976" s="11" t="s">
        <v>6674</v>
      </c>
      <c r="C5976" s="1" t="s">
        <v>536</v>
      </c>
    </row>
    <row r="5977">
      <c r="A5977" s="1" t="s">
        <v>6</v>
      </c>
      <c r="B5977" s="11" t="s">
        <v>6675</v>
      </c>
      <c r="C5977" s="1" t="s">
        <v>546</v>
      </c>
    </row>
    <row r="5978">
      <c r="A5978" s="1" t="s">
        <v>6</v>
      </c>
      <c r="B5978" s="11" t="s">
        <v>6676</v>
      </c>
      <c r="C5978" s="1" t="s">
        <v>914</v>
      </c>
    </row>
    <row r="5979">
      <c r="A5979" s="1" t="s">
        <v>6</v>
      </c>
      <c r="B5979" s="11" t="s">
        <v>6677</v>
      </c>
      <c r="C5979" s="1" t="s">
        <v>761</v>
      </c>
    </row>
    <row r="5980">
      <c r="A5980" s="1" t="s">
        <v>6</v>
      </c>
      <c r="B5980" s="11" t="s">
        <v>6678</v>
      </c>
      <c r="C5980" s="1" t="s">
        <v>876</v>
      </c>
    </row>
    <row r="5981">
      <c r="A5981" s="1" t="s">
        <v>6</v>
      </c>
      <c r="B5981" s="11" t="s">
        <v>6679</v>
      </c>
      <c r="C5981" s="1" t="s">
        <v>582</v>
      </c>
    </row>
    <row r="5982" hidden="1">
      <c r="A5982" s="1" t="s">
        <v>7</v>
      </c>
      <c r="B5982" s="11" t="s">
        <v>6680</v>
      </c>
      <c r="C5982" s="1" t="s">
        <v>536</v>
      </c>
    </row>
    <row r="5983">
      <c r="A5983" s="1" t="s">
        <v>6</v>
      </c>
      <c r="B5983" s="11" t="s">
        <v>6681</v>
      </c>
      <c r="C5983" s="1" t="s">
        <v>559</v>
      </c>
    </row>
    <row r="5984">
      <c r="A5984" s="1" t="s">
        <v>6</v>
      </c>
      <c r="B5984" s="11" t="s">
        <v>6682</v>
      </c>
      <c r="C5984" s="1" t="s">
        <v>640</v>
      </c>
    </row>
    <row r="5985">
      <c r="A5985" s="1" t="s">
        <v>6</v>
      </c>
      <c r="B5985" s="11" t="s">
        <v>6683</v>
      </c>
      <c r="C5985" s="1" t="s">
        <v>722</v>
      </c>
    </row>
    <row r="5986">
      <c r="A5986" s="1" t="s">
        <v>6</v>
      </c>
      <c r="B5986" s="11" t="s">
        <v>6684</v>
      </c>
      <c r="C5986" s="1" t="s">
        <v>563</v>
      </c>
    </row>
    <row r="5987">
      <c r="A5987" s="1" t="s">
        <v>6</v>
      </c>
      <c r="B5987" s="11" t="s">
        <v>6685</v>
      </c>
      <c r="C5987" s="1" t="s">
        <v>552</v>
      </c>
    </row>
    <row r="5988">
      <c r="A5988" s="1" t="s">
        <v>6</v>
      </c>
      <c r="B5988" s="11" t="s">
        <v>6686</v>
      </c>
      <c r="C5988" s="1" t="s">
        <v>595</v>
      </c>
    </row>
    <row r="5989">
      <c r="A5989" s="1" t="s">
        <v>6</v>
      </c>
      <c r="B5989" s="11" t="s">
        <v>6687</v>
      </c>
      <c r="C5989" s="1" t="s">
        <v>685</v>
      </c>
    </row>
    <row r="5990">
      <c r="A5990" s="1" t="s">
        <v>6</v>
      </c>
      <c r="B5990" s="11" t="s">
        <v>6688</v>
      </c>
      <c r="C5990" s="1" t="s">
        <v>550</v>
      </c>
    </row>
    <row r="5991">
      <c r="A5991" s="1" t="s">
        <v>6</v>
      </c>
      <c r="B5991" s="11" t="s">
        <v>6689</v>
      </c>
      <c r="C5991" s="1" t="s">
        <v>1116</v>
      </c>
    </row>
    <row r="5992">
      <c r="A5992" s="1" t="s">
        <v>6</v>
      </c>
      <c r="B5992" s="11" t="s">
        <v>6690</v>
      </c>
      <c r="C5992" s="1" t="s">
        <v>914</v>
      </c>
    </row>
    <row r="5993">
      <c r="A5993" s="1" t="s">
        <v>6</v>
      </c>
      <c r="B5993" s="11" t="s">
        <v>6691</v>
      </c>
      <c r="C5993" s="1" t="s">
        <v>620</v>
      </c>
    </row>
    <row r="5994">
      <c r="A5994" s="1" t="s">
        <v>6</v>
      </c>
      <c r="B5994" s="11" t="s">
        <v>6692</v>
      </c>
      <c r="C5994" s="1" t="s">
        <v>803</v>
      </c>
    </row>
    <row r="5995">
      <c r="A5995" s="1" t="s">
        <v>6</v>
      </c>
      <c r="B5995" s="11" t="s">
        <v>6693</v>
      </c>
      <c r="C5995" s="1" t="s">
        <v>595</v>
      </c>
    </row>
    <row r="5996">
      <c r="A5996" s="1" t="s">
        <v>6</v>
      </c>
      <c r="B5996" s="11" t="s">
        <v>381</v>
      </c>
      <c r="C5996" s="1" t="s">
        <v>640</v>
      </c>
    </row>
    <row r="5997" hidden="1">
      <c r="A5997" s="1" t="s">
        <v>7</v>
      </c>
      <c r="B5997" s="11" t="s">
        <v>6694</v>
      </c>
      <c r="C5997" s="1" t="s">
        <v>536</v>
      </c>
    </row>
    <row r="5998">
      <c r="A5998" s="1" t="s">
        <v>6</v>
      </c>
      <c r="B5998" s="11" t="s">
        <v>6695</v>
      </c>
      <c r="C5998" s="1" t="s">
        <v>591</v>
      </c>
    </row>
    <row r="5999">
      <c r="A5999" s="1" t="s">
        <v>6</v>
      </c>
      <c r="B5999" s="11" t="s">
        <v>6696</v>
      </c>
      <c r="C5999" s="1" t="s">
        <v>1122</v>
      </c>
    </row>
    <row r="6000" hidden="1">
      <c r="A6000" s="1" t="s">
        <v>7</v>
      </c>
      <c r="B6000" s="11" t="s">
        <v>6697</v>
      </c>
      <c r="C6000" s="1" t="s">
        <v>571</v>
      </c>
    </row>
    <row r="6001">
      <c r="A6001" s="1" t="s">
        <v>6</v>
      </c>
      <c r="B6001" s="11" t="s">
        <v>6698</v>
      </c>
      <c r="C6001" s="1" t="s">
        <v>1164</v>
      </c>
    </row>
    <row r="6002">
      <c r="A6002" s="1" t="s">
        <v>6</v>
      </c>
      <c r="B6002" s="11" t="s">
        <v>6699</v>
      </c>
      <c r="C6002" s="1" t="s">
        <v>565</v>
      </c>
    </row>
    <row r="6003">
      <c r="A6003" s="1" t="s">
        <v>6</v>
      </c>
      <c r="B6003" s="11" t="s">
        <v>6700</v>
      </c>
      <c r="C6003" s="1" t="s">
        <v>595</v>
      </c>
    </row>
    <row r="6004">
      <c r="A6004" s="1" t="s">
        <v>6</v>
      </c>
      <c r="B6004" s="11" t="s">
        <v>6701</v>
      </c>
      <c r="C6004" s="1" t="s">
        <v>552</v>
      </c>
    </row>
    <row r="6005" hidden="1">
      <c r="A6005" s="1" t="s">
        <v>7</v>
      </c>
      <c r="B6005" s="11" t="s">
        <v>6702</v>
      </c>
      <c r="C6005" s="1" t="s">
        <v>628</v>
      </c>
    </row>
    <row r="6006">
      <c r="A6006" s="1" t="s">
        <v>6</v>
      </c>
      <c r="B6006" s="11" t="s">
        <v>6703</v>
      </c>
      <c r="C6006" s="1" t="s">
        <v>671</v>
      </c>
    </row>
    <row r="6007" hidden="1">
      <c r="A6007" s="1" t="s">
        <v>7</v>
      </c>
      <c r="B6007" s="11" t="s">
        <v>6704</v>
      </c>
      <c r="C6007" s="1" t="s">
        <v>536</v>
      </c>
    </row>
    <row r="6008">
      <c r="A6008" s="1" t="s">
        <v>6</v>
      </c>
      <c r="B6008" s="11" t="s">
        <v>6705</v>
      </c>
      <c r="C6008" s="1" t="s">
        <v>546</v>
      </c>
    </row>
    <row r="6009">
      <c r="A6009" s="1" t="s">
        <v>6</v>
      </c>
      <c r="B6009" s="11" t="s">
        <v>6706</v>
      </c>
      <c r="C6009" s="1" t="s">
        <v>1787</v>
      </c>
    </row>
    <row r="6010">
      <c r="A6010" s="1" t="s">
        <v>6</v>
      </c>
      <c r="B6010" s="11" t="s">
        <v>6707</v>
      </c>
      <c r="C6010" s="1" t="s">
        <v>540</v>
      </c>
    </row>
    <row r="6011" hidden="1">
      <c r="A6011" s="1" t="s">
        <v>7</v>
      </c>
      <c r="B6011" s="11" t="s">
        <v>6708</v>
      </c>
      <c r="C6011" s="1" t="s">
        <v>571</v>
      </c>
    </row>
    <row r="6012">
      <c r="A6012" s="1" t="s">
        <v>6</v>
      </c>
      <c r="B6012" s="11" t="s">
        <v>6709</v>
      </c>
      <c r="C6012" s="1" t="s">
        <v>720</v>
      </c>
    </row>
    <row r="6013" hidden="1">
      <c r="A6013" s="1" t="s">
        <v>7</v>
      </c>
      <c r="B6013" s="11" t="s">
        <v>6710</v>
      </c>
      <c r="C6013" s="1" t="s">
        <v>536</v>
      </c>
    </row>
    <row r="6014">
      <c r="A6014" s="1" t="s">
        <v>6</v>
      </c>
      <c r="B6014" s="11" t="s">
        <v>6711</v>
      </c>
      <c r="C6014" s="1" t="s">
        <v>550</v>
      </c>
    </row>
    <row r="6015">
      <c r="A6015" s="1" t="s">
        <v>6</v>
      </c>
      <c r="B6015" s="11" t="s">
        <v>6712</v>
      </c>
      <c r="C6015" s="1" t="s">
        <v>561</v>
      </c>
    </row>
    <row r="6016">
      <c r="A6016" s="1" t="s">
        <v>6</v>
      </c>
      <c r="B6016" s="11" t="s">
        <v>6713</v>
      </c>
      <c r="C6016" s="1" t="s">
        <v>894</v>
      </c>
    </row>
    <row r="6017">
      <c r="A6017" s="1" t="s">
        <v>6</v>
      </c>
      <c r="B6017" s="11" t="s">
        <v>6714</v>
      </c>
      <c r="C6017" s="1" t="s">
        <v>645</v>
      </c>
    </row>
    <row r="6018">
      <c r="A6018" s="1" t="s">
        <v>6</v>
      </c>
      <c r="B6018" s="11" t="s">
        <v>6715</v>
      </c>
      <c r="C6018" s="1" t="s">
        <v>591</v>
      </c>
    </row>
    <row r="6019">
      <c r="A6019" s="1" t="s">
        <v>6</v>
      </c>
      <c r="B6019" s="11" t="s">
        <v>6716</v>
      </c>
      <c r="C6019" s="1" t="s">
        <v>694</v>
      </c>
    </row>
    <row r="6020">
      <c r="A6020" s="1" t="s">
        <v>6</v>
      </c>
      <c r="B6020" s="11" t="s">
        <v>6717</v>
      </c>
      <c r="C6020" s="1" t="s">
        <v>1579</v>
      </c>
    </row>
    <row r="6021">
      <c r="A6021" s="1" t="s">
        <v>6</v>
      </c>
      <c r="B6021" s="11" t="s">
        <v>6718</v>
      </c>
      <c r="C6021" s="1" t="s">
        <v>530</v>
      </c>
    </row>
    <row r="6022">
      <c r="A6022" s="1" t="s">
        <v>6</v>
      </c>
      <c r="B6022" s="11" t="s">
        <v>6719</v>
      </c>
      <c r="C6022" s="1" t="s">
        <v>805</v>
      </c>
    </row>
    <row r="6023">
      <c r="A6023" s="1" t="s">
        <v>6</v>
      </c>
      <c r="B6023" s="11" t="s">
        <v>6720</v>
      </c>
      <c r="C6023" s="1" t="s">
        <v>582</v>
      </c>
    </row>
    <row r="6024">
      <c r="A6024" s="1" t="s">
        <v>6</v>
      </c>
      <c r="B6024" s="11" t="s">
        <v>6721</v>
      </c>
      <c r="C6024" s="1" t="s">
        <v>886</v>
      </c>
    </row>
    <row r="6025" hidden="1">
      <c r="A6025" s="1" t="s">
        <v>7</v>
      </c>
      <c r="B6025" s="11" t="s">
        <v>6722</v>
      </c>
      <c r="C6025" s="1" t="s">
        <v>536</v>
      </c>
    </row>
    <row r="6026">
      <c r="A6026" s="1" t="s">
        <v>6</v>
      </c>
      <c r="B6026" s="11" t="s">
        <v>6723</v>
      </c>
      <c r="C6026" s="1" t="s">
        <v>528</v>
      </c>
    </row>
    <row r="6027">
      <c r="A6027" s="1" t="s">
        <v>6</v>
      </c>
      <c r="B6027" s="11" t="s">
        <v>6724</v>
      </c>
      <c r="C6027" s="1" t="s">
        <v>610</v>
      </c>
    </row>
    <row r="6028">
      <c r="A6028" s="1" t="s">
        <v>6</v>
      </c>
      <c r="B6028" s="11" t="s">
        <v>6725</v>
      </c>
      <c r="C6028" s="1" t="s">
        <v>879</v>
      </c>
    </row>
    <row r="6029">
      <c r="A6029" s="1" t="s">
        <v>6</v>
      </c>
      <c r="B6029" s="11" t="s">
        <v>6726</v>
      </c>
      <c r="C6029" s="1" t="s">
        <v>803</v>
      </c>
    </row>
    <row r="6030" hidden="1">
      <c r="A6030" s="1" t="s">
        <v>7</v>
      </c>
      <c r="B6030" s="11" t="s">
        <v>6727</v>
      </c>
      <c r="C6030" s="1" t="s">
        <v>526</v>
      </c>
    </row>
    <row r="6031" hidden="1">
      <c r="A6031" s="1" t="s">
        <v>7</v>
      </c>
      <c r="B6031" s="11" t="s">
        <v>6728</v>
      </c>
      <c r="C6031" s="1" t="s">
        <v>571</v>
      </c>
    </row>
    <row r="6032" hidden="1">
      <c r="A6032" s="1" t="s">
        <v>7</v>
      </c>
      <c r="B6032" s="11" t="s">
        <v>6729</v>
      </c>
      <c r="C6032" s="1" t="s">
        <v>1694</v>
      </c>
    </row>
    <row r="6033" hidden="1">
      <c r="A6033" s="1" t="s">
        <v>7</v>
      </c>
      <c r="B6033" s="11" t="s">
        <v>6730</v>
      </c>
      <c r="C6033" s="1" t="s">
        <v>571</v>
      </c>
    </row>
    <row r="6034">
      <c r="A6034" s="1" t="s">
        <v>6</v>
      </c>
      <c r="B6034" s="11" t="s">
        <v>6731</v>
      </c>
      <c r="C6034" s="1" t="s">
        <v>573</v>
      </c>
    </row>
    <row r="6035" hidden="1">
      <c r="A6035" s="1" t="s">
        <v>7</v>
      </c>
      <c r="B6035" s="11" t="s">
        <v>6732</v>
      </c>
      <c r="C6035" s="1" t="s">
        <v>536</v>
      </c>
    </row>
    <row r="6036">
      <c r="A6036" s="1" t="s">
        <v>6</v>
      </c>
      <c r="B6036" s="11" t="s">
        <v>6733</v>
      </c>
      <c r="C6036" s="1" t="s">
        <v>876</v>
      </c>
    </row>
    <row r="6037">
      <c r="A6037" s="1" t="s">
        <v>6</v>
      </c>
      <c r="B6037" s="11" t="s">
        <v>6734</v>
      </c>
      <c r="C6037" s="1" t="s">
        <v>671</v>
      </c>
    </row>
    <row r="6038" hidden="1">
      <c r="A6038" s="1" t="s">
        <v>7</v>
      </c>
      <c r="B6038" s="11" t="s">
        <v>6735</v>
      </c>
      <c r="C6038" s="1" t="s">
        <v>536</v>
      </c>
    </row>
    <row r="6039">
      <c r="A6039" s="1" t="s">
        <v>6</v>
      </c>
      <c r="B6039" s="11" t="s">
        <v>6736</v>
      </c>
      <c r="C6039" s="1" t="s">
        <v>836</v>
      </c>
    </row>
    <row r="6040" hidden="1">
      <c r="A6040" s="1" t="s">
        <v>7</v>
      </c>
      <c r="B6040" s="11" t="s">
        <v>6737</v>
      </c>
      <c r="C6040" s="1" t="s">
        <v>536</v>
      </c>
    </row>
    <row r="6041">
      <c r="A6041" s="1" t="s">
        <v>6</v>
      </c>
      <c r="B6041" s="11" t="s">
        <v>6738</v>
      </c>
      <c r="C6041" s="1" t="s">
        <v>662</v>
      </c>
    </row>
    <row r="6042">
      <c r="A6042" s="1" t="s">
        <v>6</v>
      </c>
      <c r="B6042" s="11" t="s">
        <v>6739</v>
      </c>
      <c r="C6042" s="1" t="s">
        <v>662</v>
      </c>
    </row>
    <row r="6043">
      <c r="A6043" s="1" t="s">
        <v>6</v>
      </c>
      <c r="B6043" s="11" t="s">
        <v>6740</v>
      </c>
      <c r="C6043" s="1" t="s">
        <v>722</v>
      </c>
    </row>
    <row r="6044">
      <c r="A6044" s="1" t="s">
        <v>6</v>
      </c>
      <c r="B6044" s="11" t="s">
        <v>6741</v>
      </c>
      <c r="C6044" s="1" t="s">
        <v>896</v>
      </c>
    </row>
    <row r="6045" hidden="1">
      <c r="A6045" s="1" t="s">
        <v>7</v>
      </c>
      <c r="B6045" s="11" t="s">
        <v>6742</v>
      </c>
      <c r="C6045" s="1" t="s">
        <v>1236</v>
      </c>
    </row>
    <row r="6046">
      <c r="A6046" s="1" t="s">
        <v>6</v>
      </c>
      <c r="B6046" s="11" t="s">
        <v>6743</v>
      </c>
      <c r="C6046" s="1" t="s">
        <v>552</v>
      </c>
    </row>
    <row r="6047" hidden="1">
      <c r="A6047" s="1" t="s">
        <v>7</v>
      </c>
      <c r="B6047" s="11" t="s">
        <v>6744</v>
      </c>
      <c r="C6047" s="1" t="s">
        <v>536</v>
      </c>
    </row>
    <row r="6048" hidden="1">
      <c r="A6048" s="1" t="s">
        <v>7</v>
      </c>
      <c r="B6048" s="11" t="s">
        <v>6745</v>
      </c>
      <c r="C6048" s="1" t="s">
        <v>536</v>
      </c>
    </row>
    <row r="6049" hidden="1">
      <c r="A6049" s="1" t="s">
        <v>7</v>
      </c>
      <c r="B6049" s="11" t="s">
        <v>6746</v>
      </c>
      <c r="C6049" s="1" t="s">
        <v>2108</v>
      </c>
    </row>
    <row r="6050">
      <c r="A6050" s="1" t="s">
        <v>6</v>
      </c>
      <c r="B6050" s="11" t="s">
        <v>6747</v>
      </c>
      <c r="C6050" s="1" t="s">
        <v>805</v>
      </c>
    </row>
    <row r="6051">
      <c r="A6051" s="1" t="s">
        <v>6</v>
      </c>
      <c r="B6051" s="11" t="s">
        <v>6748</v>
      </c>
      <c r="C6051" s="1" t="s">
        <v>642</v>
      </c>
    </row>
    <row r="6052" hidden="1">
      <c r="A6052" s="1" t="s">
        <v>7</v>
      </c>
      <c r="B6052" s="11" t="s">
        <v>6749</v>
      </c>
      <c r="C6052" s="1" t="s">
        <v>536</v>
      </c>
    </row>
    <row r="6053">
      <c r="A6053" s="1" t="s">
        <v>6</v>
      </c>
      <c r="B6053" s="11" t="s">
        <v>6750</v>
      </c>
      <c r="C6053" s="1" t="s">
        <v>569</v>
      </c>
    </row>
    <row r="6054">
      <c r="A6054" s="1" t="s">
        <v>6</v>
      </c>
      <c r="B6054" s="11" t="s">
        <v>6751</v>
      </c>
      <c r="C6054" s="1" t="s">
        <v>528</v>
      </c>
    </row>
    <row r="6055">
      <c r="A6055" s="1" t="s">
        <v>6</v>
      </c>
      <c r="B6055" s="11" t="s">
        <v>6752</v>
      </c>
      <c r="C6055" s="1" t="s">
        <v>805</v>
      </c>
    </row>
    <row r="6056">
      <c r="A6056" s="1" t="s">
        <v>6</v>
      </c>
      <c r="B6056" s="11" t="s">
        <v>6753</v>
      </c>
      <c r="C6056" s="1" t="s">
        <v>567</v>
      </c>
    </row>
    <row r="6057" hidden="1">
      <c r="A6057" s="1" t="s">
        <v>7</v>
      </c>
      <c r="B6057" s="11" t="s">
        <v>6754</v>
      </c>
      <c r="C6057" s="1" t="s">
        <v>536</v>
      </c>
    </row>
    <row r="6058" hidden="1">
      <c r="A6058" s="1" t="s">
        <v>7</v>
      </c>
      <c r="B6058" s="11" t="s">
        <v>6755</v>
      </c>
      <c r="C6058" s="1" t="s">
        <v>526</v>
      </c>
    </row>
    <row r="6059">
      <c r="A6059" s="1" t="s">
        <v>6</v>
      </c>
      <c r="B6059" s="11" t="s">
        <v>6756</v>
      </c>
      <c r="C6059" s="1" t="s">
        <v>567</v>
      </c>
    </row>
    <row r="6060">
      <c r="A6060" s="1" t="s">
        <v>6</v>
      </c>
      <c r="B6060" s="11" t="s">
        <v>6757</v>
      </c>
      <c r="C6060" s="1" t="s">
        <v>538</v>
      </c>
    </row>
    <row r="6061" hidden="1">
      <c r="A6061" s="1" t="s">
        <v>7</v>
      </c>
      <c r="B6061" s="11" t="s">
        <v>6758</v>
      </c>
      <c r="C6061" s="1" t="s">
        <v>536</v>
      </c>
    </row>
    <row r="6062">
      <c r="A6062" s="1" t="s">
        <v>6</v>
      </c>
      <c r="B6062" s="11" t="s">
        <v>6759</v>
      </c>
      <c r="C6062" s="1" t="s">
        <v>584</v>
      </c>
    </row>
    <row r="6063">
      <c r="A6063" s="1" t="s">
        <v>6</v>
      </c>
      <c r="B6063" s="11" t="s">
        <v>6760</v>
      </c>
      <c r="C6063" s="1" t="s">
        <v>530</v>
      </c>
    </row>
    <row r="6064">
      <c r="A6064" s="1" t="s">
        <v>6</v>
      </c>
      <c r="B6064" s="11" t="s">
        <v>6761</v>
      </c>
      <c r="C6064" s="1" t="s">
        <v>561</v>
      </c>
    </row>
    <row r="6065" hidden="1">
      <c r="A6065" s="1" t="s">
        <v>7</v>
      </c>
      <c r="B6065" s="11" t="s">
        <v>6762</v>
      </c>
      <c r="C6065" s="1" t="s">
        <v>571</v>
      </c>
    </row>
    <row r="6066">
      <c r="A6066" s="1" t="s">
        <v>6</v>
      </c>
      <c r="B6066" s="11" t="s">
        <v>6763</v>
      </c>
      <c r="C6066" s="1" t="s">
        <v>894</v>
      </c>
    </row>
    <row r="6067" hidden="1">
      <c r="A6067" s="1" t="s">
        <v>7</v>
      </c>
      <c r="B6067" s="11" t="s">
        <v>6764</v>
      </c>
      <c r="C6067" s="1" t="s">
        <v>571</v>
      </c>
    </row>
    <row r="6068" hidden="1">
      <c r="A6068" s="1" t="s">
        <v>7</v>
      </c>
      <c r="B6068" s="11" t="s">
        <v>6765</v>
      </c>
      <c r="C6068" s="1" t="s">
        <v>1694</v>
      </c>
    </row>
    <row r="6069">
      <c r="A6069" s="1" t="s">
        <v>6</v>
      </c>
      <c r="B6069" s="11" t="s">
        <v>6766</v>
      </c>
      <c r="C6069" s="1" t="s">
        <v>528</v>
      </c>
    </row>
    <row r="6070" hidden="1">
      <c r="A6070" s="1" t="s">
        <v>7</v>
      </c>
      <c r="B6070" s="11" t="s">
        <v>6767</v>
      </c>
      <c r="C6070" s="1" t="s">
        <v>536</v>
      </c>
    </row>
    <row r="6071">
      <c r="A6071" s="1" t="s">
        <v>6</v>
      </c>
      <c r="B6071" s="11" t="s">
        <v>6768</v>
      </c>
      <c r="C6071" s="1" t="s">
        <v>602</v>
      </c>
    </row>
    <row r="6072">
      <c r="A6072" s="1" t="s">
        <v>6</v>
      </c>
      <c r="B6072" s="11" t="s">
        <v>6769</v>
      </c>
      <c r="C6072" s="1" t="s">
        <v>576</v>
      </c>
    </row>
    <row r="6073">
      <c r="A6073" s="1" t="s">
        <v>6</v>
      </c>
      <c r="B6073" s="11" t="s">
        <v>6770</v>
      </c>
      <c r="C6073" s="1" t="s">
        <v>645</v>
      </c>
    </row>
    <row r="6074">
      <c r="A6074" s="1" t="s">
        <v>6</v>
      </c>
      <c r="B6074" s="11" t="s">
        <v>6771</v>
      </c>
      <c r="C6074" s="1" t="s">
        <v>580</v>
      </c>
    </row>
    <row r="6075">
      <c r="A6075" s="1" t="s">
        <v>6</v>
      </c>
      <c r="B6075" s="11" t="s">
        <v>6772</v>
      </c>
      <c r="C6075" s="1" t="s">
        <v>660</v>
      </c>
    </row>
    <row r="6076" hidden="1">
      <c r="A6076" s="1" t="s">
        <v>7</v>
      </c>
      <c r="B6076" s="11" t="s">
        <v>6773</v>
      </c>
      <c r="C6076" s="1" t="s">
        <v>536</v>
      </c>
    </row>
    <row r="6077">
      <c r="A6077" s="1" t="s">
        <v>6</v>
      </c>
      <c r="B6077" s="11" t="s">
        <v>6774</v>
      </c>
      <c r="C6077" s="1" t="s">
        <v>587</v>
      </c>
    </row>
    <row r="6078" hidden="1">
      <c r="A6078" s="1" t="s">
        <v>7</v>
      </c>
      <c r="B6078" s="11" t="s">
        <v>6775</v>
      </c>
      <c r="C6078" s="1" t="s">
        <v>536</v>
      </c>
    </row>
    <row r="6079" hidden="1">
      <c r="A6079" s="1" t="s">
        <v>7</v>
      </c>
      <c r="B6079" s="11" t="s">
        <v>6776</v>
      </c>
      <c r="C6079" s="1" t="s">
        <v>571</v>
      </c>
    </row>
    <row r="6080">
      <c r="A6080" s="1" t="s">
        <v>6</v>
      </c>
      <c r="B6080" s="11" t="s">
        <v>6777</v>
      </c>
      <c r="C6080" s="1" t="s">
        <v>552</v>
      </c>
    </row>
    <row r="6081">
      <c r="A6081" s="1" t="s">
        <v>6</v>
      </c>
      <c r="B6081" s="11" t="s">
        <v>6778</v>
      </c>
      <c r="C6081" s="1" t="s">
        <v>803</v>
      </c>
    </row>
    <row r="6082">
      <c r="A6082" s="1" t="s">
        <v>6</v>
      </c>
      <c r="B6082" s="11" t="s">
        <v>6779</v>
      </c>
      <c r="C6082" s="1" t="s">
        <v>634</v>
      </c>
    </row>
    <row r="6083">
      <c r="A6083" s="1" t="s">
        <v>6</v>
      </c>
      <c r="B6083" s="11" t="s">
        <v>6780</v>
      </c>
      <c r="C6083" s="1" t="s">
        <v>550</v>
      </c>
    </row>
    <row r="6084" hidden="1">
      <c r="A6084" s="1" t="s">
        <v>7</v>
      </c>
      <c r="B6084" s="11" t="s">
        <v>6781</v>
      </c>
      <c r="C6084" s="1" t="s">
        <v>1236</v>
      </c>
    </row>
    <row r="6085">
      <c r="A6085" s="1" t="s">
        <v>6</v>
      </c>
      <c r="B6085" s="11" t="s">
        <v>6782</v>
      </c>
      <c r="C6085" s="1" t="s">
        <v>640</v>
      </c>
    </row>
    <row r="6086">
      <c r="A6086" s="1" t="s">
        <v>6</v>
      </c>
      <c r="B6086" s="11" t="s">
        <v>6783</v>
      </c>
      <c r="C6086" s="1" t="s">
        <v>597</v>
      </c>
    </row>
    <row r="6087">
      <c r="A6087" s="1" t="s">
        <v>6</v>
      </c>
      <c r="B6087" s="11" t="s">
        <v>6784</v>
      </c>
      <c r="C6087" s="1" t="s">
        <v>597</v>
      </c>
    </row>
    <row r="6088" ht="15.0" customHeight="1">
      <c r="A6088" s="1" t="s">
        <v>6</v>
      </c>
      <c r="B6088" s="11" t="s">
        <v>6785</v>
      </c>
      <c r="C6088" s="1" t="s">
        <v>805</v>
      </c>
    </row>
    <row r="6089" hidden="1">
      <c r="A6089" s="1" t="s">
        <v>7</v>
      </c>
      <c r="B6089" s="11" t="s">
        <v>367</v>
      </c>
      <c r="C6089" s="1" t="s">
        <v>571</v>
      </c>
    </row>
    <row r="6090">
      <c r="A6090" s="1" t="s">
        <v>6</v>
      </c>
      <c r="B6090" s="11" t="s">
        <v>6786</v>
      </c>
      <c r="C6090" s="1" t="s">
        <v>532</v>
      </c>
    </row>
    <row r="6091">
      <c r="A6091" s="1" t="s">
        <v>6</v>
      </c>
      <c r="B6091" s="11" t="s">
        <v>6787</v>
      </c>
      <c r="C6091" s="1" t="s">
        <v>1034</v>
      </c>
    </row>
    <row r="6092">
      <c r="A6092" s="1" t="s">
        <v>6</v>
      </c>
      <c r="B6092" s="11" t="s">
        <v>6788</v>
      </c>
      <c r="C6092" s="1" t="s">
        <v>1016</v>
      </c>
    </row>
    <row r="6093">
      <c r="A6093" s="1" t="s">
        <v>6</v>
      </c>
      <c r="B6093" s="11" t="s">
        <v>6789</v>
      </c>
      <c r="C6093" s="1" t="s">
        <v>620</v>
      </c>
    </row>
    <row r="6094">
      <c r="A6094" s="1" t="s">
        <v>6</v>
      </c>
      <c r="B6094" s="11" t="s">
        <v>6790</v>
      </c>
      <c r="C6094" s="1" t="s">
        <v>879</v>
      </c>
    </row>
    <row r="6095">
      <c r="A6095" s="1" t="s">
        <v>6</v>
      </c>
      <c r="B6095" s="11" t="s">
        <v>6791</v>
      </c>
      <c r="C6095" s="1" t="s">
        <v>580</v>
      </c>
    </row>
    <row r="6096">
      <c r="A6096" s="1" t="s">
        <v>6</v>
      </c>
      <c r="B6096" s="11" t="s">
        <v>6792</v>
      </c>
      <c r="C6096" s="1" t="s">
        <v>567</v>
      </c>
    </row>
    <row r="6097">
      <c r="A6097" s="1" t="s">
        <v>6</v>
      </c>
      <c r="B6097" s="11" t="s">
        <v>6793</v>
      </c>
      <c r="C6097" s="1" t="s">
        <v>620</v>
      </c>
    </row>
    <row r="6098" hidden="1">
      <c r="A6098" s="1" t="s">
        <v>7</v>
      </c>
      <c r="B6098" s="11" t="s">
        <v>6794</v>
      </c>
      <c r="C6098" s="1" t="s">
        <v>536</v>
      </c>
    </row>
    <row r="6099">
      <c r="A6099" s="1" t="s">
        <v>6</v>
      </c>
      <c r="B6099" s="11" t="s">
        <v>6795</v>
      </c>
      <c r="C6099" s="1" t="s">
        <v>538</v>
      </c>
    </row>
    <row r="6100">
      <c r="A6100" s="1" t="s">
        <v>6</v>
      </c>
      <c r="B6100" s="11" t="s">
        <v>6796</v>
      </c>
      <c r="C6100" s="1" t="s">
        <v>694</v>
      </c>
    </row>
    <row r="6101">
      <c r="A6101" s="1" t="s">
        <v>6</v>
      </c>
      <c r="B6101" s="11" t="s">
        <v>6797</v>
      </c>
      <c r="C6101" s="1" t="s">
        <v>645</v>
      </c>
    </row>
    <row r="6102">
      <c r="A6102" s="1" t="s">
        <v>6</v>
      </c>
      <c r="B6102" s="11" t="s">
        <v>6798</v>
      </c>
      <c r="C6102" s="1" t="s">
        <v>809</v>
      </c>
    </row>
    <row r="6103" hidden="1">
      <c r="A6103" s="1" t="s">
        <v>7</v>
      </c>
      <c r="B6103" s="11" t="s">
        <v>6799</v>
      </c>
      <c r="C6103" s="1" t="s">
        <v>536</v>
      </c>
    </row>
    <row r="6104">
      <c r="A6104" s="1" t="s">
        <v>6</v>
      </c>
      <c r="B6104" s="11" t="s">
        <v>6800</v>
      </c>
      <c r="C6104" s="1" t="s">
        <v>750</v>
      </c>
    </row>
    <row r="6105">
      <c r="A6105" s="1" t="s">
        <v>6</v>
      </c>
      <c r="B6105" s="11" t="s">
        <v>6801</v>
      </c>
      <c r="C6105" s="1" t="s">
        <v>582</v>
      </c>
    </row>
    <row r="6106" hidden="1">
      <c r="A6106" s="1" t="s">
        <v>7</v>
      </c>
      <c r="B6106" s="11" t="s">
        <v>6802</v>
      </c>
      <c r="C6106" s="1" t="s">
        <v>536</v>
      </c>
    </row>
    <row r="6107" hidden="1">
      <c r="A6107" s="1" t="s">
        <v>7</v>
      </c>
      <c r="B6107" s="11" t="s">
        <v>6803</v>
      </c>
      <c r="C6107" s="1" t="s">
        <v>536</v>
      </c>
    </row>
    <row r="6108">
      <c r="A6108" s="1" t="s">
        <v>6</v>
      </c>
      <c r="B6108" s="11" t="s">
        <v>6804</v>
      </c>
      <c r="C6108" s="1" t="s">
        <v>569</v>
      </c>
    </row>
    <row r="6109">
      <c r="A6109" s="1" t="s">
        <v>6</v>
      </c>
      <c r="B6109" s="11" t="s">
        <v>6805</v>
      </c>
      <c r="C6109" s="1" t="s">
        <v>540</v>
      </c>
    </row>
    <row r="6110">
      <c r="A6110" s="1" t="s">
        <v>6</v>
      </c>
      <c r="B6110" s="11" t="s">
        <v>6806</v>
      </c>
      <c r="C6110" s="1" t="s">
        <v>561</v>
      </c>
    </row>
    <row r="6111">
      <c r="A6111" s="1" t="s">
        <v>6</v>
      </c>
      <c r="B6111" s="11" t="s">
        <v>6807</v>
      </c>
      <c r="C6111" s="1" t="s">
        <v>620</v>
      </c>
    </row>
    <row r="6112">
      <c r="A6112" s="1" t="s">
        <v>6</v>
      </c>
      <c r="B6112" s="11" t="s">
        <v>6808</v>
      </c>
      <c r="C6112" s="1" t="s">
        <v>876</v>
      </c>
    </row>
    <row r="6113">
      <c r="A6113" s="1" t="s">
        <v>6</v>
      </c>
      <c r="B6113" s="11" t="s">
        <v>6809</v>
      </c>
      <c r="C6113" s="1" t="s">
        <v>914</v>
      </c>
    </row>
    <row r="6114">
      <c r="A6114" s="1" t="s">
        <v>6</v>
      </c>
      <c r="B6114" s="11" t="s">
        <v>6810</v>
      </c>
      <c r="C6114" s="1" t="s">
        <v>582</v>
      </c>
    </row>
    <row r="6115">
      <c r="A6115" s="1" t="s">
        <v>6</v>
      </c>
      <c r="B6115" s="11" t="s">
        <v>6811</v>
      </c>
      <c r="C6115" s="1" t="s">
        <v>681</v>
      </c>
    </row>
    <row r="6116" hidden="1">
      <c r="A6116" s="1" t="s">
        <v>7</v>
      </c>
      <c r="B6116" s="11" t="s">
        <v>6812</v>
      </c>
      <c r="C6116" s="1" t="s">
        <v>536</v>
      </c>
    </row>
    <row r="6117">
      <c r="A6117" s="1" t="s">
        <v>6</v>
      </c>
      <c r="B6117" s="11" t="s">
        <v>6813</v>
      </c>
      <c r="C6117" s="1" t="s">
        <v>550</v>
      </c>
    </row>
    <row r="6118">
      <c r="A6118" s="1" t="s">
        <v>6</v>
      </c>
      <c r="B6118" s="11" t="s">
        <v>6814</v>
      </c>
      <c r="C6118" s="1" t="s">
        <v>532</v>
      </c>
    </row>
    <row r="6119">
      <c r="A6119" s="1" t="s">
        <v>6</v>
      </c>
      <c r="B6119" s="11" t="s">
        <v>6815</v>
      </c>
      <c r="C6119" s="1" t="s">
        <v>6816</v>
      </c>
    </row>
    <row r="6120">
      <c r="A6120" s="1" t="s">
        <v>6</v>
      </c>
      <c r="B6120" s="11" t="s">
        <v>6817</v>
      </c>
      <c r="C6120" s="1" t="s">
        <v>914</v>
      </c>
    </row>
    <row r="6121">
      <c r="A6121" s="1" t="s">
        <v>6</v>
      </c>
      <c r="B6121" s="11" t="s">
        <v>6818</v>
      </c>
      <c r="C6121" s="1" t="s">
        <v>569</v>
      </c>
    </row>
    <row r="6122">
      <c r="A6122" s="1" t="s">
        <v>6</v>
      </c>
      <c r="B6122" s="11" t="s">
        <v>6819</v>
      </c>
      <c r="C6122" s="1" t="s">
        <v>563</v>
      </c>
    </row>
    <row r="6123" hidden="1">
      <c r="A6123" s="1" t="s">
        <v>7</v>
      </c>
      <c r="B6123" s="11" t="s">
        <v>6820</v>
      </c>
      <c r="C6123" s="1" t="s">
        <v>536</v>
      </c>
    </row>
    <row r="6124">
      <c r="A6124" s="1" t="s">
        <v>6</v>
      </c>
      <c r="B6124" s="11" t="s">
        <v>6821</v>
      </c>
      <c r="C6124" s="1" t="s">
        <v>700</v>
      </c>
    </row>
    <row r="6125">
      <c r="A6125" s="1" t="s">
        <v>6</v>
      </c>
      <c r="B6125" s="11" t="s">
        <v>6822</v>
      </c>
      <c r="C6125" s="1" t="s">
        <v>673</v>
      </c>
    </row>
    <row r="6126" hidden="1">
      <c r="A6126" s="1" t="s">
        <v>7</v>
      </c>
      <c r="B6126" s="11" t="s">
        <v>6823</v>
      </c>
      <c r="C6126" s="1" t="s">
        <v>536</v>
      </c>
    </row>
    <row r="6127">
      <c r="A6127" s="1" t="s">
        <v>6</v>
      </c>
      <c r="B6127" s="11" t="s">
        <v>6824</v>
      </c>
      <c r="C6127" s="1" t="s">
        <v>929</v>
      </c>
    </row>
    <row r="6128" hidden="1">
      <c r="A6128" s="1" t="s">
        <v>7</v>
      </c>
      <c r="B6128" s="11" t="s">
        <v>6825</v>
      </c>
      <c r="C6128" s="1" t="s">
        <v>536</v>
      </c>
    </row>
    <row r="6129" hidden="1">
      <c r="A6129" s="1" t="s">
        <v>7</v>
      </c>
      <c r="B6129" s="11" t="s">
        <v>6826</v>
      </c>
      <c r="C6129" s="1" t="s">
        <v>536</v>
      </c>
    </row>
    <row r="6130" hidden="1">
      <c r="A6130" s="1" t="s">
        <v>7</v>
      </c>
      <c r="B6130" s="11" t="s">
        <v>6827</v>
      </c>
      <c r="C6130" s="1" t="s">
        <v>571</v>
      </c>
    </row>
    <row r="6131" hidden="1">
      <c r="A6131" s="1" t="s">
        <v>7</v>
      </c>
      <c r="B6131" s="11" t="s">
        <v>6828</v>
      </c>
      <c r="C6131" s="1" t="s">
        <v>536</v>
      </c>
    </row>
    <row r="6132" hidden="1">
      <c r="A6132" s="1" t="s">
        <v>7</v>
      </c>
      <c r="B6132" s="11" t="s">
        <v>6829</v>
      </c>
      <c r="C6132" s="1" t="s">
        <v>571</v>
      </c>
    </row>
    <row r="6133">
      <c r="A6133" s="1" t="s">
        <v>6</v>
      </c>
      <c r="B6133" s="11" t="s">
        <v>6830</v>
      </c>
      <c r="C6133" s="1" t="s">
        <v>1116</v>
      </c>
    </row>
    <row r="6134">
      <c r="A6134" s="1" t="s">
        <v>6</v>
      </c>
      <c r="B6134" s="11" t="s">
        <v>6831</v>
      </c>
      <c r="C6134" s="1" t="s">
        <v>528</v>
      </c>
    </row>
    <row r="6135">
      <c r="A6135" s="1" t="s">
        <v>6</v>
      </c>
      <c r="B6135" s="11" t="s">
        <v>6832</v>
      </c>
      <c r="C6135" s="1" t="s">
        <v>552</v>
      </c>
    </row>
    <row r="6136">
      <c r="A6136" s="1" t="s">
        <v>6</v>
      </c>
      <c r="B6136" s="11" t="s">
        <v>6833</v>
      </c>
      <c r="C6136" s="1" t="s">
        <v>1288</v>
      </c>
    </row>
    <row r="6137">
      <c r="A6137" s="1" t="s">
        <v>6</v>
      </c>
      <c r="B6137" s="11" t="s">
        <v>6834</v>
      </c>
      <c r="C6137" s="1" t="s">
        <v>803</v>
      </c>
    </row>
    <row r="6138">
      <c r="A6138" s="1" t="s">
        <v>6</v>
      </c>
      <c r="B6138" s="11" t="s">
        <v>6835</v>
      </c>
      <c r="C6138" s="1" t="s">
        <v>542</v>
      </c>
    </row>
    <row r="6139">
      <c r="A6139" s="1" t="s">
        <v>6</v>
      </c>
      <c r="B6139" s="11" t="s">
        <v>6836</v>
      </c>
      <c r="C6139" s="1" t="s">
        <v>671</v>
      </c>
    </row>
    <row r="6140">
      <c r="A6140" s="1" t="s">
        <v>6</v>
      </c>
      <c r="B6140" s="11" t="s">
        <v>6837</v>
      </c>
      <c r="C6140" s="1" t="s">
        <v>538</v>
      </c>
    </row>
    <row r="6141">
      <c r="A6141" s="1" t="s">
        <v>6</v>
      </c>
      <c r="B6141" s="11" t="s">
        <v>6838</v>
      </c>
      <c r="C6141" s="1" t="s">
        <v>538</v>
      </c>
    </row>
    <row r="6142" hidden="1">
      <c r="A6142" s="1" t="s">
        <v>7</v>
      </c>
      <c r="B6142" s="11" t="s">
        <v>6839</v>
      </c>
      <c r="C6142" s="1" t="s">
        <v>2108</v>
      </c>
    </row>
    <row r="6143">
      <c r="A6143" s="1" t="s">
        <v>6</v>
      </c>
      <c r="B6143" s="11" t="s">
        <v>6840</v>
      </c>
      <c r="C6143" s="1" t="s">
        <v>685</v>
      </c>
    </row>
    <row r="6144">
      <c r="A6144" s="1" t="s">
        <v>6</v>
      </c>
      <c r="B6144" s="11" t="s">
        <v>6841</v>
      </c>
      <c r="C6144" s="1" t="s">
        <v>803</v>
      </c>
    </row>
    <row r="6145">
      <c r="A6145" s="1" t="s">
        <v>6</v>
      </c>
      <c r="B6145" s="11" t="s">
        <v>6842</v>
      </c>
      <c r="C6145" s="1" t="s">
        <v>620</v>
      </c>
    </row>
    <row r="6146">
      <c r="A6146" s="1" t="s">
        <v>6</v>
      </c>
      <c r="B6146" s="11" t="s">
        <v>6843</v>
      </c>
      <c r="C6146" s="1" t="s">
        <v>694</v>
      </c>
    </row>
    <row r="6147">
      <c r="A6147" s="1" t="s">
        <v>6</v>
      </c>
      <c r="B6147" s="11" t="s">
        <v>6844</v>
      </c>
      <c r="C6147" s="1" t="s">
        <v>576</v>
      </c>
    </row>
    <row r="6148">
      <c r="A6148" s="1" t="s">
        <v>6</v>
      </c>
      <c r="B6148" s="11" t="s">
        <v>6845</v>
      </c>
      <c r="C6148" s="1" t="s">
        <v>552</v>
      </c>
    </row>
    <row r="6149">
      <c r="A6149" s="1" t="s">
        <v>6</v>
      </c>
      <c r="B6149" s="11" t="s">
        <v>6846</v>
      </c>
      <c r="C6149" s="1" t="s">
        <v>642</v>
      </c>
    </row>
    <row r="6150" hidden="1">
      <c r="A6150" s="1" t="s">
        <v>7</v>
      </c>
      <c r="B6150" s="11" t="s">
        <v>6847</v>
      </c>
      <c r="C6150" s="1" t="s">
        <v>536</v>
      </c>
    </row>
    <row r="6151">
      <c r="A6151" s="1" t="s">
        <v>6</v>
      </c>
      <c r="B6151" s="11" t="s">
        <v>6848</v>
      </c>
      <c r="C6151" s="1" t="s">
        <v>580</v>
      </c>
    </row>
    <row r="6152">
      <c r="A6152" s="1" t="s">
        <v>6</v>
      </c>
      <c r="B6152" s="11" t="s">
        <v>6849</v>
      </c>
      <c r="C6152" s="1" t="s">
        <v>620</v>
      </c>
    </row>
    <row r="6153">
      <c r="A6153" s="1" t="s">
        <v>6</v>
      </c>
      <c r="B6153" s="11" t="s">
        <v>6850</v>
      </c>
      <c r="C6153" s="1" t="s">
        <v>599</v>
      </c>
    </row>
    <row r="6154">
      <c r="A6154" s="1" t="s">
        <v>6</v>
      </c>
      <c r="B6154" s="11" t="s">
        <v>6851</v>
      </c>
      <c r="C6154" s="1" t="s">
        <v>778</v>
      </c>
    </row>
    <row r="6155" hidden="1">
      <c r="A6155" s="1" t="s">
        <v>7</v>
      </c>
      <c r="B6155" s="11" t="s">
        <v>6852</v>
      </c>
      <c r="C6155" s="1" t="s">
        <v>536</v>
      </c>
    </row>
    <row r="6156" hidden="1">
      <c r="A6156" s="1" t="s">
        <v>7</v>
      </c>
      <c r="B6156" s="11" t="s">
        <v>6853</v>
      </c>
      <c r="C6156" s="1" t="s">
        <v>536</v>
      </c>
    </row>
    <row r="6157">
      <c r="A6157" s="1" t="s">
        <v>6</v>
      </c>
      <c r="B6157" s="11" t="s">
        <v>6854</v>
      </c>
      <c r="C6157" s="1" t="s">
        <v>542</v>
      </c>
    </row>
    <row r="6158">
      <c r="A6158" s="1" t="s">
        <v>6</v>
      </c>
      <c r="B6158" s="11" t="s">
        <v>6855</v>
      </c>
      <c r="C6158" s="1" t="s">
        <v>696</v>
      </c>
    </row>
    <row r="6159" hidden="1">
      <c r="A6159" s="1" t="s">
        <v>7</v>
      </c>
      <c r="B6159" s="11" t="s">
        <v>6856</v>
      </c>
      <c r="C6159" s="1" t="s">
        <v>628</v>
      </c>
    </row>
    <row r="6160" hidden="1">
      <c r="A6160" s="1" t="s">
        <v>7</v>
      </c>
      <c r="B6160" s="11" t="s">
        <v>6857</v>
      </c>
      <c r="C6160" s="1" t="s">
        <v>526</v>
      </c>
    </row>
    <row r="6161">
      <c r="A6161" s="1" t="s">
        <v>6</v>
      </c>
      <c r="B6161" s="11" t="s">
        <v>6858</v>
      </c>
      <c r="C6161" s="1" t="s">
        <v>879</v>
      </c>
    </row>
    <row r="6162">
      <c r="A6162" s="1" t="s">
        <v>6</v>
      </c>
      <c r="B6162" s="11" t="s">
        <v>6859</v>
      </c>
      <c r="C6162" s="1" t="s">
        <v>803</v>
      </c>
    </row>
    <row r="6163" hidden="1">
      <c r="A6163" s="1" t="s">
        <v>7</v>
      </c>
      <c r="B6163" s="11" t="s">
        <v>6860</v>
      </c>
      <c r="C6163" s="1" t="s">
        <v>571</v>
      </c>
    </row>
    <row r="6164">
      <c r="A6164" s="1" t="s">
        <v>6</v>
      </c>
      <c r="B6164" s="11" t="s">
        <v>6861</v>
      </c>
      <c r="C6164" s="1" t="s">
        <v>761</v>
      </c>
    </row>
    <row r="6165">
      <c r="A6165" s="1" t="s">
        <v>6</v>
      </c>
      <c r="B6165" s="11" t="s">
        <v>6862</v>
      </c>
      <c r="C6165" s="1" t="s">
        <v>685</v>
      </c>
    </row>
    <row r="6166">
      <c r="A6166" s="1" t="s">
        <v>6</v>
      </c>
      <c r="B6166" s="11" t="s">
        <v>6863</v>
      </c>
      <c r="C6166" s="1" t="s">
        <v>597</v>
      </c>
    </row>
    <row r="6167">
      <c r="A6167" s="1" t="s">
        <v>6</v>
      </c>
      <c r="B6167" s="11" t="s">
        <v>6864</v>
      </c>
      <c r="C6167" s="1" t="s">
        <v>538</v>
      </c>
    </row>
    <row r="6168">
      <c r="A6168" s="1" t="s">
        <v>6</v>
      </c>
      <c r="B6168" s="11" t="s">
        <v>6865</v>
      </c>
      <c r="C6168" s="1" t="s">
        <v>694</v>
      </c>
    </row>
    <row r="6169">
      <c r="A6169" s="1" t="s">
        <v>6</v>
      </c>
      <c r="B6169" s="11" t="s">
        <v>6866</v>
      </c>
      <c r="C6169" s="1" t="s">
        <v>640</v>
      </c>
    </row>
    <row r="6170">
      <c r="A6170" s="1" t="s">
        <v>6</v>
      </c>
      <c r="B6170" s="11" t="s">
        <v>6867</v>
      </c>
      <c r="C6170" s="1" t="s">
        <v>737</v>
      </c>
    </row>
    <row r="6171">
      <c r="A6171" s="1" t="s">
        <v>6</v>
      </c>
      <c r="B6171" s="11" t="s">
        <v>6868</v>
      </c>
      <c r="C6171" s="1" t="s">
        <v>733</v>
      </c>
    </row>
    <row r="6172">
      <c r="A6172" s="1" t="s">
        <v>6</v>
      </c>
      <c r="B6172" s="11" t="s">
        <v>6869</v>
      </c>
      <c r="C6172" s="1" t="s">
        <v>546</v>
      </c>
    </row>
    <row r="6173">
      <c r="A6173" s="1" t="s">
        <v>6</v>
      </c>
      <c r="B6173" s="11" t="s">
        <v>6870</v>
      </c>
      <c r="C6173" s="1" t="s">
        <v>737</v>
      </c>
    </row>
    <row r="6174">
      <c r="A6174" s="1" t="s">
        <v>6</v>
      </c>
      <c r="B6174" s="11" t="s">
        <v>6871</v>
      </c>
      <c r="C6174" s="1" t="s">
        <v>538</v>
      </c>
    </row>
    <row r="6175">
      <c r="A6175" s="1" t="s">
        <v>6</v>
      </c>
      <c r="B6175" s="11" t="s">
        <v>6872</v>
      </c>
      <c r="C6175" s="1" t="s">
        <v>528</v>
      </c>
    </row>
    <row r="6176" hidden="1">
      <c r="A6176" s="1" t="s">
        <v>7</v>
      </c>
      <c r="B6176" s="11" t="s">
        <v>6873</v>
      </c>
      <c r="C6176" s="1" t="s">
        <v>571</v>
      </c>
    </row>
    <row r="6177" hidden="1">
      <c r="A6177" s="1" t="s">
        <v>7</v>
      </c>
      <c r="B6177" s="11" t="s">
        <v>6874</v>
      </c>
      <c r="C6177" s="1" t="s">
        <v>536</v>
      </c>
    </row>
    <row r="6178">
      <c r="A6178" s="1" t="s">
        <v>6</v>
      </c>
      <c r="B6178" s="11" t="s">
        <v>6875</v>
      </c>
      <c r="C6178" s="1" t="s">
        <v>602</v>
      </c>
    </row>
    <row r="6179">
      <c r="A6179" s="1" t="s">
        <v>6</v>
      </c>
      <c r="B6179" s="11" t="s">
        <v>6876</v>
      </c>
      <c r="C6179" s="1" t="s">
        <v>664</v>
      </c>
    </row>
    <row r="6180">
      <c r="A6180" s="1" t="s">
        <v>6</v>
      </c>
      <c r="B6180" s="11" t="s">
        <v>6877</v>
      </c>
      <c r="C6180" s="1" t="s">
        <v>542</v>
      </c>
    </row>
    <row r="6181" hidden="1">
      <c r="A6181" s="1" t="s">
        <v>7</v>
      </c>
      <c r="B6181" s="11" t="s">
        <v>6878</v>
      </c>
      <c r="C6181" s="1" t="s">
        <v>536</v>
      </c>
    </row>
    <row r="6182">
      <c r="A6182" s="1" t="s">
        <v>6</v>
      </c>
      <c r="B6182" s="11" t="s">
        <v>6879</v>
      </c>
      <c r="C6182" s="1" t="s">
        <v>540</v>
      </c>
    </row>
    <row r="6183">
      <c r="A6183" s="1" t="s">
        <v>6</v>
      </c>
      <c r="B6183" s="11" t="s">
        <v>6880</v>
      </c>
      <c r="C6183" s="1" t="s">
        <v>894</v>
      </c>
    </row>
    <row r="6184">
      <c r="A6184" s="1" t="s">
        <v>6</v>
      </c>
      <c r="B6184" s="11" t="s">
        <v>6881</v>
      </c>
      <c r="C6184" s="1" t="s">
        <v>582</v>
      </c>
    </row>
    <row r="6185">
      <c r="A6185" s="1" t="s">
        <v>6</v>
      </c>
      <c r="B6185" s="11" t="s">
        <v>6882</v>
      </c>
      <c r="C6185" s="1" t="s">
        <v>540</v>
      </c>
    </row>
    <row r="6186">
      <c r="A6186" s="1" t="s">
        <v>6</v>
      </c>
      <c r="B6186" s="11" t="s">
        <v>6883</v>
      </c>
      <c r="C6186" s="1" t="s">
        <v>597</v>
      </c>
    </row>
    <row r="6187">
      <c r="A6187" s="1" t="s">
        <v>6</v>
      </c>
      <c r="B6187" s="11" t="s">
        <v>6884</v>
      </c>
      <c r="C6187" s="1" t="s">
        <v>700</v>
      </c>
    </row>
    <row r="6188">
      <c r="A6188" s="1" t="s">
        <v>6</v>
      </c>
      <c r="B6188" s="11" t="s">
        <v>6885</v>
      </c>
      <c r="C6188" s="1" t="s">
        <v>546</v>
      </c>
    </row>
    <row r="6189">
      <c r="A6189" s="1" t="s">
        <v>6</v>
      </c>
      <c r="B6189" s="11" t="s">
        <v>6886</v>
      </c>
      <c r="C6189" s="1" t="s">
        <v>595</v>
      </c>
    </row>
    <row r="6190" hidden="1">
      <c r="A6190" s="1" t="s">
        <v>7</v>
      </c>
      <c r="B6190" s="11" t="s">
        <v>6887</v>
      </c>
      <c r="C6190" s="1" t="s">
        <v>536</v>
      </c>
    </row>
    <row r="6191">
      <c r="A6191" s="1" t="s">
        <v>6</v>
      </c>
      <c r="B6191" s="11" t="s">
        <v>6888</v>
      </c>
      <c r="C6191" s="1" t="s">
        <v>542</v>
      </c>
    </row>
    <row r="6192">
      <c r="A6192" s="1" t="s">
        <v>6</v>
      </c>
      <c r="B6192" s="11" t="s">
        <v>6889</v>
      </c>
      <c r="C6192" s="1" t="s">
        <v>700</v>
      </c>
    </row>
    <row r="6193">
      <c r="A6193" s="1" t="s">
        <v>6</v>
      </c>
      <c r="B6193" s="11" t="s">
        <v>6890</v>
      </c>
      <c r="C6193" s="1" t="s">
        <v>599</v>
      </c>
    </row>
    <row r="6194">
      <c r="A6194" s="1" t="s">
        <v>6</v>
      </c>
      <c r="B6194" s="11" t="s">
        <v>6891</v>
      </c>
      <c r="C6194" s="1" t="s">
        <v>528</v>
      </c>
    </row>
    <row r="6195" hidden="1">
      <c r="A6195" s="1" t="s">
        <v>7</v>
      </c>
      <c r="B6195" s="11" t="s">
        <v>6892</v>
      </c>
      <c r="C6195" s="1" t="s">
        <v>536</v>
      </c>
    </row>
    <row r="6196">
      <c r="A6196" s="1" t="s">
        <v>6</v>
      </c>
      <c r="B6196" s="11" t="s">
        <v>6893</v>
      </c>
      <c r="C6196" s="1" t="s">
        <v>610</v>
      </c>
    </row>
    <row r="6197">
      <c r="A6197" s="1" t="s">
        <v>6</v>
      </c>
      <c r="B6197" s="11" t="s">
        <v>6894</v>
      </c>
      <c r="C6197" s="1" t="s">
        <v>914</v>
      </c>
    </row>
    <row r="6198" hidden="1">
      <c r="A6198" s="1" t="s">
        <v>7</v>
      </c>
      <c r="B6198" s="11" t="s">
        <v>6895</v>
      </c>
      <c r="C6198" s="1" t="s">
        <v>536</v>
      </c>
    </row>
    <row r="6199">
      <c r="A6199" s="1" t="s">
        <v>6</v>
      </c>
      <c r="B6199" s="11" t="s">
        <v>6896</v>
      </c>
      <c r="C6199" s="1" t="s">
        <v>914</v>
      </c>
    </row>
    <row r="6200">
      <c r="A6200" s="1" t="s">
        <v>6</v>
      </c>
      <c r="B6200" s="11" t="s">
        <v>6897</v>
      </c>
      <c r="C6200" s="1" t="s">
        <v>700</v>
      </c>
    </row>
    <row r="6201">
      <c r="A6201" s="1" t="s">
        <v>6</v>
      </c>
      <c r="B6201" s="11" t="s">
        <v>6898</v>
      </c>
      <c r="C6201" s="1" t="s">
        <v>550</v>
      </c>
    </row>
    <row r="6202">
      <c r="A6202" s="1" t="s">
        <v>6</v>
      </c>
      <c r="B6202" s="11" t="s">
        <v>6899</v>
      </c>
      <c r="C6202" s="1" t="s">
        <v>965</v>
      </c>
    </row>
    <row r="6203">
      <c r="A6203" s="1" t="s">
        <v>6</v>
      </c>
      <c r="B6203" s="11" t="s">
        <v>6900</v>
      </c>
      <c r="C6203" s="1" t="s">
        <v>634</v>
      </c>
    </row>
    <row r="6204" hidden="1">
      <c r="A6204" s="1" t="s">
        <v>7</v>
      </c>
      <c r="B6204" s="11" t="s">
        <v>6901</v>
      </c>
      <c r="C6204" s="1" t="s">
        <v>571</v>
      </c>
    </row>
    <row r="6205" hidden="1">
      <c r="A6205" s="1" t="s">
        <v>7</v>
      </c>
      <c r="B6205" s="11" t="s">
        <v>6902</v>
      </c>
      <c r="C6205" s="1" t="s">
        <v>536</v>
      </c>
    </row>
    <row r="6206">
      <c r="A6206" s="1" t="s">
        <v>6</v>
      </c>
      <c r="B6206" s="11" t="s">
        <v>6903</v>
      </c>
      <c r="C6206" s="1" t="s">
        <v>705</v>
      </c>
    </row>
    <row r="6207">
      <c r="A6207" s="1" t="s">
        <v>6</v>
      </c>
      <c r="B6207" s="11" t="s">
        <v>6904</v>
      </c>
      <c r="C6207" s="1" t="s">
        <v>610</v>
      </c>
    </row>
    <row r="6208" hidden="1">
      <c r="A6208" s="1" t="s">
        <v>7</v>
      </c>
      <c r="B6208" s="11" t="s">
        <v>6905</v>
      </c>
      <c r="C6208" s="1" t="s">
        <v>536</v>
      </c>
    </row>
    <row r="6209" hidden="1">
      <c r="A6209" s="1" t="s">
        <v>7</v>
      </c>
      <c r="B6209" s="11" t="s">
        <v>6906</v>
      </c>
      <c r="C6209" s="1" t="s">
        <v>571</v>
      </c>
    </row>
    <row r="6210" hidden="1">
      <c r="A6210" s="1" t="s">
        <v>7</v>
      </c>
      <c r="B6210" s="11" t="s">
        <v>6907</v>
      </c>
      <c r="C6210" s="1" t="s">
        <v>536</v>
      </c>
    </row>
    <row r="6211">
      <c r="A6211" s="1" t="s">
        <v>6</v>
      </c>
      <c r="B6211" s="11" t="s">
        <v>6908</v>
      </c>
      <c r="C6211" s="1" t="s">
        <v>528</v>
      </c>
    </row>
    <row r="6212" hidden="1">
      <c r="A6212" s="1" t="s">
        <v>7</v>
      </c>
      <c r="B6212" s="11" t="s">
        <v>6909</v>
      </c>
      <c r="C6212" s="1" t="s">
        <v>571</v>
      </c>
    </row>
    <row r="6213" hidden="1">
      <c r="A6213" s="1" t="s">
        <v>7</v>
      </c>
      <c r="B6213" s="11" t="s">
        <v>6910</v>
      </c>
      <c r="C6213" s="1" t="s">
        <v>526</v>
      </c>
    </row>
    <row r="6214" hidden="1">
      <c r="A6214" s="1" t="s">
        <v>7</v>
      </c>
      <c r="B6214" s="11" t="s">
        <v>6911</v>
      </c>
      <c r="C6214" s="1" t="s">
        <v>536</v>
      </c>
    </row>
    <row r="6215">
      <c r="A6215" s="1" t="s">
        <v>6</v>
      </c>
      <c r="B6215" s="11" t="s">
        <v>6912</v>
      </c>
      <c r="C6215" s="1" t="s">
        <v>620</v>
      </c>
    </row>
    <row r="6216">
      <c r="A6216" s="1" t="s">
        <v>6</v>
      </c>
      <c r="B6216" s="11" t="s">
        <v>6913</v>
      </c>
      <c r="C6216" s="1" t="s">
        <v>761</v>
      </c>
    </row>
    <row r="6217" hidden="1">
      <c r="A6217" s="1" t="s">
        <v>7</v>
      </c>
      <c r="B6217" s="11" t="s">
        <v>6914</v>
      </c>
      <c r="C6217" s="1" t="s">
        <v>571</v>
      </c>
    </row>
    <row r="6218">
      <c r="A6218" s="1" t="s">
        <v>6</v>
      </c>
      <c r="B6218" s="11" t="s">
        <v>6915</v>
      </c>
      <c r="C6218" s="1" t="s">
        <v>602</v>
      </c>
    </row>
    <row r="6219">
      <c r="A6219" s="1" t="s">
        <v>6</v>
      </c>
      <c r="B6219" s="11" t="s">
        <v>6916</v>
      </c>
      <c r="C6219" s="1" t="s">
        <v>569</v>
      </c>
    </row>
    <row r="6220">
      <c r="A6220" s="1" t="s">
        <v>6</v>
      </c>
      <c r="B6220" s="11" t="s">
        <v>6917</v>
      </c>
      <c r="C6220" s="1" t="s">
        <v>584</v>
      </c>
    </row>
    <row r="6221">
      <c r="A6221" s="1" t="s">
        <v>6</v>
      </c>
      <c r="B6221" s="11" t="s">
        <v>6918</v>
      </c>
      <c r="C6221" s="1" t="s">
        <v>879</v>
      </c>
    </row>
    <row r="6222">
      <c r="A6222" s="1" t="s">
        <v>6</v>
      </c>
      <c r="B6222" s="11" t="s">
        <v>6919</v>
      </c>
      <c r="C6222" s="1" t="s">
        <v>673</v>
      </c>
    </row>
    <row r="6223">
      <c r="A6223" s="1" t="s">
        <v>6</v>
      </c>
      <c r="B6223" s="11" t="s">
        <v>6920</v>
      </c>
      <c r="C6223" s="1" t="s">
        <v>546</v>
      </c>
    </row>
    <row r="6224" hidden="1">
      <c r="A6224" s="1" t="s">
        <v>7</v>
      </c>
      <c r="B6224" s="11" t="s">
        <v>6921</v>
      </c>
      <c r="C6224" s="1" t="s">
        <v>536</v>
      </c>
    </row>
    <row r="6225" hidden="1">
      <c r="A6225" s="1" t="s">
        <v>7</v>
      </c>
      <c r="B6225" s="11" t="s">
        <v>6922</v>
      </c>
      <c r="C6225" s="1" t="s">
        <v>536</v>
      </c>
    </row>
    <row r="6226" hidden="1">
      <c r="A6226" s="1" t="s">
        <v>7</v>
      </c>
      <c r="B6226" s="11" t="s">
        <v>6923</v>
      </c>
      <c r="C6226" s="1" t="s">
        <v>536</v>
      </c>
    </row>
    <row r="6227">
      <c r="A6227" s="1" t="s">
        <v>6</v>
      </c>
      <c r="B6227" s="11" t="s">
        <v>6924</v>
      </c>
      <c r="C6227" s="1" t="s">
        <v>580</v>
      </c>
    </row>
    <row r="6228">
      <c r="A6228" s="1" t="s">
        <v>6</v>
      </c>
      <c r="B6228" s="11" t="s">
        <v>6925</v>
      </c>
      <c r="C6228" s="1" t="s">
        <v>3905</v>
      </c>
    </row>
    <row r="6229">
      <c r="A6229" s="1" t="s">
        <v>6</v>
      </c>
      <c r="B6229" s="11" t="s">
        <v>6926</v>
      </c>
      <c r="C6229" s="1" t="s">
        <v>587</v>
      </c>
    </row>
    <row r="6230">
      <c r="A6230" s="1" t="s">
        <v>6</v>
      </c>
      <c r="B6230" s="11" t="s">
        <v>6927</v>
      </c>
      <c r="C6230" s="1" t="s">
        <v>582</v>
      </c>
    </row>
    <row r="6231" hidden="1">
      <c r="A6231" s="1" t="s">
        <v>7</v>
      </c>
      <c r="B6231" s="11" t="s">
        <v>6928</v>
      </c>
      <c r="C6231" s="1" t="s">
        <v>536</v>
      </c>
    </row>
    <row r="6232" hidden="1">
      <c r="A6232" s="1" t="s">
        <v>7</v>
      </c>
      <c r="B6232" s="11" t="s">
        <v>6929</v>
      </c>
      <c r="C6232" s="1" t="s">
        <v>536</v>
      </c>
    </row>
    <row r="6233">
      <c r="A6233" s="1" t="s">
        <v>6</v>
      </c>
      <c r="B6233" s="11" t="s">
        <v>6930</v>
      </c>
      <c r="C6233" s="1" t="s">
        <v>546</v>
      </c>
    </row>
    <row r="6234" hidden="1">
      <c r="A6234" s="1" t="s">
        <v>7</v>
      </c>
      <c r="B6234" s="11" t="s">
        <v>6931</v>
      </c>
      <c r="C6234" s="1" t="s">
        <v>571</v>
      </c>
    </row>
    <row r="6235">
      <c r="A6235" s="1" t="s">
        <v>6</v>
      </c>
      <c r="B6235" s="11" t="s">
        <v>6932</v>
      </c>
      <c r="C6235" s="1" t="s">
        <v>542</v>
      </c>
    </row>
    <row r="6236">
      <c r="A6236" s="1" t="s">
        <v>6</v>
      </c>
      <c r="B6236" s="11" t="s">
        <v>6933</v>
      </c>
      <c r="C6236" s="1" t="s">
        <v>587</v>
      </c>
    </row>
    <row r="6237">
      <c r="A6237" s="1" t="s">
        <v>6</v>
      </c>
      <c r="B6237" s="11" t="s">
        <v>6934</v>
      </c>
      <c r="C6237" s="1" t="s">
        <v>546</v>
      </c>
    </row>
    <row r="6238">
      <c r="A6238" s="1" t="s">
        <v>6</v>
      </c>
      <c r="B6238" s="11" t="s">
        <v>6935</v>
      </c>
      <c r="C6238" s="1" t="s">
        <v>538</v>
      </c>
    </row>
    <row r="6239" hidden="1">
      <c r="A6239" s="1" t="s">
        <v>7</v>
      </c>
      <c r="B6239" s="11" t="s">
        <v>6936</v>
      </c>
      <c r="C6239" s="1" t="s">
        <v>536</v>
      </c>
    </row>
    <row r="6240" hidden="1">
      <c r="A6240" s="1" t="s">
        <v>7</v>
      </c>
      <c r="B6240" s="11" t="s">
        <v>6937</v>
      </c>
      <c r="C6240" s="1" t="s">
        <v>571</v>
      </c>
    </row>
    <row r="6241">
      <c r="A6241" s="1" t="s">
        <v>6</v>
      </c>
      <c r="B6241" s="11" t="s">
        <v>6938</v>
      </c>
      <c r="C6241" s="1" t="s">
        <v>620</v>
      </c>
    </row>
    <row r="6242" hidden="1">
      <c r="A6242" s="1" t="s">
        <v>7</v>
      </c>
      <c r="B6242" s="11" t="s">
        <v>6939</v>
      </c>
      <c r="C6242" s="1" t="s">
        <v>536</v>
      </c>
    </row>
    <row r="6243">
      <c r="A6243" s="1" t="s">
        <v>6</v>
      </c>
      <c r="B6243" s="11" t="s">
        <v>6940</v>
      </c>
      <c r="C6243" s="1" t="s">
        <v>534</v>
      </c>
    </row>
    <row r="6244">
      <c r="A6244" s="1" t="s">
        <v>6</v>
      </c>
      <c r="B6244" s="11" t="s">
        <v>6941</v>
      </c>
      <c r="C6244" s="1" t="s">
        <v>914</v>
      </c>
    </row>
    <row r="6245">
      <c r="A6245" s="1" t="s">
        <v>6</v>
      </c>
      <c r="B6245" s="11" t="s">
        <v>6942</v>
      </c>
      <c r="C6245" s="1" t="s">
        <v>640</v>
      </c>
    </row>
    <row r="6246" hidden="1">
      <c r="A6246" s="1" t="s">
        <v>7</v>
      </c>
      <c r="B6246" s="11" t="s">
        <v>6943</v>
      </c>
      <c r="C6246" s="1" t="s">
        <v>536</v>
      </c>
    </row>
    <row r="6247">
      <c r="A6247" s="1" t="s">
        <v>6</v>
      </c>
      <c r="B6247" s="11" t="s">
        <v>6944</v>
      </c>
      <c r="C6247" s="1" t="s">
        <v>620</v>
      </c>
    </row>
    <row r="6248" hidden="1">
      <c r="A6248" s="1" t="s">
        <v>7</v>
      </c>
      <c r="B6248" s="11" t="s">
        <v>6945</v>
      </c>
      <c r="C6248" s="1" t="s">
        <v>571</v>
      </c>
    </row>
    <row r="6249">
      <c r="A6249" s="1" t="s">
        <v>6</v>
      </c>
      <c r="B6249" s="11" t="s">
        <v>6946</v>
      </c>
      <c r="C6249" s="1" t="s">
        <v>677</v>
      </c>
    </row>
    <row r="6250" hidden="1">
      <c r="A6250" s="1" t="s">
        <v>7</v>
      </c>
      <c r="B6250" s="11" t="s">
        <v>6947</v>
      </c>
      <c r="C6250" s="1" t="s">
        <v>571</v>
      </c>
    </row>
    <row r="6251">
      <c r="A6251" s="1" t="s">
        <v>6</v>
      </c>
      <c r="B6251" s="11" t="s">
        <v>6948</v>
      </c>
      <c r="C6251" s="1" t="s">
        <v>595</v>
      </c>
    </row>
    <row r="6252" hidden="1">
      <c r="A6252" s="1" t="s">
        <v>7</v>
      </c>
      <c r="B6252" s="11" t="s">
        <v>6949</v>
      </c>
      <c r="C6252" s="1" t="s">
        <v>571</v>
      </c>
    </row>
    <row r="6253">
      <c r="A6253" s="1" t="s">
        <v>6</v>
      </c>
      <c r="B6253" s="11" t="s">
        <v>6950</v>
      </c>
      <c r="C6253" s="1" t="s">
        <v>569</v>
      </c>
    </row>
    <row r="6254">
      <c r="A6254" s="1" t="s">
        <v>6</v>
      </c>
      <c r="B6254" s="11" t="s">
        <v>6951</v>
      </c>
      <c r="C6254" s="1" t="s">
        <v>576</v>
      </c>
    </row>
    <row r="6255">
      <c r="A6255" s="1" t="s">
        <v>6</v>
      </c>
      <c r="B6255" s="11" t="s">
        <v>6952</v>
      </c>
      <c r="C6255" s="1" t="s">
        <v>582</v>
      </c>
    </row>
    <row r="6256" hidden="1">
      <c r="A6256" s="1" t="s">
        <v>7</v>
      </c>
      <c r="B6256" s="11" t="s">
        <v>6953</v>
      </c>
      <c r="C6256" s="1" t="s">
        <v>526</v>
      </c>
    </row>
    <row r="6257">
      <c r="A6257" s="1" t="s">
        <v>6</v>
      </c>
      <c r="B6257" s="11" t="s">
        <v>6954</v>
      </c>
      <c r="C6257" s="1" t="s">
        <v>1593</v>
      </c>
    </row>
    <row r="6258">
      <c r="A6258" s="1" t="s">
        <v>6</v>
      </c>
      <c r="B6258" s="11" t="s">
        <v>6955</v>
      </c>
      <c r="C6258" s="1" t="s">
        <v>914</v>
      </c>
    </row>
    <row r="6259">
      <c r="A6259" s="1" t="s">
        <v>6</v>
      </c>
      <c r="B6259" s="11" t="s">
        <v>6956</v>
      </c>
      <c r="C6259" s="1" t="s">
        <v>681</v>
      </c>
    </row>
    <row r="6260" hidden="1">
      <c r="A6260" s="1" t="s">
        <v>7</v>
      </c>
      <c r="B6260" s="11" t="s">
        <v>6957</v>
      </c>
      <c r="C6260" s="1" t="s">
        <v>536</v>
      </c>
    </row>
    <row r="6261" hidden="1">
      <c r="A6261" s="1" t="s">
        <v>7</v>
      </c>
      <c r="B6261" s="11" t="s">
        <v>6958</v>
      </c>
      <c r="C6261" s="1" t="s">
        <v>536</v>
      </c>
    </row>
    <row r="6262" hidden="1">
      <c r="A6262" s="1" t="s">
        <v>7</v>
      </c>
      <c r="B6262" s="11" t="s">
        <v>6959</v>
      </c>
      <c r="C6262" s="1" t="s">
        <v>536</v>
      </c>
    </row>
    <row r="6263">
      <c r="A6263" s="1" t="s">
        <v>6</v>
      </c>
      <c r="B6263" s="11" t="s">
        <v>6960</v>
      </c>
      <c r="C6263" s="1" t="s">
        <v>620</v>
      </c>
    </row>
    <row r="6264">
      <c r="A6264" s="1" t="s">
        <v>6</v>
      </c>
      <c r="B6264" s="11" t="s">
        <v>6961</v>
      </c>
      <c r="C6264" s="1" t="s">
        <v>554</v>
      </c>
    </row>
    <row r="6265">
      <c r="A6265" s="1" t="s">
        <v>6</v>
      </c>
      <c r="B6265" s="11" t="s">
        <v>6962</v>
      </c>
      <c r="C6265" s="1" t="s">
        <v>576</v>
      </c>
    </row>
    <row r="6266">
      <c r="A6266" s="1" t="s">
        <v>6</v>
      </c>
      <c r="B6266" s="11" t="s">
        <v>6963</v>
      </c>
      <c r="C6266" s="1" t="s">
        <v>587</v>
      </c>
    </row>
    <row r="6267">
      <c r="A6267" s="1" t="s">
        <v>6</v>
      </c>
      <c r="B6267" s="11" t="s">
        <v>6964</v>
      </c>
      <c r="C6267" s="1" t="s">
        <v>696</v>
      </c>
    </row>
    <row r="6268">
      <c r="A6268" s="1" t="s">
        <v>6</v>
      </c>
      <c r="B6268" s="11" t="s">
        <v>6965</v>
      </c>
      <c r="C6268" s="1" t="s">
        <v>528</v>
      </c>
    </row>
    <row r="6269" hidden="1">
      <c r="A6269" s="1" t="s">
        <v>7</v>
      </c>
      <c r="B6269" s="11" t="s">
        <v>6966</v>
      </c>
      <c r="C6269" s="1" t="s">
        <v>536</v>
      </c>
    </row>
    <row r="6270">
      <c r="A6270" s="1" t="s">
        <v>6</v>
      </c>
      <c r="B6270" s="11" t="s">
        <v>6967</v>
      </c>
      <c r="C6270" s="1" t="s">
        <v>671</v>
      </c>
    </row>
    <row r="6271">
      <c r="A6271" s="1" t="s">
        <v>6</v>
      </c>
      <c r="B6271" s="11" t="s">
        <v>6968</v>
      </c>
      <c r="C6271" s="1" t="s">
        <v>618</v>
      </c>
    </row>
    <row r="6272">
      <c r="A6272" s="1" t="s">
        <v>6</v>
      </c>
      <c r="B6272" s="11" t="s">
        <v>6969</v>
      </c>
      <c r="C6272" s="1" t="s">
        <v>673</v>
      </c>
    </row>
    <row r="6273">
      <c r="A6273" s="1" t="s">
        <v>6</v>
      </c>
      <c r="B6273" s="11" t="s">
        <v>6970</v>
      </c>
      <c r="C6273" s="1" t="s">
        <v>538</v>
      </c>
    </row>
    <row r="6274">
      <c r="A6274" s="1" t="s">
        <v>6</v>
      </c>
      <c r="B6274" s="11" t="s">
        <v>6971</v>
      </c>
      <c r="C6274" s="1" t="s">
        <v>569</v>
      </c>
    </row>
    <row r="6275" hidden="1">
      <c r="A6275" s="1" t="s">
        <v>7</v>
      </c>
      <c r="B6275" s="11" t="s">
        <v>6972</v>
      </c>
      <c r="C6275" s="1" t="s">
        <v>536</v>
      </c>
    </row>
    <row r="6276" hidden="1">
      <c r="A6276" s="1" t="s">
        <v>7</v>
      </c>
      <c r="B6276" s="11" t="s">
        <v>6973</v>
      </c>
      <c r="C6276" s="1" t="s">
        <v>571</v>
      </c>
    </row>
    <row r="6277">
      <c r="A6277" s="1" t="s">
        <v>6</v>
      </c>
      <c r="B6277" s="11" t="s">
        <v>6974</v>
      </c>
      <c r="C6277" s="1" t="s">
        <v>528</v>
      </c>
    </row>
    <row r="6278" hidden="1">
      <c r="A6278" s="1" t="s">
        <v>7</v>
      </c>
      <c r="B6278" s="11" t="s">
        <v>6975</v>
      </c>
      <c r="C6278" s="1" t="s">
        <v>536</v>
      </c>
    </row>
    <row r="6279">
      <c r="A6279" s="1" t="s">
        <v>6</v>
      </c>
      <c r="B6279" s="11" t="s">
        <v>6976</v>
      </c>
      <c r="C6279" s="1" t="s">
        <v>559</v>
      </c>
    </row>
    <row r="6280">
      <c r="A6280" s="1" t="s">
        <v>6</v>
      </c>
      <c r="B6280" s="11" t="s">
        <v>6977</v>
      </c>
      <c r="C6280" s="1" t="s">
        <v>599</v>
      </c>
    </row>
    <row r="6281">
      <c r="A6281" s="1" t="s">
        <v>6</v>
      </c>
      <c r="B6281" s="11" t="s">
        <v>6978</v>
      </c>
      <c r="C6281" s="1" t="s">
        <v>881</v>
      </c>
    </row>
    <row r="6282">
      <c r="A6282" s="1" t="s">
        <v>6</v>
      </c>
      <c r="B6282" s="11" t="s">
        <v>6979</v>
      </c>
      <c r="C6282" s="1" t="s">
        <v>602</v>
      </c>
    </row>
    <row r="6283">
      <c r="A6283" s="1" t="s">
        <v>6</v>
      </c>
      <c r="B6283" s="11" t="s">
        <v>6980</v>
      </c>
      <c r="C6283" s="1" t="s">
        <v>700</v>
      </c>
    </row>
    <row r="6284">
      <c r="A6284" s="1" t="s">
        <v>6</v>
      </c>
      <c r="B6284" s="11" t="s">
        <v>6981</v>
      </c>
      <c r="C6284" s="1" t="s">
        <v>597</v>
      </c>
    </row>
    <row r="6285">
      <c r="A6285" s="1" t="s">
        <v>6</v>
      </c>
      <c r="B6285" s="11" t="s">
        <v>6982</v>
      </c>
      <c r="C6285" s="1" t="s">
        <v>681</v>
      </c>
    </row>
    <row r="6286" hidden="1">
      <c r="A6286" s="1" t="s">
        <v>7</v>
      </c>
      <c r="B6286" s="11" t="s">
        <v>6983</v>
      </c>
      <c r="C6286" s="1" t="s">
        <v>628</v>
      </c>
    </row>
    <row r="6287" hidden="1">
      <c r="A6287" s="1" t="s">
        <v>7</v>
      </c>
      <c r="B6287" s="11" t="s">
        <v>6984</v>
      </c>
      <c r="C6287" s="1" t="s">
        <v>536</v>
      </c>
    </row>
    <row r="6288" hidden="1">
      <c r="A6288" s="1" t="s">
        <v>7</v>
      </c>
      <c r="B6288" s="11" t="s">
        <v>6985</v>
      </c>
      <c r="C6288" s="1" t="s">
        <v>571</v>
      </c>
    </row>
    <row r="6289">
      <c r="A6289" s="1" t="s">
        <v>6</v>
      </c>
      <c r="B6289" s="11" t="s">
        <v>6986</v>
      </c>
      <c r="C6289" s="1" t="s">
        <v>1579</v>
      </c>
    </row>
    <row r="6290">
      <c r="A6290" s="1" t="s">
        <v>6</v>
      </c>
      <c r="B6290" s="11" t="s">
        <v>304</v>
      </c>
      <c r="C6290" s="1" t="s">
        <v>980</v>
      </c>
    </row>
    <row r="6291">
      <c r="A6291" s="1" t="s">
        <v>6</v>
      </c>
      <c r="B6291" s="11" t="s">
        <v>6987</v>
      </c>
      <c r="C6291" s="1" t="s">
        <v>530</v>
      </c>
    </row>
    <row r="6292">
      <c r="A6292" s="1" t="s">
        <v>6</v>
      </c>
      <c r="B6292" s="11" t="s">
        <v>6988</v>
      </c>
      <c r="C6292" s="1" t="s">
        <v>750</v>
      </c>
    </row>
    <row r="6293">
      <c r="A6293" s="1" t="s">
        <v>6</v>
      </c>
      <c r="B6293" s="11" t="s">
        <v>6989</v>
      </c>
      <c r="C6293" s="1" t="s">
        <v>1166</v>
      </c>
    </row>
    <row r="6294">
      <c r="A6294" s="1" t="s">
        <v>6</v>
      </c>
      <c r="B6294" s="11" t="s">
        <v>6990</v>
      </c>
      <c r="C6294" s="1" t="s">
        <v>1011</v>
      </c>
    </row>
    <row r="6295">
      <c r="A6295" s="1" t="s">
        <v>6</v>
      </c>
      <c r="B6295" s="11" t="s">
        <v>6991</v>
      </c>
      <c r="C6295" s="1" t="s">
        <v>573</v>
      </c>
    </row>
    <row r="6296" hidden="1">
      <c r="A6296" s="1" t="s">
        <v>7</v>
      </c>
      <c r="B6296" s="11" t="s">
        <v>6992</v>
      </c>
      <c r="C6296" s="1" t="s">
        <v>536</v>
      </c>
    </row>
    <row r="6297" hidden="1">
      <c r="A6297" s="1" t="s">
        <v>7</v>
      </c>
      <c r="B6297" s="11" t="s">
        <v>6993</v>
      </c>
      <c r="C6297" s="1" t="s">
        <v>536</v>
      </c>
    </row>
    <row r="6298" hidden="1">
      <c r="A6298" s="1" t="s">
        <v>7</v>
      </c>
      <c r="B6298" s="11" t="s">
        <v>6994</v>
      </c>
      <c r="C6298" s="1" t="s">
        <v>536</v>
      </c>
    </row>
    <row r="6299">
      <c r="A6299" s="1" t="s">
        <v>6</v>
      </c>
      <c r="B6299" s="11" t="s">
        <v>6995</v>
      </c>
      <c r="C6299" s="1" t="s">
        <v>894</v>
      </c>
    </row>
    <row r="6300">
      <c r="A6300" s="1" t="s">
        <v>6</v>
      </c>
      <c r="B6300" s="11" t="s">
        <v>6996</v>
      </c>
      <c r="C6300" s="1" t="s">
        <v>563</v>
      </c>
    </row>
    <row r="6301">
      <c r="A6301" s="1" t="s">
        <v>6</v>
      </c>
      <c r="B6301" s="11" t="s">
        <v>6997</v>
      </c>
      <c r="C6301" s="1" t="s">
        <v>694</v>
      </c>
    </row>
    <row r="6302">
      <c r="A6302" s="1" t="s">
        <v>6</v>
      </c>
      <c r="B6302" s="11" t="s">
        <v>6998</v>
      </c>
      <c r="C6302" s="1" t="s">
        <v>805</v>
      </c>
    </row>
    <row r="6303" hidden="1">
      <c r="A6303" s="1" t="s">
        <v>7</v>
      </c>
      <c r="B6303" s="11" t="s">
        <v>6999</v>
      </c>
      <c r="C6303" s="1" t="s">
        <v>536</v>
      </c>
    </row>
    <row r="6304">
      <c r="A6304" s="1" t="s">
        <v>6</v>
      </c>
      <c r="B6304" s="11" t="s">
        <v>7000</v>
      </c>
      <c r="C6304" s="1" t="s">
        <v>584</v>
      </c>
    </row>
    <row r="6305" hidden="1">
      <c r="A6305" s="1" t="s">
        <v>7</v>
      </c>
      <c r="B6305" s="11" t="s">
        <v>7001</v>
      </c>
      <c r="C6305" s="1" t="s">
        <v>628</v>
      </c>
    </row>
    <row r="6306" hidden="1">
      <c r="A6306" s="1" t="s">
        <v>7</v>
      </c>
      <c r="B6306" s="11" t="s">
        <v>7002</v>
      </c>
      <c r="C6306" s="1" t="s">
        <v>536</v>
      </c>
    </row>
    <row r="6307">
      <c r="A6307" s="1" t="s">
        <v>6</v>
      </c>
      <c r="B6307" s="11" t="s">
        <v>7003</v>
      </c>
      <c r="C6307" s="1" t="s">
        <v>582</v>
      </c>
    </row>
    <row r="6308">
      <c r="A6308" s="1" t="s">
        <v>6</v>
      </c>
      <c r="B6308" s="11" t="s">
        <v>7004</v>
      </c>
      <c r="C6308" s="1" t="s">
        <v>634</v>
      </c>
    </row>
    <row r="6309">
      <c r="A6309" s="1" t="s">
        <v>6</v>
      </c>
      <c r="B6309" s="11" t="s">
        <v>7005</v>
      </c>
      <c r="C6309" s="1" t="s">
        <v>610</v>
      </c>
    </row>
    <row r="6310">
      <c r="A6310" s="1" t="s">
        <v>6</v>
      </c>
      <c r="B6310" s="11" t="s">
        <v>7006</v>
      </c>
      <c r="C6310" s="1" t="s">
        <v>599</v>
      </c>
    </row>
    <row r="6311">
      <c r="A6311" s="1" t="s">
        <v>6</v>
      </c>
      <c r="B6311" s="11" t="s">
        <v>7007</v>
      </c>
      <c r="C6311" s="1" t="s">
        <v>567</v>
      </c>
    </row>
    <row r="6312" hidden="1">
      <c r="A6312" s="1" t="s">
        <v>7</v>
      </c>
      <c r="B6312" s="11" t="s">
        <v>7008</v>
      </c>
      <c r="C6312" s="1" t="s">
        <v>628</v>
      </c>
    </row>
    <row r="6313" hidden="1">
      <c r="A6313" s="1" t="s">
        <v>7</v>
      </c>
      <c r="B6313" s="11" t="s">
        <v>7009</v>
      </c>
      <c r="C6313" s="1" t="s">
        <v>536</v>
      </c>
    </row>
    <row r="6314" hidden="1">
      <c r="A6314" s="1" t="s">
        <v>7</v>
      </c>
      <c r="B6314" s="11" t="s">
        <v>7010</v>
      </c>
      <c r="C6314" s="1" t="s">
        <v>536</v>
      </c>
    </row>
    <row r="6315">
      <c r="A6315" s="1" t="s">
        <v>6</v>
      </c>
      <c r="B6315" s="11" t="s">
        <v>7011</v>
      </c>
      <c r="C6315" s="1" t="s">
        <v>671</v>
      </c>
    </row>
    <row r="6316">
      <c r="A6316" s="1" t="s">
        <v>6</v>
      </c>
      <c r="B6316" s="11" t="s">
        <v>7012</v>
      </c>
      <c r="C6316" s="1" t="s">
        <v>576</v>
      </c>
    </row>
    <row r="6317">
      <c r="A6317" s="1" t="s">
        <v>6</v>
      </c>
      <c r="B6317" s="11" t="s">
        <v>7013</v>
      </c>
      <c r="C6317" s="1" t="s">
        <v>1166</v>
      </c>
    </row>
    <row r="6318" hidden="1">
      <c r="A6318" s="1" t="s">
        <v>7</v>
      </c>
      <c r="B6318" s="11" t="s">
        <v>7014</v>
      </c>
      <c r="C6318" s="1" t="s">
        <v>536</v>
      </c>
    </row>
    <row r="6319" hidden="1">
      <c r="A6319" s="1" t="s">
        <v>7</v>
      </c>
      <c r="B6319" s="11" t="s">
        <v>7015</v>
      </c>
      <c r="C6319" s="1" t="s">
        <v>536</v>
      </c>
    </row>
    <row r="6320">
      <c r="A6320" s="1" t="s">
        <v>6</v>
      </c>
      <c r="B6320" s="11" t="s">
        <v>7016</v>
      </c>
      <c r="C6320" s="1" t="s">
        <v>563</v>
      </c>
    </row>
    <row r="6321">
      <c r="A6321" s="1" t="s">
        <v>6</v>
      </c>
      <c r="B6321" s="11" t="s">
        <v>7017</v>
      </c>
      <c r="C6321" s="1" t="s">
        <v>584</v>
      </c>
    </row>
    <row r="6322">
      <c r="A6322" s="1" t="s">
        <v>6</v>
      </c>
      <c r="B6322" s="11" t="s">
        <v>7018</v>
      </c>
      <c r="C6322" s="1" t="s">
        <v>538</v>
      </c>
    </row>
    <row r="6323" hidden="1">
      <c r="A6323" s="1" t="s">
        <v>7</v>
      </c>
      <c r="B6323" s="11" t="s">
        <v>7019</v>
      </c>
      <c r="C6323" s="1" t="s">
        <v>536</v>
      </c>
    </row>
    <row r="6324" hidden="1">
      <c r="A6324" s="1" t="s">
        <v>7</v>
      </c>
      <c r="B6324" s="11" t="s">
        <v>7020</v>
      </c>
      <c r="C6324" s="1" t="s">
        <v>536</v>
      </c>
    </row>
    <row r="6325">
      <c r="A6325" s="1" t="s">
        <v>6</v>
      </c>
      <c r="B6325" s="11" t="s">
        <v>7021</v>
      </c>
      <c r="C6325" s="1" t="s">
        <v>737</v>
      </c>
    </row>
    <row r="6326">
      <c r="A6326" s="1" t="s">
        <v>6</v>
      </c>
      <c r="B6326" s="11" t="s">
        <v>7022</v>
      </c>
      <c r="C6326" s="1" t="s">
        <v>587</v>
      </c>
    </row>
    <row r="6327">
      <c r="A6327" s="1" t="s">
        <v>6</v>
      </c>
      <c r="B6327" s="11" t="s">
        <v>7023</v>
      </c>
      <c r="C6327" s="1" t="s">
        <v>700</v>
      </c>
    </row>
    <row r="6328" hidden="1">
      <c r="A6328" s="1" t="s">
        <v>7</v>
      </c>
      <c r="B6328" s="11" t="s">
        <v>7024</v>
      </c>
      <c r="C6328" s="1" t="s">
        <v>536</v>
      </c>
    </row>
    <row r="6329">
      <c r="A6329" s="1" t="s">
        <v>6</v>
      </c>
      <c r="B6329" s="11" t="s">
        <v>7025</v>
      </c>
      <c r="C6329" s="1" t="s">
        <v>642</v>
      </c>
    </row>
    <row r="6330">
      <c r="A6330" s="1" t="s">
        <v>6</v>
      </c>
      <c r="B6330" s="11" t="s">
        <v>7026</v>
      </c>
      <c r="C6330" s="1" t="s">
        <v>597</v>
      </c>
    </row>
    <row r="6331">
      <c r="A6331" s="1" t="s">
        <v>6</v>
      </c>
      <c r="B6331" s="11" t="s">
        <v>7027</v>
      </c>
      <c r="C6331" s="1" t="s">
        <v>561</v>
      </c>
    </row>
    <row r="6332" hidden="1">
      <c r="A6332" s="1" t="s">
        <v>7</v>
      </c>
      <c r="B6332" s="11" t="s">
        <v>7028</v>
      </c>
      <c r="C6332" s="1" t="s">
        <v>571</v>
      </c>
    </row>
    <row r="6333">
      <c r="A6333" s="1" t="s">
        <v>6</v>
      </c>
      <c r="B6333" s="11" t="s">
        <v>7029</v>
      </c>
      <c r="C6333" s="1" t="s">
        <v>599</v>
      </c>
    </row>
    <row r="6334">
      <c r="A6334" s="1" t="s">
        <v>6</v>
      </c>
      <c r="B6334" s="11" t="s">
        <v>7030</v>
      </c>
      <c r="C6334" s="1" t="s">
        <v>914</v>
      </c>
    </row>
    <row r="6335">
      <c r="A6335" s="1" t="s">
        <v>6</v>
      </c>
      <c r="B6335" s="11" t="s">
        <v>7031</v>
      </c>
      <c r="C6335" s="1" t="s">
        <v>722</v>
      </c>
    </row>
    <row r="6336" hidden="1">
      <c r="A6336" s="1" t="s">
        <v>7</v>
      </c>
      <c r="B6336" s="11" t="s">
        <v>7032</v>
      </c>
      <c r="C6336" s="1" t="s">
        <v>536</v>
      </c>
    </row>
    <row r="6337" hidden="1">
      <c r="A6337" s="1" t="s">
        <v>7</v>
      </c>
      <c r="B6337" s="11" t="s">
        <v>7033</v>
      </c>
      <c r="C6337" s="1" t="s">
        <v>628</v>
      </c>
    </row>
    <row r="6338" hidden="1">
      <c r="A6338" s="1" t="s">
        <v>7</v>
      </c>
      <c r="B6338" s="11" t="s">
        <v>7034</v>
      </c>
      <c r="C6338" s="1" t="s">
        <v>536</v>
      </c>
    </row>
    <row r="6339">
      <c r="A6339" s="1" t="s">
        <v>6</v>
      </c>
      <c r="B6339" s="11" t="s">
        <v>7035</v>
      </c>
      <c r="C6339" s="1" t="s">
        <v>750</v>
      </c>
    </row>
    <row r="6340">
      <c r="A6340" s="1" t="s">
        <v>6</v>
      </c>
      <c r="B6340" s="11" t="s">
        <v>7036</v>
      </c>
      <c r="C6340" s="1" t="s">
        <v>602</v>
      </c>
    </row>
    <row r="6341" hidden="1">
      <c r="A6341" s="1" t="s">
        <v>7</v>
      </c>
      <c r="B6341" s="11" t="s">
        <v>7037</v>
      </c>
      <c r="C6341" s="1" t="s">
        <v>628</v>
      </c>
    </row>
    <row r="6342">
      <c r="A6342" s="1" t="s">
        <v>6</v>
      </c>
      <c r="B6342" s="11" t="s">
        <v>7038</v>
      </c>
      <c r="C6342" s="1" t="s">
        <v>809</v>
      </c>
    </row>
    <row r="6343">
      <c r="A6343" s="1" t="s">
        <v>6</v>
      </c>
      <c r="B6343" s="11" t="s">
        <v>7039</v>
      </c>
      <c r="C6343" s="1" t="s">
        <v>546</v>
      </c>
    </row>
    <row r="6344">
      <c r="A6344" s="1" t="s">
        <v>6</v>
      </c>
      <c r="B6344" s="11" t="s">
        <v>7040</v>
      </c>
      <c r="C6344" s="1" t="s">
        <v>914</v>
      </c>
    </row>
    <row r="6345" hidden="1">
      <c r="A6345" s="1" t="s">
        <v>7</v>
      </c>
      <c r="B6345" s="11" t="s">
        <v>7041</v>
      </c>
      <c r="C6345" s="1" t="s">
        <v>536</v>
      </c>
    </row>
    <row r="6346" hidden="1">
      <c r="A6346" s="1" t="s">
        <v>7</v>
      </c>
      <c r="B6346" s="11" t="s">
        <v>7042</v>
      </c>
      <c r="C6346" s="1" t="s">
        <v>536</v>
      </c>
    </row>
    <row r="6347">
      <c r="A6347" s="1" t="s">
        <v>6</v>
      </c>
      <c r="B6347" s="11" t="s">
        <v>7043</v>
      </c>
      <c r="C6347" s="1" t="s">
        <v>538</v>
      </c>
    </row>
    <row r="6348">
      <c r="A6348" s="1" t="s">
        <v>6</v>
      </c>
      <c r="B6348" s="11" t="s">
        <v>7044</v>
      </c>
      <c r="C6348" s="1" t="s">
        <v>894</v>
      </c>
    </row>
    <row r="6349" hidden="1">
      <c r="A6349" s="1" t="s">
        <v>7</v>
      </c>
      <c r="B6349" s="11" t="s">
        <v>7045</v>
      </c>
      <c r="C6349" s="1" t="s">
        <v>536</v>
      </c>
    </row>
    <row r="6350">
      <c r="A6350" s="1" t="s">
        <v>6</v>
      </c>
      <c r="B6350" s="11" t="s">
        <v>7046</v>
      </c>
      <c r="C6350" s="1" t="s">
        <v>685</v>
      </c>
    </row>
    <row r="6351">
      <c r="A6351" s="1" t="s">
        <v>6</v>
      </c>
      <c r="B6351" s="11" t="s">
        <v>7047</v>
      </c>
      <c r="C6351" s="1" t="s">
        <v>671</v>
      </c>
    </row>
    <row r="6352">
      <c r="A6352" s="1" t="s">
        <v>6</v>
      </c>
      <c r="B6352" s="11" t="s">
        <v>7048</v>
      </c>
      <c r="C6352" s="1" t="s">
        <v>664</v>
      </c>
    </row>
    <row r="6353" hidden="1">
      <c r="A6353" s="1" t="s">
        <v>7</v>
      </c>
      <c r="B6353" s="11" t="s">
        <v>7049</v>
      </c>
      <c r="C6353" s="1" t="s">
        <v>536</v>
      </c>
    </row>
    <row r="6354">
      <c r="A6354" s="1" t="s">
        <v>6</v>
      </c>
      <c r="B6354" s="11" t="s">
        <v>7050</v>
      </c>
      <c r="C6354" s="1" t="s">
        <v>602</v>
      </c>
    </row>
    <row r="6355">
      <c r="A6355" s="1" t="s">
        <v>6</v>
      </c>
      <c r="B6355" s="11" t="s">
        <v>7051</v>
      </c>
      <c r="C6355" s="1" t="s">
        <v>561</v>
      </c>
    </row>
    <row r="6356">
      <c r="A6356" s="1" t="s">
        <v>6</v>
      </c>
      <c r="B6356" s="11" t="s">
        <v>7052</v>
      </c>
      <c r="C6356" s="1" t="s">
        <v>1882</v>
      </c>
    </row>
    <row r="6357">
      <c r="A6357" s="1" t="s">
        <v>6</v>
      </c>
      <c r="B6357" s="11" t="s">
        <v>7053</v>
      </c>
      <c r="C6357" s="1" t="s">
        <v>546</v>
      </c>
    </row>
    <row r="6358" hidden="1">
      <c r="A6358" s="1" t="s">
        <v>7</v>
      </c>
      <c r="B6358" s="11" t="s">
        <v>7054</v>
      </c>
      <c r="C6358" s="1" t="s">
        <v>536</v>
      </c>
    </row>
    <row r="6359">
      <c r="A6359" s="1" t="s">
        <v>6</v>
      </c>
      <c r="B6359" s="11" t="s">
        <v>7055</v>
      </c>
      <c r="C6359" s="1" t="s">
        <v>597</v>
      </c>
    </row>
    <row r="6360" hidden="1">
      <c r="A6360" s="1" t="s">
        <v>7</v>
      </c>
      <c r="B6360" s="11" t="s">
        <v>7056</v>
      </c>
      <c r="C6360" s="1" t="s">
        <v>536</v>
      </c>
    </row>
    <row r="6361" hidden="1">
      <c r="A6361" s="1" t="s">
        <v>7</v>
      </c>
      <c r="B6361" s="11" t="s">
        <v>7057</v>
      </c>
      <c r="C6361" s="1" t="s">
        <v>1694</v>
      </c>
    </row>
    <row r="6362">
      <c r="A6362" s="1" t="s">
        <v>6</v>
      </c>
      <c r="B6362" s="11" t="s">
        <v>7058</v>
      </c>
      <c r="C6362" s="1" t="s">
        <v>552</v>
      </c>
    </row>
    <row r="6363">
      <c r="A6363" s="1" t="s">
        <v>6</v>
      </c>
      <c r="B6363" s="11" t="s">
        <v>7059</v>
      </c>
      <c r="C6363" s="1" t="s">
        <v>552</v>
      </c>
    </row>
    <row r="6364">
      <c r="A6364" s="1" t="s">
        <v>6</v>
      </c>
      <c r="B6364" s="11" t="s">
        <v>7060</v>
      </c>
      <c r="C6364" s="1" t="s">
        <v>761</v>
      </c>
    </row>
    <row r="6365">
      <c r="A6365" s="1" t="s">
        <v>6</v>
      </c>
      <c r="B6365" s="11" t="s">
        <v>7061</v>
      </c>
      <c r="C6365" s="1" t="s">
        <v>620</v>
      </c>
    </row>
    <row r="6366">
      <c r="A6366" s="1" t="s">
        <v>6</v>
      </c>
      <c r="B6366" s="11" t="s">
        <v>7062</v>
      </c>
      <c r="C6366" s="1" t="s">
        <v>584</v>
      </c>
    </row>
    <row r="6367">
      <c r="A6367" s="1" t="s">
        <v>6</v>
      </c>
      <c r="B6367" s="11" t="s">
        <v>7063</v>
      </c>
      <c r="C6367" s="1" t="s">
        <v>673</v>
      </c>
    </row>
    <row r="6368">
      <c r="A6368" s="1" t="s">
        <v>6</v>
      </c>
      <c r="B6368" s="11" t="s">
        <v>7064</v>
      </c>
      <c r="C6368" s="1" t="s">
        <v>634</v>
      </c>
    </row>
    <row r="6369">
      <c r="A6369" s="1" t="s">
        <v>6</v>
      </c>
      <c r="B6369" s="11" t="s">
        <v>7065</v>
      </c>
      <c r="C6369" s="1" t="s">
        <v>528</v>
      </c>
    </row>
    <row r="6370">
      <c r="A6370" s="1" t="s">
        <v>6</v>
      </c>
      <c r="B6370" s="11" t="s">
        <v>7066</v>
      </c>
      <c r="C6370" s="1" t="s">
        <v>980</v>
      </c>
    </row>
    <row r="6371" hidden="1">
      <c r="A6371" s="1" t="s">
        <v>7</v>
      </c>
      <c r="B6371" s="11" t="s">
        <v>7067</v>
      </c>
      <c r="C6371" s="1" t="s">
        <v>536</v>
      </c>
    </row>
    <row r="6372">
      <c r="A6372" s="1" t="s">
        <v>6</v>
      </c>
      <c r="B6372" s="11" t="s">
        <v>7068</v>
      </c>
      <c r="C6372" s="1" t="s">
        <v>550</v>
      </c>
    </row>
    <row r="6373">
      <c r="A6373" s="1" t="s">
        <v>6</v>
      </c>
      <c r="B6373" s="11" t="s">
        <v>7069</v>
      </c>
      <c r="C6373" s="1" t="s">
        <v>559</v>
      </c>
    </row>
    <row r="6374" hidden="1">
      <c r="A6374" s="1" t="s">
        <v>7</v>
      </c>
      <c r="B6374" s="11" t="s">
        <v>7070</v>
      </c>
      <c r="C6374" s="1" t="s">
        <v>1044</v>
      </c>
    </row>
    <row r="6375">
      <c r="A6375" s="1" t="s">
        <v>6</v>
      </c>
      <c r="B6375" s="11" t="s">
        <v>7071</v>
      </c>
      <c r="C6375" s="1" t="s">
        <v>879</v>
      </c>
    </row>
    <row r="6376" hidden="1">
      <c r="A6376" s="1" t="s">
        <v>7</v>
      </c>
      <c r="B6376" s="11" t="s">
        <v>7072</v>
      </c>
      <c r="C6376" s="1" t="s">
        <v>571</v>
      </c>
    </row>
    <row r="6377">
      <c r="A6377" s="1" t="s">
        <v>6</v>
      </c>
      <c r="B6377" s="11" t="s">
        <v>7073</v>
      </c>
      <c r="C6377" s="1" t="s">
        <v>573</v>
      </c>
    </row>
    <row r="6378" hidden="1">
      <c r="A6378" s="1" t="s">
        <v>7</v>
      </c>
      <c r="B6378" s="11" t="s">
        <v>7074</v>
      </c>
      <c r="C6378" s="1" t="s">
        <v>536</v>
      </c>
    </row>
    <row r="6379">
      <c r="A6379" s="1" t="s">
        <v>6</v>
      </c>
      <c r="B6379" s="11" t="s">
        <v>7075</v>
      </c>
      <c r="C6379" s="1" t="s">
        <v>599</v>
      </c>
    </row>
    <row r="6380">
      <c r="A6380" s="1" t="s">
        <v>6</v>
      </c>
      <c r="B6380" s="11" t="s">
        <v>7076</v>
      </c>
      <c r="C6380" s="1" t="s">
        <v>597</v>
      </c>
    </row>
    <row r="6381" hidden="1">
      <c r="A6381" s="1" t="s">
        <v>7</v>
      </c>
      <c r="B6381" s="11" t="s">
        <v>7077</v>
      </c>
      <c r="C6381" s="1" t="s">
        <v>571</v>
      </c>
    </row>
    <row r="6382">
      <c r="A6382" s="1" t="s">
        <v>6</v>
      </c>
      <c r="B6382" s="11" t="s">
        <v>7078</v>
      </c>
      <c r="C6382" s="1" t="s">
        <v>673</v>
      </c>
    </row>
    <row r="6383" hidden="1">
      <c r="A6383" s="1" t="s">
        <v>7</v>
      </c>
      <c r="B6383" s="11" t="s">
        <v>7079</v>
      </c>
      <c r="C6383" s="1" t="s">
        <v>536</v>
      </c>
    </row>
    <row r="6384" hidden="1">
      <c r="A6384" s="1" t="s">
        <v>7</v>
      </c>
      <c r="B6384" s="11" t="s">
        <v>7080</v>
      </c>
      <c r="C6384" s="1" t="s">
        <v>628</v>
      </c>
    </row>
    <row r="6385">
      <c r="A6385" s="1" t="s">
        <v>6</v>
      </c>
      <c r="B6385" s="11" t="s">
        <v>7081</v>
      </c>
      <c r="C6385" s="1" t="s">
        <v>694</v>
      </c>
    </row>
    <row r="6386">
      <c r="A6386" s="1" t="s">
        <v>6</v>
      </c>
      <c r="B6386" s="11" t="s">
        <v>7082</v>
      </c>
      <c r="C6386" s="1" t="s">
        <v>1882</v>
      </c>
    </row>
    <row r="6387" hidden="1">
      <c r="A6387" s="1" t="s">
        <v>7</v>
      </c>
      <c r="B6387" s="11" t="s">
        <v>7083</v>
      </c>
      <c r="C6387" s="1" t="s">
        <v>526</v>
      </c>
    </row>
    <row r="6388">
      <c r="A6388" s="1" t="s">
        <v>6</v>
      </c>
      <c r="B6388" s="11" t="s">
        <v>7084</v>
      </c>
      <c r="C6388" s="1" t="s">
        <v>559</v>
      </c>
    </row>
    <row r="6389">
      <c r="A6389" s="1" t="s">
        <v>6</v>
      </c>
      <c r="B6389" s="11" t="s">
        <v>7085</v>
      </c>
      <c r="C6389" s="1" t="s">
        <v>681</v>
      </c>
    </row>
    <row r="6390" hidden="1">
      <c r="A6390" s="1" t="s">
        <v>7</v>
      </c>
      <c r="B6390" s="11" t="s">
        <v>7086</v>
      </c>
      <c r="C6390" s="1" t="s">
        <v>571</v>
      </c>
    </row>
    <row r="6391">
      <c r="A6391" s="1" t="s">
        <v>6</v>
      </c>
      <c r="B6391" s="11" t="s">
        <v>7087</v>
      </c>
      <c r="C6391" s="1" t="s">
        <v>569</v>
      </c>
    </row>
    <row r="6392" hidden="1">
      <c r="A6392" s="1" t="s">
        <v>7</v>
      </c>
      <c r="B6392" s="11" t="s">
        <v>7088</v>
      </c>
      <c r="C6392" s="1" t="s">
        <v>536</v>
      </c>
    </row>
    <row r="6393">
      <c r="A6393" s="1" t="s">
        <v>6</v>
      </c>
      <c r="B6393" s="11" t="s">
        <v>7089</v>
      </c>
      <c r="C6393" s="1" t="s">
        <v>602</v>
      </c>
    </row>
    <row r="6394">
      <c r="A6394" s="1" t="s">
        <v>6</v>
      </c>
      <c r="B6394" s="11" t="s">
        <v>7090</v>
      </c>
      <c r="C6394" s="1" t="s">
        <v>879</v>
      </c>
    </row>
    <row r="6395" hidden="1">
      <c r="A6395" s="1" t="s">
        <v>7</v>
      </c>
      <c r="B6395" s="11" t="s">
        <v>7091</v>
      </c>
      <c r="C6395" s="1" t="s">
        <v>571</v>
      </c>
    </row>
    <row r="6396">
      <c r="A6396" s="1" t="s">
        <v>6</v>
      </c>
      <c r="B6396" s="11" t="s">
        <v>7092</v>
      </c>
      <c r="C6396" s="1" t="s">
        <v>584</v>
      </c>
    </row>
    <row r="6397">
      <c r="A6397" s="1" t="s">
        <v>6</v>
      </c>
      <c r="B6397" s="11" t="s">
        <v>7093</v>
      </c>
      <c r="C6397" s="1" t="s">
        <v>620</v>
      </c>
    </row>
    <row r="6398">
      <c r="A6398" s="1" t="s">
        <v>6</v>
      </c>
      <c r="B6398" s="11" t="s">
        <v>7094</v>
      </c>
      <c r="C6398" s="1" t="s">
        <v>978</v>
      </c>
    </row>
    <row r="6399" hidden="1">
      <c r="A6399" s="1" t="s">
        <v>7</v>
      </c>
      <c r="B6399" s="11" t="s">
        <v>7095</v>
      </c>
      <c r="C6399" s="1" t="s">
        <v>536</v>
      </c>
    </row>
    <row r="6400" hidden="1">
      <c r="A6400" s="1" t="s">
        <v>7</v>
      </c>
      <c r="B6400" s="11" t="s">
        <v>7096</v>
      </c>
      <c r="C6400" s="1" t="s">
        <v>536</v>
      </c>
    </row>
    <row r="6401">
      <c r="A6401" s="1" t="s">
        <v>6</v>
      </c>
      <c r="B6401" s="11" t="s">
        <v>7097</v>
      </c>
      <c r="C6401" s="1" t="s">
        <v>538</v>
      </c>
    </row>
    <row r="6402" hidden="1">
      <c r="A6402" s="1" t="s">
        <v>7</v>
      </c>
      <c r="B6402" s="11" t="s">
        <v>7098</v>
      </c>
      <c r="C6402" s="1" t="s">
        <v>536</v>
      </c>
    </row>
    <row r="6403">
      <c r="A6403" s="1" t="s">
        <v>6</v>
      </c>
      <c r="B6403" s="11" t="s">
        <v>7099</v>
      </c>
      <c r="C6403" s="1" t="s">
        <v>597</v>
      </c>
    </row>
    <row r="6404" hidden="1">
      <c r="A6404" s="1" t="s">
        <v>7</v>
      </c>
      <c r="B6404" s="11" t="s">
        <v>7100</v>
      </c>
      <c r="C6404" s="1" t="s">
        <v>536</v>
      </c>
    </row>
    <row r="6405" hidden="1">
      <c r="A6405" s="1" t="s">
        <v>7</v>
      </c>
      <c r="B6405" s="11" t="s">
        <v>7101</v>
      </c>
      <c r="C6405" s="1" t="s">
        <v>536</v>
      </c>
    </row>
    <row r="6406">
      <c r="A6406" s="1" t="s">
        <v>6</v>
      </c>
      <c r="B6406" s="11" t="s">
        <v>7102</v>
      </c>
      <c r="C6406" s="1" t="s">
        <v>597</v>
      </c>
    </row>
    <row r="6407" hidden="1">
      <c r="A6407" s="1" t="s">
        <v>7</v>
      </c>
      <c r="B6407" s="11" t="s">
        <v>7103</v>
      </c>
      <c r="C6407" s="1" t="s">
        <v>526</v>
      </c>
    </row>
    <row r="6408">
      <c r="A6408" s="1" t="s">
        <v>6</v>
      </c>
      <c r="B6408" s="11" t="s">
        <v>7104</v>
      </c>
      <c r="C6408" s="1" t="s">
        <v>550</v>
      </c>
    </row>
    <row r="6409" hidden="1">
      <c r="A6409" s="1" t="s">
        <v>7</v>
      </c>
      <c r="B6409" s="11" t="s">
        <v>7105</v>
      </c>
      <c r="C6409" s="1" t="s">
        <v>536</v>
      </c>
    </row>
    <row r="6410">
      <c r="A6410" s="1" t="s">
        <v>6</v>
      </c>
      <c r="B6410" s="11" t="s">
        <v>7106</v>
      </c>
      <c r="C6410" s="1" t="s">
        <v>1210</v>
      </c>
    </row>
    <row r="6411">
      <c r="A6411" s="1" t="s">
        <v>6</v>
      </c>
      <c r="B6411" s="11" t="s">
        <v>7107</v>
      </c>
      <c r="C6411" s="1" t="s">
        <v>7108</v>
      </c>
    </row>
    <row r="6412">
      <c r="A6412" s="1" t="s">
        <v>6</v>
      </c>
      <c r="B6412" s="11" t="s">
        <v>7109</v>
      </c>
      <c r="C6412" s="1" t="s">
        <v>534</v>
      </c>
    </row>
    <row r="6413">
      <c r="A6413" s="1" t="s">
        <v>6</v>
      </c>
      <c r="B6413" s="11" t="s">
        <v>7110</v>
      </c>
      <c r="C6413" s="1" t="s">
        <v>7111</v>
      </c>
    </row>
    <row r="6414" hidden="1">
      <c r="A6414" s="1" t="s">
        <v>7</v>
      </c>
      <c r="B6414" s="11" t="s">
        <v>7112</v>
      </c>
      <c r="C6414" s="1" t="s">
        <v>536</v>
      </c>
    </row>
    <row r="6415">
      <c r="A6415" s="1" t="s">
        <v>6</v>
      </c>
      <c r="B6415" s="11" t="s">
        <v>7113</v>
      </c>
      <c r="C6415" s="1" t="s">
        <v>805</v>
      </c>
    </row>
    <row r="6416">
      <c r="A6416" s="1" t="s">
        <v>6</v>
      </c>
      <c r="B6416" s="11" t="s">
        <v>7114</v>
      </c>
      <c r="C6416" s="1" t="s">
        <v>890</v>
      </c>
    </row>
    <row r="6417" hidden="1">
      <c r="A6417" s="1" t="s">
        <v>7</v>
      </c>
      <c r="B6417" s="11" t="s">
        <v>7115</v>
      </c>
      <c r="C6417" s="1" t="s">
        <v>1236</v>
      </c>
    </row>
    <row r="6418" hidden="1">
      <c r="A6418" s="1" t="s">
        <v>7</v>
      </c>
      <c r="B6418" s="11" t="s">
        <v>7116</v>
      </c>
      <c r="C6418" s="1" t="s">
        <v>628</v>
      </c>
    </row>
    <row r="6419" hidden="1">
      <c r="A6419" s="1" t="s">
        <v>7</v>
      </c>
      <c r="B6419" s="11" t="s">
        <v>7117</v>
      </c>
      <c r="C6419" s="1" t="s">
        <v>526</v>
      </c>
    </row>
    <row r="6420" hidden="1">
      <c r="A6420" s="1" t="s">
        <v>7</v>
      </c>
      <c r="B6420" s="11" t="s">
        <v>7118</v>
      </c>
      <c r="C6420" s="1" t="s">
        <v>536</v>
      </c>
    </row>
    <row r="6421">
      <c r="A6421" s="1" t="s">
        <v>6</v>
      </c>
      <c r="B6421" s="11" t="s">
        <v>7119</v>
      </c>
      <c r="C6421" s="1" t="s">
        <v>1210</v>
      </c>
    </row>
    <row r="6422">
      <c r="A6422" s="1" t="s">
        <v>6</v>
      </c>
      <c r="B6422" s="11" t="s">
        <v>7120</v>
      </c>
      <c r="C6422" s="1" t="s">
        <v>640</v>
      </c>
    </row>
    <row r="6423" hidden="1">
      <c r="A6423" s="1" t="s">
        <v>7</v>
      </c>
      <c r="B6423" s="11" t="s">
        <v>7121</v>
      </c>
      <c r="C6423" s="1" t="s">
        <v>536</v>
      </c>
    </row>
    <row r="6424">
      <c r="A6424" s="1" t="s">
        <v>6</v>
      </c>
      <c r="B6424" s="11" t="s">
        <v>7122</v>
      </c>
      <c r="C6424" s="1" t="s">
        <v>565</v>
      </c>
    </row>
    <row r="6425">
      <c r="A6425" s="1" t="s">
        <v>6</v>
      </c>
      <c r="B6425" s="11" t="s">
        <v>7123</v>
      </c>
      <c r="C6425" s="1" t="s">
        <v>876</v>
      </c>
    </row>
    <row r="6426" hidden="1">
      <c r="A6426" s="1" t="s">
        <v>7</v>
      </c>
      <c r="B6426" s="11" t="s">
        <v>7124</v>
      </c>
      <c r="C6426" s="1" t="s">
        <v>536</v>
      </c>
    </row>
    <row r="6427">
      <c r="A6427" s="1" t="s">
        <v>6</v>
      </c>
      <c r="B6427" s="11" t="s">
        <v>7125</v>
      </c>
      <c r="C6427" s="1" t="s">
        <v>540</v>
      </c>
    </row>
    <row r="6428">
      <c r="A6428" s="1" t="s">
        <v>6</v>
      </c>
      <c r="B6428" s="11" t="s">
        <v>7126</v>
      </c>
      <c r="C6428" s="1" t="s">
        <v>620</v>
      </c>
    </row>
    <row r="6429">
      <c r="A6429" s="1" t="s">
        <v>6</v>
      </c>
      <c r="B6429" s="11" t="s">
        <v>7127</v>
      </c>
      <c r="C6429" s="1" t="s">
        <v>694</v>
      </c>
    </row>
    <row r="6430">
      <c r="A6430" s="1" t="s">
        <v>6</v>
      </c>
      <c r="B6430" s="11" t="s">
        <v>7128</v>
      </c>
      <c r="C6430" s="1" t="s">
        <v>559</v>
      </c>
    </row>
    <row r="6431" hidden="1">
      <c r="A6431" s="1" t="s">
        <v>7</v>
      </c>
      <c r="B6431" s="11" t="s">
        <v>7129</v>
      </c>
      <c r="C6431" s="1" t="s">
        <v>536</v>
      </c>
    </row>
    <row r="6432" hidden="1">
      <c r="A6432" s="1" t="s">
        <v>7</v>
      </c>
      <c r="B6432" s="11" t="s">
        <v>7130</v>
      </c>
      <c r="C6432" s="1" t="s">
        <v>536</v>
      </c>
    </row>
    <row r="6433">
      <c r="A6433" s="1" t="s">
        <v>6</v>
      </c>
      <c r="B6433" s="11" t="s">
        <v>7131</v>
      </c>
      <c r="C6433" s="1" t="s">
        <v>587</v>
      </c>
    </row>
    <row r="6434">
      <c r="A6434" s="1" t="s">
        <v>6</v>
      </c>
      <c r="B6434" s="11" t="s">
        <v>7132</v>
      </c>
      <c r="C6434" s="1" t="s">
        <v>552</v>
      </c>
    </row>
    <row r="6435">
      <c r="A6435" s="1" t="s">
        <v>6</v>
      </c>
      <c r="B6435" s="11" t="s">
        <v>7133</v>
      </c>
      <c r="C6435" s="1" t="s">
        <v>645</v>
      </c>
    </row>
    <row r="6436">
      <c r="A6436" s="1" t="s">
        <v>6</v>
      </c>
      <c r="B6436" s="11" t="s">
        <v>7134</v>
      </c>
      <c r="C6436" s="1" t="s">
        <v>768</v>
      </c>
    </row>
    <row r="6437" hidden="1">
      <c r="A6437" s="1" t="s">
        <v>7</v>
      </c>
      <c r="B6437" s="11" t="s">
        <v>7135</v>
      </c>
      <c r="C6437" s="1" t="s">
        <v>536</v>
      </c>
    </row>
    <row r="6438">
      <c r="A6438" s="1" t="s">
        <v>6</v>
      </c>
      <c r="B6438" s="11" t="s">
        <v>7136</v>
      </c>
      <c r="C6438" s="1" t="s">
        <v>890</v>
      </c>
    </row>
    <row r="6439">
      <c r="A6439" s="1" t="s">
        <v>6</v>
      </c>
      <c r="B6439" s="11" t="s">
        <v>7137</v>
      </c>
      <c r="C6439" s="1" t="s">
        <v>645</v>
      </c>
    </row>
    <row r="6440" hidden="1">
      <c r="A6440" s="1" t="s">
        <v>7</v>
      </c>
      <c r="B6440" s="11" t="s">
        <v>7138</v>
      </c>
      <c r="C6440" s="1" t="s">
        <v>571</v>
      </c>
    </row>
    <row r="6441" hidden="1">
      <c r="A6441" s="1" t="s">
        <v>7</v>
      </c>
      <c r="B6441" s="11" t="s">
        <v>7139</v>
      </c>
      <c r="C6441" s="1" t="s">
        <v>536</v>
      </c>
    </row>
    <row r="6442" hidden="1">
      <c r="A6442" s="1" t="s">
        <v>7</v>
      </c>
      <c r="B6442" s="11" t="s">
        <v>7140</v>
      </c>
      <c r="C6442" s="1" t="s">
        <v>536</v>
      </c>
    </row>
    <row r="6443">
      <c r="A6443" s="1" t="s">
        <v>6</v>
      </c>
      <c r="B6443" s="11" t="s">
        <v>7141</v>
      </c>
      <c r="C6443" s="1" t="s">
        <v>750</v>
      </c>
    </row>
    <row r="6444">
      <c r="A6444" s="1" t="s">
        <v>6</v>
      </c>
      <c r="B6444" s="11" t="s">
        <v>7142</v>
      </c>
      <c r="C6444" s="1" t="s">
        <v>805</v>
      </c>
    </row>
    <row r="6445" hidden="1">
      <c r="A6445" s="1" t="s">
        <v>7</v>
      </c>
      <c r="B6445" s="11" t="s">
        <v>7143</v>
      </c>
      <c r="C6445" s="1" t="s">
        <v>536</v>
      </c>
    </row>
    <row r="6446">
      <c r="A6446" s="1" t="s">
        <v>6</v>
      </c>
      <c r="B6446" s="11" t="s">
        <v>7144</v>
      </c>
      <c r="C6446" s="1" t="s">
        <v>620</v>
      </c>
    </row>
    <row r="6447">
      <c r="A6447" s="1" t="s">
        <v>6</v>
      </c>
      <c r="B6447" s="11" t="s">
        <v>7145</v>
      </c>
      <c r="C6447" s="1" t="s">
        <v>685</v>
      </c>
    </row>
    <row r="6448">
      <c r="A6448" s="1" t="s">
        <v>6</v>
      </c>
      <c r="B6448" s="11" t="s">
        <v>7146</v>
      </c>
      <c r="C6448" s="1" t="s">
        <v>1134</v>
      </c>
    </row>
    <row r="6449">
      <c r="A6449" s="1" t="s">
        <v>6</v>
      </c>
      <c r="B6449" s="11" t="s">
        <v>511</v>
      </c>
      <c r="C6449" s="1" t="s">
        <v>1021</v>
      </c>
    </row>
    <row r="6450">
      <c r="A6450" s="1" t="s">
        <v>6</v>
      </c>
      <c r="B6450" s="11" t="s">
        <v>7147</v>
      </c>
      <c r="C6450" s="1" t="s">
        <v>894</v>
      </c>
    </row>
    <row r="6451">
      <c r="A6451" s="1" t="s">
        <v>6</v>
      </c>
      <c r="B6451" s="11" t="s">
        <v>7148</v>
      </c>
      <c r="C6451" s="1" t="s">
        <v>576</v>
      </c>
    </row>
    <row r="6452">
      <c r="A6452" s="1" t="s">
        <v>6</v>
      </c>
      <c r="B6452" s="11" t="s">
        <v>7149</v>
      </c>
      <c r="C6452" s="1" t="s">
        <v>700</v>
      </c>
    </row>
    <row r="6453">
      <c r="A6453" s="1" t="s">
        <v>6</v>
      </c>
      <c r="B6453" s="11" t="s">
        <v>7150</v>
      </c>
      <c r="C6453" s="1" t="s">
        <v>1410</v>
      </c>
    </row>
    <row r="6454">
      <c r="A6454" s="1" t="s">
        <v>6</v>
      </c>
      <c r="B6454" s="11" t="s">
        <v>7151</v>
      </c>
      <c r="C6454" s="1" t="s">
        <v>750</v>
      </c>
    </row>
    <row r="6455" hidden="1">
      <c r="A6455" s="1" t="s">
        <v>7</v>
      </c>
      <c r="B6455" s="11" t="s">
        <v>7152</v>
      </c>
      <c r="C6455" s="1" t="s">
        <v>536</v>
      </c>
    </row>
    <row r="6456">
      <c r="A6456" s="1" t="s">
        <v>6</v>
      </c>
      <c r="B6456" s="11" t="s">
        <v>7153</v>
      </c>
      <c r="C6456" s="1" t="s">
        <v>538</v>
      </c>
    </row>
    <row r="6457" hidden="1">
      <c r="A6457" s="1" t="s">
        <v>7</v>
      </c>
      <c r="B6457" s="11" t="s">
        <v>7154</v>
      </c>
      <c r="C6457" s="1" t="s">
        <v>536</v>
      </c>
    </row>
    <row r="6458" hidden="1">
      <c r="A6458" s="1" t="s">
        <v>7</v>
      </c>
      <c r="B6458" s="11" t="s">
        <v>7155</v>
      </c>
      <c r="C6458" s="1" t="s">
        <v>571</v>
      </c>
    </row>
    <row r="6459">
      <c r="A6459" s="1" t="s">
        <v>6</v>
      </c>
      <c r="B6459" s="11" t="s">
        <v>7156</v>
      </c>
      <c r="C6459" s="1" t="s">
        <v>597</v>
      </c>
    </row>
    <row r="6460" hidden="1">
      <c r="A6460" s="1" t="s">
        <v>7</v>
      </c>
      <c r="B6460" s="11" t="s">
        <v>7157</v>
      </c>
      <c r="C6460" s="1" t="s">
        <v>628</v>
      </c>
    </row>
    <row r="6461">
      <c r="A6461" s="1" t="s">
        <v>6</v>
      </c>
      <c r="B6461" s="11" t="s">
        <v>7158</v>
      </c>
      <c r="C6461" s="1" t="s">
        <v>673</v>
      </c>
    </row>
    <row r="6462" hidden="1">
      <c r="A6462" s="1" t="s">
        <v>7</v>
      </c>
      <c r="B6462" s="11" t="s">
        <v>7159</v>
      </c>
      <c r="C6462" s="1" t="s">
        <v>536</v>
      </c>
    </row>
    <row r="6463" hidden="1">
      <c r="A6463" s="1" t="s">
        <v>7</v>
      </c>
      <c r="B6463" s="11" t="s">
        <v>7160</v>
      </c>
      <c r="C6463" s="1" t="s">
        <v>536</v>
      </c>
    </row>
    <row r="6464" hidden="1">
      <c r="A6464" s="1" t="s">
        <v>7</v>
      </c>
      <c r="B6464" s="11" t="s">
        <v>7161</v>
      </c>
      <c r="C6464" s="1" t="s">
        <v>571</v>
      </c>
    </row>
    <row r="6465">
      <c r="A6465" s="1" t="s">
        <v>6</v>
      </c>
      <c r="B6465" s="11" t="s">
        <v>7162</v>
      </c>
      <c r="C6465" s="1" t="s">
        <v>662</v>
      </c>
    </row>
    <row r="6466" hidden="1">
      <c r="A6466" s="1" t="s">
        <v>7</v>
      </c>
      <c r="B6466" s="11" t="s">
        <v>7163</v>
      </c>
      <c r="C6466" s="1" t="s">
        <v>628</v>
      </c>
    </row>
    <row r="6467">
      <c r="A6467" s="1" t="s">
        <v>6</v>
      </c>
      <c r="B6467" s="11" t="s">
        <v>7164</v>
      </c>
      <c r="C6467" s="1" t="s">
        <v>7165</v>
      </c>
    </row>
    <row r="6468">
      <c r="A6468" s="1" t="s">
        <v>6</v>
      </c>
      <c r="B6468" s="11" t="s">
        <v>7166</v>
      </c>
      <c r="C6468" s="1" t="s">
        <v>1034</v>
      </c>
    </row>
    <row r="6469" hidden="1">
      <c r="A6469" s="1" t="s">
        <v>7</v>
      </c>
      <c r="B6469" s="11" t="s">
        <v>7167</v>
      </c>
      <c r="C6469" s="1" t="s">
        <v>628</v>
      </c>
    </row>
    <row r="6470">
      <c r="A6470" s="1" t="s">
        <v>6</v>
      </c>
      <c r="B6470" s="11" t="s">
        <v>7168</v>
      </c>
      <c r="C6470" s="1" t="s">
        <v>696</v>
      </c>
    </row>
    <row r="6471">
      <c r="A6471" s="1" t="s">
        <v>6</v>
      </c>
      <c r="B6471" s="11" t="s">
        <v>7169</v>
      </c>
      <c r="C6471" s="1" t="s">
        <v>677</v>
      </c>
    </row>
    <row r="6472">
      <c r="A6472" s="1" t="s">
        <v>6</v>
      </c>
      <c r="B6472" s="11" t="s">
        <v>7170</v>
      </c>
      <c r="C6472" s="1" t="s">
        <v>645</v>
      </c>
    </row>
    <row r="6473">
      <c r="A6473" s="1" t="s">
        <v>6</v>
      </c>
      <c r="B6473" s="11" t="s">
        <v>7171</v>
      </c>
      <c r="C6473" s="1" t="s">
        <v>761</v>
      </c>
    </row>
    <row r="6474">
      <c r="A6474" s="1" t="s">
        <v>6</v>
      </c>
      <c r="B6474" s="11" t="s">
        <v>7172</v>
      </c>
      <c r="C6474" s="1" t="s">
        <v>534</v>
      </c>
    </row>
    <row r="6475" hidden="1">
      <c r="A6475" s="1" t="s">
        <v>7</v>
      </c>
      <c r="B6475" s="11" t="s">
        <v>359</v>
      </c>
      <c r="C6475" s="1" t="s">
        <v>536</v>
      </c>
    </row>
    <row r="6476">
      <c r="A6476" s="1" t="s">
        <v>6</v>
      </c>
      <c r="B6476" s="11" t="s">
        <v>7173</v>
      </c>
      <c r="C6476" s="1" t="s">
        <v>546</v>
      </c>
    </row>
    <row r="6477">
      <c r="A6477" s="1" t="s">
        <v>6</v>
      </c>
      <c r="B6477" s="11" t="s">
        <v>7174</v>
      </c>
      <c r="C6477" s="1" t="s">
        <v>761</v>
      </c>
    </row>
    <row r="6478" hidden="1">
      <c r="A6478" s="1" t="s">
        <v>7</v>
      </c>
      <c r="B6478" s="11" t="s">
        <v>7175</v>
      </c>
      <c r="C6478" s="1" t="s">
        <v>536</v>
      </c>
    </row>
    <row r="6479" hidden="1">
      <c r="A6479" s="1" t="s">
        <v>7</v>
      </c>
      <c r="B6479" s="11" t="s">
        <v>7176</v>
      </c>
      <c r="C6479" s="1" t="s">
        <v>571</v>
      </c>
    </row>
    <row r="6480" hidden="1">
      <c r="A6480" s="1" t="s">
        <v>7</v>
      </c>
      <c r="B6480" s="11" t="s">
        <v>7177</v>
      </c>
      <c r="C6480" s="1" t="s">
        <v>536</v>
      </c>
    </row>
    <row r="6481">
      <c r="A6481" s="1" t="s">
        <v>6</v>
      </c>
      <c r="B6481" s="11" t="s">
        <v>7178</v>
      </c>
      <c r="C6481" s="1" t="s">
        <v>534</v>
      </c>
    </row>
    <row r="6482">
      <c r="A6482" s="1" t="s">
        <v>6</v>
      </c>
      <c r="B6482" s="11" t="s">
        <v>7179</v>
      </c>
      <c r="C6482" s="1" t="s">
        <v>640</v>
      </c>
    </row>
    <row r="6483" hidden="1">
      <c r="A6483" s="1" t="s">
        <v>7</v>
      </c>
      <c r="B6483" s="11" t="s">
        <v>7180</v>
      </c>
      <c r="C6483" s="1" t="s">
        <v>536</v>
      </c>
    </row>
    <row r="6484" hidden="1">
      <c r="A6484" s="1" t="s">
        <v>7</v>
      </c>
      <c r="B6484" s="11" t="s">
        <v>7181</v>
      </c>
      <c r="C6484" s="1" t="s">
        <v>571</v>
      </c>
    </row>
    <row r="6485" hidden="1">
      <c r="A6485" s="1" t="s">
        <v>7</v>
      </c>
      <c r="B6485" s="11" t="s">
        <v>7182</v>
      </c>
      <c r="C6485" s="1" t="s">
        <v>628</v>
      </c>
    </row>
    <row r="6486">
      <c r="A6486" s="1" t="s">
        <v>6</v>
      </c>
      <c r="B6486" s="11" t="s">
        <v>7183</v>
      </c>
      <c r="C6486" s="1" t="s">
        <v>569</v>
      </c>
    </row>
    <row r="6487">
      <c r="A6487" s="1" t="s">
        <v>6</v>
      </c>
      <c r="B6487" s="11" t="s">
        <v>7184</v>
      </c>
      <c r="C6487" s="1" t="s">
        <v>573</v>
      </c>
    </row>
    <row r="6488">
      <c r="A6488" s="1" t="s">
        <v>6</v>
      </c>
      <c r="B6488" s="11" t="s">
        <v>7185</v>
      </c>
      <c r="C6488" s="1" t="s">
        <v>618</v>
      </c>
    </row>
    <row r="6489">
      <c r="A6489" s="1" t="s">
        <v>6</v>
      </c>
      <c r="B6489" s="11" t="s">
        <v>7186</v>
      </c>
      <c r="C6489" s="1" t="s">
        <v>542</v>
      </c>
    </row>
    <row r="6490" hidden="1">
      <c r="A6490" s="1" t="s">
        <v>7</v>
      </c>
      <c r="B6490" s="11" t="s">
        <v>7187</v>
      </c>
      <c r="C6490" s="1" t="s">
        <v>536</v>
      </c>
    </row>
    <row r="6491">
      <c r="A6491" s="1" t="s">
        <v>6</v>
      </c>
      <c r="B6491" s="11" t="s">
        <v>7188</v>
      </c>
      <c r="C6491" s="1" t="s">
        <v>700</v>
      </c>
    </row>
    <row r="6492">
      <c r="A6492" s="1" t="s">
        <v>6</v>
      </c>
      <c r="B6492" s="11" t="s">
        <v>7189</v>
      </c>
      <c r="C6492" s="1" t="s">
        <v>582</v>
      </c>
    </row>
    <row r="6493">
      <c r="A6493" s="1" t="s">
        <v>6</v>
      </c>
      <c r="B6493" s="11" t="s">
        <v>7190</v>
      </c>
      <c r="C6493" s="1" t="s">
        <v>805</v>
      </c>
    </row>
    <row r="6494" hidden="1">
      <c r="A6494" s="1" t="s">
        <v>7</v>
      </c>
      <c r="B6494" s="11" t="s">
        <v>7191</v>
      </c>
      <c r="C6494" s="1" t="s">
        <v>536</v>
      </c>
    </row>
    <row r="6495" hidden="1">
      <c r="A6495" s="1" t="s">
        <v>7</v>
      </c>
      <c r="B6495" s="11" t="s">
        <v>7192</v>
      </c>
      <c r="C6495" s="1" t="s">
        <v>536</v>
      </c>
    </row>
    <row r="6496" hidden="1">
      <c r="A6496" s="1" t="s">
        <v>7</v>
      </c>
      <c r="B6496" s="11" t="s">
        <v>7193</v>
      </c>
      <c r="C6496" s="1" t="s">
        <v>536</v>
      </c>
    </row>
    <row r="6497" hidden="1">
      <c r="A6497" s="1" t="s">
        <v>7</v>
      </c>
      <c r="B6497" s="11" t="s">
        <v>7194</v>
      </c>
      <c r="C6497" s="1" t="s">
        <v>536</v>
      </c>
    </row>
    <row r="6498">
      <c r="A6498" s="1" t="s">
        <v>6</v>
      </c>
      <c r="B6498" s="11" t="s">
        <v>7195</v>
      </c>
      <c r="C6498" s="1" t="s">
        <v>576</v>
      </c>
    </row>
    <row r="6499">
      <c r="A6499" s="1" t="s">
        <v>6</v>
      </c>
      <c r="B6499" s="11" t="s">
        <v>7196</v>
      </c>
      <c r="C6499" s="1" t="s">
        <v>546</v>
      </c>
    </row>
    <row r="6500">
      <c r="A6500" s="1" t="s">
        <v>6</v>
      </c>
      <c r="B6500" s="11" t="s">
        <v>7197</v>
      </c>
      <c r="C6500" s="1" t="s">
        <v>528</v>
      </c>
    </row>
    <row r="6501">
      <c r="A6501" s="1" t="s">
        <v>6</v>
      </c>
      <c r="B6501" s="11" t="s">
        <v>7198</v>
      </c>
      <c r="C6501" s="1" t="s">
        <v>620</v>
      </c>
    </row>
    <row r="6502">
      <c r="A6502" s="1" t="s">
        <v>6</v>
      </c>
      <c r="B6502" s="11" t="s">
        <v>311</v>
      </c>
      <c r="C6502" s="1" t="s">
        <v>914</v>
      </c>
    </row>
    <row r="6503">
      <c r="A6503" s="1" t="s">
        <v>6</v>
      </c>
      <c r="B6503" s="11" t="s">
        <v>7199</v>
      </c>
      <c r="C6503" s="1" t="s">
        <v>576</v>
      </c>
    </row>
    <row r="6504" hidden="1">
      <c r="A6504" s="1" t="s">
        <v>7</v>
      </c>
      <c r="B6504" s="11" t="s">
        <v>7200</v>
      </c>
      <c r="C6504" s="1" t="s">
        <v>571</v>
      </c>
    </row>
    <row r="6505">
      <c r="A6505" s="1" t="s">
        <v>6</v>
      </c>
      <c r="B6505" s="11" t="s">
        <v>7201</v>
      </c>
      <c r="C6505" s="1" t="s">
        <v>710</v>
      </c>
    </row>
    <row r="6506">
      <c r="A6506" s="1" t="s">
        <v>6</v>
      </c>
      <c r="B6506" s="11" t="s">
        <v>7202</v>
      </c>
      <c r="C6506" s="1" t="s">
        <v>599</v>
      </c>
    </row>
    <row r="6507">
      <c r="A6507" s="1" t="s">
        <v>6</v>
      </c>
      <c r="B6507" s="11" t="s">
        <v>7203</v>
      </c>
      <c r="C6507" s="1" t="s">
        <v>569</v>
      </c>
    </row>
    <row r="6508" hidden="1">
      <c r="A6508" s="1" t="s">
        <v>7</v>
      </c>
      <c r="B6508" s="11" t="s">
        <v>7204</v>
      </c>
      <c r="C6508" s="1" t="s">
        <v>536</v>
      </c>
    </row>
    <row r="6509">
      <c r="A6509" s="1" t="s">
        <v>6</v>
      </c>
      <c r="B6509" s="11" t="s">
        <v>7205</v>
      </c>
      <c r="C6509" s="1" t="s">
        <v>3978</v>
      </c>
    </row>
    <row r="6510">
      <c r="A6510" s="1" t="s">
        <v>6</v>
      </c>
      <c r="B6510" s="11" t="s">
        <v>7206</v>
      </c>
      <c r="C6510" s="1" t="s">
        <v>909</v>
      </c>
    </row>
    <row r="6511">
      <c r="A6511" s="1" t="s">
        <v>6</v>
      </c>
      <c r="B6511" s="11" t="s">
        <v>7207</v>
      </c>
      <c r="C6511" s="1" t="s">
        <v>587</v>
      </c>
    </row>
    <row r="6512" hidden="1">
      <c r="A6512" s="1" t="s">
        <v>7</v>
      </c>
      <c r="B6512" s="11" t="s">
        <v>7208</v>
      </c>
      <c r="C6512" s="1" t="s">
        <v>536</v>
      </c>
    </row>
    <row r="6513">
      <c r="A6513" s="1" t="s">
        <v>6</v>
      </c>
      <c r="B6513" s="11" t="s">
        <v>7209</v>
      </c>
      <c r="C6513" s="1" t="s">
        <v>528</v>
      </c>
    </row>
    <row r="6514" hidden="1">
      <c r="A6514" s="1" t="s">
        <v>7</v>
      </c>
      <c r="B6514" s="11" t="s">
        <v>7210</v>
      </c>
      <c r="C6514" s="1" t="s">
        <v>1044</v>
      </c>
    </row>
    <row r="6515">
      <c r="A6515" s="1" t="s">
        <v>6</v>
      </c>
      <c r="B6515" s="11" t="s">
        <v>7211</v>
      </c>
      <c r="C6515" s="1" t="s">
        <v>914</v>
      </c>
    </row>
    <row r="6516">
      <c r="A6516" s="1" t="s">
        <v>6</v>
      </c>
      <c r="B6516" s="11" t="s">
        <v>7212</v>
      </c>
      <c r="C6516" s="1" t="s">
        <v>1442</v>
      </c>
    </row>
    <row r="6517" hidden="1">
      <c r="A6517" s="1" t="s">
        <v>7</v>
      </c>
      <c r="B6517" s="11" t="s">
        <v>7213</v>
      </c>
      <c r="C6517" s="1" t="s">
        <v>536</v>
      </c>
    </row>
    <row r="6518">
      <c r="A6518" s="1" t="s">
        <v>6</v>
      </c>
      <c r="B6518" s="11" t="s">
        <v>7214</v>
      </c>
      <c r="C6518" s="1" t="s">
        <v>599</v>
      </c>
    </row>
    <row r="6519" hidden="1">
      <c r="A6519" s="1" t="s">
        <v>7</v>
      </c>
      <c r="B6519" s="11" t="s">
        <v>7215</v>
      </c>
      <c r="C6519" s="1" t="s">
        <v>571</v>
      </c>
    </row>
    <row r="6520">
      <c r="A6520" s="1" t="s">
        <v>6</v>
      </c>
      <c r="B6520" s="11" t="s">
        <v>7216</v>
      </c>
      <c r="C6520" s="1" t="s">
        <v>534</v>
      </c>
    </row>
    <row r="6521" hidden="1">
      <c r="A6521" s="1" t="s">
        <v>7</v>
      </c>
      <c r="B6521" s="11" t="s">
        <v>7217</v>
      </c>
      <c r="C6521" s="1" t="s">
        <v>536</v>
      </c>
    </row>
    <row r="6522" hidden="1">
      <c r="A6522" s="1" t="s">
        <v>7</v>
      </c>
      <c r="B6522" s="11" t="s">
        <v>7218</v>
      </c>
      <c r="C6522" s="1" t="s">
        <v>536</v>
      </c>
    </row>
    <row r="6523">
      <c r="A6523" s="1" t="s">
        <v>6</v>
      </c>
      <c r="B6523" s="11" t="s">
        <v>7219</v>
      </c>
      <c r="C6523" s="1" t="s">
        <v>580</v>
      </c>
    </row>
    <row r="6524" hidden="1">
      <c r="A6524" s="1" t="s">
        <v>7</v>
      </c>
      <c r="B6524" s="11" t="s">
        <v>7220</v>
      </c>
      <c r="C6524" s="1" t="s">
        <v>536</v>
      </c>
    </row>
    <row r="6525">
      <c r="A6525" s="1" t="s">
        <v>6</v>
      </c>
      <c r="B6525" s="11" t="s">
        <v>7221</v>
      </c>
      <c r="C6525" s="1" t="s">
        <v>660</v>
      </c>
    </row>
    <row r="6526" hidden="1">
      <c r="A6526" s="1" t="s">
        <v>7</v>
      </c>
      <c r="B6526" s="11" t="s">
        <v>7222</v>
      </c>
      <c r="C6526" s="1" t="s">
        <v>536</v>
      </c>
    </row>
    <row r="6527">
      <c r="A6527" s="1" t="s">
        <v>6</v>
      </c>
      <c r="B6527" s="11" t="s">
        <v>7223</v>
      </c>
      <c r="C6527" s="1" t="s">
        <v>538</v>
      </c>
    </row>
    <row r="6528">
      <c r="A6528" s="1" t="s">
        <v>6</v>
      </c>
      <c r="B6528" s="11" t="s">
        <v>7224</v>
      </c>
      <c r="C6528" s="1" t="s">
        <v>569</v>
      </c>
    </row>
    <row r="6529">
      <c r="A6529" s="1" t="s">
        <v>6</v>
      </c>
      <c r="B6529" s="11" t="s">
        <v>7225</v>
      </c>
      <c r="C6529" s="1" t="s">
        <v>671</v>
      </c>
    </row>
    <row r="6530">
      <c r="A6530" s="1" t="s">
        <v>6</v>
      </c>
      <c r="B6530" s="11" t="s">
        <v>7226</v>
      </c>
      <c r="C6530" s="1" t="s">
        <v>597</v>
      </c>
    </row>
    <row r="6531" hidden="1">
      <c r="A6531" s="1" t="s">
        <v>7</v>
      </c>
      <c r="B6531" s="11" t="s">
        <v>7227</v>
      </c>
      <c r="C6531" s="1" t="s">
        <v>536</v>
      </c>
    </row>
    <row r="6532">
      <c r="A6532" s="1" t="s">
        <v>6</v>
      </c>
      <c r="B6532" s="11" t="s">
        <v>7228</v>
      </c>
      <c r="C6532" s="1" t="s">
        <v>1377</v>
      </c>
    </row>
    <row r="6533" hidden="1">
      <c r="A6533" s="1" t="s">
        <v>7</v>
      </c>
      <c r="B6533" s="11" t="s">
        <v>7229</v>
      </c>
      <c r="C6533" s="1" t="s">
        <v>536</v>
      </c>
    </row>
    <row r="6534" hidden="1">
      <c r="A6534" s="1" t="s">
        <v>7</v>
      </c>
      <c r="B6534" s="11" t="s">
        <v>7230</v>
      </c>
      <c r="C6534" s="1" t="s">
        <v>536</v>
      </c>
    </row>
    <row r="6535">
      <c r="A6535" s="1" t="s">
        <v>6</v>
      </c>
      <c r="B6535" s="11" t="s">
        <v>7231</v>
      </c>
      <c r="C6535" s="1" t="s">
        <v>542</v>
      </c>
    </row>
    <row r="6536" hidden="1">
      <c r="A6536" s="1" t="s">
        <v>7</v>
      </c>
      <c r="B6536" s="11" t="s">
        <v>7232</v>
      </c>
      <c r="C6536" s="1" t="s">
        <v>536</v>
      </c>
    </row>
    <row r="6537">
      <c r="A6537" s="1" t="s">
        <v>6</v>
      </c>
      <c r="B6537" s="11" t="s">
        <v>7233</v>
      </c>
      <c r="C6537" s="1" t="s">
        <v>587</v>
      </c>
    </row>
    <row r="6538">
      <c r="A6538" s="1" t="s">
        <v>6</v>
      </c>
      <c r="B6538" s="11" t="s">
        <v>7234</v>
      </c>
      <c r="C6538" s="1" t="s">
        <v>876</v>
      </c>
    </row>
    <row r="6539">
      <c r="A6539" s="1" t="s">
        <v>6</v>
      </c>
      <c r="B6539" s="11" t="s">
        <v>7235</v>
      </c>
      <c r="C6539" s="1" t="s">
        <v>809</v>
      </c>
    </row>
    <row r="6540">
      <c r="A6540" s="1" t="s">
        <v>6</v>
      </c>
      <c r="B6540" s="11" t="s">
        <v>7236</v>
      </c>
      <c r="C6540" s="1" t="s">
        <v>528</v>
      </c>
    </row>
    <row r="6541" hidden="1">
      <c r="A6541" s="1" t="s">
        <v>7</v>
      </c>
      <c r="B6541" s="11" t="s">
        <v>7237</v>
      </c>
      <c r="C6541" s="1" t="s">
        <v>571</v>
      </c>
    </row>
    <row r="6542" hidden="1">
      <c r="A6542" s="1" t="s">
        <v>7</v>
      </c>
      <c r="B6542" s="11" t="s">
        <v>7238</v>
      </c>
      <c r="C6542" s="1" t="s">
        <v>1694</v>
      </c>
    </row>
    <row r="6543" hidden="1">
      <c r="A6543" s="1" t="s">
        <v>7</v>
      </c>
      <c r="B6543" s="11" t="s">
        <v>7239</v>
      </c>
      <c r="C6543" s="1" t="s">
        <v>536</v>
      </c>
    </row>
    <row r="6544">
      <c r="A6544" s="1" t="s">
        <v>6</v>
      </c>
      <c r="B6544" s="11" t="s">
        <v>7240</v>
      </c>
      <c r="C6544" s="1" t="s">
        <v>803</v>
      </c>
    </row>
    <row r="6545">
      <c r="A6545" s="1" t="s">
        <v>6</v>
      </c>
      <c r="B6545" s="11" t="s">
        <v>7241</v>
      </c>
      <c r="C6545" s="1" t="s">
        <v>694</v>
      </c>
    </row>
    <row r="6546">
      <c r="A6546" s="1" t="s">
        <v>6</v>
      </c>
      <c r="B6546" s="11" t="s">
        <v>7242</v>
      </c>
      <c r="C6546" s="1" t="s">
        <v>642</v>
      </c>
    </row>
    <row r="6547">
      <c r="A6547" s="1" t="s">
        <v>6</v>
      </c>
      <c r="B6547" s="11" t="s">
        <v>7243</v>
      </c>
      <c r="C6547" s="1" t="s">
        <v>634</v>
      </c>
    </row>
    <row r="6548" hidden="1">
      <c r="A6548" s="1" t="s">
        <v>7</v>
      </c>
      <c r="B6548" s="11" t="s">
        <v>7244</v>
      </c>
      <c r="C6548" s="1" t="s">
        <v>536</v>
      </c>
    </row>
    <row r="6549">
      <c r="A6549" s="1" t="s">
        <v>6</v>
      </c>
      <c r="B6549" s="11" t="s">
        <v>7245</v>
      </c>
      <c r="C6549" s="1" t="s">
        <v>803</v>
      </c>
    </row>
    <row r="6550">
      <c r="A6550" s="1" t="s">
        <v>6</v>
      </c>
      <c r="B6550" s="11" t="s">
        <v>7246</v>
      </c>
      <c r="C6550" s="1" t="s">
        <v>573</v>
      </c>
    </row>
    <row r="6551">
      <c r="A6551" s="1" t="s">
        <v>6</v>
      </c>
      <c r="B6551" s="11" t="s">
        <v>7247</v>
      </c>
      <c r="C6551" s="1" t="s">
        <v>552</v>
      </c>
    </row>
    <row r="6552">
      <c r="A6552" s="1" t="s">
        <v>6</v>
      </c>
      <c r="B6552" s="11" t="s">
        <v>7248</v>
      </c>
      <c r="C6552" s="1" t="s">
        <v>584</v>
      </c>
    </row>
    <row r="6553">
      <c r="A6553" s="1" t="s">
        <v>6</v>
      </c>
      <c r="B6553" s="11" t="s">
        <v>7249</v>
      </c>
      <c r="C6553" s="1" t="s">
        <v>876</v>
      </c>
    </row>
    <row r="6554">
      <c r="A6554" s="1" t="s">
        <v>6</v>
      </c>
      <c r="B6554" s="11" t="s">
        <v>7250</v>
      </c>
      <c r="C6554" s="1" t="s">
        <v>587</v>
      </c>
    </row>
    <row r="6555" hidden="1">
      <c r="A6555" s="1" t="s">
        <v>7</v>
      </c>
      <c r="B6555" s="11" t="s">
        <v>7251</v>
      </c>
      <c r="C6555" s="1" t="s">
        <v>536</v>
      </c>
    </row>
    <row r="6556" hidden="1">
      <c r="A6556" s="1" t="s">
        <v>7</v>
      </c>
      <c r="B6556" s="11" t="s">
        <v>7252</v>
      </c>
      <c r="C6556" s="1" t="s">
        <v>536</v>
      </c>
    </row>
    <row r="6557">
      <c r="A6557" s="1" t="s">
        <v>6</v>
      </c>
      <c r="B6557" s="11" t="s">
        <v>7253</v>
      </c>
      <c r="C6557" s="1" t="s">
        <v>554</v>
      </c>
    </row>
    <row r="6558">
      <c r="A6558" s="1" t="s">
        <v>6</v>
      </c>
      <c r="B6558" s="11" t="s">
        <v>7254</v>
      </c>
      <c r="C6558" s="1" t="s">
        <v>528</v>
      </c>
    </row>
    <row r="6559">
      <c r="A6559" s="1" t="s">
        <v>6</v>
      </c>
      <c r="B6559" s="11" t="s">
        <v>7255</v>
      </c>
      <c r="C6559" s="1" t="s">
        <v>894</v>
      </c>
    </row>
    <row r="6560">
      <c r="A6560" s="1" t="s">
        <v>6</v>
      </c>
      <c r="B6560" s="11" t="s">
        <v>7256</v>
      </c>
      <c r="C6560" s="1" t="s">
        <v>896</v>
      </c>
    </row>
    <row r="6561">
      <c r="A6561" s="1" t="s">
        <v>6</v>
      </c>
      <c r="B6561" s="11" t="s">
        <v>7257</v>
      </c>
      <c r="C6561" s="1" t="s">
        <v>616</v>
      </c>
    </row>
    <row r="6562">
      <c r="A6562" s="1" t="s">
        <v>6</v>
      </c>
      <c r="B6562" s="11" t="s">
        <v>7258</v>
      </c>
      <c r="C6562" s="1" t="s">
        <v>540</v>
      </c>
    </row>
    <row r="6563" hidden="1">
      <c r="A6563" s="1" t="s">
        <v>7</v>
      </c>
      <c r="B6563" s="11" t="s">
        <v>7259</v>
      </c>
      <c r="C6563" s="1" t="s">
        <v>628</v>
      </c>
    </row>
    <row r="6564" hidden="1">
      <c r="A6564" s="1" t="s">
        <v>7</v>
      </c>
      <c r="B6564" s="11" t="s">
        <v>7260</v>
      </c>
      <c r="C6564" s="1" t="s">
        <v>526</v>
      </c>
    </row>
    <row r="6565">
      <c r="A6565" s="1" t="s">
        <v>6</v>
      </c>
      <c r="B6565" s="11" t="s">
        <v>7261</v>
      </c>
      <c r="C6565" s="1" t="s">
        <v>576</v>
      </c>
    </row>
    <row r="6566">
      <c r="A6566" s="1" t="s">
        <v>6</v>
      </c>
      <c r="B6566" s="11" t="s">
        <v>7262</v>
      </c>
      <c r="C6566" s="1" t="s">
        <v>700</v>
      </c>
    </row>
    <row r="6567" hidden="1">
      <c r="A6567" s="1" t="s">
        <v>7</v>
      </c>
      <c r="B6567" s="11" t="s">
        <v>7263</v>
      </c>
      <c r="C6567" s="1" t="s">
        <v>571</v>
      </c>
    </row>
    <row r="6568" hidden="1">
      <c r="A6568" s="1" t="s">
        <v>7</v>
      </c>
      <c r="B6568" s="11" t="s">
        <v>7264</v>
      </c>
      <c r="C6568" s="1" t="s">
        <v>536</v>
      </c>
    </row>
    <row r="6569">
      <c r="A6569" s="1" t="s">
        <v>6</v>
      </c>
      <c r="B6569" s="11" t="s">
        <v>7265</v>
      </c>
      <c r="C6569" s="1" t="s">
        <v>666</v>
      </c>
    </row>
    <row r="6570">
      <c r="A6570" s="1" t="s">
        <v>6</v>
      </c>
      <c r="B6570" s="11" t="s">
        <v>7266</v>
      </c>
      <c r="C6570" s="1" t="s">
        <v>602</v>
      </c>
    </row>
    <row r="6571">
      <c r="A6571" s="1" t="s">
        <v>6</v>
      </c>
      <c r="B6571" s="11" t="s">
        <v>7267</v>
      </c>
      <c r="C6571" s="1" t="s">
        <v>681</v>
      </c>
    </row>
    <row r="6572">
      <c r="A6572" s="1" t="s">
        <v>6</v>
      </c>
      <c r="B6572" s="11" t="s">
        <v>7268</v>
      </c>
      <c r="C6572" s="1" t="s">
        <v>563</v>
      </c>
    </row>
    <row r="6573">
      <c r="A6573" s="1" t="s">
        <v>6</v>
      </c>
      <c r="B6573" s="11" t="s">
        <v>7269</v>
      </c>
      <c r="C6573" s="1" t="s">
        <v>685</v>
      </c>
    </row>
    <row r="6574">
      <c r="A6574" s="1" t="s">
        <v>6</v>
      </c>
      <c r="B6574" s="11" t="s">
        <v>7270</v>
      </c>
      <c r="C6574" s="1" t="s">
        <v>894</v>
      </c>
    </row>
    <row r="6575" hidden="1">
      <c r="A6575" s="1" t="s">
        <v>7</v>
      </c>
      <c r="B6575" s="11" t="s">
        <v>7271</v>
      </c>
      <c r="C6575" s="1" t="s">
        <v>536</v>
      </c>
    </row>
    <row r="6576">
      <c r="A6576" s="1" t="s">
        <v>6</v>
      </c>
      <c r="B6576" s="11" t="s">
        <v>7272</v>
      </c>
      <c r="C6576" s="1" t="s">
        <v>538</v>
      </c>
    </row>
    <row r="6577">
      <c r="A6577" s="1" t="s">
        <v>6</v>
      </c>
      <c r="B6577" s="11" t="s">
        <v>7273</v>
      </c>
      <c r="C6577" s="1" t="s">
        <v>700</v>
      </c>
    </row>
    <row r="6578">
      <c r="A6578" s="1" t="s">
        <v>6</v>
      </c>
      <c r="B6578" s="11" t="s">
        <v>7274</v>
      </c>
      <c r="C6578" s="1" t="s">
        <v>620</v>
      </c>
    </row>
    <row r="6579" hidden="1">
      <c r="A6579" s="1" t="s">
        <v>7</v>
      </c>
      <c r="B6579" s="11" t="s">
        <v>7275</v>
      </c>
      <c r="C6579" s="1" t="s">
        <v>536</v>
      </c>
    </row>
    <row r="6580">
      <c r="A6580" s="1" t="s">
        <v>6</v>
      </c>
      <c r="B6580" s="11" t="s">
        <v>7276</v>
      </c>
      <c r="C6580" s="1" t="s">
        <v>681</v>
      </c>
    </row>
    <row r="6581">
      <c r="A6581" s="1" t="s">
        <v>6</v>
      </c>
      <c r="B6581" s="11" t="s">
        <v>7277</v>
      </c>
      <c r="C6581" s="1" t="s">
        <v>671</v>
      </c>
    </row>
    <row r="6582">
      <c r="A6582" s="1" t="s">
        <v>6</v>
      </c>
      <c r="B6582" s="11" t="s">
        <v>7278</v>
      </c>
      <c r="C6582" s="1" t="s">
        <v>561</v>
      </c>
    </row>
    <row r="6583">
      <c r="A6583" s="1" t="s">
        <v>6</v>
      </c>
      <c r="B6583" s="11" t="s">
        <v>7279</v>
      </c>
      <c r="C6583" s="1" t="s">
        <v>836</v>
      </c>
    </row>
    <row r="6584" hidden="1">
      <c r="A6584" s="1" t="s">
        <v>7</v>
      </c>
      <c r="B6584" s="11" t="s">
        <v>7280</v>
      </c>
      <c r="C6584" s="1" t="s">
        <v>536</v>
      </c>
    </row>
    <row r="6585">
      <c r="A6585" s="1" t="s">
        <v>6</v>
      </c>
      <c r="B6585" s="11" t="s">
        <v>7281</v>
      </c>
      <c r="C6585" s="1" t="s">
        <v>561</v>
      </c>
    </row>
    <row r="6586" hidden="1">
      <c r="A6586" s="1" t="s">
        <v>7</v>
      </c>
      <c r="B6586" s="11" t="s">
        <v>7282</v>
      </c>
      <c r="C6586" s="1" t="s">
        <v>526</v>
      </c>
    </row>
    <row r="6587">
      <c r="A6587" s="1" t="s">
        <v>6</v>
      </c>
      <c r="B6587" s="11" t="s">
        <v>7283</v>
      </c>
      <c r="C6587" s="1" t="s">
        <v>542</v>
      </c>
    </row>
    <row r="6588" hidden="1">
      <c r="A6588" s="1" t="s">
        <v>7</v>
      </c>
      <c r="B6588" s="11" t="s">
        <v>7284</v>
      </c>
      <c r="C6588" s="1" t="s">
        <v>536</v>
      </c>
    </row>
    <row r="6589" hidden="1">
      <c r="A6589" s="1" t="s">
        <v>7</v>
      </c>
      <c r="B6589" s="11" t="s">
        <v>7285</v>
      </c>
      <c r="C6589" s="1" t="s">
        <v>571</v>
      </c>
    </row>
    <row r="6590" hidden="1">
      <c r="A6590" s="1" t="s">
        <v>7</v>
      </c>
      <c r="B6590" s="11" t="s">
        <v>7286</v>
      </c>
      <c r="C6590" s="1" t="s">
        <v>536</v>
      </c>
    </row>
    <row r="6591">
      <c r="A6591" s="1" t="s">
        <v>6</v>
      </c>
      <c r="B6591" s="11" t="s">
        <v>7287</v>
      </c>
      <c r="C6591" s="1" t="s">
        <v>840</v>
      </c>
    </row>
    <row r="6592" hidden="1">
      <c r="A6592" s="1" t="s">
        <v>7</v>
      </c>
      <c r="B6592" s="11" t="s">
        <v>7288</v>
      </c>
      <c r="C6592" s="1" t="s">
        <v>536</v>
      </c>
    </row>
    <row r="6593" hidden="1">
      <c r="A6593" s="1" t="s">
        <v>7</v>
      </c>
      <c r="B6593" s="11" t="s">
        <v>7289</v>
      </c>
      <c r="C6593" s="1" t="s">
        <v>536</v>
      </c>
    </row>
    <row r="6594" hidden="1">
      <c r="A6594" s="1" t="s">
        <v>7</v>
      </c>
      <c r="B6594" s="11" t="s">
        <v>7290</v>
      </c>
      <c r="C6594" s="1" t="s">
        <v>536</v>
      </c>
    </row>
    <row r="6595" hidden="1">
      <c r="A6595" s="1" t="s">
        <v>7</v>
      </c>
      <c r="B6595" s="11" t="s">
        <v>7291</v>
      </c>
      <c r="C6595" s="1" t="s">
        <v>536</v>
      </c>
    </row>
    <row r="6596">
      <c r="A6596" s="1" t="s">
        <v>6</v>
      </c>
      <c r="B6596" s="11" t="s">
        <v>7292</v>
      </c>
      <c r="C6596" s="1" t="s">
        <v>538</v>
      </c>
    </row>
    <row r="6597">
      <c r="A6597" s="1" t="s">
        <v>6</v>
      </c>
      <c r="B6597" s="11" t="s">
        <v>7293</v>
      </c>
      <c r="C6597" s="1" t="s">
        <v>602</v>
      </c>
    </row>
    <row r="6598">
      <c r="A6598" s="1" t="s">
        <v>6</v>
      </c>
      <c r="B6598" s="11" t="s">
        <v>7294</v>
      </c>
      <c r="C6598" s="1" t="s">
        <v>700</v>
      </c>
    </row>
    <row r="6599">
      <c r="A6599" s="1" t="s">
        <v>6</v>
      </c>
      <c r="B6599" s="11" t="s">
        <v>7295</v>
      </c>
      <c r="C6599" s="1" t="s">
        <v>563</v>
      </c>
    </row>
    <row r="6600">
      <c r="A6600" s="1" t="s">
        <v>6</v>
      </c>
      <c r="B6600" s="11" t="s">
        <v>7296</v>
      </c>
      <c r="C6600" s="1" t="s">
        <v>542</v>
      </c>
    </row>
    <row r="6601">
      <c r="A6601" s="1" t="s">
        <v>6</v>
      </c>
      <c r="B6601" s="11" t="s">
        <v>7297</v>
      </c>
      <c r="C6601" s="1" t="s">
        <v>550</v>
      </c>
    </row>
    <row r="6602">
      <c r="A6602" s="1" t="s">
        <v>6</v>
      </c>
      <c r="B6602" s="11" t="s">
        <v>7298</v>
      </c>
      <c r="C6602" s="1" t="s">
        <v>750</v>
      </c>
    </row>
    <row r="6603" hidden="1">
      <c r="A6603" s="1" t="s">
        <v>7</v>
      </c>
      <c r="B6603" s="11" t="s">
        <v>7299</v>
      </c>
      <c r="C6603" s="1" t="s">
        <v>536</v>
      </c>
    </row>
    <row r="6604">
      <c r="A6604" s="1" t="s">
        <v>6</v>
      </c>
      <c r="B6604" s="11" t="s">
        <v>7300</v>
      </c>
      <c r="C6604" s="1" t="s">
        <v>602</v>
      </c>
    </row>
    <row r="6605">
      <c r="A6605" s="1" t="s">
        <v>6</v>
      </c>
      <c r="B6605" s="11" t="s">
        <v>7301</v>
      </c>
      <c r="C6605" s="1" t="s">
        <v>694</v>
      </c>
    </row>
    <row r="6606">
      <c r="A6606" s="1" t="s">
        <v>6</v>
      </c>
      <c r="B6606" s="11" t="s">
        <v>7302</v>
      </c>
      <c r="C6606" s="1" t="s">
        <v>681</v>
      </c>
    </row>
    <row r="6607">
      <c r="A6607" s="1" t="s">
        <v>6</v>
      </c>
      <c r="B6607" s="11" t="s">
        <v>7303</v>
      </c>
      <c r="C6607" s="1" t="s">
        <v>805</v>
      </c>
    </row>
    <row r="6608">
      <c r="A6608" s="1" t="s">
        <v>6</v>
      </c>
      <c r="B6608" s="11" t="s">
        <v>323</v>
      </c>
      <c r="C6608" s="1" t="s">
        <v>1317</v>
      </c>
    </row>
    <row r="6609" hidden="1">
      <c r="A6609" s="1" t="s">
        <v>7</v>
      </c>
      <c r="B6609" s="11" t="s">
        <v>7304</v>
      </c>
      <c r="C6609" s="1" t="s">
        <v>536</v>
      </c>
    </row>
    <row r="6610">
      <c r="A6610" s="1" t="s">
        <v>6</v>
      </c>
      <c r="B6610" s="11" t="s">
        <v>7305</v>
      </c>
      <c r="C6610" s="1" t="s">
        <v>540</v>
      </c>
    </row>
    <row r="6611">
      <c r="A6611" s="1" t="s">
        <v>6</v>
      </c>
      <c r="B6611" s="11" t="s">
        <v>7306</v>
      </c>
      <c r="C6611" s="1" t="s">
        <v>528</v>
      </c>
    </row>
    <row r="6612">
      <c r="A6612" s="1" t="s">
        <v>6</v>
      </c>
      <c r="B6612" s="11" t="s">
        <v>7307</v>
      </c>
      <c r="C6612" s="1" t="s">
        <v>840</v>
      </c>
    </row>
    <row r="6613">
      <c r="A6613" s="1" t="s">
        <v>6</v>
      </c>
      <c r="B6613" s="11" t="s">
        <v>7308</v>
      </c>
      <c r="C6613" s="1" t="s">
        <v>552</v>
      </c>
    </row>
    <row r="6614">
      <c r="A6614" s="1" t="s">
        <v>6</v>
      </c>
      <c r="B6614" s="11" t="s">
        <v>7309</v>
      </c>
      <c r="C6614" s="1" t="s">
        <v>561</v>
      </c>
    </row>
    <row r="6615">
      <c r="A6615" s="1" t="s">
        <v>6</v>
      </c>
      <c r="B6615" s="11" t="s">
        <v>7310</v>
      </c>
      <c r="C6615" s="1" t="s">
        <v>671</v>
      </c>
    </row>
    <row r="6616">
      <c r="A6616" s="1" t="s">
        <v>6</v>
      </c>
      <c r="B6616" s="11" t="s">
        <v>7311</v>
      </c>
      <c r="C6616" s="1" t="s">
        <v>538</v>
      </c>
    </row>
    <row r="6617">
      <c r="A6617" s="1" t="s">
        <v>6</v>
      </c>
      <c r="B6617" s="11" t="s">
        <v>7312</v>
      </c>
      <c r="C6617" s="1" t="s">
        <v>546</v>
      </c>
    </row>
    <row r="6618">
      <c r="A6618" s="1" t="s">
        <v>6</v>
      </c>
      <c r="B6618" s="11" t="s">
        <v>272</v>
      </c>
      <c r="C6618" s="1" t="s">
        <v>7313</v>
      </c>
    </row>
    <row r="6619">
      <c r="A6619" s="1" t="s">
        <v>6</v>
      </c>
      <c r="B6619" s="11" t="s">
        <v>278</v>
      </c>
      <c r="C6619" s="1" t="s">
        <v>3307</v>
      </c>
    </row>
    <row r="6620">
      <c r="A6620" s="1" t="s">
        <v>6</v>
      </c>
      <c r="B6620" s="11" t="s">
        <v>7314</v>
      </c>
      <c r="C6620" s="1" t="s">
        <v>634</v>
      </c>
    </row>
    <row r="6621">
      <c r="A6621" s="1" t="s">
        <v>6</v>
      </c>
      <c r="B6621" s="11" t="s">
        <v>7315</v>
      </c>
      <c r="C6621" s="1" t="s">
        <v>563</v>
      </c>
    </row>
    <row r="6622">
      <c r="A6622" s="1" t="s">
        <v>6</v>
      </c>
      <c r="B6622" s="11" t="s">
        <v>7316</v>
      </c>
      <c r="C6622" s="1" t="s">
        <v>645</v>
      </c>
    </row>
    <row r="6623">
      <c r="A6623" s="1" t="s">
        <v>6</v>
      </c>
      <c r="B6623" s="11" t="s">
        <v>7317</v>
      </c>
      <c r="C6623" s="1" t="s">
        <v>886</v>
      </c>
    </row>
    <row r="6624">
      <c r="A6624" s="1" t="s">
        <v>6</v>
      </c>
      <c r="B6624" s="11" t="s">
        <v>7318</v>
      </c>
      <c r="C6624" s="1" t="s">
        <v>561</v>
      </c>
    </row>
    <row r="6625">
      <c r="A6625" s="1" t="s">
        <v>6</v>
      </c>
      <c r="B6625" s="11" t="s">
        <v>7319</v>
      </c>
      <c r="C6625" s="1" t="s">
        <v>561</v>
      </c>
    </row>
    <row r="6626">
      <c r="A6626" s="1" t="s">
        <v>6</v>
      </c>
      <c r="B6626" s="11" t="s">
        <v>7320</v>
      </c>
      <c r="C6626" s="1" t="s">
        <v>803</v>
      </c>
    </row>
    <row r="6627">
      <c r="A6627" s="1" t="s">
        <v>6</v>
      </c>
      <c r="B6627" s="11" t="s">
        <v>7321</v>
      </c>
      <c r="C6627" s="1" t="s">
        <v>803</v>
      </c>
    </row>
    <row r="6628">
      <c r="A6628" s="1" t="s">
        <v>6</v>
      </c>
      <c r="B6628" s="11" t="s">
        <v>7322</v>
      </c>
      <c r="C6628" s="1" t="s">
        <v>664</v>
      </c>
    </row>
    <row r="6629">
      <c r="A6629" s="1" t="s">
        <v>6</v>
      </c>
      <c r="B6629" s="11" t="s">
        <v>7323</v>
      </c>
      <c r="C6629" s="1" t="s">
        <v>750</v>
      </c>
    </row>
    <row r="6630">
      <c r="A6630" s="1" t="s">
        <v>6</v>
      </c>
      <c r="B6630" s="11" t="s">
        <v>7324</v>
      </c>
      <c r="C6630" s="1" t="s">
        <v>580</v>
      </c>
    </row>
    <row r="6631" hidden="1">
      <c r="A6631" s="1" t="s">
        <v>7</v>
      </c>
      <c r="B6631" s="11" t="s">
        <v>7325</v>
      </c>
      <c r="C6631" s="1" t="s">
        <v>526</v>
      </c>
    </row>
    <row r="6632" hidden="1">
      <c r="A6632" s="1" t="s">
        <v>7</v>
      </c>
      <c r="B6632" s="11" t="s">
        <v>7326</v>
      </c>
      <c r="C6632" s="1" t="s">
        <v>571</v>
      </c>
    </row>
    <row r="6633">
      <c r="A6633" s="1" t="s">
        <v>6</v>
      </c>
      <c r="B6633" s="11" t="s">
        <v>7327</v>
      </c>
      <c r="C6633" s="1" t="s">
        <v>1882</v>
      </c>
    </row>
    <row r="6634">
      <c r="A6634" s="1" t="s">
        <v>6</v>
      </c>
      <c r="B6634" s="11" t="s">
        <v>7328</v>
      </c>
      <c r="C6634" s="1" t="s">
        <v>1882</v>
      </c>
    </row>
    <row r="6635">
      <c r="A6635" s="1" t="s">
        <v>6</v>
      </c>
      <c r="B6635" s="11" t="s">
        <v>7329</v>
      </c>
      <c r="C6635" s="1" t="s">
        <v>1882</v>
      </c>
    </row>
    <row r="6636" hidden="1">
      <c r="A6636" s="1" t="s">
        <v>7</v>
      </c>
      <c r="B6636" s="11" t="s">
        <v>7330</v>
      </c>
      <c r="C6636" s="1" t="s">
        <v>1044</v>
      </c>
    </row>
    <row r="6637">
      <c r="A6637" s="1" t="s">
        <v>6</v>
      </c>
      <c r="B6637" s="11" t="s">
        <v>7331</v>
      </c>
      <c r="C6637" s="1" t="s">
        <v>546</v>
      </c>
    </row>
    <row r="6638" hidden="1">
      <c r="A6638" s="1" t="s">
        <v>7</v>
      </c>
      <c r="B6638" s="11" t="s">
        <v>7332</v>
      </c>
      <c r="C6638" s="1" t="s">
        <v>536</v>
      </c>
    </row>
    <row r="6639">
      <c r="A6639" s="1" t="s">
        <v>6</v>
      </c>
      <c r="B6639" s="11" t="s">
        <v>7333</v>
      </c>
      <c r="C6639" s="1" t="s">
        <v>720</v>
      </c>
    </row>
    <row r="6640">
      <c r="A6640" s="1" t="s">
        <v>6</v>
      </c>
      <c r="B6640" s="11" t="s">
        <v>7334</v>
      </c>
      <c r="C6640" s="1" t="s">
        <v>758</v>
      </c>
    </row>
    <row r="6641">
      <c r="A6641" s="1" t="s">
        <v>6</v>
      </c>
      <c r="B6641" s="11" t="s">
        <v>7335</v>
      </c>
      <c r="C6641" s="1" t="s">
        <v>602</v>
      </c>
    </row>
    <row r="6642">
      <c r="A6642" s="1" t="s">
        <v>6</v>
      </c>
      <c r="B6642" s="11" t="s">
        <v>7336</v>
      </c>
      <c r="C6642" s="1" t="s">
        <v>569</v>
      </c>
    </row>
    <row r="6643" hidden="1">
      <c r="A6643" s="1" t="s">
        <v>7</v>
      </c>
      <c r="B6643" s="11" t="s">
        <v>7337</v>
      </c>
      <c r="C6643" s="1" t="s">
        <v>536</v>
      </c>
    </row>
    <row r="6644">
      <c r="A6644" s="1" t="s">
        <v>6</v>
      </c>
      <c r="B6644" s="11" t="s">
        <v>7338</v>
      </c>
      <c r="C6644" s="1" t="s">
        <v>6129</v>
      </c>
    </row>
    <row r="6645">
      <c r="A6645" s="1" t="s">
        <v>6</v>
      </c>
      <c r="B6645" s="11" t="s">
        <v>7339</v>
      </c>
      <c r="C6645" s="1" t="s">
        <v>803</v>
      </c>
    </row>
    <row r="6646">
      <c r="A6646" s="1" t="s">
        <v>6</v>
      </c>
      <c r="B6646" s="11" t="s">
        <v>7340</v>
      </c>
      <c r="C6646" s="1" t="s">
        <v>1317</v>
      </c>
    </row>
    <row r="6647">
      <c r="A6647" s="1" t="s">
        <v>6</v>
      </c>
      <c r="B6647" s="11" t="s">
        <v>7341</v>
      </c>
      <c r="C6647" s="1" t="s">
        <v>1048</v>
      </c>
    </row>
    <row r="6648">
      <c r="A6648" s="1" t="s">
        <v>6</v>
      </c>
      <c r="B6648" s="11" t="s">
        <v>7342</v>
      </c>
      <c r="C6648" s="1" t="s">
        <v>720</v>
      </c>
    </row>
    <row r="6649">
      <c r="A6649" s="1" t="s">
        <v>6</v>
      </c>
      <c r="B6649" s="11" t="s">
        <v>7343</v>
      </c>
      <c r="C6649" s="1" t="s">
        <v>597</v>
      </c>
    </row>
    <row r="6650">
      <c r="A6650" s="1" t="s">
        <v>6</v>
      </c>
      <c r="B6650" s="11" t="s">
        <v>281</v>
      </c>
      <c r="C6650" s="1" t="s">
        <v>890</v>
      </c>
    </row>
    <row r="6651">
      <c r="A6651" s="1" t="s">
        <v>6</v>
      </c>
      <c r="B6651" s="11" t="s">
        <v>7344</v>
      </c>
      <c r="C6651" s="1" t="s">
        <v>1317</v>
      </c>
    </row>
    <row r="6652">
      <c r="A6652" s="1" t="s">
        <v>6</v>
      </c>
      <c r="B6652" s="11" t="s">
        <v>7345</v>
      </c>
      <c r="C6652" s="1" t="s">
        <v>710</v>
      </c>
    </row>
    <row r="6653">
      <c r="A6653" s="1" t="s">
        <v>6</v>
      </c>
      <c r="B6653" s="11" t="s">
        <v>7346</v>
      </c>
      <c r="C6653" s="1" t="s">
        <v>580</v>
      </c>
    </row>
    <row r="6654">
      <c r="A6654" s="1" t="s">
        <v>6</v>
      </c>
      <c r="B6654" s="11" t="s">
        <v>7347</v>
      </c>
      <c r="C6654" s="1" t="s">
        <v>685</v>
      </c>
    </row>
    <row r="6655">
      <c r="A6655" s="1" t="s">
        <v>6</v>
      </c>
      <c r="B6655" s="11" t="s">
        <v>7348</v>
      </c>
      <c r="C6655" s="1" t="s">
        <v>642</v>
      </c>
    </row>
    <row r="6656">
      <c r="A6656" s="1" t="s">
        <v>6</v>
      </c>
      <c r="B6656" s="11" t="s">
        <v>7349</v>
      </c>
      <c r="C6656" s="1" t="s">
        <v>965</v>
      </c>
    </row>
    <row r="6657" hidden="1">
      <c r="A6657" s="1" t="s">
        <v>7</v>
      </c>
      <c r="B6657" s="11" t="s">
        <v>7350</v>
      </c>
      <c r="C6657" s="1" t="s">
        <v>571</v>
      </c>
    </row>
    <row r="6658">
      <c r="A6658" s="1" t="s">
        <v>6</v>
      </c>
      <c r="B6658" s="11" t="s">
        <v>7351</v>
      </c>
      <c r="C6658" s="1" t="s">
        <v>894</v>
      </c>
    </row>
    <row r="6659">
      <c r="A6659" s="1" t="s">
        <v>6</v>
      </c>
      <c r="B6659" s="11" t="s">
        <v>7352</v>
      </c>
      <c r="C6659" s="1" t="s">
        <v>1048</v>
      </c>
    </row>
    <row r="6660">
      <c r="A6660" s="1" t="s">
        <v>6</v>
      </c>
      <c r="B6660" s="11" t="s">
        <v>7353</v>
      </c>
      <c r="C6660" s="1" t="s">
        <v>645</v>
      </c>
    </row>
    <row r="6661" hidden="1">
      <c r="A6661" s="1" t="s">
        <v>7</v>
      </c>
      <c r="B6661" s="11" t="s">
        <v>7354</v>
      </c>
      <c r="C6661" s="1" t="s">
        <v>536</v>
      </c>
    </row>
    <row r="6662" hidden="1">
      <c r="A6662" s="1" t="s">
        <v>7</v>
      </c>
      <c r="B6662" s="11" t="s">
        <v>7355</v>
      </c>
      <c r="C6662" s="1" t="s">
        <v>536</v>
      </c>
    </row>
    <row r="6663" hidden="1">
      <c r="A6663" s="1" t="s">
        <v>7</v>
      </c>
      <c r="B6663" s="11" t="s">
        <v>7356</v>
      </c>
      <c r="C6663" s="1" t="s">
        <v>536</v>
      </c>
    </row>
    <row r="6664">
      <c r="A6664" s="1" t="s">
        <v>6</v>
      </c>
      <c r="B6664" s="11" t="s">
        <v>7357</v>
      </c>
      <c r="C6664" s="1" t="s">
        <v>634</v>
      </c>
    </row>
    <row r="6665">
      <c r="A6665" s="1" t="s">
        <v>6</v>
      </c>
      <c r="B6665" s="11" t="s">
        <v>7358</v>
      </c>
      <c r="C6665" s="1" t="s">
        <v>803</v>
      </c>
    </row>
    <row r="6666" hidden="1">
      <c r="A6666" s="1" t="s">
        <v>7</v>
      </c>
      <c r="B6666" s="11" t="s">
        <v>7359</v>
      </c>
      <c r="C6666" s="1" t="s">
        <v>536</v>
      </c>
    </row>
    <row r="6667">
      <c r="A6667" s="1" t="s">
        <v>6</v>
      </c>
      <c r="B6667" s="11" t="s">
        <v>7360</v>
      </c>
      <c r="C6667" s="1" t="s">
        <v>540</v>
      </c>
    </row>
    <row r="6668">
      <c r="A6668" s="1" t="s">
        <v>6</v>
      </c>
      <c r="B6668" s="11" t="s">
        <v>7361</v>
      </c>
      <c r="C6668" s="1" t="s">
        <v>552</v>
      </c>
    </row>
    <row r="6669">
      <c r="A6669" s="1" t="s">
        <v>6</v>
      </c>
      <c r="B6669" s="11" t="s">
        <v>7362</v>
      </c>
      <c r="C6669" s="1" t="s">
        <v>538</v>
      </c>
    </row>
    <row r="6670" hidden="1">
      <c r="A6670" s="1" t="s">
        <v>7</v>
      </c>
      <c r="B6670" s="11" t="s">
        <v>7363</v>
      </c>
      <c r="C6670" s="1" t="s">
        <v>1044</v>
      </c>
    </row>
    <row r="6671" hidden="1">
      <c r="A6671" s="1" t="s">
        <v>7</v>
      </c>
      <c r="B6671" s="11" t="s">
        <v>7364</v>
      </c>
      <c r="C6671" s="1" t="s">
        <v>536</v>
      </c>
    </row>
    <row r="6672">
      <c r="A6672" s="1" t="s">
        <v>6</v>
      </c>
      <c r="B6672" s="11" t="s">
        <v>7365</v>
      </c>
      <c r="C6672" s="1" t="s">
        <v>996</v>
      </c>
    </row>
    <row r="6673" hidden="1">
      <c r="A6673" s="1" t="s">
        <v>7</v>
      </c>
      <c r="B6673" s="11" t="s">
        <v>7366</v>
      </c>
      <c r="C6673" s="1" t="s">
        <v>571</v>
      </c>
    </row>
    <row r="6674" hidden="1">
      <c r="A6674" s="1" t="s">
        <v>7</v>
      </c>
      <c r="B6674" s="11" t="s">
        <v>7367</v>
      </c>
      <c r="C6674" s="1" t="s">
        <v>536</v>
      </c>
    </row>
    <row r="6675" hidden="1">
      <c r="A6675" s="1" t="s">
        <v>7</v>
      </c>
      <c r="B6675" s="11" t="s">
        <v>7368</v>
      </c>
      <c r="C6675" s="1" t="s">
        <v>628</v>
      </c>
    </row>
    <row r="6676" hidden="1">
      <c r="A6676" s="1" t="s">
        <v>7</v>
      </c>
      <c r="B6676" s="11" t="s">
        <v>7369</v>
      </c>
      <c r="C6676" s="1" t="s">
        <v>536</v>
      </c>
    </row>
    <row r="6677" hidden="1">
      <c r="A6677" s="1" t="s">
        <v>7</v>
      </c>
      <c r="B6677" s="11" t="s">
        <v>7370</v>
      </c>
      <c r="C6677" s="1" t="s">
        <v>536</v>
      </c>
    </row>
    <row r="6678">
      <c r="A6678" s="1" t="s">
        <v>6</v>
      </c>
      <c r="B6678" s="11" t="s">
        <v>7371</v>
      </c>
      <c r="C6678" s="1" t="s">
        <v>694</v>
      </c>
    </row>
    <row r="6679" hidden="1">
      <c r="A6679" s="1" t="s">
        <v>7</v>
      </c>
      <c r="B6679" s="11" t="s">
        <v>7372</v>
      </c>
      <c r="C6679" s="1" t="s">
        <v>536</v>
      </c>
    </row>
    <row r="6680" hidden="1">
      <c r="A6680" s="1" t="s">
        <v>7</v>
      </c>
      <c r="B6680" s="11" t="s">
        <v>7373</v>
      </c>
      <c r="C6680" s="1" t="s">
        <v>536</v>
      </c>
    </row>
    <row r="6681">
      <c r="A6681" s="1" t="s">
        <v>6</v>
      </c>
      <c r="B6681" s="11" t="s">
        <v>7374</v>
      </c>
      <c r="C6681" s="1" t="s">
        <v>1410</v>
      </c>
    </row>
    <row r="6682">
      <c r="A6682" s="1" t="s">
        <v>6</v>
      </c>
      <c r="B6682" s="11" t="s">
        <v>7375</v>
      </c>
      <c r="C6682" s="1" t="s">
        <v>616</v>
      </c>
    </row>
    <row r="6683">
      <c r="A6683" s="1" t="s">
        <v>6</v>
      </c>
      <c r="B6683" s="11" t="s">
        <v>7376</v>
      </c>
      <c r="C6683" s="1" t="s">
        <v>584</v>
      </c>
    </row>
    <row r="6684">
      <c r="A6684" s="1" t="s">
        <v>6</v>
      </c>
      <c r="B6684" s="11" t="s">
        <v>7377</v>
      </c>
      <c r="C6684" s="1" t="s">
        <v>552</v>
      </c>
    </row>
    <row r="6685">
      <c r="A6685" s="1" t="s">
        <v>6</v>
      </c>
      <c r="B6685" s="11" t="s">
        <v>7378</v>
      </c>
      <c r="C6685" s="1" t="s">
        <v>666</v>
      </c>
    </row>
    <row r="6686" hidden="1">
      <c r="A6686" s="1" t="s">
        <v>7</v>
      </c>
      <c r="B6686" s="11" t="s">
        <v>7379</v>
      </c>
      <c r="C6686" s="1" t="s">
        <v>536</v>
      </c>
    </row>
    <row r="6687">
      <c r="A6687" s="1" t="s">
        <v>6</v>
      </c>
      <c r="B6687" s="11" t="s">
        <v>7380</v>
      </c>
      <c r="C6687" s="1" t="s">
        <v>582</v>
      </c>
    </row>
    <row r="6688" hidden="1">
      <c r="A6688" s="1" t="s">
        <v>7</v>
      </c>
      <c r="B6688" s="11" t="s">
        <v>7381</v>
      </c>
      <c r="C6688" s="1" t="s">
        <v>536</v>
      </c>
    </row>
    <row r="6689">
      <c r="A6689" s="1" t="s">
        <v>6</v>
      </c>
      <c r="B6689" s="11" t="s">
        <v>7382</v>
      </c>
      <c r="C6689" s="1" t="s">
        <v>528</v>
      </c>
    </row>
    <row r="6690">
      <c r="A6690" s="1" t="s">
        <v>6</v>
      </c>
      <c r="B6690" s="11" t="s">
        <v>7383</v>
      </c>
      <c r="C6690" s="1" t="s">
        <v>673</v>
      </c>
    </row>
    <row r="6691">
      <c r="A6691" s="1" t="s">
        <v>6</v>
      </c>
      <c r="B6691" s="11" t="s">
        <v>7384</v>
      </c>
      <c r="C6691" s="1" t="s">
        <v>640</v>
      </c>
    </row>
    <row r="6692" hidden="1">
      <c r="A6692" s="1" t="s">
        <v>7</v>
      </c>
      <c r="B6692" s="11" t="s">
        <v>7385</v>
      </c>
      <c r="C6692" s="1" t="s">
        <v>536</v>
      </c>
    </row>
    <row r="6693" hidden="1">
      <c r="A6693" s="1" t="s">
        <v>7</v>
      </c>
      <c r="B6693" s="11" t="s">
        <v>7386</v>
      </c>
      <c r="C6693" s="1" t="s">
        <v>526</v>
      </c>
    </row>
    <row r="6694">
      <c r="A6694" s="1" t="s">
        <v>6</v>
      </c>
      <c r="B6694" s="11" t="s">
        <v>7387</v>
      </c>
      <c r="C6694" s="1" t="s">
        <v>584</v>
      </c>
    </row>
    <row r="6695" hidden="1">
      <c r="A6695" s="1" t="s">
        <v>7</v>
      </c>
      <c r="B6695" s="11" t="s">
        <v>7388</v>
      </c>
      <c r="C6695" s="1" t="s">
        <v>536</v>
      </c>
    </row>
    <row r="6696">
      <c r="A6696" s="1" t="s">
        <v>6</v>
      </c>
      <c r="B6696" s="11" t="s">
        <v>7389</v>
      </c>
      <c r="C6696" s="1" t="s">
        <v>879</v>
      </c>
    </row>
    <row r="6697" hidden="1">
      <c r="A6697" s="1" t="s">
        <v>7</v>
      </c>
      <c r="B6697" s="11" t="s">
        <v>7390</v>
      </c>
      <c r="C6697" s="1" t="s">
        <v>536</v>
      </c>
    </row>
    <row r="6698">
      <c r="A6698" s="1" t="s">
        <v>6</v>
      </c>
      <c r="B6698" s="11" t="s">
        <v>7391</v>
      </c>
      <c r="C6698" s="1" t="s">
        <v>750</v>
      </c>
    </row>
    <row r="6699">
      <c r="A6699" s="1" t="s">
        <v>6</v>
      </c>
      <c r="B6699" s="11" t="s">
        <v>7392</v>
      </c>
      <c r="C6699" s="1" t="s">
        <v>750</v>
      </c>
    </row>
    <row r="6700">
      <c r="A6700" s="1" t="s">
        <v>6</v>
      </c>
      <c r="B6700" s="11" t="s">
        <v>7393</v>
      </c>
      <c r="C6700" s="1" t="s">
        <v>1317</v>
      </c>
    </row>
    <row r="6701">
      <c r="A6701" s="1" t="s">
        <v>6</v>
      </c>
      <c r="B6701" s="11" t="s">
        <v>7394</v>
      </c>
      <c r="C6701" s="1" t="s">
        <v>1048</v>
      </c>
    </row>
    <row r="6702" hidden="1">
      <c r="A6702" s="1" t="s">
        <v>7</v>
      </c>
      <c r="B6702" s="11" t="s">
        <v>7395</v>
      </c>
      <c r="C6702" s="1" t="s">
        <v>536</v>
      </c>
    </row>
    <row r="6703" hidden="1">
      <c r="A6703" s="1" t="s">
        <v>7</v>
      </c>
      <c r="B6703" s="11" t="s">
        <v>7396</v>
      </c>
      <c r="C6703" s="1" t="s">
        <v>536</v>
      </c>
    </row>
    <row r="6704">
      <c r="A6704" s="1" t="s">
        <v>6</v>
      </c>
      <c r="B6704" s="11" t="s">
        <v>7397</v>
      </c>
      <c r="C6704" s="1" t="s">
        <v>778</v>
      </c>
    </row>
    <row r="6705" hidden="1">
      <c r="A6705" s="1" t="s">
        <v>7</v>
      </c>
      <c r="B6705" s="11" t="s">
        <v>7398</v>
      </c>
      <c r="C6705" s="1" t="s">
        <v>571</v>
      </c>
    </row>
    <row r="6706">
      <c r="A6706" s="1" t="s">
        <v>6</v>
      </c>
      <c r="B6706" s="11" t="s">
        <v>7399</v>
      </c>
      <c r="C6706" s="1" t="s">
        <v>664</v>
      </c>
    </row>
    <row r="6707">
      <c r="A6707" s="1" t="s">
        <v>6</v>
      </c>
      <c r="B6707" s="11" t="s">
        <v>7400</v>
      </c>
      <c r="C6707" s="1" t="s">
        <v>602</v>
      </c>
    </row>
    <row r="6708">
      <c r="A6708" s="1" t="s">
        <v>6</v>
      </c>
      <c r="B6708" s="11" t="s">
        <v>7401</v>
      </c>
      <c r="C6708" s="1" t="s">
        <v>584</v>
      </c>
    </row>
    <row r="6709" hidden="1">
      <c r="A6709" s="1" t="s">
        <v>7</v>
      </c>
      <c r="B6709" s="11" t="s">
        <v>7402</v>
      </c>
      <c r="C6709" s="1" t="s">
        <v>536</v>
      </c>
    </row>
    <row r="6710">
      <c r="A6710" s="1" t="s">
        <v>6</v>
      </c>
      <c r="B6710" s="11" t="s">
        <v>7403</v>
      </c>
      <c r="C6710" s="1" t="s">
        <v>580</v>
      </c>
    </row>
    <row r="6711">
      <c r="A6711" s="1" t="s">
        <v>6</v>
      </c>
      <c r="B6711" s="11" t="s">
        <v>7404</v>
      </c>
      <c r="C6711" s="1" t="s">
        <v>671</v>
      </c>
    </row>
    <row r="6712" hidden="1">
      <c r="A6712" s="1" t="s">
        <v>7</v>
      </c>
      <c r="B6712" s="11" t="s">
        <v>7405</v>
      </c>
      <c r="C6712" s="1" t="s">
        <v>526</v>
      </c>
    </row>
    <row r="6713" hidden="1">
      <c r="A6713" s="1" t="s">
        <v>7</v>
      </c>
      <c r="B6713" s="11" t="s">
        <v>7406</v>
      </c>
      <c r="C6713" s="1" t="s">
        <v>536</v>
      </c>
    </row>
    <row r="6714">
      <c r="A6714" s="1" t="s">
        <v>6</v>
      </c>
      <c r="B6714" s="11" t="s">
        <v>7407</v>
      </c>
      <c r="C6714" s="1" t="s">
        <v>580</v>
      </c>
    </row>
    <row r="6715">
      <c r="A6715" s="1" t="s">
        <v>6</v>
      </c>
      <c r="B6715" s="11" t="s">
        <v>7408</v>
      </c>
      <c r="C6715" s="1" t="s">
        <v>750</v>
      </c>
    </row>
    <row r="6716">
      <c r="A6716" s="1" t="s">
        <v>6</v>
      </c>
      <c r="B6716" s="11" t="s">
        <v>7409</v>
      </c>
      <c r="C6716" s="1" t="s">
        <v>576</v>
      </c>
    </row>
    <row r="6717" hidden="1">
      <c r="A6717" s="1" t="s">
        <v>7</v>
      </c>
      <c r="B6717" s="11" t="s">
        <v>7410</v>
      </c>
      <c r="C6717" s="1" t="s">
        <v>571</v>
      </c>
    </row>
    <row r="6718" hidden="1">
      <c r="A6718" s="1" t="s">
        <v>7</v>
      </c>
      <c r="B6718" s="11" t="s">
        <v>7411</v>
      </c>
      <c r="C6718" s="1" t="s">
        <v>536</v>
      </c>
    </row>
    <row r="6719">
      <c r="A6719" s="1" t="s">
        <v>6</v>
      </c>
      <c r="B6719" s="11" t="s">
        <v>7412</v>
      </c>
      <c r="C6719" s="1" t="s">
        <v>584</v>
      </c>
    </row>
    <row r="6720" hidden="1">
      <c r="A6720" s="1" t="s">
        <v>7</v>
      </c>
      <c r="B6720" s="11" t="s">
        <v>7413</v>
      </c>
      <c r="C6720" s="1" t="s">
        <v>1105</v>
      </c>
    </row>
    <row r="6721">
      <c r="A6721" s="1" t="s">
        <v>6</v>
      </c>
      <c r="B6721" s="11" t="s">
        <v>7414</v>
      </c>
      <c r="C6721" s="1" t="s">
        <v>705</v>
      </c>
    </row>
    <row r="6722">
      <c r="A6722" s="1" t="s">
        <v>6</v>
      </c>
      <c r="B6722" s="11" t="s">
        <v>7415</v>
      </c>
      <c r="C6722" s="1" t="s">
        <v>597</v>
      </c>
    </row>
    <row r="6723" hidden="1">
      <c r="A6723" s="1" t="s">
        <v>7</v>
      </c>
      <c r="B6723" s="11" t="s">
        <v>7416</v>
      </c>
      <c r="C6723" s="1" t="s">
        <v>536</v>
      </c>
    </row>
    <row r="6724">
      <c r="A6724" s="1" t="s">
        <v>6</v>
      </c>
      <c r="B6724" s="11" t="s">
        <v>7417</v>
      </c>
      <c r="C6724" s="1" t="s">
        <v>552</v>
      </c>
    </row>
    <row r="6725">
      <c r="A6725" s="1" t="s">
        <v>6</v>
      </c>
      <c r="B6725" s="11" t="s">
        <v>7418</v>
      </c>
      <c r="C6725" s="1" t="s">
        <v>599</v>
      </c>
    </row>
    <row r="6726">
      <c r="A6726" s="1" t="s">
        <v>6</v>
      </c>
      <c r="B6726" s="11" t="s">
        <v>7419</v>
      </c>
      <c r="C6726" s="1" t="s">
        <v>538</v>
      </c>
    </row>
    <row r="6727" hidden="1">
      <c r="A6727" s="1" t="s">
        <v>7</v>
      </c>
      <c r="B6727" s="11" t="s">
        <v>7420</v>
      </c>
      <c r="C6727" s="1" t="s">
        <v>571</v>
      </c>
    </row>
    <row r="6728">
      <c r="A6728" s="1" t="s">
        <v>6</v>
      </c>
      <c r="B6728" s="11" t="s">
        <v>7421</v>
      </c>
      <c r="C6728" s="1" t="s">
        <v>761</v>
      </c>
    </row>
    <row r="6729" hidden="1">
      <c r="A6729" s="1" t="s">
        <v>7</v>
      </c>
      <c r="B6729" s="11" t="s">
        <v>7422</v>
      </c>
      <c r="C6729" s="1" t="s">
        <v>1044</v>
      </c>
    </row>
    <row r="6730">
      <c r="A6730" s="1" t="s">
        <v>6</v>
      </c>
      <c r="B6730" s="11" t="s">
        <v>7423</v>
      </c>
      <c r="C6730" s="1" t="s">
        <v>599</v>
      </c>
    </row>
    <row r="6731">
      <c r="A6731" s="1" t="s">
        <v>6</v>
      </c>
      <c r="B6731" s="11" t="s">
        <v>7424</v>
      </c>
      <c r="C6731" s="1" t="s">
        <v>805</v>
      </c>
    </row>
    <row r="6732">
      <c r="A6732" s="1" t="s">
        <v>6</v>
      </c>
      <c r="B6732" s="11" t="s">
        <v>7425</v>
      </c>
      <c r="C6732" s="1" t="s">
        <v>573</v>
      </c>
    </row>
    <row r="6733">
      <c r="A6733" s="1" t="s">
        <v>6</v>
      </c>
      <c r="B6733" s="11" t="s">
        <v>7426</v>
      </c>
      <c r="C6733" s="1" t="s">
        <v>737</v>
      </c>
    </row>
    <row r="6734">
      <c r="A6734" s="1" t="s">
        <v>6</v>
      </c>
      <c r="B6734" s="11" t="s">
        <v>7427</v>
      </c>
      <c r="C6734" s="1" t="s">
        <v>761</v>
      </c>
    </row>
    <row r="6735">
      <c r="A6735" s="1" t="s">
        <v>6</v>
      </c>
      <c r="B6735" s="11" t="s">
        <v>7428</v>
      </c>
      <c r="C6735" s="1" t="s">
        <v>645</v>
      </c>
    </row>
    <row r="6736">
      <c r="A6736" s="1" t="s">
        <v>6</v>
      </c>
      <c r="B6736" s="11" t="s">
        <v>7429</v>
      </c>
      <c r="C6736" s="1" t="s">
        <v>534</v>
      </c>
    </row>
    <row r="6737">
      <c r="A6737" s="1" t="s">
        <v>6</v>
      </c>
      <c r="B6737" s="11" t="s">
        <v>7430</v>
      </c>
      <c r="C6737" s="1" t="s">
        <v>694</v>
      </c>
    </row>
    <row r="6738" hidden="1">
      <c r="A6738" s="1" t="s">
        <v>7</v>
      </c>
      <c r="B6738" s="11" t="s">
        <v>7431</v>
      </c>
      <c r="C6738" s="1" t="s">
        <v>536</v>
      </c>
    </row>
    <row r="6739">
      <c r="A6739" s="1" t="s">
        <v>6</v>
      </c>
      <c r="B6739" s="11" t="s">
        <v>7432</v>
      </c>
      <c r="C6739" s="1" t="s">
        <v>538</v>
      </c>
    </row>
    <row r="6740">
      <c r="A6740" s="1" t="s">
        <v>6</v>
      </c>
      <c r="B6740" s="11" t="s">
        <v>7433</v>
      </c>
      <c r="C6740" s="1" t="s">
        <v>805</v>
      </c>
    </row>
    <row r="6741" hidden="1">
      <c r="A6741" s="1" t="s">
        <v>7</v>
      </c>
      <c r="B6741" s="11" t="s">
        <v>7434</v>
      </c>
      <c r="C6741" s="1" t="s">
        <v>571</v>
      </c>
    </row>
    <row r="6742">
      <c r="A6742" s="1" t="s">
        <v>6</v>
      </c>
      <c r="B6742" s="11" t="s">
        <v>7435</v>
      </c>
      <c r="C6742" s="1" t="s">
        <v>645</v>
      </c>
    </row>
    <row r="6743" hidden="1">
      <c r="A6743" s="1" t="s">
        <v>7</v>
      </c>
      <c r="B6743" s="11" t="s">
        <v>7436</v>
      </c>
      <c r="C6743" s="1" t="s">
        <v>1044</v>
      </c>
    </row>
    <row r="6744">
      <c r="A6744" s="1" t="s">
        <v>6</v>
      </c>
      <c r="B6744" s="11" t="s">
        <v>7437</v>
      </c>
      <c r="C6744" s="1" t="s">
        <v>645</v>
      </c>
    </row>
    <row r="6745">
      <c r="A6745" s="1" t="s">
        <v>6</v>
      </c>
      <c r="B6745" s="11" t="s">
        <v>7438</v>
      </c>
      <c r="C6745" s="1" t="s">
        <v>561</v>
      </c>
    </row>
    <row r="6746">
      <c r="A6746" s="1" t="s">
        <v>6</v>
      </c>
      <c r="B6746" s="11" t="s">
        <v>7439</v>
      </c>
      <c r="C6746" s="1" t="s">
        <v>559</v>
      </c>
    </row>
    <row r="6747">
      <c r="A6747" s="1" t="s">
        <v>6</v>
      </c>
      <c r="B6747" s="11" t="s">
        <v>7440</v>
      </c>
      <c r="C6747" s="1" t="s">
        <v>1377</v>
      </c>
    </row>
    <row r="6748">
      <c r="A6748" s="1" t="s">
        <v>6</v>
      </c>
      <c r="B6748" s="11" t="s">
        <v>7441</v>
      </c>
      <c r="C6748" s="1" t="s">
        <v>552</v>
      </c>
    </row>
    <row r="6749">
      <c r="A6749" s="1" t="s">
        <v>6</v>
      </c>
      <c r="B6749" s="11" t="s">
        <v>7442</v>
      </c>
      <c r="C6749" s="1" t="s">
        <v>528</v>
      </c>
    </row>
    <row r="6750">
      <c r="A6750" s="1" t="s">
        <v>6</v>
      </c>
      <c r="B6750" s="11" t="s">
        <v>7443</v>
      </c>
      <c r="C6750" s="1" t="s">
        <v>544</v>
      </c>
    </row>
    <row r="6751" hidden="1">
      <c r="A6751" s="1" t="s">
        <v>7</v>
      </c>
      <c r="B6751" s="11" t="s">
        <v>7444</v>
      </c>
      <c r="C6751" s="1" t="s">
        <v>536</v>
      </c>
    </row>
    <row r="6752">
      <c r="A6752" s="1" t="s">
        <v>6</v>
      </c>
      <c r="B6752" s="11" t="s">
        <v>7445</v>
      </c>
      <c r="C6752" s="1" t="s">
        <v>722</v>
      </c>
    </row>
    <row r="6753">
      <c r="A6753" s="1" t="s">
        <v>6</v>
      </c>
      <c r="B6753" s="11" t="s">
        <v>7446</v>
      </c>
      <c r="C6753" s="1" t="s">
        <v>552</v>
      </c>
    </row>
    <row r="6754">
      <c r="A6754" s="1" t="s">
        <v>6</v>
      </c>
      <c r="B6754" s="11" t="s">
        <v>7447</v>
      </c>
      <c r="C6754" s="1" t="s">
        <v>546</v>
      </c>
    </row>
    <row r="6755">
      <c r="A6755" s="1" t="s">
        <v>6</v>
      </c>
      <c r="B6755" s="11" t="s">
        <v>7448</v>
      </c>
      <c r="C6755" s="1" t="s">
        <v>1377</v>
      </c>
    </row>
    <row r="6756" hidden="1">
      <c r="A6756" s="1" t="s">
        <v>7</v>
      </c>
      <c r="B6756" s="11" t="s">
        <v>7449</v>
      </c>
      <c r="C6756" s="1" t="s">
        <v>536</v>
      </c>
    </row>
    <row r="6757">
      <c r="A6757" s="1" t="s">
        <v>6</v>
      </c>
      <c r="B6757" s="11" t="s">
        <v>7450</v>
      </c>
      <c r="C6757" s="1" t="s">
        <v>563</v>
      </c>
    </row>
    <row r="6758">
      <c r="A6758" s="1" t="s">
        <v>6</v>
      </c>
      <c r="B6758" s="11" t="s">
        <v>7451</v>
      </c>
      <c r="C6758" s="1" t="s">
        <v>1787</v>
      </c>
    </row>
    <row r="6759">
      <c r="A6759" s="1" t="s">
        <v>6</v>
      </c>
      <c r="B6759" s="11" t="s">
        <v>7452</v>
      </c>
      <c r="C6759" s="1" t="s">
        <v>528</v>
      </c>
    </row>
    <row r="6760">
      <c r="A6760" s="1" t="s">
        <v>6</v>
      </c>
      <c r="B6760" s="11" t="s">
        <v>7453</v>
      </c>
      <c r="C6760" s="1" t="s">
        <v>530</v>
      </c>
    </row>
    <row r="6761">
      <c r="A6761" s="1" t="s">
        <v>6</v>
      </c>
      <c r="B6761" s="11" t="s">
        <v>7454</v>
      </c>
      <c r="C6761" s="1" t="s">
        <v>542</v>
      </c>
    </row>
    <row r="6762">
      <c r="A6762" s="1" t="s">
        <v>6</v>
      </c>
      <c r="B6762" s="11" t="s">
        <v>7455</v>
      </c>
      <c r="C6762" s="1" t="s">
        <v>894</v>
      </c>
    </row>
    <row r="6763">
      <c r="A6763" s="1" t="s">
        <v>6</v>
      </c>
      <c r="B6763" s="11" t="s">
        <v>7456</v>
      </c>
      <c r="C6763" s="1" t="s">
        <v>550</v>
      </c>
    </row>
    <row r="6764">
      <c r="A6764" s="1" t="s">
        <v>6</v>
      </c>
      <c r="B6764" s="11" t="s">
        <v>7457</v>
      </c>
      <c r="C6764" s="1" t="s">
        <v>660</v>
      </c>
    </row>
    <row r="6765">
      <c r="A6765" s="1" t="s">
        <v>6</v>
      </c>
      <c r="B6765" s="11" t="s">
        <v>7458</v>
      </c>
      <c r="C6765" s="1" t="s">
        <v>645</v>
      </c>
    </row>
    <row r="6766">
      <c r="A6766" s="1" t="s">
        <v>6</v>
      </c>
      <c r="B6766" s="11" t="s">
        <v>7459</v>
      </c>
      <c r="C6766" s="1" t="s">
        <v>559</v>
      </c>
    </row>
    <row r="6767" hidden="1">
      <c r="A6767" s="1" t="s">
        <v>7</v>
      </c>
      <c r="B6767" s="11" t="s">
        <v>7460</v>
      </c>
      <c r="C6767" s="1" t="s">
        <v>536</v>
      </c>
    </row>
    <row r="6768" hidden="1">
      <c r="A6768" s="1" t="s">
        <v>7</v>
      </c>
      <c r="B6768" s="11" t="s">
        <v>7461</v>
      </c>
      <c r="C6768" s="1" t="s">
        <v>536</v>
      </c>
    </row>
    <row r="6769">
      <c r="A6769" s="1" t="s">
        <v>6</v>
      </c>
      <c r="B6769" s="11" t="s">
        <v>7462</v>
      </c>
      <c r="C6769" s="1" t="s">
        <v>563</v>
      </c>
    </row>
    <row r="6770">
      <c r="A6770" s="1" t="s">
        <v>6</v>
      </c>
      <c r="B6770" s="11" t="s">
        <v>7463</v>
      </c>
      <c r="C6770" s="1" t="s">
        <v>550</v>
      </c>
    </row>
    <row r="6771">
      <c r="A6771" s="1" t="s">
        <v>6</v>
      </c>
      <c r="B6771" s="11" t="s">
        <v>7464</v>
      </c>
      <c r="C6771" s="1" t="s">
        <v>569</v>
      </c>
    </row>
    <row r="6772" hidden="1">
      <c r="A6772" s="1" t="s">
        <v>7</v>
      </c>
      <c r="B6772" s="11" t="s">
        <v>7465</v>
      </c>
      <c r="C6772" s="1" t="s">
        <v>571</v>
      </c>
    </row>
    <row r="6773">
      <c r="A6773" s="1" t="s">
        <v>6</v>
      </c>
      <c r="B6773" s="11" t="s">
        <v>7466</v>
      </c>
      <c r="C6773" s="1" t="s">
        <v>645</v>
      </c>
    </row>
    <row r="6774">
      <c r="A6774" s="1" t="s">
        <v>6</v>
      </c>
      <c r="B6774" s="11" t="s">
        <v>7467</v>
      </c>
      <c r="C6774" s="1" t="s">
        <v>700</v>
      </c>
    </row>
    <row r="6775">
      <c r="A6775" s="1" t="s">
        <v>6</v>
      </c>
      <c r="B6775" s="11" t="s">
        <v>7468</v>
      </c>
      <c r="C6775" s="1" t="s">
        <v>685</v>
      </c>
    </row>
    <row r="6776">
      <c r="A6776" s="1" t="s">
        <v>6</v>
      </c>
      <c r="B6776" s="11" t="s">
        <v>7469</v>
      </c>
      <c r="C6776" s="1" t="s">
        <v>673</v>
      </c>
    </row>
    <row r="6777">
      <c r="A6777" s="1" t="s">
        <v>6</v>
      </c>
      <c r="B6777" s="11" t="s">
        <v>7470</v>
      </c>
      <c r="C6777" s="1" t="s">
        <v>552</v>
      </c>
    </row>
    <row r="6778">
      <c r="A6778" s="1" t="s">
        <v>6</v>
      </c>
      <c r="B6778" s="11" t="s">
        <v>7471</v>
      </c>
      <c r="C6778" s="1" t="s">
        <v>761</v>
      </c>
    </row>
    <row r="6779" hidden="1">
      <c r="A6779" s="1" t="s">
        <v>7</v>
      </c>
      <c r="B6779" s="11" t="s">
        <v>7472</v>
      </c>
      <c r="C6779" s="1" t="s">
        <v>536</v>
      </c>
    </row>
    <row r="6780" hidden="1">
      <c r="A6780" s="1" t="s">
        <v>7</v>
      </c>
      <c r="B6780" s="11" t="s">
        <v>7473</v>
      </c>
      <c r="C6780" s="1" t="s">
        <v>536</v>
      </c>
    </row>
    <row r="6781">
      <c r="A6781" s="1" t="s">
        <v>6</v>
      </c>
      <c r="B6781" s="11" t="s">
        <v>7474</v>
      </c>
      <c r="C6781" s="1" t="s">
        <v>803</v>
      </c>
    </row>
    <row r="6782">
      <c r="A6782" s="1" t="s">
        <v>6</v>
      </c>
      <c r="B6782" s="11" t="s">
        <v>7475</v>
      </c>
      <c r="C6782" s="1" t="s">
        <v>582</v>
      </c>
    </row>
    <row r="6783">
      <c r="A6783" s="1" t="s">
        <v>6</v>
      </c>
      <c r="B6783" s="11" t="s">
        <v>7476</v>
      </c>
      <c r="C6783" s="1" t="s">
        <v>597</v>
      </c>
    </row>
    <row r="6784" hidden="1">
      <c r="A6784" s="1" t="s">
        <v>7</v>
      </c>
      <c r="B6784" s="11" t="s">
        <v>7477</v>
      </c>
      <c r="C6784" s="1" t="s">
        <v>536</v>
      </c>
    </row>
    <row r="6785">
      <c r="A6785" s="1" t="s">
        <v>6</v>
      </c>
      <c r="B6785" s="11" t="s">
        <v>7478</v>
      </c>
      <c r="C6785" s="1" t="s">
        <v>591</v>
      </c>
    </row>
    <row r="6786">
      <c r="A6786" s="1" t="s">
        <v>6</v>
      </c>
      <c r="B6786" s="11" t="s">
        <v>7479</v>
      </c>
      <c r="C6786" s="1" t="s">
        <v>591</v>
      </c>
    </row>
    <row r="6787">
      <c r="A6787" s="1" t="s">
        <v>6</v>
      </c>
      <c r="B6787" s="11" t="s">
        <v>7480</v>
      </c>
      <c r="C6787" s="1" t="s">
        <v>1410</v>
      </c>
    </row>
    <row r="6788">
      <c r="A6788" s="1" t="s">
        <v>6</v>
      </c>
      <c r="B6788" s="11" t="s">
        <v>7481</v>
      </c>
      <c r="C6788" s="1" t="s">
        <v>876</v>
      </c>
    </row>
    <row r="6789" hidden="1">
      <c r="A6789" s="1" t="s">
        <v>7</v>
      </c>
      <c r="B6789" s="11" t="s">
        <v>7482</v>
      </c>
      <c r="C6789" s="1" t="s">
        <v>536</v>
      </c>
    </row>
    <row r="6790" hidden="1">
      <c r="A6790" s="1" t="s">
        <v>7</v>
      </c>
      <c r="B6790" s="11" t="s">
        <v>7483</v>
      </c>
      <c r="C6790" s="1" t="s">
        <v>526</v>
      </c>
    </row>
    <row r="6791">
      <c r="A6791" s="1" t="s">
        <v>6</v>
      </c>
      <c r="B6791" s="11" t="s">
        <v>7484</v>
      </c>
      <c r="C6791" s="1" t="s">
        <v>809</v>
      </c>
    </row>
    <row r="6792">
      <c r="A6792" s="1" t="s">
        <v>6</v>
      </c>
      <c r="B6792" s="11" t="s">
        <v>7485</v>
      </c>
      <c r="C6792" s="1" t="s">
        <v>567</v>
      </c>
    </row>
    <row r="6793">
      <c r="A6793" s="1" t="s">
        <v>6</v>
      </c>
      <c r="B6793" s="11" t="s">
        <v>7486</v>
      </c>
      <c r="C6793" s="1" t="s">
        <v>580</v>
      </c>
    </row>
    <row r="6794" hidden="1">
      <c r="A6794" s="1" t="s">
        <v>7</v>
      </c>
      <c r="B6794" s="11" t="s">
        <v>7487</v>
      </c>
      <c r="C6794" s="1" t="s">
        <v>536</v>
      </c>
    </row>
    <row r="6795">
      <c r="A6795" s="1" t="s">
        <v>6</v>
      </c>
      <c r="B6795" s="11" t="s">
        <v>7488</v>
      </c>
      <c r="C6795" s="1" t="s">
        <v>1593</v>
      </c>
    </row>
    <row r="6796" hidden="1">
      <c r="A6796" s="1" t="s">
        <v>7</v>
      </c>
      <c r="B6796" s="11" t="s">
        <v>7489</v>
      </c>
      <c r="C6796" s="1" t="s">
        <v>536</v>
      </c>
    </row>
    <row r="6797" hidden="1">
      <c r="A6797" s="1" t="s">
        <v>7</v>
      </c>
      <c r="B6797" s="11" t="s">
        <v>7490</v>
      </c>
      <c r="C6797" s="1" t="s">
        <v>536</v>
      </c>
    </row>
    <row r="6798" hidden="1">
      <c r="A6798" s="1" t="s">
        <v>7</v>
      </c>
      <c r="B6798" s="11" t="s">
        <v>7491</v>
      </c>
      <c r="C6798" s="1" t="s">
        <v>536</v>
      </c>
    </row>
    <row r="6799">
      <c r="A6799" s="1" t="s">
        <v>6</v>
      </c>
      <c r="B6799" s="11" t="s">
        <v>7492</v>
      </c>
      <c r="C6799" s="1" t="s">
        <v>587</v>
      </c>
    </row>
    <row r="6800" hidden="1">
      <c r="A6800" s="1" t="s">
        <v>7</v>
      </c>
      <c r="B6800" s="11" t="s">
        <v>7493</v>
      </c>
      <c r="C6800" s="1" t="s">
        <v>628</v>
      </c>
    </row>
    <row r="6801">
      <c r="A6801" s="1" t="s">
        <v>6</v>
      </c>
      <c r="B6801" s="11" t="s">
        <v>7494</v>
      </c>
      <c r="C6801" s="1" t="s">
        <v>540</v>
      </c>
    </row>
    <row r="6802">
      <c r="A6802" s="1" t="s">
        <v>6</v>
      </c>
      <c r="B6802" s="11" t="s">
        <v>7495</v>
      </c>
      <c r="C6802" s="1" t="s">
        <v>890</v>
      </c>
    </row>
    <row r="6803" hidden="1">
      <c r="A6803" s="1" t="s">
        <v>7</v>
      </c>
      <c r="B6803" s="11" t="s">
        <v>7496</v>
      </c>
      <c r="C6803" s="1" t="s">
        <v>1236</v>
      </c>
    </row>
    <row r="6804" hidden="1">
      <c r="A6804" s="1" t="s">
        <v>7</v>
      </c>
      <c r="B6804" s="11" t="s">
        <v>7497</v>
      </c>
      <c r="C6804" s="1" t="s">
        <v>536</v>
      </c>
    </row>
    <row r="6805">
      <c r="A6805" s="1" t="s">
        <v>6</v>
      </c>
      <c r="B6805" s="11" t="s">
        <v>7498</v>
      </c>
      <c r="C6805" s="1" t="s">
        <v>1442</v>
      </c>
    </row>
    <row r="6806" hidden="1">
      <c r="A6806" s="1" t="s">
        <v>7</v>
      </c>
      <c r="B6806" s="11" t="s">
        <v>7499</v>
      </c>
      <c r="C6806" s="1" t="s">
        <v>536</v>
      </c>
    </row>
    <row r="6807">
      <c r="A6807" s="1" t="s">
        <v>6</v>
      </c>
      <c r="B6807" s="11" t="s">
        <v>7500</v>
      </c>
      <c r="C6807" s="1" t="s">
        <v>595</v>
      </c>
    </row>
    <row r="6808">
      <c r="A6808" s="1" t="s">
        <v>6</v>
      </c>
      <c r="B6808" s="11" t="s">
        <v>7501</v>
      </c>
      <c r="C6808" s="1" t="s">
        <v>717</v>
      </c>
    </row>
    <row r="6809">
      <c r="A6809" s="1" t="s">
        <v>6</v>
      </c>
      <c r="B6809" s="11" t="s">
        <v>7502</v>
      </c>
      <c r="C6809" s="1" t="s">
        <v>805</v>
      </c>
    </row>
    <row r="6810">
      <c r="A6810" s="1" t="s">
        <v>6</v>
      </c>
      <c r="B6810" s="11" t="s">
        <v>7503</v>
      </c>
      <c r="C6810" s="1" t="s">
        <v>642</v>
      </c>
    </row>
    <row r="6811">
      <c r="A6811" s="1" t="s">
        <v>6</v>
      </c>
      <c r="B6811" s="11" t="s">
        <v>7504</v>
      </c>
      <c r="C6811" s="1" t="s">
        <v>696</v>
      </c>
    </row>
    <row r="6812">
      <c r="A6812" s="1" t="s">
        <v>6</v>
      </c>
      <c r="B6812" s="11" t="s">
        <v>7505</v>
      </c>
      <c r="C6812" s="1" t="s">
        <v>582</v>
      </c>
    </row>
    <row r="6813">
      <c r="A6813" s="1" t="s">
        <v>6</v>
      </c>
      <c r="B6813" s="11" t="s">
        <v>7506</v>
      </c>
      <c r="C6813" s="1" t="s">
        <v>685</v>
      </c>
    </row>
    <row r="6814">
      <c r="A6814" s="1" t="s">
        <v>6</v>
      </c>
      <c r="B6814" s="11" t="s">
        <v>7507</v>
      </c>
      <c r="C6814" s="1" t="s">
        <v>1579</v>
      </c>
    </row>
    <row r="6815" hidden="1">
      <c r="A6815" s="1" t="s">
        <v>7</v>
      </c>
      <c r="B6815" s="11" t="s">
        <v>7508</v>
      </c>
      <c r="C6815" s="1" t="s">
        <v>536</v>
      </c>
    </row>
    <row r="6816">
      <c r="A6816" s="1" t="s">
        <v>6</v>
      </c>
      <c r="B6816" s="11" t="s">
        <v>7509</v>
      </c>
      <c r="C6816" s="1" t="s">
        <v>580</v>
      </c>
    </row>
    <row r="6817">
      <c r="A6817" s="1" t="s">
        <v>6</v>
      </c>
      <c r="B6817" s="11" t="s">
        <v>7510</v>
      </c>
      <c r="C6817" s="1" t="s">
        <v>569</v>
      </c>
    </row>
    <row r="6818">
      <c r="A6818" s="1" t="s">
        <v>6</v>
      </c>
      <c r="B6818" s="11" t="s">
        <v>7511</v>
      </c>
      <c r="C6818" s="1" t="s">
        <v>534</v>
      </c>
    </row>
    <row r="6819" hidden="1">
      <c r="A6819" s="1" t="s">
        <v>7</v>
      </c>
      <c r="B6819" s="11" t="s">
        <v>7512</v>
      </c>
      <c r="C6819" s="1" t="s">
        <v>536</v>
      </c>
    </row>
    <row r="6820">
      <c r="A6820" s="1" t="s">
        <v>6</v>
      </c>
      <c r="B6820" s="11" t="s">
        <v>7513</v>
      </c>
      <c r="C6820" s="1" t="s">
        <v>580</v>
      </c>
    </row>
    <row r="6821">
      <c r="A6821" s="1" t="s">
        <v>6</v>
      </c>
      <c r="B6821" s="11" t="s">
        <v>7514</v>
      </c>
      <c r="C6821" s="1" t="s">
        <v>696</v>
      </c>
    </row>
    <row r="6822">
      <c r="A6822" s="1" t="s">
        <v>6</v>
      </c>
      <c r="B6822" s="11" t="s">
        <v>7515</v>
      </c>
      <c r="C6822" s="1" t="s">
        <v>673</v>
      </c>
    </row>
    <row r="6823">
      <c r="A6823" s="1" t="s">
        <v>6</v>
      </c>
      <c r="B6823" s="11" t="s">
        <v>7516</v>
      </c>
      <c r="C6823" s="1" t="s">
        <v>528</v>
      </c>
    </row>
    <row r="6824">
      <c r="A6824" s="1" t="s">
        <v>6</v>
      </c>
      <c r="B6824" s="11" t="s">
        <v>7517</v>
      </c>
      <c r="C6824" s="1" t="s">
        <v>685</v>
      </c>
    </row>
    <row r="6825">
      <c r="A6825" s="1" t="s">
        <v>6</v>
      </c>
      <c r="B6825" s="11" t="s">
        <v>7518</v>
      </c>
      <c r="C6825" s="1" t="s">
        <v>602</v>
      </c>
    </row>
    <row r="6826" hidden="1">
      <c r="A6826" s="1" t="s">
        <v>7</v>
      </c>
      <c r="B6826" s="11" t="s">
        <v>7519</v>
      </c>
      <c r="C6826" s="1" t="s">
        <v>536</v>
      </c>
    </row>
    <row r="6827" hidden="1">
      <c r="A6827" s="1" t="s">
        <v>7</v>
      </c>
      <c r="B6827" s="11" t="s">
        <v>7520</v>
      </c>
      <c r="C6827" s="1" t="s">
        <v>536</v>
      </c>
    </row>
    <row r="6828">
      <c r="A6828" s="1" t="s">
        <v>6</v>
      </c>
      <c r="B6828" s="11" t="s">
        <v>7521</v>
      </c>
      <c r="C6828" s="1" t="s">
        <v>538</v>
      </c>
    </row>
    <row r="6829">
      <c r="A6829" s="1" t="s">
        <v>6</v>
      </c>
      <c r="B6829" s="11" t="s">
        <v>7522</v>
      </c>
      <c r="C6829" s="1" t="s">
        <v>561</v>
      </c>
    </row>
    <row r="6830">
      <c r="A6830" s="1" t="s">
        <v>6</v>
      </c>
      <c r="B6830" s="11" t="s">
        <v>7523</v>
      </c>
      <c r="C6830" s="1" t="s">
        <v>761</v>
      </c>
    </row>
    <row r="6831" hidden="1">
      <c r="A6831" s="1" t="s">
        <v>7</v>
      </c>
      <c r="B6831" s="11" t="s">
        <v>7524</v>
      </c>
      <c r="C6831" s="1" t="s">
        <v>536</v>
      </c>
    </row>
    <row r="6832">
      <c r="A6832" s="1" t="s">
        <v>6</v>
      </c>
      <c r="B6832" s="11" t="s">
        <v>7525</v>
      </c>
      <c r="C6832" s="1" t="s">
        <v>1799</v>
      </c>
    </row>
    <row r="6833" hidden="1">
      <c r="A6833" s="1" t="s">
        <v>7</v>
      </c>
      <c r="B6833" s="11" t="s">
        <v>7526</v>
      </c>
      <c r="C6833" s="1" t="s">
        <v>536</v>
      </c>
    </row>
    <row r="6834">
      <c r="A6834" s="1" t="s">
        <v>6</v>
      </c>
      <c r="B6834" s="11" t="s">
        <v>7527</v>
      </c>
      <c r="C6834" s="1" t="s">
        <v>620</v>
      </c>
    </row>
    <row r="6835">
      <c r="A6835" s="1" t="s">
        <v>6</v>
      </c>
      <c r="B6835" s="11" t="s">
        <v>7528</v>
      </c>
      <c r="C6835" s="1" t="s">
        <v>552</v>
      </c>
    </row>
    <row r="6836">
      <c r="A6836" s="1" t="s">
        <v>6</v>
      </c>
      <c r="B6836" s="11" t="s">
        <v>7529</v>
      </c>
      <c r="C6836" s="1" t="s">
        <v>587</v>
      </c>
    </row>
    <row r="6837">
      <c r="A6837" s="1" t="s">
        <v>6</v>
      </c>
      <c r="B6837" s="11" t="s">
        <v>7530</v>
      </c>
      <c r="C6837" s="1" t="s">
        <v>546</v>
      </c>
    </row>
    <row r="6838">
      <c r="A6838" s="1" t="s">
        <v>6</v>
      </c>
      <c r="B6838" s="11" t="s">
        <v>7531</v>
      </c>
      <c r="C6838" s="1" t="s">
        <v>546</v>
      </c>
    </row>
    <row r="6839">
      <c r="A6839" s="1" t="s">
        <v>6</v>
      </c>
      <c r="B6839" s="11" t="s">
        <v>7532</v>
      </c>
      <c r="C6839" s="1" t="s">
        <v>580</v>
      </c>
    </row>
    <row r="6840" hidden="1">
      <c r="A6840" s="1" t="s">
        <v>7</v>
      </c>
      <c r="B6840" s="11" t="s">
        <v>7533</v>
      </c>
      <c r="C6840" s="1" t="s">
        <v>536</v>
      </c>
    </row>
    <row r="6841">
      <c r="A6841" s="1" t="s">
        <v>6</v>
      </c>
      <c r="B6841" s="11" t="s">
        <v>7534</v>
      </c>
      <c r="C6841" s="1" t="s">
        <v>595</v>
      </c>
    </row>
    <row r="6842">
      <c r="A6842" s="1" t="s">
        <v>6</v>
      </c>
      <c r="B6842" s="11" t="s">
        <v>7535</v>
      </c>
      <c r="C6842" s="1" t="s">
        <v>696</v>
      </c>
    </row>
    <row r="6843">
      <c r="A6843" s="1" t="s">
        <v>6</v>
      </c>
      <c r="B6843" s="11" t="s">
        <v>7536</v>
      </c>
      <c r="C6843" s="1" t="s">
        <v>602</v>
      </c>
    </row>
    <row r="6844">
      <c r="A6844" s="1" t="s">
        <v>6</v>
      </c>
      <c r="B6844" s="11" t="s">
        <v>7537</v>
      </c>
      <c r="C6844" s="1" t="s">
        <v>580</v>
      </c>
    </row>
    <row r="6845">
      <c r="A6845" s="1" t="s">
        <v>6</v>
      </c>
      <c r="B6845" s="11" t="s">
        <v>7538</v>
      </c>
      <c r="C6845" s="1" t="s">
        <v>1681</v>
      </c>
    </row>
    <row r="6846">
      <c r="A6846" s="1" t="s">
        <v>6</v>
      </c>
      <c r="B6846" s="11" t="s">
        <v>7539</v>
      </c>
      <c r="C6846" s="1" t="s">
        <v>761</v>
      </c>
    </row>
    <row r="6847">
      <c r="A6847" s="1" t="s">
        <v>6</v>
      </c>
      <c r="B6847" s="11" t="s">
        <v>7540</v>
      </c>
      <c r="C6847" s="1" t="s">
        <v>645</v>
      </c>
    </row>
    <row r="6848">
      <c r="A6848" s="1" t="s">
        <v>6</v>
      </c>
      <c r="B6848" s="11" t="s">
        <v>7541</v>
      </c>
      <c r="C6848" s="1" t="s">
        <v>673</v>
      </c>
    </row>
    <row r="6849">
      <c r="A6849" s="1" t="s">
        <v>6</v>
      </c>
      <c r="B6849" s="11" t="s">
        <v>7542</v>
      </c>
      <c r="C6849" s="1" t="s">
        <v>673</v>
      </c>
    </row>
    <row r="6850">
      <c r="A6850" s="1" t="s">
        <v>6</v>
      </c>
      <c r="B6850" s="11" t="s">
        <v>7543</v>
      </c>
      <c r="C6850" s="1" t="s">
        <v>576</v>
      </c>
    </row>
    <row r="6851" hidden="1">
      <c r="A6851" s="1" t="s">
        <v>7</v>
      </c>
      <c r="B6851" s="11" t="s">
        <v>7544</v>
      </c>
      <c r="C6851" s="1" t="s">
        <v>536</v>
      </c>
    </row>
    <row r="6852">
      <c r="A6852" s="1" t="s">
        <v>6</v>
      </c>
      <c r="B6852" s="11" t="s">
        <v>7545</v>
      </c>
      <c r="C6852" s="1" t="s">
        <v>7546</v>
      </c>
    </row>
    <row r="6853">
      <c r="A6853" s="1" t="s">
        <v>6</v>
      </c>
      <c r="B6853" s="11" t="s">
        <v>7547</v>
      </c>
      <c r="C6853" s="1" t="s">
        <v>559</v>
      </c>
    </row>
    <row r="6854">
      <c r="A6854" s="1" t="s">
        <v>6</v>
      </c>
      <c r="B6854" s="11" t="s">
        <v>7548</v>
      </c>
      <c r="C6854" s="1" t="s">
        <v>761</v>
      </c>
    </row>
    <row r="6855" hidden="1">
      <c r="A6855" s="1" t="s">
        <v>7</v>
      </c>
      <c r="B6855" s="11" t="s">
        <v>7549</v>
      </c>
      <c r="C6855" s="1" t="s">
        <v>536</v>
      </c>
    </row>
    <row r="6856">
      <c r="A6856" s="1" t="s">
        <v>6</v>
      </c>
      <c r="B6856" s="11" t="s">
        <v>7550</v>
      </c>
      <c r="C6856" s="1" t="s">
        <v>2953</v>
      </c>
    </row>
    <row r="6857">
      <c r="A6857" s="1" t="s">
        <v>6</v>
      </c>
      <c r="B6857" s="11" t="s">
        <v>7551</v>
      </c>
      <c r="C6857" s="1" t="s">
        <v>803</v>
      </c>
    </row>
    <row r="6858">
      <c r="A6858" s="1" t="s">
        <v>6</v>
      </c>
      <c r="B6858" s="11" t="s">
        <v>7552</v>
      </c>
      <c r="C6858" s="1" t="s">
        <v>694</v>
      </c>
    </row>
    <row r="6859">
      <c r="A6859" s="1" t="s">
        <v>6</v>
      </c>
      <c r="B6859" s="11" t="s">
        <v>7553</v>
      </c>
      <c r="C6859" s="1" t="s">
        <v>587</v>
      </c>
    </row>
    <row r="6860" hidden="1">
      <c r="A6860" s="1" t="s">
        <v>7</v>
      </c>
      <c r="B6860" s="11" t="s">
        <v>7554</v>
      </c>
      <c r="C6860" s="1" t="s">
        <v>526</v>
      </c>
    </row>
    <row r="6861">
      <c r="A6861" s="1" t="s">
        <v>6</v>
      </c>
      <c r="B6861" s="11" t="s">
        <v>7555</v>
      </c>
      <c r="C6861" s="1" t="s">
        <v>569</v>
      </c>
    </row>
    <row r="6862">
      <c r="A6862" s="1" t="s">
        <v>6</v>
      </c>
      <c r="B6862" s="11" t="s">
        <v>7556</v>
      </c>
      <c r="C6862" s="1" t="s">
        <v>584</v>
      </c>
    </row>
    <row r="6863" hidden="1">
      <c r="A6863" s="1" t="s">
        <v>7</v>
      </c>
      <c r="B6863" s="11" t="s">
        <v>7557</v>
      </c>
      <c r="C6863" s="1" t="s">
        <v>536</v>
      </c>
    </row>
    <row r="6864" hidden="1">
      <c r="A6864" s="1" t="s">
        <v>7</v>
      </c>
      <c r="B6864" s="11" t="s">
        <v>7558</v>
      </c>
      <c r="C6864" s="1" t="s">
        <v>571</v>
      </c>
    </row>
    <row r="6865">
      <c r="A6865" s="1" t="s">
        <v>6</v>
      </c>
      <c r="B6865" s="11" t="s">
        <v>7559</v>
      </c>
      <c r="C6865" s="1" t="s">
        <v>534</v>
      </c>
    </row>
    <row r="6866">
      <c r="A6866" s="1" t="s">
        <v>6</v>
      </c>
      <c r="B6866" s="11" t="s">
        <v>7560</v>
      </c>
      <c r="C6866" s="1" t="s">
        <v>569</v>
      </c>
    </row>
    <row r="6867">
      <c r="A6867" s="1" t="s">
        <v>6</v>
      </c>
      <c r="B6867" s="11" t="s">
        <v>7561</v>
      </c>
      <c r="C6867" s="1" t="s">
        <v>587</v>
      </c>
    </row>
    <row r="6868">
      <c r="A6868" s="1" t="s">
        <v>6</v>
      </c>
      <c r="B6868" s="11" t="s">
        <v>7562</v>
      </c>
      <c r="C6868" s="1" t="s">
        <v>750</v>
      </c>
    </row>
    <row r="6869">
      <c r="A6869" s="1" t="s">
        <v>6</v>
      </c>
      <c r="B6869" s="11" t="s">
        <v>7563</v>
      </c>
      <c r="C6869" s="1" t="s">
        <v>805</v>
      </c>
    </row>
    <row r="6870">
      <c r="A6870" s="1" t="s">
        <v>6</v>
      </c>
      <c r="B6870" s="11" t="s">
        <v>7564</v>
      </c>
      <c r="C6870" s="1" t="s">
        <v>597</v>
      </c>
    </row>
    <row r="6871">
      <c r="A6871" s="1" t="s">
        <v>6</v>
      </c>
      <c r="B6871" s="11" t="s">
        <v>7565</v>
      </c>
      <c r="C6871" s="1" t="s">
        <v>597</v>
      </c>
    </row>
    <row r="6872">
      <c r="A6872" s="1" t="s">
        <v>6</v>
      </c>
      <c r="B6872" s="11" t="s">
        <v>7566</v>
      </c>
      <c r="C6872" s="1" t="s">
        <v>552</v>
      </c>
    </row>
    <row r="6873">
      <c r="A6873" s="1" t="s">
        <v>6</v>
      </c>
      <c r="B6873" s="11" t="s">
        <v>7567</v>
      </c>
      <c r="C6873" s="1" t="s">
        <v>700</v>
      </c>
    </row>
    <row r="6874">
      <c r="A6874" s="1" t="s">
        <v>6</v>
      </c>
      <c r="B6874" s="11" t="s">
        <v>7568</v>
      </c>
      <c r="C6874" s="1" t="s">
        <v>528</v>
      </c>
    </row>
    <row r="6875">
      <c r="A6875" s="1" t="s">
        <v>6</v>
      </c>
      <c r="B6875" s="11" t="s">
        <v>7569</v>
      </c>
      <c r="C6875" s="1" t="s">
        <v>737</v>
      </c>
    </row>
    <row r="6876">
      <c r="A6876" s="1" t="s">
        <v>6</v>
      </c>
      <c r="B6876" s="11" t="s">
        <v>7570</v>
      </c>
      <c r="C6876" s="1" t="s">
        <v>580</v>
      </c>
    </row>
    <row r="6877">
      <c r="A6877" s="1" t="s">
        <v>6</v>
      </c>
      <c r="B6877" s="11" t="s">
        <v>7571</v>
      </c>
      <c r="C6877" s="1" t="s">
        <v>1103</v>
      </c>
    </row>
    <row r="6878" hidden="1">
      <c r="A6878" s="1" t="s">
        <v>7</v>
      </c>
      <c r="B6878" s="11" t="s">
        <v>7572</v>
      </c>
      <c r="C6878" s="1" t="s">
        <v>571</v>
      </c>
    </row>
    <row r="6879">
      <c r="A6879" s="1" t="s">
        <v>6</v>
      </c>
      <c r="B6879" s="11" t="s">
        <v>7573</v>
      </c>
      <c r="C6879" s="1" t="s">
        <v>563</v>
      </c>
    </row>
    <row r="6880">
      <c r="A6880" s="1" t="s">
        <v>6</v>
      </c>
      <c r="B6880" s="11" t="s">
        <v>7574</v>
      </c>
      <c r="C6880" s="1" t="s">
        <v>544</v>
      </c>
    </row>
    <row r="6881">
      <c r="A6881" s="1" t="s">
        <v>6</v>
      </c>
      <c r="B6881" s="11" t="s">
        <v>7575</v>
      </c>
      <c r="C6881" s="1" t="s">
        <v>584</v>
      </c>
    </row>
    <row r="6882">
      <c r="A6882" s="1" t="s">
        <v>6</v>
      </c>
      <c r="B6882" s="11" t="s">
        <v>7576</v>
      </c>
      <c r="C6882" s="1" t="s">
        <v>546</v>
      </c>
    </row>
    <row r="6883">
      <c r="A6883" s="1" t="s">
        <v>6</v>
      </c>
      <c r="B6883" s="11" t="s">
        <v>7577</v>
      </c>
      <c r="C6883" s="1" t="s">
        <v>587</v>
      </c>
    </row>
    <row r="6884" hidden="1">
      <c r="A6884" s="1" t="s">
        <v>7</v>
      </c>
      <c r="B6884" s="11" t="s">
        <v>7578</v>
      </c>
      <c r="C6884" s="1" t="s">
        <v>628</v>
      </c>
    </row>
    <row r="6885">
      <c r="A6885" s="1" t="s">
        <v>6</v>
      </c>
      <c r="B6885" s="11" t="s">
        <v>7579</v>
      </c>
      <c r="C6885" s="1" t="s">
        <v>645</v>
      </c>
    </row>
    <row r="6886">
      <c r="A6886" s="1" t="s">
        <v>6</v>
      </c>
      <c r="B6886" s="11" t="s">
        <v>7580</v>
      </c>
      <c r="C6886" s="1" t="s">
        <v>671</v>
      </c>
    </row>
    <row r="6887" hidden="1">
      <c r="A6887" s="1" t="s">
        <v>7</v>
      </c>
      <c r="B6887" s="11" t="s">
        <v>7581</v>
      </c>
      <c r="C6887" s="1" t="s">
        <v>536</v>
      </c>
    </row>
    <row r="6888">
      <c r="A6888" s="1" t="s">
        <v>6</v>
      </c>
      <c r="B6888" s="11" t="s">
        <v>7582</v>
      </c>
      <c r="C6888" s="1" t="s">
        <v>528</v>
      </c>
    </row>
    <row r="6889" hidden="1">
      <c r="A6889" s="1" t="s">
        <v>7</v>
      </c>
      <c r="B6889" s="11" t="s">
        <v>7583</v>
      </c>
      <c r="C6889" s="1" t="s">
        <v>536</v>
      </c>
    </row>
    <row r="6890" hidden="1">
      <c r="A6890" s="1" t="s">
        <v>7</v>
      </c>
      <c r="B6890" s="11" t="s">
        <v>7584</v>
      </c>
      <c r="C6890" s="1" t="s">
        <v>571</v>
      </c>
    </row>
    <row r="6891">
      <c r="A6891" s="1" t="s">
        <v>6</v>
      </c>
      <c r="B6891" s="11" t="s">
        <v>7585</v>
      </c>
      <c r="C6891" s="1" t="s">
        <v>696</v>
      </c>
    </row>
    <row r="6892">
      <c r="A6892" s="1" t="s">
        <v>6</v>
      </c>
      <c r="B6892" s="11" t="s">
        <v>7586</v>
      </c>
      <c r="C6892" s="1" t="s">
        <v>538</v>
      </c>
    </row>
    <row r="6893">
      <c r="A6893" s="1" t="s">
        <v>6</v>
      </c>
      <c r="B6893" s="11" t="s">
        <v>7587</v>
      </c>
      <c r="C6893" s="1" t="s">
        <v>3993</v>
      </c>
    </row>
    <row r="6894">
      <c r="A6894" s="1" t="s">
        <v>6</v>
      </c>
      <c r="B6894" s="11" t="s">
        <v>7588</v>
      </c>
      <c r="C6894" s="1" t="s">
        <v>597</v>
      </c>
    </row>
    <row r="6895">
      <c r="A6895" s="1" t="s">
        <v>6</v>
      </c>
      <c r="B6895" s="11" t="s">
        <v>7589</v>
      </c>
      <c r="C6895" s="1" t="s">
        <v>573</v>
      </c>
    </row>
    <row r="6896">
      <c r="A6896" s="1" t="s">
        <v>6</v>
      </c>
      <c r="B6896" s="11" t="s">
        <v>7590</v>
      </c>
      <c r="C6896" s="1" t="s">
        <v>1882</v>
      </c>
    </row>
    <row r="6897" hidden="1">
      <c r="A6897" s="1" t="s">
        <v>7</v>
      </c>
      <c r="B6897" s="11" t="s">
        <v>7591</v>
      </c>
      <c r="C6897" s="1" t="s">
        <v>536</v>
      </c>
    </row>
    <row r="6898">
      <c r="A6898" s="1" t="s">
        <v>6</v>
      </c>
      <c r="B6898" s="11" t="s">
        <v>7592</v>
      </c>
      <c r="C6898" s="1" t="s">
        <v>645</v>
      </c>
    </row>
    <row r="6899">
      <c r="A6899" s="1" t="s">
        <v>6</v>
      </c>
      <c r="B6899" s="11" t="s">
        <v>7593</v>
      </c>
      <c r="C6899" s="1" t="s">
        <v>645</v>
      </c>
    </row>
    <row r="6900">
      <c r="A6900" s="1" t="s">
        <v>6</v>
      </c>
      <c r="B6900" s="11" t="s">
        <v>7594</v>
      </c>
      <c r="C6900" s="1" t="s">
        <v>587</v>
      </c>
    </row>
    <row r="6901">
      <c r="A6901" s="1" t="s">
        <v>6</v>
      </c>
      <c r="B6901" s="11" t="s">
        <v>7595</v>
      </c>
      <c r="C6901" s="1" t="s">
        <v>595</v>
      </c>
    </row>
    <row r="6902" hidden="1">
      <c r="A6902" s="1" t="s">
        <v>7</v>
      </c>
      <c r="B6902" s="11" t="s">
        <v>7596</v>
      </c>
      <c r="C6902" s="1" t="s">
        <v>536</v>
      </c>
    </row>
    <row r="6903">
      <c r="A6903" s="1" t="s">
        <v>6</v>
      </c>
      <c r="B6903" s="11" t="s">
        <v>7597</v>
      </c>
      <c r="C6903" s="1" t="s">
        <v>546</v>
      </c>
    </row>
    <row r="6904" hidden="1">
      <c r="A6904" s="1" t="s">
        <v>7</v>
      </c>
      <c r="B6904" s="11" t="s">
        <v>7598</v>
      </c>
      <c r="C6904" s="1" t="s">
        <v>571</v>
      </c>
    </row>
    <row r="6905">
      <c r="A6905" s="1" t="s">
        <v>6</v>
      </c>
      <c r="B6905" s="11" t="s">
        <v>7599</v>
      </c>
      <c r="C6905" s="1" t="s">
        <v>737</v>
      </c>
    </row>
    <row r="6906">
      <c r="A6906" s="1" t="s">
        <v>6</v>
      </c>
      <c r="B6906" s="11" t="s">
        <v>7600</v>
      </c>
      <c r="C6906" s="1" t="s">
        <v>803</v>
      </c>
    </row>
    <row r="6907" hidden="1">
      <c r="A6907" s="1" t="s">
        <v>7</v>
      </c>
      <c r="B6907" s="11" t="s">
        <v>7601</v>
      </c>
      <c r="C6907" s="1" t="s">
        <v>571</v>
      </c>
    </row>
    <row r="6908" hidden="1">
      <c r="A6908" s="1" t="s">
        <v>7</v>
      </c>
      <c r="B6908" s="11" t="s">
        <v>7602</v>
      </c>
      <c r="C6908" s="1" t="s">
        <v>536</v>
      </c>
    </row>
    <row r="6909" hidden="1">
      <c r="A6909" s="1" t="s">
        <v>7</v>
      </c>
      <c r="B6909" s="11" t="s">
        <v>7603</v>
      </c>
      <c r="C6909" s="1" t="s">
        <v>536</v>
      </c>
    </row>
    <row r="6910" hidden="1">
      <c r="A6910" s="1" t="s">
        <v>7</v>
      </c>
      <c r="B6910" s="11" t="s">
        <v>7604</v>
      </c>
      <c r="C6910" s="1" t="s">
        <v>536</v>
      </c>
    </row>
    <row r="6911">
      <c r="A6911" s="1" t="s">
        <v>6</v>
      </c>
      <c r="B6911" s="11" t="s">
        <v>7605</v>
      </c>
      <c r="C6911" s="1" t="s">
        <v>580</v>
      </c>
    </row>
    <row r="6912">
      <c r="A6912" s="1" t="s">
        <v>6</v>
      </c>
      <c r="B6912" s="11" t="s">
        <v>7606</v>
      </c>
      <c r="C6912" s="1" t="s">
        <v>761</v>
      </c>
    </row>
    <row r="6913">
      <c r="A6913" s="1" t="s">
        <v>6</v>
      </c>
      <c r="B6913" s="11" t="s">
        <v>7607</v>
      </c>
      <c r="C6913" s="1" t="s">
        <v>597</v>
      </c>
    </row>
    <row r="6914">
      <c r="A6914" s="1" t="s">
        <v>6</v>
      </c>
      <c r="B6914" s="11" t="s">
        <v>7608</v>
      </c>
      <c r="C6914" s="1" t="s">
        <v>552</v>
      </c>
    </row>
    <row r="6915">
      <c r="A6915" s="1" t="s">
        <v>6</v>
      </c>
      <c r="B6915" s="11" t="s">
        <v>7609</v>
      </c>
      <c r="C6915" s="1" t="s">
        <v>550</v>
      </c>
    </row>
    <row r="6916" hidden="1">
      <c r="A6916" s="1" t="s">
        <v>7</v>
      </c>
      <c r="B6916" s="11" t="s">
        <v>7610</v>
      </c>
      <c r="C6916" s="1" t="s">
        <v>536</v>
      </c>
    </row>
    <row r="6917">
      <c r="A6917" s="1" t="s">
        <v>6</v>
      </c>
      <c r="B6917" s="11" t="s">
        <v>7611</v>
      </c>
      <c r="C6917" s="1" t="s">
        <v>879</v>
      </c>
    </row>
    <row r="6918" hidden="1">
      <c r="A6918" s="1" t="s">
        <v>7</v>
      </c>
      <c r="B6918" s="11" t="s">
        <v>7612</v>
      </c>
      <c r="C6918" s="1" t="s">
        <v>536</v>
      </c>
    </row>
    <row r="6919">
      <c r="A6919" s="1" t="s">
        <v>6</v>
      </c>
      <c r="B6919" s="11" t="s">
        <v>7613</v>
      </c>
      <c r="C6919" s="1" t="s">
        <v>803</v>
      </c>
    </row>
    <row r="6920">
      <c r="A6920" s="1" t="s">
        <v>6</v>
      </c>
      <c r="B6920" s="11" t="s">
        <v>7614</v>
      </c>
      <c r="C6920" s="1" t="s">
        <v>673</v>
      </c>
    </row>
    <row r="6921">
      <c r="A6921" s="1" t="s">
        <v>6</v>
      </c>
      <c r="B6921" s="11" t="s">
        <v>7615</v>
      </c>
      <c r="C6921" s="1" t="s">
        <v>599</v>
      </c>
    </row>
    <row r="6922">
      <c r="A6922" s="1" t="s">
        <v>6</v>
      </c>
      <c r="B6922" s="11" t="s">
        <v>7616</v>
      </c>
      <c r="C6922" s="1" t="s">
        <v>1166</v>
      </c>
    </row>
    <row r="6923">
      <c r="A6923" s="1" t="s">
        <v>6</v>
      </c>
      <c r="B6923" s="11" t="s">
        <v>7617</v>
      </c>
      <c r="C6923" s="1" t="s">
        <v>595</v>
      </c>
    </row>
    <row r="6924" hidden="1">
      <c r="A6924" s="1" t="s">
        <v>7</v>
      </c>
      <c r="B6924" s="11" t="s">
        <v>7618</v>
      </c>
      <c r="C6924" s="1" t="s">
        <v>536</v>
      </c>
    </row>
    <row r="6925">
      <c r="A6925" s="1" t="s">
        <v>6</v>
      </c>
      <c r="B6925" s="11" t="s">
        <v>7619</v>
      </c>
      <c r="C6925" s="1" t="s">
        <v>681</v>
      </c>
    </row>
    <row r="6926">
      <c r="A6926" s="1" t="s">
        <v>6</v>
      </c>
      <c r="B6926" s="11" t="s">
        <v>7620</v>
      </c>
      <c r="C6926" s="1" t="s">
        <v>534</v>
      </c>
    </row>
    <row r="6927">
      <c r="A6927" s="1" t="s">
        <v>6</v>
      </c>
      <c r="B6927" s="11" t="s">
        <v>7621</v>
      </c>
      <c r="C6927" s="1" t="s">
        <v>700</v>
      </c>
    </row>
    <row r="6928">
      <c r="A6928" s="1" t="s">
        <v>6</v>
      </c>
      <c r="B6928" s="11" t="s">
        <v>7622</v>
      </c>
      <c r="C6928" s="1" t="s">
        <v>542</v>
      </c>
    </row>
    <row r="6929">
      <c r="A6929" s="1" t="s">
        <v>6</v>
      </c>
      <c r="B6929" s="11" t="s">
        <v>7623</v>
      </c>
      <c r="C6929" s="1" t="s">
        <v>563</v>
      </c>
    </row>
    <row r="6930">
      <c r="A6930" s="1" t="s">
        <v>6</v>
      </c>
      <c r="B6930" s="11" t="s">
        <v>7624</v>
      </c>
      <c r="C6930" s="1" t="s">
        <v>645</v>
      </c>
    </row>
    <row r="6931">
      <c r="A6931" s="1" t="s">
        <v>6</v>
      </c>
      <c r="B6931" s="11" t="s">
        <v>7625</v>
      </c>
      <c r="C6931" s="1" t="s">
        <v>1303</v>
      </c>
    </row>
    <row r="6932">
      <c r="A6932" s="1" t="s">
        <v>6</v>
      </c>
      <c r="B6932" s="11" t="s">
        <v>7626</v>
      </c>
      <c r="C6932" s="1" t="s">
        <v>700</v>
      </c>
    </row>
    <row r="6933">
      <c r="A6933" s="1" t="s">
        <v>6</v>
      </c>
      <c r="B6933" s="11" t="s">
        <v>7627</v>
      </c>
      <c r="C6933" s="1" t="s">
        <v>602</v>
      </c>
    </row>
    <row r="6934">
      <c r="A6934" s="1" t="s">
        <v>6</v>
      </c>
      <c r="B6934" s="11" t="s">
        <v>7628</v>
      </c>
      <c r="C6934" s="1" t="s">
        <v>597</v>
      </c>
    </row>
    <row r="6935">
      <c r="A6935" s="1" t="s">
        <v>6</v>
      </c>
      <c r="B6935" s="11" t="s">
        <v>7629</v>
      </c>
      <c r="C6935" s="1" t="s">
        <v>546</v>
      </c>
    </row>
    <row r="6936" hidden="1">
      <c r="A6936" s="1" t="s">
        <v>7</v>
      </c>
      <c r="B6936" s="11" t="s">
        <v>7630</v>
      </c>
      <c r="C6936" s="1" t="s">
        <v>628</v>
      </c>
    </row>
    <row r="6937">
      <c r="A6937" s="1" t="s">
        <v>6</v>
      </c>
      <c r="B6937" s="11" t="s">
        <v>7631</v>
      </c>
      <c r="C6937" s="1" t="s">
        <v>909</v>
      </c>
    </row>
    <row r="6938" hidden="1">
      <c r="A6938" s="1" t="s">
        <v>7</v>
      </c>
      <c r="B6938" s="11" t="s">
        <v>7632</v>
      </c>
      <c r="C6938" s="1" t="s">
        <v>536</v>
      </c>
    </row>
    <row r="6939">
      <c r="A6939" s="1" t="s">
        <v>6</v>
      </c>
      <c r="B6939" s="11" t="s">
        <v>7633</v>
      </c>
      <c r="C6939" s="1" t="s">
        <v>552</v>
      </c>
    </row>
    <row r="6940">
      <c r="A6940" s="1" t="s">
        <v>6</v>
      </c>
      <c r="B6940" s="11" t="s">
        <v>7634</v>
      </c>
      <c r="C6940" s="1" t="s">
        <v>890</v>
      </c>
    </row>
    <row r="6941" hidden="1">
      <c r="A6941" s="1" t="s">
        <v>7</v>
      </c>
      <c r="B6941" s="11" t="s">
        <v>7635</v>
      </c>
      <c r="C6941" s="1" t="s">
        <v>536</v>
      </c>
    </row>
    <row r="6942">
      <c r="A6942" s="1" t="s">
        <v>6</v>
      </c>
      <c r="B6942" s="11" t="s">
        <v>7636</v>
      </c>
      <c r="C6942" s="1" t="s">
        <v>642</v>
      </c>
    </row>
    <row r="6943" hidden="1">
      <c r="A6943" s="1" t="s">
        <v>7</v>
      </c>
      <c r="B6943" s="11" t="s">
        <v>7637</v>
      </c>
      <c r="C6943" s="1" t="s">
        <v>536</v>
      </c>
    </row>
    <row r="6944">
      <c r="A6944" s="1" t="s">
        <v>6</v>
      </c>
      <c r="B6944" s="11" t="s">
        <v>7638</v>
      </c>
      <c r="C6944" s="1" t="s">
        <v>552</v>
      </c>
    </row>
    <row r="6945">
      <c r="A6945" s="1" t="s">
        <v>6</v>
      </c>
      <c r="B6945" s="11" t="s">
        <v>7639</v>
      </c>
      <c r="C6945" s="1" t="s">
        <v>584</v>
      </c>
    </row>
    <row r="6946">
      <c r="A6946" s="1" t="s">
        <v>6</v>
      </c>
      <c r="B6946" s="11" t="s">
        <v>7640</v>
      </c>
      <c r="C6946" s="1" t="s">
        <v>645</v>
      </c>
    </row>
    <row r="6947">
      <c r="A6947" s="1" t="s">
        <v>6</v>
      </c>
      <c r="B6947" s="11" t="s">
        <v>7641</v>
      </c>
      <c r="C6947" s="1" t="s">
        <v>805</v>
      </c>
    </row>
    <row r="6948">
      <c r="A6948" s="1" t="s">
        <v>6</v>
      </c>
      <c r="B6948" s="11" t="s">
        <v>7642</v>
      </c>
      <c r="C6948" s="1" t="s">
        <v>552</v>
      </c>
    </row>
    <row r="6949" hidden="1">
      <c r="A6949" s="1" t="s">
        <v>7</v>
      </c>
      <c r="B6949" s="11" t="s">
        <v>7643</v>
      </c>
      <c r="C6949" s="1" t="s">
        <v>536</v>
      </c>
    </row>
    <row r="6950">
      <c r="A6950" s="1" t="s">
        <v>6</v>
      </c>
      <c r="B6950" s="11" t="s">
        <v>7644</v>
      </c>
      <c r="C6950" s="1" t="s">
        <v>1303</v>
      </c>
    </row>
    <row r="6951" hidden="1">
      <c r="A6951" s="1" t="s">
        <v>7</v>
      </c>
      <c r="B6951" s="11" t="s">
        <v>7645</v>
      </c>
      <c r="C6951" s="1" t="s">
        <v>536</v>
      </c>
    </row>
    <row r="6952" hidden="1">
      <c r="A6952" s="1" t="s">
        <v>7</v>
      </c>
      <c r="B6952" s="11" t="s">
        <v>7646</v>
      </c>
      <c r="C6952" s="1" t="s">
        <v>526</v>
      </c>
    </row>
    <row r="6953">
      <c r="A6953" s="1" t="s">
        <v>6</v>
      </c>
      <c r="B6953" s="11" t="s">
        <v>7647</v>
      </c>
      <c r="C6953" s="1" t="s">
        <v>576</v>
      </c>
    </row>
    <row r="6954" hidden="1">
      <c r="A6954" s="1" t="s">
        <v>7</v>
      </c>
      <c r="B6954" s="11" t="s">
        <v>7648</v>
      </c>
      <c r="C6954" s="1" t="s">
        <v>536</v>
      </c>
    </row>
    <row r="6955" hidden="1">
      <c r="A6955" s="1" t="s">
        <v>7</v>
      </c>
      <c r="B6955" s="11" t="s">
        <v>7649</v>
      </c>
      <c r="C6955" s="1" t="s">
        <v>526</v>
      </c>
    </row>
    <row r="6956">
      <c r="A6956" s="1" t="s">
        <v>6</v>
      </c>
      <c r="B6956" s="11" t="s">
        <v>7650</v>
      </c>
      <c r="C6956" s="1" t="s">
        <v>599</v>
      </c>
    </row>
    <row r="6957">
      <c r="A6957" s="1" t="s">
        <v>6</v>
      </c>
      <c r="B6957" s="11" t="s">
        <v>7651</v>
      </c>
      <c r="C6957" s="1" t="s">
        <v>705</v>
      </c>
    </row>
    <row r="6958">
      <c r="A6958" s="1" t="s">
        <v>6</v>
      </c>
      <c r="B6958" s="11" t="s">
        <v>7652</v>
      </c>
      <c r="C6958" s="1" t="s">
        <v>700</v>
      </c>
    </row>
    <row r="6959" hidden="1">
      <c r="A6959" s="1" t="s">
        <v>7</v>
      </c>
      <c r="B6959" s="11" t="s">
        <v>7653</v>
      </c>
      <c r="C6959" s="1" t="s">
        <v>536</v>
      </c>
    </row>
    <row r="6960" hidden="1">
      <c r="A6960" s="1" t="s">
        <v>7</v>
      </c>
      <c r="B6960" s="11" t="s">
        <v>7654</v>
      </c>
      <c r="C6960" s="1" t="s">
        <v>571</v>
      </c>
    </row>
    <row r="6961">
      <c r="A6961" s="1" t="s">
        <v>6</v>
      </c>
      <c r="B6961" s="11" t="s">
        <v>7655</v>
      </c>
      <c r="C6961" s="1" t="s">
        <v>528</v>
      </c>
    </row>
    <row r="6962" hidden="1">
      <c r="A6962" s="1" t="s">
        <v>7</v>
      </c>
      <c r="B6962" s="11" t="s">
        <v>7656</v>
      </c>
      <c r="C6962" s="1" t="s">
        <v>536</v>
      </c>
    </row>
    <row r="6963" hidden="1">
      <c r="A6963" s="1" t="s">
        <v>7</v>
      </c>
      <c r="B6963" s="11" t="s">
        <v>7657</v>
      </c>
      <c r="C6963" s="1" t="s">
        <v>536</v>
      </c>
    </row>
    <row r="6964" hidden="1">
      <c r="A6964" s="1" t="s">
        <v>7</v>
      </c>
      <c r="B6964" s="11" t="s">
        <v>7658</v>
      </c>
      <c r="C6964" s="1" t="s">
        <v>536</v>
      </c>
    </row>
    <row r="6965" hidden="1">
      <c r="A6965" s="1" t="s">
        <v>7</v>
      </c>
      <c r="B6965" s="11" t="s">
        <v>7659</v>
      </c>
      <c r="C6965" s="1" t="s">
        <v>536</v>
      </c>
    </row>
    <row r="6966" hidden="1">
      <c r="A6966" s="1" t="s">
        <v>7</v>
      </c>
      <c r="B6966" s="11" t="s">
        <v>7660</v>
      </c>
      <c r="C6966" s="1" t="s">
        <v>536</v>
      </c>
    </row>
    <row r="6967" hidden="1">
      <c r="A6967" s="1" t="s">
        <v>7</v>
      </c>
      <c r="B6967" s="11" t="s">
        <v>7661</v>
      </c>
      <c r="C6967" s="1" t="s">
        <v>536</v>
      </c>
    </row>
    <row r="6968">
      <c r="A6968" s="1" t="s">
        <v>6</v>
      </c>
      <c r="B6968" s="11" t="s">
        <v>7662</v>
      </c>
      <c r="C6968" s="1" t="s">
        <v>599</v>
      </c>
    </row>
    <row r="6969">
      <c r="A6969" s="1" t="s">
        <v>6</v>
      </c>
      <c r="B6969" s="11" t="s">
        <v>7663</v>
      </c>
      <c r="C6969" s="1" t="s">
        <v>546</v>
      </c>
    </row>
    <row r="6970" hidden="1">
      <c r="A6970" s="1" t="s">
        <v>7</v>
      </c>
      <c r="B6970" s="11" t="s">
        <v>7664</v>
      </c>
      <c r="C6970" s="1" t="s">
        <v>536</v>
      </c>
    </row>
    <row r="6971">
      <c r="A6971" s="1" t="s">
        <v>6</v>
      </c>
      <c r="B6971" s="11" t="s">
        <v>7665</v>
      </c>
      <c r="C6971" s="1" t="s">
        <v>642</v>
      </c>
    </row>
    <row r="6972" hidden="1">
      <c r="A6972" s="1" t="s">
        <v>7</v>
      </c>
      <c r="B6972" s="11" t="s">
        <v>7666</v>
      </c>
      <c r="C6972" s="1" t="s">
        <v>536</v>
      </c>
    </row>
    <row r="6973" hidden="1">
      <c r="A6973" s="1" t="s">
        <v>7</v>
      </c>
      <c r="B6973" s="11" t="s">
        <v>7667</v>
      </c>
      <c r="C6973" s="1" t="s">
        <v>536</v>
      </c>
    </row>
    <row r="6974">
      <c r="A6974" s="1" t="s">
        <v>6</v>
      </c>
      <c r="B6974" s="11" t="s">
        <v>7668</v>
      </c>
      <c r="C6974" s="1" t="s">
        <v>552</v>
      </c>
    </row>
    <row r="6975" hidden="1">
      <c r="A6975" s="1" t="s">
        <v>7</v>
      </c>
      <c r="B6975" s="11" t="s">
        <v>7669</v>
      </c>
      <c r="C6975" s="1" t="s">
        <v>536</v>
      </c>
    </row>
    <row r="6976" hidden="1">
      <c r="A6976" s="1" t="s">
        <v>7</v>
      </c>
      <c r="B6976" s="11" t="s">
        <v>7670</v>
      </c>
      <c r="C6976" s="1" t="s">
        <v>1236</v>
      </c>
    </row>
    <row r="6977">
      <c r="A6977" s="1" t="s">
        <v>6</v>
      </c>
      <c r="B6977" s="11" t="s">
        <v>7671</v>
      </c>
      <c r="C6977" s="1" t="s">
        <v>879</v>
      </c>
    </row>
    <row r="6978">
      <c r="A6978" s="1" t="s">
        <v>6</v>
      </c>
      <c r="B6978" s="11" t="s">
        <v>7672</v>
      </c>
      <c r="C6978" s="1" t="s">
        <v>552</v>
      </c>
    </row>
    <row r="6979">
      <c r="A6979" s="1" t="s">
        <v>6</v>
      </c>
      <c r="B6979" s="11" t="s">
        <v>7673</v>
      </c>
      <c r="C6979" s="1" t="s">
        <v>673</v>
      </c>
    </row>
    <row r="6980">
      <c r="A6980" s="1" t="s">
        <v>6</v>
      </c>
      <c r="B6980" s="11" t="s">
        <v>7674</v>
      </c>
      <c r="C6980" s="1" t="s">
        <v>546</v>
      </c>
    </row>
    <row r="6981" hidden="1">
      <c r="A6981" s="1" t="s">
        <v>7</v>
      </c>
      <c r="B6981" s="11" t="s">
        <v>7675</v>
      </c>
      <c r="C6981" s="1" t="s">
        <v>536</v>
      </c>
    </row>
    <row r="6982" hidden="1">
      <c r="A6982" s="1" t="s">
        <v>7</v>
      </c>
      <c r="B6982" s="11" t="s">
        <v>7676</v>
      </c>
      <c r="C6982" s="1" t="s">
        <v>536</v>
      </c>
    </row>
    <row r="6983">
      <c r="A6983" s="1" t="s">
        <v>6</v>
      </c>
      <c r="B6983" s="11" t="s">
        <v>7677</v>
      </c>
      <c r="C6983" s="1" t="s">
        <v>1116</v>
      </c>
    </row>
    <row r="6984">
      <c r="A6984" s="1" t="s">
        <v>6</v>
      </c>
      <c r="B6984" s="11" t="s">
        <v>7678</v>
      </c>
      <c r="C6984" s="1" t="s">
        <v>1317</v>
      </c>
    </row>
    <row r="6985" hidden="1">
      <c r="A6985" s="1" t="s">
        <v>7</v>
      </c>
      <c r="B6985" s="11" t="s">
        <v>7679</v>
      </c>
      <c r="C6985" s="1" t="s">
        <v>1105</v>
      </c>
    </row>
    <row r="6986">
      <c r="A6986" s="1" t="s">
        <v>6</v>
      </c>
      <c r="B6986" s="11" t="s">
        <v>7680</v>
      </c>
      <c r="C6986" s="1" t="s">
        <v>803</v>
      </c>
    </row>
    <row r="6987">
      <c r="A6987" s="1" t="s">
        <v>6</v>
      </c>
      <c r="B6987" s="11" t="s">
        <v>7681</v>
      </c>
      <c r="C6987" s="1" t="s">
        <v>591</v>
      </c>
    </row>
    <row r="6988" hidden="1">
      <c r="A6988" s="1" t="s">
        <v>7</v>
      </c>
      <c r="B6988" s="11" t="s">
        <v>7682</v>
      </c>
      <c r="C6988" s="1" t="s">
        <v>536</v>
      </c>
    </row>
    <row r="6989">
      <c r="A6989" s="1" t="s">
        <v>6</v>
      </c>
      <c r="B6989" s="11" t="s">
        <v>7683</v>
      </c>
      <c r="C6989" s="1" t="s">
        <v>528</v>
      </c>
    </row>
    <row r="6990">
      <c r="A6990" s="1" t="s">
        <v>6</v>
      </c>
      <c r="B6990" s="11" t="s">
        <v>7684</v>
      </c>
      <c r="C6990" s="1" t="s">
        <v>761</v>
      </c>
    </row>
    <row r="6991">
      <c r="A6991" s="1" t="s">
        <v>6</v>
      </c>
      <c r="B6991" s="11" t="s">
        <v>7685</v>
      </c>
      <c r="C6991" s="1" t="s">
        <v>914</v>
      </c>
    </row>
    <row r="6992">
      <c r="A6992" s="1" t="s">
        <v>6</v>
      </c>
      <c r="B6992" s="11" t="s">
        <v>7686</v>
      </c>
      <c r="C6992" s="1" t="s">
        <v>580</v>
      </c>
    </row>
    <row r="6993">
      <c r="A6993" s="1" t="s">
        <v>6</v>
      </c>
      <c r="B6993" s="11" t="s">
        <v>7687</v>
      </c>
      <c r="C6993" s="1" t="s">
        <v>620</v>
      </c>
    </row>
    <row r="6994">
      <c r="A6994" s="1" t="s">
        <v>6</v>
      </c>
      <c r="B6994" s="11" t="s">
        <v>7688</v>
      </c>
      <c r="C6994" s="1" t="s">
        <v>620</v>
      </c>
    </row>
    <row r="6995">
      <c r="A6995" s="1" t="s">
        <v>6</v>
      </c>
      <c r="B6995" s="11" t="s">
        <v>7689</v>
      </c>
      <c r="C6995" s="1" t="s">
        <v>803</v>
      </c>
    </row>
    <row r="6996">
      <c r="A6996" s="1" t="s">
        <v>6</v>
      </c>
      <c r="B6996" s="11" t="s">
        <v>7690</v>
      </c>
      <c r="C6996" s="1" t="s">
        <v>761</v>
      </c>
    </row>
    <row r="6997">
      <c r="A6997" s="1" t="s">
        <v>6</v>
      </c>
      <c r="B6997" s="11" t="s">
        <v>7691</v>
      </c>
      <c r="C6997" s="1" t="s">
        <v>567</v>
      </c>
    </row>
    <row r="6998" hidden="1">
      <c r="A6998" s="1" t="s">
        <v>7</v>
      </c>
      <c r="B6998" s="11" t="s">
        <v>7692</v>
      </c>
      <c r="C6998" s="1" t="s">
        <v>2108</v>
      </c>
    </row>
    <row r="6999">
      <c r="A6999" s="1" t="s">
        <v>6</v>
      </c>
      <c r="B6999" s="11" t="s">
        <v>7693</v>
      </c>
      <c r="C6999" s="1" t="s">
        <v>3993</v>
      </c>
    </row>
    <row r="7000" hidden="1">
      <c r="A7000" s="1" t="s">
        <v>7</v>
      </c>
      <c r="B7000" s="11" t="s">
        <v>7694</v>
      </c>
      <c r="C7000" s="1" t="s">
        <v>536</v>
      </c>
    </row>
    <row r="7001" hidden="1">
      <c r="A7001" s="1" t="s">
        <v>7</v>
      </c>
      <c r="B7001" s="11" t="s">
        <v>7695</v>
      </c>
      <c r="C7001" s="1" t="s">
        <v>571</v>
      </c>
    </row>
    <row r="7002">
      <c r="A7002" s="1" t="s">
        <v>6</v>
      </c>
      <c r="B7002" s="11" t="s">
        <v>7696</v>
      </c>
      <c r="C7002" s="1" t="s">
        <v>673</v>
      </c>
    </row>
    <row r="7003" hidden="1">
      <c r="A7003" s="1" t="s">
        <v>7</v>
      </c>
      <c r="B7003" s="11" t="s">
        <v>7697</v>
      </c>
      <c r="C7003" s="1" t="s">
        <v>628</v>
      </c>
    </row>
    <row r="7004">
      <c r="A7004" s="1" t="s">
        <v>6</v>
      </c>
      <c r="B7004" s="11" t="s">
        <v>7698</v>
      </c>
      <c r="C7004" s="1" t="s">
        <v>567</v>
      </c>
    </row>
    <row r="7005">
      <c r="A7005" s="1" t="s">
        <v>6</v>
      </c>
      <c r="B7005" s="11" t="s">
        <v>7699</v>
      </c>
      <c r="C7005" s="1" t="s">
        <v>673</v>
      </c>
    </row>
    <row r="7006">
      <c r="A7006" s="1" t="s">
        <v>6</v>
      </c>
      <c r="B7006" s="11" t="s">
        <v>7700</v>
      </c>
      <c r="C7006" s="1" t="s">
        <v>894</v>
      </c>
    </row>
    <row r="7007">
      <c r="A7007" s="1" t="s">
        <v>6</v>
      </c>
      <c r="B7007" s="11" t="s">
        <v>7701</v>
      </c>
      <c r="C7007" s="1" t="s">
        <v>705</v>
      </c>
    </row>
    <row r="7008" hidden="1">
      <c r="A7008" s="1" t="s">
        <v>7</v>
      </c>
      <c r="B7008" s="11" t="s">
        <v>7702</v>
      </c>
      <c r="C7008" s="1" t="s">
        <v>536</v>
      </c>
    </row>
    <row r="7009" hidden="1">
      <c r="A7009" s="1" t="s">
        <v>7</v>
      </c>
      <c r="B7009" s="11" t="s">
        <v>7703</v>
      </c>
      <c r="C7009" s="1" t="s">
        <v>536</v>
      </c>
    </row>
    <row r="7010">
      <c r="A7010" s="1" t="s">
        <v>6</v>
      </c>
      <c r="B7010" s="11" t="s">
        <v>7704</v>
      </c>
      <c r="C7010" s="1" t="s">
        <v>1172</v>
      </c>
    </row>
    <row r="7011">
      <c r="A7011" s="1" t="s">
        <v>6</v>
      </c>
      <c r="B7011" s="11" t="s">
        <v>7705</v>
      </c>
      <c r="C7011" s="1" t="s">
        <v>685</v>
      </c>
    </row>
    <row r="7012" hidden="1">
      <c r="A7012" s="1" t="s">
        <v>7</v>
      </c>
      <c r="B7012" s="11" t="s">
        <v>7706</v>
      </c>
      <c r="C7012" s="1" t="s">
        <v>536</v>
      </c>
    </row>
    <row r="7013">
      <c r="A7013" s="1" t="s">
        <v>6</v>
      </c>
      <c r="B7013" s="11" t="s">
        <v>7707</v>
      </c>
      <c r="C7013" s="1" t="s">
        <v>1681</v>
      </c>
    </row>
    <row r="7014">
      <c r="A7014" s="1" t="s">
        <v>6</v>
      </c>
      <c r="B7014" s="11" t="s">
        <v>7708</v>
      </c>
      <c r="C7014" s="1" t="s">
        <v>569</v>
      </c>
    </row>
    <row r="7015" hidden="1">
      <c r="A7015" s="1" t="s">
        <v>7</v>
      </c>
      <c r="B7015" s="11" t="s">
        <v>7709</v>
      </c>
      <c r="C7015" s="1" t="s">
        <v>536</v>
      </c>
    </row>
    <row r="7016">
      <c r="A7016" s="1" t="s">
        <v>6</v>
      </c>
      <c r="B7016" s="11" t="s">
        <v>7710</v>
      </c>
      <c r="C7016" s="1" t="s">
        <v>640</v>
      </c>
    </row>
    <row r="7017">
      <c r="A7017" s="1" t="s">
        <v>6</v>
      </c>
      <c r="B7017" s="11" t="s">
        <v>7711</v>
      </c>
      <c r="C7017" s="1" t="s">
        <v>565</v>
      </c>
    </row>
    <row r="7018">
      <c r="A7018" s="1" t="s">
        <v>6</v>
      </c>
      <c r="B7018" s="11" t="s">
        <v>7712</v>
      </c>
      <c r="C7018" s="1" t="s">
        <v>620</v>
      </c>
    </row>
    <row r="7019">
      <c r="A7019" s="1" t="s">
        <v>6</v>
      </c>
      <c r="B7019" s="11" t="s">
        <v>7713</v>
      </c>
      <c r="C7019" s="1" t="s">
        <v>805</v>
      </c>
    </row>
    <row r="7020" hidden="1">
      <c r="A7020" s="1" t="s">
        <v>7</v>
      </c>
      <c r="B7020" s="11" t="s">
        <v>7714</v>
      </c>
      <c r="C7020" s="1" t="s">
        <v>628</v>
      </c>
    </row>
    <row r="7021">
      <c r="A7021" s="1" t="s">
        <v>6</v>
      </c>
      <c r="B7021" s="11" t="s">
        <v>7715</v>
      </c>
      <c r="C7021" s="1" t="s">
        <v>677</v>
      </c>
    </row>
    <row r="7022" hidden="1">
      <c r="A7022" s="1" t="s">
        <v>7</v>
      </c>
      <c r="B7022" s="11" t="s">
        <v>7716</v>
      </c>
      <c r="C7022" s="1" t="s">
        <v>526</v>
      </c>
    </row>
    <row r="7023">
      <c r="A7023" s="1" t="s">
        <v>6</v>
      </c>
      <c r="B7023" s="11" t="s">
        <v>7717</v>
      </c>
      <c r="C7023" s="1" t="s">
        <v>576</v>
      </c>
    </row>
    <row r="7024" hidden="1">
      <c r="A7024" s="1" t="s">
        <v>7</v>
      </c>
      <c r="B7024" s="11" t="s">
        <v>7718</v>
      </c>
      <c r="C7024" s="1" t="s">
        <v>536</v>
      </c>
    </row>
    <row r="7025">
      <c r="A7025" s="1" t="s">
        <v>6</v>
      </c>
      <c r="B7025" s="11" t="s">
        <v>7719</v>
      </c>
      <c r="C7025" s="1" t="s">
        <v>550</v>
      </c>
    </row>
    <row r="7026">
      <c r="A7026" s="1" t="s">
        <v>6</v>
      </c>
      <c r="B7026" s="11" t="s">
        <v>7720</v>
      </c>
      <c r="C7026" s="1" t="s">
        <v>580</v>
      </c>
    </row>
    <row r="7027" hidden="1">
      <c r="A7027" s="1" t="s">
        <v>7</v>
      </c>
      <c r="B7027" s="11" t="s">
        <v>7721</v>
      </c>
      <c r="C7027" s="1" t="s">
        <v>571</v>
      </c>
    </row>
    <row r="7028" hidden="1">
      <c r="A7028" s="1" t="s">
        <v>7</v>
      </c>
      <c r="B7028" s="11" t="s">
        <v>7722</v>
      </c>
      <c r="C7028" s="1" t="s">
        <v>536</v>
      </c>
    </row>
    <row r="7029">
      <c r="A7029" s="1" t="s">
        <v>6</v>
      </c>
      <c r="B7029" s="11" t="s">
        <v>7723</v>
      </c>
      <c r="C7029" s="1" t="s">
        <v>761</v>
      </c>
    </row>
    <row r="7030">
      <c r="A7030" s="1" t="s">
        <v>6</v>
      </c>
      <c r="B7030" s="11" t="s">
        <v>7724</v>
      </c>
      <c r="C7030" s="1" t="s">
        <v>681</v>
      </c>
    </row>
    <row r="7031">
      <c r="A7031" s="1" t="s">
        <v>6</v>
      </c>
      <c r="B7031" s="11" t="s">
        <v>7725</v>
      </c>
      <c r="C7031" s="1" t="s">
        <v>750</v>
      </c>
    </row>
    <row r="7032">
      <c r="A7032" s="1" t="s">
        <v>6</v>
      </c>
      <c r="B7032" s="11" t="s">
        <v>7726</v>
      </c>
      <c r="C7032" s="1" t="s">
        <v>662</v>
      </c>
    </row>
    <row r="7033">
      <c r="A7033" s="1" t="s">
        <v>6</v>
      </c>
      <c r="B7033" s="11" t="s">
        <v>7727</v>
      </c>
      <c r="C7033" s="1" t="s">
        <v>645</v>
      </c>
    </row>
    <row r="7034">
      <c r="A7034" s="1" t="s">
        <v>6</v>
      </c>
      <c r="B7034" s="11" t="s">
        <v>7728</v>
      </c>
      <c r="C7034" s="1" t="s">
        <v>584</v>
      </c>
    </row>
    <row r="7035">
      <c r="A7035" s="1" t="s">
        <v>6</v>
      </c>
      <c r="B7035" s="11" t="s">
        <v>7729</v>
      </c>
      <c r="C7035" s="1" t="s">
        <v>1410</v>
      </c>
    </row>
    <row r="7036">
      <c r="A7036" s="1" t="s">
        <v>6</v>
      </c>
      <c r="B7036" s="11" t="s">
        <v>7730</v>
      </c>
      <c r="C7036" s="1" t="s">
        <v>550</v>
      </c>
    </row>
    <row r="7037">
      <c r="A7037" s="1" t="s">
        <v>6</v>
      </c>
      <c r="B7037" s="11" t="s">
        <v>7731</v>
      </c>
      <c r="C7037" s="1" t="s">
        <v>597</v>
      </c>
    </row>
    <row r="7038">
      <c r="A7038" s="1" t="s">
        <v>6</v>
      </c>
      <c r="B7038" s="11" t="s">
        <v>7732</v>
      </c>
      <c r="C7038" s="1" t="s">
        <v>1579</v>
      </c>
    </row>
    <row r="7039">
      <c r="A7039" s="1" t="s">
        <v>6</v>
      </c>
      <c r="B7039" s="11" t="s">
        <v>7733</v>
      </c>
      <c r="C7039" s="1" t="s">
        <v>694</v>
      </c>
    </row>
    <row r="7040">
      <c r="A7040" s="1" t="s">
        <v>6</v>
      </c>
      <c r="B7040" s="11" t="s">
        <v>404</v>
      </c>
      <c r="C7040" s="1" t="s">
        <v>978</v>
      </c>
    </row>
    <row r="7041">
      <c r="A7041" s="1" t="s">
        <v>6</v>
      </c>
      <c r="B7041" s="11" t="s">
        <v>7734</v>
      </c>
      <c r="C7041" s="1" t="s">
        <v>1116</v>
      </c>
    </row>
    <row r="7042">
      <c r="A7042" s="1" t="s">
        <v>6</v>
      </c>
      <c r="B7042" s="11" t="s">
        <v>7735</v>
      </c>
      <c r="C7042" s="1" t="s">
        <v>563</v>
      </c>
    </row>
    <row r="7043" hidden="1">
      <c r="A7043" s="1" t="s">
        <v>7</v>
      </c>
      <c r="B7043" s="11" t="s">
        <v>7736</v>
      </c>
      <c r="C7043" s="1" t="s">
        <v>536</v>
      </c>
    </row>
    <row r="7044">
      <c r="A7044" s="1" t="s">
        <v>6</v>
      </c>
      <c r="B7044" s="11" t="s">
        <v>7737</v>
      </c>
      <c r="C7044" s="1" t="s">
        <v>803</v>
      </c>
    </row>
    <row r="7045">
      <c r="A7045" s="1" t="s">
        <v>6</v>
      </c>
      <c r="B7045" s="11" t="s">
        <v>7738</v>
      </c>
      <c r="C7045" s="1" t="s">
        <v>576</v>
      </c>
    </row>
    <row r="7046">
      <c r="A7046" s="1" t="s">
        <v>6</v>
      </c>
      <c r="B7046" s="11" t="s">
        <v>7739</v>
      </c>
      <c r="C7046" s="1" t="s">
        <v>664</v>
      </c>
    </row>
    <row r="7047" hidden="1">
      <c r="A7047" s="1" t="s">
        <v>7</v>
      </c>
      <c r="B7047" s="11" t="s">
        <v>7740</v>
      </c>
      <c r="C7047" s="1" t="s">
        <v>536</v>
      </c>
    </row>
    <row r="7048" hidden="1">
      <c r="A7048" s="1" t="s">
        <v>7</v>
      </c>
      <c r="B7048" s="11" t="s">
        <v>7741</v>
      </c>
      <c r="C7048" s="1" t="s">
        <v>536</v>
      </c>
    </row>
    <row r="7049">
      <c r="A7049" s="1" t="s">
        <v>6</v>
      </c>
      <c r="B7049" s="11" t="s">
        <v>7742</v>
      </c>
      <c r="C7049" s="1" t="s">
        <v>1663</v>
      </c>
    </row>
    <row r="7050" hidden="1">
      <c r="A7050" s="1" t="s">
        <v>7</v>
      </c>
      <c r="B7050" s="11" t="s">
        <v>7743</v>
      </c>
      <c r="C7050" s="1" t="s">
        <v>536</v>
      </c>
    </row>
    <row r="7051" hidden="1">
      <c r="A7051" s="1" t="s">
        <v>7</v>
      </c>
      <c r="B7051" s="11" t="s">
        <v>7744</v>
      </c>
      <c r="C7051" s="1" t="s">
        <v>536</v>
      </c>
    </row>
    <row r="7052">
      <c r="A7052" s="1" t="s">
        <v>6</v>
      </c>
      <c r="B7052" s="11" t="s">
        <v>7745</v>
      </c>
      <c r="C7052" s="1" t="s">
        <v>602</v>
      </c>
    </row>
    <row r="7053">
      <c r="A7053" s="1" t="s">
        <v>6</v>
      </c>
      <c r="B7053" s="11" t="s">
        <v>7746</v>
      </c>
      <c r="C7053" s="1" t="s">
        <v>717</v>
      </c>
    </row>
    <row r="7054">
      <c r="A7054" s="1" t="s">
        <v>6</v>
      </c>
      <c r="B7054" s="11" t="s">
        <v>7747</v>
      </c>
      <c r="C7054" s="1" t="s">
        <v>534</v>
      </c>
    </row>
    <row r="7055">
      <c r="A7055" s="1" t="s">
        <v>6</v>
      </c>
      <c r="B7055" s="11" t="s">
        <v>7748</v>
      </c>
      <c r="C7055" s="1" t="s">
        <v>2436</v>
      </c>
    </row>
    <row r="7056">
      <c r="A7056" s="1" t="s">
        <v>6</v>
      </c>
      <c r="B7056" s="11" t="s">
        <v>7749</v>
      </c>
      <c r="C7056" s="1" t="s">
        <v>2436</v>
      </c>
    </row>
    <row r="7057">
      <c r="A7057" s="1" t="s">
        <v>6</v>
      </c>
      <c r="B7057" s="11" t="s">
        <v>7750</v>
      </c>
      <c r="C7057" s="1" t="s">
        <v>2436</v>
      </c>
    </row>
    <row r="7058" hidden="1">
      <c r="A7058" s="1" t="s">
        <v>7</v>
      </c>
      <c r="B7058" s="11" t="s">
        <v>7751</v>
      </c>
      <c r="C7058" s="1" t="s">
        <v>571</v>
      </c>
    </row>
    <row r="7059">
      <c r="A7059" s="1" t="s">
        <v>6</v>
      </c>
      <c r="B7059" s="11" t="s">
        <v>7752</v>
      </c>
      <c r="C7059" s="1" t="s">
        <v>737</v>
      </c>
    </row>
    <row r="7060">
      <c r="A7060" s="1" t="s">
        <v>6</v>
      </c>
      <c r="B7060" s="11" t="s">
        <v>7753</v>
      </c>
      <c r="C7060" s="1" t="s">
        <v>896</v>
      </c>
    </row>
    <row r="7061">
      <c r="A7061" s="1" t="s">
        <v>6</v>
      </c>
      <c r="B7061" s="11" t="s">
        <v>7754</v>
      </c>
      <c r="C7061" s="1" t="s">
        <v>717</v>
      </c>
    </row>
    <row r="7062">
      <c r="A7062" s="1" t="s">
        <v>6</v>
      </c>
      <c r="B7062" s="11" t="s">
        <v>7755</v>
      </c>
      <c r="C7062" s="1" t="s">
        <v>591</v>
      </c>
    </row>
    <row r="7063">
      <c r="A7063" s="1" t="s">
        <v>6</v>
      </c>
      <c r="B7063" s="11" t="s">
        <v>7756</v>
      </c>
      <c r="C7063" s="1" t="s">
        <v>591</v>
      </c>
    </row>
    <row r="7064">
      <c r="A7064" s="1" t="s">
        <v>6</v>
      </c>
      <c r="B7064" s="11" t="s">
        <v>7757</v>
      </c>
      <c r="C7064" s="1" t="s">
        <v>1166</v>
      </c>
    </row>
    <row r="7065">
      <c r="A7065" s="1" t="s">
        <v>6</v>
      </c>
      <c r="B7065" s="11" t="s">
        <v>7758</v>
      </c>
      <c r="C7065" s="1" t="s">
        <v>894</v>
      </c>
    </row>
    <row r="7066" hidden="1">
      <c r="A7066" s="1" t="s">
        <v>7</v>
      </c>
      <c r="B7066" s="11" t="s">
        <v>7759</v>
      </c>
      <c r="C7066" s="1" t="s">
        <v>536</v>
      </c>
    </row>
    <row r="7067" hidden="1">
      <c r="A7067" s="1" t="s">
        <v>7</v>
      </c>
      <c r="B7067" s="11" t="s">
        <v>7760</v>
      </c>
      <c r="C7067" s="1" t="s">
        <v>536</v>
      </c>
    </row>
    <row r="7068">
      <c r="A7068" s="1" t="s">
        <v>6</v>
      </c>
      <c r="B7068" s="11" t="s">
        <v>7761</v>
      </c>
      <c r="C7068" s="1" t="s">
        <v>602</v>
      </c>
    </row>
    <row r="7069">
      <c r="A7069" s="1" t="s">
        <v>6</v>
      </c>
      <c r="B7069" s="11" t="s">
        <v>7762</v>
      </c>
      <c r="C7069" s="1" t="s">
        <v>700</v>
      </c>
    </row>
    <row r="7070">
      <c r="A7070" s="1" t="s">
        <v>6</v>
      </c>
      <c r="B7070" s="11" t="s">
        <v>7763</v>
      </c>
      <c r="C7070" s="1" t="s">
        <v>561</v>
      </c>
    </row>
    <row r="7071">
      <c r="A7071" s="1" t="s">
        <v>6</v>
      </c>
      <c r="B7071" s="11" t="s">
        <v>7764</v>
      </c>
      <c r="C7071" s="1" t="s">
        <v>584</v>
      </c>
    </row>
    <row r="7072">
      <c r="A7072" s="1" t="s">
        <v>6</v>
      </c>
      <c r="B7072" s="11" t="s">
        <v>7765</v>
      </c>
      <c r="C7072" s="1" t="s">
        <v>876</v>
      </c>
    </row>
    <row r="7073">
      <c r="A7073" s="1" t="s">
        <v>6</v>
      </c>
      <c r="B7073" s="11" t="s">
        <v>7766</v>
      </c>
      <c r="C7073" s="1" t="s">
        <v>528</v>
      </c>
    </row>
    <row r="7074">
      <c r="A7074" s="1" t="s">
        <v>6</v>
      </c>
      <c r="B7074" s="11" t="s">
        <v>7767</v>
      </c>
      <c r="C7074" s="1" t="s">
        <v>1030</v>
      </c>
    </row>
    <row r="7075" hidden="1">
      <c r="A7075" s="1" t="s">
        <v>7</v>
      </c>
      <c r="B7075" s="11" t="s">
        <v>7768</v>
      </c>
      <c r="C7075" s="1" t="s">
        <v>536</v>
      </c>
    </row>
    <row r="7076" hidden="1">
      <c r="A7076" s="1" t="s">
        <v>7</v>
      </c>
      <c r="B7076" s="11" t="s">
        <v>7769</v>
      </c>
      <c r="C7076" s="1" t="s">
        <v>536</v>
      </c>
    </row>
    <row r="7077" hidden="1">
      <c r="A7077" s="1" t="s">
        <v>7</v>
      </c>
      <c r="B7077" s="11" t="s">
        <v>7770</v>
      </c>
      <c r="C7077" s="1" t="s">
        <v>536</v>
      </c>
    </row>
    <row r="7078" hidden="1">
      <c r="A7078" s="1" t="s">
        <v>7</v>
      </c>
      <c r="B7078" s="11" t="s">
        <v>7771</v>
      </c>
      <c r="C7078" s="1" t="s">
        <v>536</v>
      </c>
    </row>
    <row r="7079" hidden="1">
      <c r="A7079" s="1" t="s">
        <v>7</v>
      </c>
      <c r="B7079" s="11" t="s">
        <v>7772</v>
      </c>
      <c r="C7079" s="1" t="s">
        <v>536</v>
      </c>
    </row>
    <row r="7080">
      <c r="A7080" s="1" t="s">
        <v>6</v>
      </c>
      <c r="B7080" s="11" t="s">
        <v>7773</v>
      </c>
      <c r="C7080" s="1" t="s">
        <v>589</v>
      </c>
    </row>
    <row r="7081">
      <c r="A7081" s="1" t="s">
        <v>6</v>
      </c>
      <c r="B7081" s="11" t="s">
        <v>7774</v>
      </c>
      <c r="C7081" s="1" t="s">
        <v>1593</v>
      </c>
    </row>
    <row r="7082">
      <c r="A7082" s="1" t="s">
        <v>6</v>
      </c>
      <c r="B7082" s="11" t="s">
        <v>7775</v>
      </c>
      <c r="C7082" s="1" t="s">
        <v>673</v>
      </c>
    </row>
    <row r="7083">
      <c r="A7083" s="1" t="s">
        <v>6</v>
      </c>
      <c r="B7083" s="11" t="s">
        <v>7776</v>
      </c>
      <c r="C7083" s="1" t="s">
        <v>1303</v>
      </c>
    </row>
    <row r="7084">
      <c r="A7084" s="1" t="s">
        <v>6</v>
      </c>
      <c r="B7084" s="11" t="s">
        <v>7777</v>
      </c>
      <c r="C7084" s="1" t="s">
        <v>642</v>
      </c>
    </row>
    <row r="7085" hidden="1">
      <c r="A7085" s="1" t="s">
        <v>7</v>
      </c>
      <c r="B7085" s="11" t="s">
        <v>7778</v>
      </c>
      <c r="C7085" s="1" t="s">
        <v>536</v>
      </c>
    </row>
    <row r="7086">
      <c r="A7086" s="1" t="s">
        <v>6</v>
      </c>
      <c r="B7086" s="11" t="s">
        <v>7779</v>
      </c>
      <c r="C7086" s="1" t="s">
        <v>552</v>
      </c>
    </row>
    <row r="7087" hidden="1">
      <c r="A7087" s="1" t="s">
        <v>7</v>
      </c>
      <c r="B7087" s="11" t="s">
        <v>7780</v>
      </c>
      <c r="C7087" s="1" t="s">
        <v>536</v>
      </c>
    </row>
    <row r="7088">
      <c r="A7088" s="1" t="s">
        <v>6</v>
      </c>
      <c r="B7088" s="11" t="s">
        <v>7781</v>
      </c>
      <c r="C7088" s="1" t="s">
        <v>805</v>
      </c>
    </row>
    <row r="7089">
      <c r="A7089" s="1" t="s">
        <v>6</v>
      </c>
      <c r="B7089" s="11" t="s">
        <v>7782</v>
      </c>
      <c r="C7089" s="1" t="s">
        <v>980</v>
      </c>
    </row>
    <row r="7090" hidden="1">
      <c r="A7090" s="1" t="s">
        <v>7</v>
      </c>
      <c r="B7090" s="11" t="s">
        <v>7783</v>
      </c>
      <c r="C7090" s="1" t="s">
        <v>536</v>
      </c>
    </row>
    <row r="7091">
      <c r="A7091" s="1" t="s">
        <v>6</v>
      </c>
      <c r="B7091" s="11" t="s">
        <v>7784</v>
      </c>
      <c r="C7091" s="1" t="s">
        <v>840</v>
      </c>
    </row>
    <row r="7092">
      <c r="A7092" s="1" t="s">
        <v>6</v>
      </c>
      <c r="B7092" s="11" t="s">
        <v>7785</v>
      </c>
      <c r="C7092" s="1" t="s">
        <v>840</v>
      </c>
    </row>
    <row r="7093">
      <c r="A7093" s="1" t="s">
        <v>6</v>
      </c>
      <c r="B7093" s="11" t="s">
        <v>7786</v>
      </c>
      <c r="C7093" s="1" t="s">
        <v>888</v>
      </c>
    </row>
    <row r="7094">
      <c r="A7094" s="1" t="s">
        <v>6</v>
      </c>
      <c r="B7094" s="11" t="s">
        <v>7787</v>
      </c>
      <c r="C7094" s="1" t="s">
        <v>886</v>
      </c>
    </row>
    <row r="7095">
      <c r="A7095" s="1" t="s">
        <v>6</v>
      </c>
      <c r="B7095" s="11" t="s">
        <v>7788</v>
      </c>
      <c r="C7095" s="1" t="s">
        <v>803</v>
      </c>
    </row>
    <row r="7096">
      <c r="A7096" s="1" t="s">
        <v>6</v>
      </c>
      <c r="B7096" s="11" t="s">
        <v>7789</v>
      </c>
      <c r="C7096" s="1" t="s">
        <v>591</v>
      </c>
    </row>
    <row r="7097">
      <c r="A7097" s="1" t="s">
        <v>6</v>
      </c>
      <c r="B7097" s="11" t="s">
        <v>7790</v>
      </c>
      <c r="C7097" s="1" t="s">
        <v>700</v>
      </c>
    </row>
    <row r="7098">
      <c r="A7098" s="1" t="s">
        <v>6</v>
      </c>
      <c r="B7098" s="11" t="s">
        <v>7791</v>
      </c>
      <c r="C7098" s="1" t="s">
        <v>662</v>
      </c>
    </row>
    <row r="7099">
      <c r="A7099" s="1" t="s">
        <v>6</v>
      </c>
      <c r="B7099" s="11" t="s">
        <v>7792</v>
      </c>
      <c r="C7099" s="1" t="s">
        <v>894</v>
      </c>
    </row>
    <row r="7100" hidden="1">
      <c r="A7100" s="1" t="s">
        <v>7</v>
      </c>
      <c r="B7100" s="11" t="s">
        <v>7793</v>
      </c>
      <c r="C7100" s="1" t="s">
        <v>536</v>
      </c>
    </row>
    <row r="7101" hidden="1">
      <c r="A7101" s="1" t="s">
        <v>7</v>
      </c>
      <c r="B7101" s="11" t="s">
        <v>7794</v>
      </c>
      <c r="C7101" s="1" t="s">
        <v>536</v>
      </c>
    </row>
    <row r="7102" hidden="1">
      <c r="A7102" s="1" t="s">
        <v>7</v>
      </c>
      <c r="B7102" s="11" t="s">
        <v>7795</v>
      </c>
      <c r="C7102" s="1" t="s">
        <v>536</v>
      </c>
    </row>
    <row r="7103" hidden="1">
      <c r="A7103" s="1" t="s">
        <v>7</v>
      </c>
      <c r="B7103" s="11" t="s">
        <v>7796</v>
      </c>
      <c r="C7103" s="1" t="s">
        <v>536</v>
      </c>
    </row>
    <row r="7104">
      <c r="A7104" s="1" t="s">
        <v>6</v>
      </c>
      <c r="B7104" s="11" t="s">
        <v>7797</v>
      </c>
      <c r="C7104" s="1" t="s">
        <v>576</v>
      </c>
    </row>
    <row r="7105">
      <c r="A7105" s="1" t="s">
        <v>6</v>
      </c>
      <c r="B7105" s="11" t="s">
        <v>7798</v>
      </c>
      <c r="C7105" s="1" t="s">
        <v>530</v>
      </c>
    </row>
    <row r="7106">
      <c r="A7106" s="1" t="s">
        <v>6</v>
      </c>
      <c r="B7106" s="11" t="s">
        <v>7799</v>
      </c>
      <c r="C7106" s="1" t="s">
        <v>597</v>
      </c>
    </row>
    <row r="7107" hidden="1">
      <c r="A7107" s="1" t="s">
        <v>7</v>
      </c>
      <c r="B7107" s="11" t="s">
        <v>7800</v>
      </c>
      <c r="C7107" s="1" t="s">
        <v>536</v>
      </c>
    </row>
    <row r="7108" hidden="1">
      <c r="A7108" s="1" t="s">
        <v>7</v>
      </c>
      <c r="B7108" s="11" t="s">
        <v>7801</v>
      </c>
      <c r="C7108" s="1" t="s">
        <v>571</v>
      </c>
    </row>
    <row r="7109" hidden="1">
      <c r="A7109" s="1" t="s">
        <v>7</v>
      </c>
      <c r="B7109" s="11" t="s">
        <v>7802</v>
      </c>
      <c r="C7109" s="1" t="s">
        <v>536</v>
      </c>
    </row>
    <row r="7110" hidden="1">
      <c r="A7110" s="1" t="s">
        <v>7</v>
      </c>
      <c r="B7110" s="11" t="s">
        <v>7803</v>
      </c>
      <c r="C7110" s="1" t="s">
        <v>536</v>
      </c>
    </row>
    <row r="7111" hidden="1">
      <c r="A7111" s="1" t="s">
        <v>7</v>
      </c>
      <c r="B7111" s="11" t="s">
        <v>7804</v>
      </c>
      <c r="C7111" s="1" t="s">
        <v>536</v>
      </c>
    </row>
    <row r="7112" hidden="1">
      <c r="A7112" s="1" t="s">
        <v>7</v>
      </c>
      <c r="B7112" s="11" t="s">
        <v>7805</v>
      </c>
      <c r="C7112" s="1" t="s">
        <v>571</v>
      </c>
    </row>
    <row r="7113">
      <c r="A7113" s="1" t="s">
        <v>6</v>
      </c>
      <c r="B7113" s="11" t="s">
        <v>7806</v>
      </c>
      <c r="C7113" s="1" t="s">
        <v>569</v>
      </c>
    </row>
    <row r="7114">
      <c r="A7114" s="1" t="s">
        <v>6</v>
      </c>
      <c r="B7114" s="11" t="s">
        <v>7807</v>
      </c>
      <c r="C7114" s="1" t="s">
        <v>582</v>
      </c>
    </row>
    <row r="7115">
      <c r="A7115" s="1" t="s">
        <v>6</v>
      </c>
      <c r="B7115" s="11" t="s">
        <v>7808</v>
      </c>
      <c r="C7115" s="1" t="s">
        <v>595</v>
      </c>
    </row>
    <row r="7116">
      <c r="A7116" s="1" t="s">
        <v>6</v>
      </c>
      <c r="B7116" s="11" t="s">
        <v>7809</v>
      </c>
      <c r="C7116" s="1" t="s">
        <v>573</v>
      </c>
    </row>
    <row r="7117">
      <c r="A7117" s="1" t="s">
        <v>6</v>
      </c>
      <c r="B7117" s="11" t="s">
        <v>7810</v>
      </c>
      <c r="C7117" s="1" t="s">
        <v>894</v>
      </c>
    </row>
    <row r="7118">
      <c r="A7118" s="1" t="s">
        <v>6</v>
      </c>
      <c r="B7118" s="11" t="s">
        <v>7811</v>
      </c>
      <c r="C7118" s="1" t="s">
        <v>538</v>
      </c>
    </row>
    <row r="7119">
      <c r="A7119" s="1" t="s">
        <v>6</v>
      </c>
      <c r="B7119" s="11" t="s">
        <v>7812</v>
      </c>
      <c r="C7119" s="1" t="s">
        <v>805</v>
      </c>
    </row>
    <row r="7120" hidden="1">
      <c r="A7120" s="1" t="s">
        <v>7</v>
      </c>
      <c r="B7120" s="11" t="s">
        <v>7813</v>
      </c>
      <c r="C7120" s="1" t="s">
        <v>536</v>
      </c>
    </row>
    <row r="7121">
      <c r="A7121" s="1" t="s">
        <v>6</v>
      </c>
      <c r="B7121" s="11" t="s">
        <v>7814</v>
      </c>
      <c r="C7121" s="1" t="s">
        <v>805</v>
      </c>
    </row>
    <row r="7122" hidden="1">
      <c r="A7122" s="1" t="s">
        <v>7</v>
      </c>
      <c r="B7122" s="11" t="s">
        <v>7815</v>
      </c>
      <c r="C7122" s="1" t="s">
        <v>628</v>
      </c>
    </row>
    <row r="7123" hidden="1">
      <c r="A7123" s="1" t="s">
        <v>7</v>
      </c>
      <c r="B7123" s="11" t="s">
        <v>7816</v>
      </c>
      <c r="C7123" s="1" t="s">
        <v>571</v>
      </c>
    </row>
    <row r="7124">
      <c r="A7124" s="1" t="s">
        <v>6</v>
      </c>
      <c r="B7124" s="11" t="s">
        <v>7817</v>
      </c>
      <c r="C7124" s="1" t="s">
        <v>700</v>
      </c>
    </row>
    <row r="7125">
      <c r="A7125" s="1" t="s">
        <v>6</v>
      </c>
      <c r="B7125" s="11" t="s">
        <v>7818</v>
      </c>
      <c r="C7125" s="1" t="s">
        <v>1122</v>
      </c>
    </row>
    <row r="7126">
      <c r="A7126" s="1" t="s">
        <v>6</v>
      </c>
      <c r="B7126" s="11" t="s">
        <v>7819</v>
      </c>
      <c r="C7126" s="1" t="s">
        <v>929</v>
      </c>
    </row>
    <row r="7127">
      <c r="A7127" s="1" t="s">
        <v>6</v>
      </c>
      <c r="B7127" s="11" t="s">
        <v>7820</v>
      </c>
      <c r="C7127" s="1" t="s">
        <v>1882</v>
      </c>
    </row>
    <row r="7128">
      <c r="A7128" s="1" t="s">
        <v>6</v>
      </c>
      <c r="B7128" s="11" t="s">
        <v>7821</v>
      </c>
      <c r="C7128" s="1" t="s">
        <v>530</v>
      </c>
    </row>
    <row r="7129">
      <c r="A7129" s="1" t="s">
        <v>6</v>
      </c>
      <c r="B7129" s="11" t="s">
        <v>7822</v>
      </c>
      <c r="C7129" s="1" t="s">
        <v>694</v>
      </c>
    </row>
    <row r="7130" hidden="1">
      <c r="A7130" s="1" t="s">
        <v>7</v>
      </c>
      <c r="B7130" s="11" t="s">
        <v>7823</v>
      </c>
      <c r="C7130" s="1" t="s">
        <v>536</v>
      </c>
    </row>
    <row r="7131">
      <c r="A7131" s="1" t="s">
        <v>6</v>
      </c>
      <c r="B7131" s="11" t="s">
        <v>7824</v>
      </c>
      <c r="C7131" s="1" t="s">
        <v>742</v>
      </c>
    </row>
    <row r="7132">
      <c r="A7132" s="1" t="s">
        <v>6</v>
      </c>
      <c r="B7132" s="11" t="s">
        <v>7825</v>
      </c>
      <c r="C7132" s="1" t="s">
        <v>1910</v>
      </c>
    </row>
    <row r="7133">
      <c r="A7133" s="1" t="s">
        <v>6</v>
      </c>
      <c r="B7133" s="11" t="s">
        <v>7826</v>
      </c>
      <c r="C7133" s="1" t="s">
        <v>550</v>
      </c>
    </row>
    <row r="7134" hidden="1">
      <c r="A7134" s="1" t="s">
        <v>7</v>
      </c>
      <c r="B7134" s="11" t="s">
        <v>7827</v>
      </c>
      <c r="C7134" s="1" t="s">
        <v>536</v>
      </c>
    </row>
    <row r="7135">
      <c r="A7135" s="1" t="s">
        <v>6</v>
      </c>
      <c r="B7135" s="11" t="s">
        <v>7828</v>
      </c>
      <c r="C7135" s="1" t="s">
        <v>803</v>
      </c>
    </row>
    <row r="7136">
      <c r="A7136" s="1" t="s">
        <v>6</v>
      </c>
      <c r="B7136" s="11" t="s">
        <v>7829</v>
      </c>
      <c r="C7136" s="1" t="s">
        <v>965</v>
      </c>
    </row>
    <row r="7137">
      <c r="A7137" s="1" t="s">
        <v>6</v>
      </c>
      <c r="B7137" s="11" t="s">
        <v>7830</v>
      </c>
      <c r="C7137" s="1" t="s">
        <v>851</v>
      </c>
    </row>
    <row r="7138">
      <c r="A7138" s="1" t="s">
        <v>6</v>
      </c>
      <c r="B7138" s="11" t="s">
        <v>7831</v>
      </c>
      <c r="C7138" s="1" t="s">
        <v>965</v>
      </c>
    </row>
    <row r="7139">
      <c r="A7139" s="1" t="s">
        <v>6</v>
      </c>
      <c r="B7139" s="11" t="s">
        <v>7832</v>
      </c>
      <c r="C7139" s="1" t="s">
        <v>666</v>
      </c>
    </row>
    <row r="7140">
      <c r="A7140" s="1" t="s">
        <v>6</v>
      </c>
      <c r="B7140" s="11" t="s">
        <v>7833</v>
      </c>
      <c r="C7140" s="1" t="s">
        <v>923</v>
      </c>
    </row>
    <row r="7141">
      <c r="A7141" s="1" t="s">
        <v>6</v>
      </c>
      <c r="B7141" s="11" t="s">
        <v>7834</v>
      </c>
      <c r="C7141" s="1" t="s">
        <v>1134</v>
      </c>
    </row>
    <row r="7142">
      <c r="A7142" s="1" t="s">
        <v>6</v>
      </c>
      <c r="B7142" s="11" t="s">
        <v>7835</v>
      </c>
      <c r="C7142" s="1" t="s">
        <v>923</v>
      </c>
    </row>
    <row r="7143">
      <c r="A7143" s="1" t="s">
        <v>6</v>
      </c>
      <c r="B7143" s="11" t="s">
        <v>7836</v>
      </c>
      <c r="C7143" s="1" t="s">
        <v>929</v>
      </c>
    </row>
    <row r="7144">
      <c r="A7144" s="1" t="s">
        <v>6</v>
      </c>
      <c r="B7144" s="11" t="s">
        <v>7837</v>
      </c>
      <c r="C7144" s="1" t="s">
        <v>540</v>
      </c>
    </row>
    <row r="7145" hidden="1">
      <c r="A7145" s="1" t="s">
        <v>7</v>
      </c>
      <c r="B7145" s="11" t="s">
        <v>7838</v>
      </c>
      <c r="C7145" s="1" t="s">
        <v>536</v>
      </c>
    </row>
    <row r="7146" hidden="1">
      <c r="A7146" s="1" t="s">
        <v>7</v>
      </c>
      <c r="B7146" s="11" t="s">
        <v>7839</v>
      </c>
      <c r="C7146" s="1" t="s">
        <v>536</v>
      </c>
    </row>
    <row r="7147">
      <c r="A7147" s="1" t="s">
        <v>6</v>
      </c>
      <c r="B7147" s="11" t="s">
        <v>7840</v>
      </c>
      <c r="C7147" s="1" t="s">
        <v>576</v>
      </c>
    </row>
    <row r="7148">
      <c r="A7148" s="1" t="s">
        <v>6</v>
      </c>
      <c r="B7148" s="11" t="s">
        <v>7841</v>
      </c>
      <c r="C7148" s="1" t="s">
        <v>567</v>
      </c>
    </row>
    <row r="7149">
      <c r="A7149" s="1" t="s">
        <v>6</v>
      </c>
      <c r="B7149" s="11" t="s">
        <v>7842</v>
      </c>
      <c r="C7149" s="1" t="s">
        <v>599</v>
      </c>
    </row>
    <row r="7150" hidden="1">
      <c r="A7150" s="1" t="s">
        <v>7</v>
      </c>
      <c r="B7150" s="11" t="s">
        <v>7843</v>
      </c>
      <c r="C7150" s="1" t="s">
        <v>536</v>
      </c>
    </row>
    <row r="7151">
      <c r="A7151" s="1" t="s">
        <v>6</v>
      </c>
      <c r="B7151" s="11" t="s">
        <v>7844</v>
      </c>
      <c r="C7151" s="1" t="s">
        <v>645</v>
      </c>
    </row>
    <row r="7152" hidden="1">
      <c r="A7152" s="1" t="s">
        <v>7</v>
      </c>
      <c r="B7152" s="11" t="s">
        <v>7845</v>
      </c>
      <c r="C7152" s="1" t="s">
        <v>571</v>
      </c>
    </row>
    <row r="7153">
      <c r="A7153" s="1" t="s">
        <v>6</v>
      </c>
      <c r="B7153" s="11" t="s">
        <v>7846</v>
      </c>
      <c r="C7153" s="1" t="s">
        <v>805</v>
      </c>
    </row>
    <row r="7154" hidden="1">
      <c r="A7154" s="1" t="s">
        <v>7</v>
      </c>
      <c r="B7154" s="11" t="s">
        <v>7847</v>
      </c>
      <c r="C7154" s="1" t="s">
        <v>536</v>
      </c>
    </row>
    <row r="7155" hidden="1">
      <c r="A7155" s="1" t="s">
        <v>7</v>
      </c>
      <c r="B7155" s="11" t="s">
        <v>7848</v>
      </c>
      <c r="C7155" s="1" t="s">
        <v>536</v>
      </c>
    </row>
    <row r="7156" hidden="1">
      <c r="A7156" s="1" t="s">
        <v>7</v>
      </c>
      <c r="B7156" s="11" t="s">
        <v>7849</v>
      </c>
      <c r="C7156" s="1" t="s">
        <v>628</v>
      </c>
    </row>
    <row r="7157">
      <c r="A7157" s="1" t="s">
        <v>6</v>
      </c>
      <c r="B7157" s="11" t="s">
        <v>7850</v>
      </c>
      <c r="C7157" s="1" t="s">
        <v>561</v>
      </c>
    </row>
    <row r="7158" hidden="1">
      <c r="A7158" s="1" t="s">
        <v>7</v>
      </c>
      <c r="B7158" s="11" t="s">
        <v>7851</v>
      </c>
      <c r="C7158" s="1" t="s">
        <v>536</v>
      </c>
    </row>
    <row r="7159">
      <c r="A7159" s="1" t="s">
        <v>6</v>
      </c>
      <c r="B7159" s="11" t="s">
        <v>7852</v>
      </c>
      <c r="C7159" s="1" t="s">
        <v>876</v>
      </c>
    </row>
    <row r="7160">
      <c r="A7160" s="1" t="s">
        <v>6</v>
      </c>
      <c r="B7160" s="11" t="s">
        <v>7853</v>
      </c>
      <c r="C7160" s="1" t="s">
        <v>599</v>
      </c>
    </row>
    <row r="7161">
      <c r="A7161" s="1" t="s">
        <v>6</v>
      </c>
      <c r="B7161" s="11" t="s">
        <v>7854</v>
      </c>
      <c r="C7161" s="1" t="s">
        <v>584</v>
      </c>
    </row>
    <row r="7162" hidden="1">
      <c r="A7162" s="1" t="s">
        <v>7</v>
      </c>
      <c r="B7162" s="11" t="s">
        <v>7855</v>
      </c>
      <c r="C7162" s="1" t="s">
        <v>1044</v>
      </c>
    </row>
    <row r="7163">
      <c r="A7163" s="1" t="s">
        <v>6</v>
      </c>
      <c r="B7163" s="11" t="s">
        <v>7856</v>
      </c>
      <c r="C7163" s="1" t="s">
        <v>645</v>
      </c>
    </row>
    <row r="7164">
      <c r="A7164" s="1" t="s">
        <v>6</v>
      </c>
      <c r="B7164" s="11" t="s">
        <v>7857</v>
      </c>
      <c r="C7164" s="1" t="s">
        <v>640</v>
      </c>
    </row>
    <row r="7165">
      <c r="A7165" s="1" t="s">
        <v>6</v>
      </c>
      <c r="B7165" s="11" t="s">
        <v>7858</v>
      </c>
      <c r="C7165" s="1" t="s">
        <v>602</v>
      </c>
    </row>
    <row r="7166" hidden="1">
      <c r="A7166" s="1" t="s">
        <v>7</v>
      </c>
      <c r="B7166" s="11" t="s">
        <v>7859</v>
      </c>
      <c r="C7166" s="1" t="s">
        <v>536</v>
      </c>
    </row>
    <row r="7167" hidden="1">
      <c r="A7167" s="1" t="s">
        <v>7</v>
      </c>
      <c r="B7167" s="11" t="s">
        <v>7860</v>
      </c>
      <c r="C7167" s="1" t="s">
        <v>536</v>
      </c>
    </row>
    <row r="7168">
      <c r="A7168" s="1" t="s">
        <v>6</v>
      </c>
      <c r="B7168" s="11" t="s">
        <v>7861</v>
      </c>
      <c r="C7168" s="1" t="s">
        <v>645</v>
      </c>
    </row>
    <row r="7169">
      <c r="A7169" s="1" t="s">
        <v>6</v>
      </c>
      <c r="B7169" s="11" t="s">
        <v>7862</v>
      </c>
      <c r="C7169" s="1" t="s">
        <v>778</v>
      </c>
    </row>
    <row r="7170">
      <c r="A7170" s="1" t="s">
        <v>6</v>
      </c>
      <c r="B7170" s="11" t="s">
        <v>7863</v>
      </c>
      <c r="C7170" s="1" t="s">
        <v>642</v>
      </c>
    </row>
    <row r="7171" hidden="1">
      <c r="A7171" s="1" t="s">
        <v>7</v>
      </c>
      <c r="B7171" s="11" t="s">
        <v>7864</v>
      </c>
      <c r="C7171" s="1" t="s">
        <v>2216</v>
      </c>
    </row>
    <row r="7172">
      <c r="A7172" s="1" t="s">
        <v>6</v>
      </c>
      <c r="B7172" s="11" t="s">
        <v>7865</v>
      </c>
      <c r="C7172" s="1" t="s">
        <v>550</v>
      </c>
    </row>
    <row r="7173">
      <c r="A7173" s="1" t="s">
        <v>6</v>
      </c>
      <c r="B7173" s="11" t="s">
        <v>7866</v>
      </c>
      <c r="C7173" s="1" t="s">
        <v>595</v>
      </c>
    </row>
    <row r="7174">
      <c r="A7174" s="1" t="s">
        <v>6</v>
      </c>
      <c r="B7174" s="11" t="s">
        <v>7867</v>
      </c>
      <c r="C7174" s="1" t="s">
        <v>582</v>
      </c>
    </row>
    <row r="7175">
      <c r="A7175" s="1" t="s">
        <v>6</v>
      </c>
      <c r="B7175" s="11" t="s">
        <v>7868</v>
      </c>
      <c r="C7175" s="1" t="s">
        <v>923</v>
      </c>
    </row>
    <row r="7176" hidden="1">
      <c r="A7176" s="1" t="s">
        <v>7</v>
      </c>
      <c r="B7176" s="11" t="s">
        <v>7869</v>
      </c>
      <c r="C7176" s="1" t="s">
        <v>536</v>
      </c>
    </row>
    <row r="7177" hidden="1">
      <c r="A7177" s="1" t="s">
        <v>7</v>
      </c>
      <c r="B7177" s="11" t="s">
        <v>7870</v>
      </c>
      <c r="C7177" s="1" t="s">
        <v>536</v>
      </c>
    </row>
    <row r="7178">
      <c r="A7178" s="1" t="s">
        <v>6</v>
      </c>
      <c r="B7178" s="11" t="s">
        <v>7871</v>
      </c>
      <c r="C7178" s="1" t="s">
        <v>1681</v>
      </c>
    </row>
    <row r="7179" hidden="1">
      <c r="A7179" s="1" t="s">
        <v>7</v>
      </c>
      <c r="B7179" s="11" t="s">
        <v>7872</v>
      </c>
      <c r="C7179" s="1" t="s">
        <v>571</v>
      </c>
    </row>
    <row r="7180">
      <c r="A7180" s="1" t="s">
        <v>6</v>
      </c>
      <c r="B7180" s="11" t="s">
        <v>7873</v>
      </c>
      <c r="C7180" s="1" t="s">
        <v>538</v>
      </c>
    </row>
    <row r="7181">
      <c r="A7181" s="1" t="s">
        <v>6</v>
      </c>
      <c r="B7181" s="11" t="s">
        <v>7874</v>
      </c>
      <c r="C7181" s="1" t="s">
        <v>1882</v>
      </c>
    </row>
    <row r="7182">
      <c r="A7182" s="1" t="s">
        <v>6</v>
      </c>
      <c r="B7182" s="11" t="s">
        <v>7875</v>
      </c>
      <c r="C7182" s="1" t="s">
        <v>894</v>
      </c>
    </row>
    <row r="7183">
      <c r="A7183" s="1" t="s">
        <v>6</v>
      </c>
      <c r="B7183" s="11" t="s">
        <v>7876</v>
      </c>
      <c r="C7183" s="1" t="s">
        <v>542</v>
      </c>
    </row>
    <row r="7184">
      <c r="A7184" s="1" t="s">
        <v>6</v>
      </c>
      <c r="B7184" s="11" t="s">
        <v>432</v>
      </c>
      <c r="C7184" s="1" t="s">
        <v>645</v>
      </c>
    </row>
    <row r="7185">
      <c r="A7185" s="1" t="s">
        <v>6</v>
      </c>
      <c r="B7185" s="11" t="s">
        <v>7877</v>
      </c>
      <c r="C7185" s="1" t="s">
        <v>640</v>
      </c>
    </row>
    <row r="7186" hidden="1">
      <c r="A7186" s="1" t="s">
        <v>7</v>
      </c>
      <c r="B7186" s="11" t="s">
        <v>7878</v>
      </c>
      <c r="C7186" s="1" t="s">
        <v>536</v>
      </c>
    </row>
    <row r="7187">
      <c r="A7187" s="1" t="s">
        <v>6</v>
      </c>
      <c r="B7187" s="11" t="s">
        <v>7879</v>
      </c>
      <c r="C7187" s="1" t="s">
        <v>681</v>
      </c>
    </row>
    <row r="7188">
      <c r="A7188" s="1" t="s">
        <v>6</v>
      </c>
      <c r="B7188" s="11" t="s">
        <v>7880</v>
      </c>
      <c r="C7188" s="1" t="s">
        <v>540</v>
      </c>
    </row>
    <row r="7189" hidden="1">
      <c r="A7189" s="1" t="s">
        <v>7</v>
      </c>
      <c r="B7189" s="11" t="s">
        <v>7881</v>
      </c>
      <c r="C7189" s="1" t="s">
        <v>536</v>
      </c>
    </row>
    <row r="7190">
      <c r="A7190" s="1" t="s">
        <v>6</v>
      </c>
      <c r="B7190" s="11" t="s">
        <v>7882</v>
      </c>
      <c r="C7190" s="1" t="s">
        <v>1034</v>
      </c>
    </row>
    <row r="7191" hidden="1">
      <c r="A7191" s="1" t="s">
        <v>7</v>
      </c>
      <c r="B7191" s="11" t="s">
        <v>7883</v>
      </c>
      <c r="C7191" s="1" t="s">
        <v>536</v>
      </c>
    </row>
    <row r="7192" hidden="1">
      <c r="A7192" s="1" t="s">
        <v>7</v>
      </c>
      <c r="B7192" s="11" t="s">
        <v>7884</v>
      </c>
      <c r="C7192" s="1" t="s">
        <v>571</v>
      </c>
    </row>
    <row r="7193" hidden="1">
      <c r="A7193" s="1" t="s">
        <v>7</v>
      </c>
      <c r="B7193" s="11" t="s">
        <v>7885</v>
      </c>
      <c r="C7193" s="1" t="s">
        <v>571</v>
      </c>
    </row>
    <row r="7194" hidden="1">
      <c r="A7194" s="1" t="s">
        <v>7</v>
      </c>
      <c r="B7194" s="11" t="s">
        <v>7886</v>
      </c>
      <c r="C7194" s="1" t="s">
        <v>536</v>
      </c>
    </row>
    <row r="7195" hidden="1">
      <c r="A7195" s="1" t="s">
        <v>7</v>
      </c>
      <c r="B7195" s="11" t="s">
        <v>7887</v>
      </c>
      <c r="C7195" s="1" t="s">
        <v>536</v>
      </c>
    </row>
    <row r="7196" hidden="1">
      <c r="A7196" s="1" t="s">
        <v>7</v>
      </c>
      <c r="B7196" s="11" t="s">
        <v>7888</v>
      </c>
      <c r="C7196" s="1" t="s">
        <v>536</v>
      </c>
    </row>
    <row r="7197" hidden="1">
      <c r="A7197" s="1" t="s">
        <v>7</v>
      </c>
      <c r="B7197" s="11" t="s">
        <v>7889</v>
      </c>
      <c r="C7197" s="1" t="s">
        <v>536</v>
      </c>
    </row>
    <row r="7198">
      <c r="A7198" s="1" t="s">
        <v>6</v>
      </c>
      <c r="B7198" s="11" t="s">
        <v>7890</v>
      </c>
      <c r="C7198" s="1" t="s">
        <v>640</v>
      </c>
    </row>
    <row r="7199">
      <c r="A7199" s="1" t="s">
        <v>6</v>
      </c>
      <c r="B7199" s="11" t="s">
        <v>7891</v>
      </c>
      <c r="C7199" s="1" t="s">
        <v>645</v>
      </c>
    </row>
    <row r="7200" hidden="1">
      <c r="A7200" s="1" t="s">
        <v>7</v>
      </c>
      <c r="B7200" s="11" t="s">
        <v>7892</v>
      </c>
      <c r="C7200" s="1" t="s">
        <v>536</v>
      </c>
    </row>
    <row r="7201">
      <c r="A7201" s="1" t="s">
        <v>6</v>
      </c>
      <c r="B7201" s="11" t="s">
        <v>7893</v>
      </c>
      <c r="C7201" s="1" t="s">
        <v>761</v>
      </c>
    </row>
    <row r="7202" hidden="1">
      <c r="A7202" s="1" t="s">
        <v>7</v>
      </c>
      <c r="B7202" s="11" t="s">
        <v>7894</v>
      </c>
      <c r="C7202" s="1" t="s">
        <v>628</v>
      </c>
    </row>
    <row r="7203">
      <c r="A7203" s="1" t="s">
        <v>6</v>
      </c>
      <c r="B7203" s="11" t="s">
        <v>7895</v>
      </c>
      <c r="C7203" s="1" t="s">
        <v>750</v>
      </c>
    </row>
    <row r="7204">
      <c r="A7204" s="1" t="s">
        <v>6</v>
      </c>
      <c r="B7204" s="11" t="s">
        <v>7896</v>
      </c>
      <c r="C7204" s="1" t="s">
        <v>894</v>
      </c>
    </row>
    <row r="7205">
      <c r="A7205" s="1" t="s">
        <v>6</v>
      </c>
      <c r="B7205" s="11" t="s">
        <v>7897</v>
      </c>
      <c r="C7205" s="1" t="s">
        <v>664</v>
      </c>
    </row>
    <row r="7206" hidden="1">
      <c r="A7206" s="1" t="s">
        <v>7</v>
      </c>
      <c r="B7206" s="11" t="s">
        <v>7898</v>
      </c>
      <c r="C7206" s="1" t="s">
        <v>536</v>
      </c>
    </row>
    <row r="7207">
      <c r="A7207" s="1" t="s">
        <v>6</v>
      </c>
      <c r="B7207" s="11" t="s">
        <v>7899</v>
      </c>
      <c r="C7207" s="1" t="s">
        <v>664</v>
      </c>
    </row>
    <row r="7208" hidden="1">
      <c r="A7208" s="1" t="s">
        <v>7</v>
      </c>
      <c r="B7208" s="11" t="s">
        <v>7900</v>
      </c>
      <c r="C7208" s="1" t="s">
        <v>571</v>
      </c>
    </row>
    <row r="7209">
      <c r="A7209" s="1" t="s">
        <v>6</v>
      </c>
      <c r="B7209" s="11" t="s">
        <v>7901</v>
      </c>
      <c r="C7209" s="1" t="s">
        <v>700</v>
      </c>
    </row>
    <row r="7210">
      <c r="A7210" s="1" t="s">
        <v>6</v>
      </c>
      <c r="B7210" s="11" t="s">
        <v>7902</v>
      </c>
      <c r="C7210" s="1" t="s">
        <v>569</v>
      </c>
    </row>
    <row r="7211">
      <c r="A7211" s="1" t="s">
        <v>6</v>
      </c>
      <c r="B7211" s="11" t="s">
        <v>7903</v>
      </c>
      <c r="C7211" s="1" t="s">
        <v>584</v>
      </c>
    </row>
    <row r="7212">
      <c r="A7212" s="1" t="s">
        <v>6</v>
      </c>
      <c r="B7212" s="11" t="s">
        <v>7904</v>
      </c>
      <c r="C7212" s="1" t="s">
        <v>620</v>
      </c>
    </row>
    <row r="7213">
      <c r="A7213" s="1" t="s">
        <v>6</v>
      </c>
      <c r="B7213" s="11" t="s">
        <v>7905</v>
      </c>
      <c r="C7213" s="1" t="s">
        <v>576</v>
      </c>
    </row>
    <row r="7214">
      <c r="A7214" s="1" t="s">
        <v>6</v>
      </c>
      <c r="B7214" s="11" t="s">
        <v>7906</v>
      </c>
      <c r="C7214" s="1" t="s">
        <v>803</v>
      </c>
    </row>
    <row r="7215">
      <c r="A7215" s="1" t="s">
        <v>6</v>
      </c>
      <c r="B7215" s="11" t="s">
        <v>7907</v>
      </c>
      <c r="C7215" s="1" t="s">
        <v>582</v>
      </c>
    </row>
    <row r="7216">
      <c r="A7216" s="1" t="s">
        <v>6</v>
      </c>
      <c r="B7216" s="11" t="s">
        <v>7908</v>
      </c>
      <c r="C7216" s="1" t="s">
        <v>569</v>
      </c>
    </row>
    <row r="7217">
      <c r="A7217" s="1" t="s">
        <v>6</v>
      </c>
      <c r="B7217" s="11" t="s">
        <v>7909</v>
      </c>
      <c r="C7217" s="1" t="s">
        <v>1579</v>
      </c>
    </row>
    <row r="7218">
      <c r="A7218" s="1" t="s">
        <v>6</v>
      </c>
      <c r="B7218" s="11" t="s">
        <v>7910</v>
      </c>
      <c r="C7218" s="1" t="s">
        <v>1016</v>
      </c>
    </row>
    <row r="7219" hidden="1">
      <c r="A7219" s="1" t="s">
        <v>7</v>
      </c>
      <c r="B7219" s="11" t="s">
        <v>7911</v>
      </c>
      <c r="C7219" s="1" t="s">
        <v>536</v>
      </c>
    </row>
    <row r="7220" hidden="1">
      <c r="A7220" s="1" t="s">
        <v>7</v>
      </c>
      <c r="B7220" s="11" t="s">
        <v>7912</v>
      </c>
      <c r="C7220" s="1" t="s">
        <v>536</v>
      </c>
    </row>
    <row r="7221" hidden="1">
      <c r="A7221" s="1" t="s">
        <v>7</v>
      </c>
      <c r="B7221" s="11" t="s">
        <v>7913</v>
      </c>
      <c r="C7221" s="1" t="s">
        <v>536</v>
      </c>
    </row>
    <row r="7222">
      <c r="A7222" s="1" t="s">
        <v>6</v>
      </c>
      <c r="B7222" s="11" t="s">
        <v>7914</v>
      </c>
      <c r="C7222" s="1" t="s">
        <v>700</v>
      </c>
    </row>
    <row r="7223" hidden="1">
      <c r="A7223" s="1" t="s">
        <v>7</v>
      </c>
      <c r="B7223" s="11" t="s">
        <v>7915</v>
      </c>
      <c r="C7223" s="1" t="s">
        <v>536</v>
      </c>
    </row>
    <row r="7224">
      <c r="A7224" s="1" t="s">
        <v>6</v>
      </c>
      <c r="B7224" s="11" t="s">
        <v>7916</v>
      </c>
      <c r="C7224" s="1" t="s">
        <v>1204</v>
      </c>
    </row>
    <row r="7225">
      <c r="A7225" s="1" t="s">
        <v>6</v>
      </c>
      <c r="B7225" s="11" t="s">
        <v>7917</v>
      </c>
      <c r="C7225" s="1" t="s">
        <v>3970</v>
      </c>
    </row>
    <row r="7226" hidden="1">
      <c r="A7226" s="1" t="s">
        <v>7</v>
      </c>
      <c r="B7226" s="11" t="s">
        <v>7918</v>
      </c>
      <c r="C7226" s="1" t="s">
        <v>571</v>
      </c>
    </row>
    <row r="7227" hidden="1">
      <c r="A7227" s="1" t="s">
        <v>7</v>
      </c>
      <c r="B7227" s="11" t="s">
        <v>7919</v>
      </c>
      <c r="C7227" s="1" t="s">
        <v>536</v>
      </c>
    </row>
    <row r="7228">
      <c r="A7228" s="1" t="s">
        <v>6</v>
      </c>
      <c r="B7228" s="11" t="s">
        <v>7920</v>
      </c>
      <c r="C7228" s="1" t="s">
        <v>634</v>
      </c>
    </row>
    <row r="7229">
      <c r="A7229" s="1" t="s">
        <v>6</v>
      </c>
      <c r="B7229" s="11" t="s">
        <v>7921</v>
      </c>
      <c r="C7229" s="1" t="s">
        <v>879</v>
      </c>
    </row>
    <row r="7230">
      <c r="A7230" s="1" t="s">
        <v>6</v>
      </c>
      <c r="B7230" s="11" t="s">
        <v>7922</v>
      </c>
      <c r="C7230" s="1" t="s">
        <v>705</v>
      </c>
    </row>
    <row r="7231">
      <c r="A7231" s="1" t="s">
        <v>6</v>
      </c>
      <c r="B7231" s="11" t="s">
        <v>7923</v>
      </c>
      <c r="C7231" s="1" t="s">
        <v>700</v>
      </c>
    </row>
    <row r="7232">
      <c r="A7232" s="1" t="s">
        <v>6</v>
      </c>
      <c r="B7232" s="11" t="s">
        <v>7924</v>
      </c>
      <c r="C7232" s="1" t="s">
        <v>528</v>
      </c>
    </row>
    <row r="7233">
      <c r="A7233" s="1" t="s">
        <v>6</v>
      </c>
      <c r="B7233" s="11" t="s">
        <v>7925</v>
      </c>
      <c r="C7233" s="1" t="s">
        <v>552</v>
      </c>
    </row>
    <row r="7234" hidden="1">
      <c r="A7234" s="1" t="s">
        <v>7</v>
      </c>
      <c r="B7234" s="11" t="s">
        <v>7926</v>
      </c>
      <c r="C7234" s="1" t="s">
        <v>628</v>
      </c>
    </row>
    <row r="7235">
      <c r="A7235" s="1" t="s">
        <v>6</v>
      </c>
      <c r="B7235" s="11" t="s">
        <v>7927</v>
      </c>
      <c r="C7235" s="1" t="s">
        <v>2540</v>
      </c>
    </row>
    <row r="7236" hidden="1">
      <c r="A7236" s="1" t="s">
        <v>7</v>
      </c>
      <c r="B7236" s="11" t="s">
        <v>7928</v>
      </c>
      <c r="C7236" s="1" t="s">
        <v>1236</v>
      </c>
    </row>
    <row r="7237">
      <c r="A7237" s="1" t="s">
        <v>6</v>
      </c>
      <c r="B7237" s="11" t="s">
        <v>7929</v>
      </c>
      <c r="C7237" s="1" t="s">
        <v>563</v>
      </c>
    </row>
    <row r="7238" hidden="1">
      <c r="A7238" s="1" t="s">
        <v>7</v>
      </c>
      <c r="B7238" s="11" t="s">
        <v>7930</v>
      </c>
      <c r="C7238" s="1" t="s">
        <v>536</v>
      </c>
    </row>
    <row r="7239" hidden="1">
      <c r="A7239" s="1" t="s">
        <v>7</v>
      </c>
      <c r="B7239" s="11" t="s">
        <v>7931</v>
      </c>
      <c r="C7239" s="1" t="s">
        <v>536</v>
      </c>
    </row>
    <row r="7240" hidden="1">
      <c r="A7240" s="1" t="s">
        <v>7</v>
      </c>
      <c r="B7240" s="11" t="s">
        <v>7932</v>
      </c>
      <c r="C7240" s="1" t="s">
        <v>536</v>
      </c>
    </row>
    <row r="7241">
      <c r="A7241" s="1" t="s">
        <v>6</v>
      </c>
      <c r="B7241" s="11" t="s">
        <v>7933</v>
      </c>
      <c r="C7241" s="1" t="s">
        <v>580</v>
      </c>
    </row>
    <row r="7242">
      <c r="A7242" s="1" t="s">
        <v>6</v>
      </c>
      <c r="B7242" s="11" t="s">
        <v>7934</v>
      </c>
      <c r="C7242" s="1" t="s">
        <v>565</v>
      </c>
    </row>
    <row r="7243" hidden="1">
      <c r="A7243" s="1" t="s">
        <v>7</v>
      </c>
      <c r="B7243" s="11" t="s">
        <v>7935</v>
      </c>
      <c r="C7243" s="1" t="s">
        <v>628</v>
      </c>
    </row>
    <row r="7244">
      <c r="A7244" s="1" t="s">
        <v>6</v>
      </c>
      <c r="B7244" s="11" t="s">
        <v>7936</v>
      </c>
      <c r="C7244" s="1" t="s">
        <v>565</v>
      </c>
    </row>
    <row r="7245">
      <c r="A7245" s="1" t="s">
        <v>6</v>
      </c>
      <c r="B7245" s="11" t="s">
        <v>7937</v>
      </c>
      <c r="C7245" s="1" t="s">
        <v>803</v>
      </c>
    </row>
    <row r="7246">
      <c r="A7246" s="1" t="s">
        <v>6</v>
      </c>
      <c r="B7246" s="11" t="s">
        <v>7938</v>
      </c>
      <c r="C7246" s="1" t="s">
        <v>805</v>
      </c>
    </row>
    <row r="7247" hidden="1">
      <c r="A7247" s="1" t="s">
        <v>7</v>
      </c>
      <c r="B7247" s="11" t="s">
        <v>7939</v>
      </c>
      <c r="C7247" s="1" t="s">
        <v>536</v>
      </c>
    </row>
    <row r="7248">
      <c r="A7248" s="1" t="s">
        <v>6</v>
      </c>
      <c r="B7248" s="11" t="s">
        <v>7940</v>
      </c>
      <c r="C7248" s="1" t="s">
        <v>909</v>
      </c>
    </row>
    <row r="7249">
      <c r="A7249" s="1" t="s">
        <v>6</v>
      </c>
      <c r="B7249" s="11" t="s">
        <v>7941</v>
      </c>
      <c r="C7249" s="1" t="s">
        <v>909</v>
      </c>
    </row>
    <row r="7250">
      <c r="A7250" s="1" t="s">
        <v>6</v>
      </c>
      <c r="B7250" s="11" t="s">
        <v>7942</v>
      </c>
      <c r="C7250" s="1" t="s">
        <v>909</v>
      </c>
    </row>
    <row r="7251" hidden="1">
      <c r="A7251" s="1" t="s">
        <v>7</v>
      </c>
      <c r="B7251" s="11" t="s">
        <v>7943</v>
      </c>
      <c r="C7251" s="1" t="s">
        <v>536</v>
      </c>
    </row>
    <row r="7252">
      <c r="A7252" s="1" t="s">
        <v>6</v>
      </c>
      <c r="B7252" s="11" t="s">
        <v>7944</v>
      </c>
      <c r="C7252" s="1" t="s">
        <v>909</v>
      </c>
    </row>
    <row r="7253" hidden="1">
      <c r="A7253" s="1" t="s">
        <v>7</v>
      </c>
      <c r="B7253" s="11" t="s">
        <v>7945</v>
      </c>
      <c r="C7253" s="1" t="s">
        <v>536</v>
      </c>
    </row>
    <row r="7254">
      <c r="A7254" s="1" t="s">
        <v>6</v>
      </c>
      <c r="B7254" s="11" t="s">
        <v>7946</v>
      </c>
      <c r="C7254" s="1" t="s">
        <v>909</v>
      </c>
    </row>
    <row r="7255">
      <c r="A7255" s="1" t="s">
        <v>6</v>
      </c>
      <c r="B7255" s="11" t="s">
        <v>7947</v>
      </c>
      <c r="C7255" s="1" t="s">
        <v>1882</v>
      </c>
    </row>
    <row r="7256" hidden="1">
      <c r="A7256" s="1" t="s">
        <v>7</v>
      </c>
      <c r="B7256" s="11" t="s">
        <v>7948</v>
      </c>
      <c r="C7256" s="1" t="s">
        <v>536</v>
      </c>
    </row>
    <row r="7257">
      <c r="A7257" s="1" t="s">
        <v>6</v>
      </c>
      <c r="B7257" s="11" t="s">
        <v>7949</v>
      </c>
      <c r="C7257" s="1" t="s">
        <v>909</v>
      </c>
    </row>
    <row r="7258">
      <c r="A7258" s="1" t="s">
        <v>6</v>
      </c>
      <c r="B7258" s="11" t="s">
        <v>7950</v>
      </c>
      <c r="C7258" s="1" t="s">
        <v>559</v>
      </c>
    </row>
    <row r="7259" hidden="1">
      <c r="A7259" s="1" t="s">
        <v>7</v>
      </c>
      <c r="B7259" s="11" t="s">
        <v>7951</v>
      </c>
      <c r="C7259" s="1" t="s">
        <v>536</v>
      </c>
    </row>
    <row r="7260">
      <c r="A7260" s="1" t="s">
        <v>6</v>
      </c>
      <c r="B7260" s="11" t="s">
        <v>7952</v>
      </c>
      <c r="C7260" s="1" t="s">
        <v>894</v>
      </c>
    </row>
    <row r="7261">
      <c r="A7261" s="1" t="s">
        <v>6</v>
      </c>
      <c r="B7261" s="11" t="s">
        <v>7953</v>
      </c>
      <c r="C7261" s="1" t="s">
        <v>591</v>
      </c>
    </row>
    <row r="7262" hidden="1">
      <c r="A7262" s="1" t="s">
        <v>7</v>
      </c>
      <c r="B7262" s="11" t="s">
        <v>7954</v>
      </c>
      <c r="C7262" s="1" t="s">
        <v>536</v>
      </c>
    </row>
    <row r="7263">
      <c r="A7263" s="1" t="s">
        <v>6</v>
      </c>
      <c r="B7263" s="11" t="s">
        <v>7955</v>
      </c>
      <c r="C7263" s="1" t="s">
        <v>550</v>
      </c>
    </row>
    <row r="7264">
      <c r="A7264" s="1" t="s">
        <v>6</v>
      </c>
      <c r="B7264" s="11" t="s">
        <v>7956</v>
      </c>
      <c r="C7264" s="1" t="s">
        <v>993</v>
      </c>
    </row>
    <row r="7265">
      <c r="A7265" s="1" t="s">
        <v>6</v>
      </c>
      <c r="B7265" s="11" t="s">
        <v>7957</v>
      </c>
      <c r="C7265" s="1" t="s">
        <v>565</v>
      </c>
    </row>
    <row r="7266">
      <c r="A7266" s="1" t="s">
        <v>6</v>
      </c>
      <c r="B7266" s="11" t="s">
        <v>7958</v>
      </c>
      <c r="C7266" s="1" t="s">
        <v>1116</v>
      </c>
    </row>
    <row r="7267">
      <c r="A7267" s="1" t="s">
        <v>6</v>
      </c>
      <c r="B7267" s="11" t="s">
        <v>7959</v>
      </c>
      <c r="C7267" s="1" t="s">
        <v>580</v>
      </c>
    </row>
    <row r="7268" hidden="1">
      <c r="A7268" s="1" t="s">
        <v>7</v>
      </c>
      <c r="B7268" s="11" t="s">
        <v>7960</v>
      </c>
      <c r="C7268" s="1" t="s">
        <v>536</v>
      </c>
    </row>
    <row r="7269">
      <c r="A7269" s="1" t="s">
        <v>6</v>
      </c>
      <c r="B7269" s="11" t="s">
        <v>7961</v>
      </c>
      <c r="C7269" s="1" t="s">
        <v>534</v>
      </c>
    </row>
    <row r="7270">
      <c r="A7270" s="1" t="s">
        <v>6</v>
      </c>
      <c r="B7270" s="11" t="s">
        <v>7962</v>
      </c>
      <c r="C7270" s="1" t="s">
        <v>809</v>
      </c>
    </row>
    <row r="7271" hidden="1">
      <c r="A7271" s="1" t="s">
        <v>7</v>
      </c>
      <c r="B7271" s="11" t="s">
        <v>7963</v>
      </c>
      <c r="C7271" s="1" t="s">
        <v>536</v>
      </c>
    </row>
    <row r="7272">
      <c r="A7272" s="1" t="s">
        <v>6</v>
      </c>
      <c r="B7272" s="11" t="s">
        <v>7964</v>
      </c>
      <c r="C7272" s="1" t="s">
        <v>700</v>
      </c>
    </row>
    <row r="7273" hidden="1">
      <c r="A7273" s="1" t="s">
        <v>7</v>
      </c>
      <c r="B7273" s="11" t="s">
        <v>7965</v>
      </c>
      <c r="C7273" s="1" t="s">
        <v>628</v>
      </c>
    </row>
    <row r="7274">
      <c r="A7274" s="1" t="s">
        <v>6</v>
      </c>
      <c r="B7274" s="11" t="s">
        <v>7966</v>
      </c>
      <c r="C7274" s="1" t="s">
        <v>602</v>
      </c>
    </row>
    <row r="7275" hidden="1">
      <c r="A7275" s="1" t="s">
        <v>7</v>
      </c>
      <c r="B7275" s="11" t="s">
        <v>7967</v>
      </c>
      <c r="C7275" s="1" t="s">
        <v>536</v>
      </c>
    </row>
    <row r="7276" hidden="1">
      <c r="A7276" s="1" t="s">
        <v>7</v>
      </c>
      <c r="B7276" s="11" t="s">
        <v>7968</v>
      </c>
      <c r="C7276" s="1" t="s">
        <v>526</v>
      </c>
    </row>
    <row r="7277">
      <c r="A7277" s="1" t="s">
        <v>6</v>
      </c>
      <c r="B7277" s="11" t="s">
        <v>7969</v>
      </c>
      <c r="C7277" s="1" t="s">
        <v>582</v>
      </c>
    </row>
    <row r="7278" hidden="1">
      <c r="A7278" s="1" t="s">
        <v>7</v>
      </c>
      <c r="B7278" s="11" t="s">
        <v>7970</v>
      </c>
      <c r="C7278" s="1" t="s">
        <v>536</v>
      </c>
    </row>
    <row r="7279">
      <c r="A7279" s="1" t="s">
        <v>6</v>
      </c>
      <c r="B7279" s="11" t="s">
        <v>7971</v>
      </c>
      <c r="C7279" s="1" t="s">
        <v>677</v>
      </c>
    </row>
    <row r="7280" hidden="1">
      <c r="A7280" s="1" t="s">
        <v>7</v>
      </c>
      <c r="B7280" s="11" t="s">
        <v>7972</v>
      </c>
      <c r="C7280" s="1" t="s">
        <v>536</v>
      </c>
    </row>
    <row r="7281">
      <c r="A7281" s="1" t="s">
        <v>6</v>
      </c>
      <c r="B7281" s="11" t="s">
        <v>7973</v>
      </c>
      <c r="C7281" s="1" t="s">
        <v>563</v>
      </c>
    </row>
    <row r="7282" hidden="1">
      <c r="A7282" s="1" t="s">
        <v>7</v>
      </c>
      <c r="B7282" s="11" t="s">
        <v>7974</v>
      </c>
      <c r="C7282" s="1" t="s">
        <v>571</v>
      </c>
    </row>
    <row r="7283">
      <c r="A7283" s="1" t="s">
        <v>6</v>
      </c>
      <c r="B7283" s="11" t="s">
        <v>7975</v>
      </c>
      <c r="C7283" s="1" t="s">
        <v>582</v>
      </c>
    </row>
    <row r="7284">
      <c r="A7284" s="1" t="s">
        <v>6</v>
      </c>
      <c r="B7284" s="11" t="s">
        <v>7976</v>
      </c>
      <c r="C7284" s="1" t="s">
        <v>694</v>
      </c>
    </row>
    <row r="7285" hidden="1">
      <c r="A7285" s="1" t="s">
        <v>7</v>
      </c>
      <c r="B7285" s="11" t="s">
        <v>7977</v>
      </c>
      <c r="C7285" s="1" t="s">
        <v>571</v>
      </c>
    </row>
    <row r="7286">
      <c r="A7286" s="1" t="s">
        <v>6</v>
      </c>
      <c r="B7286" s="11" t="s">
        <v>7978</v>
      </c>
      <c r="C7286" s="1" t="s">
        <v>550</v>
      </c>
    </row>
    <row r="7287">
      <c r="A7287" s="1" t="s">
        <v>6</v>
      </c>
      <c r="B7287" s="11" t="s">
        <v>7979</v>
      </c>
      <c r="C7287" s="1" t="s">
        <v>567</v>
      </c>
    </row>
    <row r="7288" hidden="1">
      <c r="A7288" s="1" t="s">
        <v>7</v>
      </c>
      <c r="B7288" s="11" t="s">
        <v>7980</v>
      </c>
      <c r="C7288" s="1" t="s">
        <v>536</v>
      </c>
    </row>
    <row r="7289">
      <c r="A7289" s="1" t="s">
        <v>6</v>
      </c>
      <c r="B7289" s="11" t="s">
        <v>7981</v>
      </c>
      <c r="C7289" s="1" t="s">
        <v>532</v>
      </c>
    </row>
    <row r="7290">
      <c r="A7290" s="1" t="s">
        <v>6</v>
      </c>
      <c r="B7290" s="11" t="s">
        <v>7982</v>
      </c>
      <c r="C7290" s="1" t="s">
        <v>538</v>
      </c>
    </row>
    <row r="7291" hidden="1">
      <c r="A7291" s="1" t="s">
        <v>7</v>
      </c>
      <c r="B7291" s="11" t="s">
        <v>7983</v>
      </c>
      <c r="C7291" s="1" t="s">
        <v>536</v>
      </c>
    </row>
    <row r="7292" hidden="1">
      <c r="A7292" s="1" t="s">
        <v>7</v>
      </c>
      <c r="B7292" s="11" t="s">
        <v>7984</v>
      </c>
      <c r="C7292" s="1" t="s">
        <v>536</v>
      </c>
    </row>
    <row r="7293">
      <c r="A7293" s="1" t="s">
        <v>6</v>
      </c>
      <c r="B7293" s="11" t="s">
        <v>7985</v>
      </c>
      <c r="C7293" s="1" t="s">
        <v>530</v>
      </c>
    </row>
    <row r="7294" hidden="1">
      <c r="A7294" s="1" t="s">
        <v>7</v>
      </c>
      <c r="B7294" s="11" t="s">
        <v>7986</v>
      </c>
      <c r="C7294" s="1" t="s">
        <v>536</v>
      </c>
    </row>
    <row r="7295">
      <c r="A7295" s="1" t="s">
        <v>6</v>
      </c>
      <c r="B7295" s="11" t="s">
        <v>7987</v>
      </c>
      <c r="C7295" s="1" t="s">
        <v>580</v>
      </c>
    </row>
    <row r="7296">
      <c r="A7296" s="1" t="s">
        <v>6</v>
      </c>
      <c r="B7296" s="11" t="s">
        <v>7988</v>
      </c>
      <c r="C7296" s="1" t="s">
        <v>671</v>
      </c>
    </row>
    <row r="7297">
      <c r="A7297" s="1" t="s">
        <v>6</v>
      </c>
      <c r="B7297" s="11" t="s">
        <v>7989</v>
      </c>
      <c r="C7297" s="1" t="s">
        <v>576</v>
      </c>
    </row>
    <row r="7298">
      <c r="A7298" s="1" t="s">
        <v>6</v>
      </c>
      <c r="B7298" s="11" t="s">
        <v>7990</v>
      </c>
      <c r="C7298" s="1" t="s">
        <v>720</v>
      </c>
    </row>
    <row r="7299">
      <c r="A7299" s="1" t="s">
        <v>6</v>
      </c>
      <c r="B7299" s="11" t="s">
        <v>7991</v>
      </c>
      <c r="C7299" s="1" t="s">
        <v>888</v>
      </c>
    </row>
    <row r="7300">
      <c r="A7300" s="1" t="s">
        <v>6</v>
      </c>
      <c r="B7300" s="11" t="s">
        <v>7992</v>
      </c>
      <c r="C7300" s="1" t="s">
        <v>591</v>
      </c>
    </row>
    <row r="7301">
      <c r="A7301" s="1" t="s">
        <v>6</v>
      </c>
      <c r="B7301" s="11" t="s">
        <v>7993</v>
      </c>
      <c r="C7301" s="1" t="s">
        <v>879</v>
      </c>
    </row>
    <row r="7302" hidden="1">
      <c r="A7302" s="1" t="s">
        <v>7</v>
      </c>
      <c r="B7302" s="11" t="s">
        <v>7994</v>
      </c>
      <c r="C7302" s="1" t="s">
        <v>571</v>
      </c>
    </row>
    <row r="7303" hidden="1">
      <c r="A7303" s="1" t="s">
        <v>7</v>
      </c>
      <c r="B7303" s="11" t="s">
        <v>7995</v>
      </c>
      <c r="C7303" s="1" t="s">
        <v>526</v>
      </c>
    </row>
    <row r="7304">
      <c r="A7304" s="1" t="s">
        <v>6</v>
      </c>
      <c r="B7304" s="11" t="s">
        <v>7996</v>
      </c>
      <c r="C7304" s="1" t="s">
        <v>544</v>
      </c>
    </row>
    <row r="7305" hidden="1">
      <c r="A7305" s="1" t="s">
        <v>7</v>
      </c>
      <c r="B7305" s="11" t="s">
        <v>7997</v>
      </c>
      <c r="C7305" s="1" t="s">
        <v>628</v>
      </c>
    </row>
    <row r="7306" hidden="1">
      <c r="A7306" s="1" t="s">
        <v>7</v>
      </c>
      <c r="B7306" s="11" t="s">
        <v>7998</v>
      </c>
      <c r="C7306" s="1" t="s">
        <v>628</v>
      </c>
    </row>
    <row r="7307" hidden="1">
      <c r="A7307" s="1" t="s">
        <v>7</v>
      </c>
      <c r="B7307" s="11" t="s">
        <v>7999</v>
      </c>
      <c r="C7307" s="1" t="s">
        <v>536</v>
      </c>
    </row>
    <row r="7308" hidden="1">
      <c r="A7308" s="1" t="s">
        <v>7</v>
      </c>
      <c r="B7308" s="11" t="s">
        <v>8000</v>
      </c>
      <c r="C7308" s="1" t="s">
        <v>536</v>
      </c>
    </row>
    <row r="7309">
      <c r="A7309" s="1" t="s">
        <v>6</v>
      </c>
      <c r="B7309" s="11" t="s">
        <v>8001</v>
      </c>
      <c r="C7309" s="1" t="s">
        <v>610</v>
      </c>
    </row>
    <row r="7310" hidden="1">
      <c r="A7310" s="1" t="s">
        <v>7</v>
      </c>
      <c r="B7310" s="11" t="s">
        <v>8002</v>
      </c>
      <c r="C7310" s="1" t="s">
        <v>571</v>
      </c>
    </row>
    <row r="7311">
      <c r="A7311" s="1" t="s">
        <v>6</v>
      </c>
      <c r="B7311" s="11" t="s">
        <v>8003</v>
      </c>
      <c r="C7311" s="1" t="s">
        <v>720</v>
      </c>
    </row>
    <row r="7312">
      <c r="A7312" s="1" t="s">
        <v>6</v>
      </c>
      <c r="B7312" s="11" t="s">
        <v>8004</v>
      </c>
      <c r="C7312" s="1" t="s">
        <v>700</v>
      </c>
    </row>
    <row r="7313">
      <c r="A7313" s="1" t="s">
        <v>6</v>
      </c>
      <c r="B7313" s="11" t="s">
        <v>8005</v>
      </c>
      <c r="C7313" s="1" t="s">
        <v>640</v>
      </c>
    </row>
    <row r="7314">
      <c r="A7314" s="1" t="s">
        <v>6</v>
      </c>
      <c r="B7314" s="11" t="s">
        <v>8006</v>
      </c>
      <c r="C7314" s="1" t="s">
        <v>645</v>
      </c>
    </row>
    <row r="7315" hidden="1">
      <c r="A7315" s="1" t="s">
        <v>7</v>
      </c>
      <c r="B7315" s="11" t="s">
        <v>8007</v>
      </c>
      <c r="C7315" s="1" t="s">
        <v>536</v>
      </c>
    </row>
    <row r="7316">
      <c r="A7316" s="1" t="s">
        <v>6</v>
      </c>
      <c r="B7316" s="11" t="s">
        <v>8008</v>
      </c>
      <c r="C7316" s="1" t="s">
        <v>580</v>
      </c>
    </row>
    <row r="7317">
      <c r="A7317" s="1" t="s">
        <v>6</v>
      </c>
      <c r="B7317" s="11" t="s">
        <v>8009</v>
      </c>
      <c r="C7317" s="1" t="s">
        <v>584</v>
      </c>
    </row>
    <row r="7318" hidden="1">
      <c r="A7318" s="1" t="s">
        <v>7</v>
      </c>
      <c r="B7318" s="11" t="s">
        <v>8010</v>
      </c>
      <c r="C7318" s="1" t="s">
        <v>571</v>
      </c>
    </row>
    <row r="7319" hidden="1">
      <c r="A7319" s="1" t="s">
        <v>7</v>
      </c>
      <c r="B7319" s="11" t="s">
        <v>8011</v>
      </c>
      <c r="C7319" s="1" t="s">
        <v>536</v>
      </c>
    </row>
    <row r="7320" hidden="1">
      <c r="A7320" s="1" t="s">
        <v>7</v>
      </c>
      <c r="B7320" s="11" t="s">
        <v>8012</v>
      </c>
      <c r="C7320" s="1" t="s">
        <v>526</v>
      </c>
    </row>
    <row r="7321">
      <c r="A7321" s="1" t="s">
        <v>6</v>
      </c>
      <c r="B7321" s="11" t="s">
        <v>8013</v>
      </c>
      <c r="C7321" s="1" t="s">
        <v>7111</v>
      </c>
    </row>
    <row r="7322">
      <c r="A7322" s="1" t="s">
        <v>6</v>
      </c>
      <c r="B7322" s="11" t="s">
        <v>8014</v>
      </c>
      <c r="C7322" s="1" t="s">
        <v>569</v>
      </c>
    </row>
    <row r="7323">
      <c r="A7323" s="1" t="s">
        <v>6</v>
      </c>
      <c r="B7323" s="11" t="s">
        <v>8015</v>
      </c>
      <c r="C7323" s="1" t="s">
        <v>610</v>
      </c>
    </row>
    <row r="7324">
      <c r="A7324" s="1" t="s">
        <v>6</v>
      </c>
      <c r="B7324" s="11" t="s">
        <v>8016</v>
      </c>
      <c r="C7324" s="1" t="s">
        <v>685</v>
      </c>
    </row>
    <row r="7325" hidden="1">
      <c r="A7325" s="1" t="s">
        <v>7</v>
      </c>
      <c r="B7325" s="11" t="s">
        <v>8017</v>
      </c>
      <c r="C7325" s="1" t="s">
        <v>536</v>
      </c>
    </row>
    <row r="7326">
      <c r="A7326" s="1" t="s">
        <v>6</v>
      </c>
      <c r="B7326" s="11" t="s">
        <v>8018</v>
      </c>
      <c r="C7326" s="1" t="s">
        <v>673</v>
      </c>
    </row>
    <row r="7327">
      <c r="A7327" s="1" t="s">
        <v>6</v>
      </c>
      <c r="B7327" s="11" t="s">
        <v>8019</v>
      </c>
      <c r="C7327" s="1" t="s">
        <v>538</v>
      </c>
    </row>
    <row r="7328">
      <c r="A7328" s="1" t="s">
        <v>6</v>
      </c>
      <c r="B7328" s="11" t="s">
        <v>8020</v>
      </c>
      <c r="C7328" s="1" t="s">
        <v>584</v>
      </c>
    </row>
    <row r="7329">
      <c r="A7329" s="1" t="s">
        <v>6</v>
      </c>
      <c r="B7329" s="11" t="s">
        <v>8021</v>
      </c>
      <c r="C7329" s="1" t="s">
        <v>803</v>
      </c>
    </row>
    <row r="7330">
      <c r="A7330" s="1" t="s">
        <v>6</v>
      </c>
      <c r="B7330" s="11" t="s">
        <v>8022</v>
      </c>
      <c r="C7330" s="1" t="s">
        <v>662</v>
      </c>
    </row>
    <row r="7331">
      <c r="A7331" s="1" t="s">
        <v>6</v>
      </c>
      <c r="B7331" s="11" t="s">
        <v>8023</v>
      </c>
      <c r="C7331" s="1" t="s">
        <v>634</v>
      </c>
    </row>
    <row r="7332">
      <c r="A7332" s="1" t="s">
        <v>6</v>
      </c>
      <c r="B7332" s="11" t="s">
        <v>8024</v>
      </c>
      <c r="C7332" s="1" t="s">
        <v>1048</v>
      </c>
    </row>
    <row r="7333" hidden="1">
      <c r="A7333" s="1" t="s">
        <v>7</v>
      </c>
      <c r="B7333" s="11" t="s">
        <v>8025</v>
      </c>
      <c r="C7333" s="1" t="s">
        <v>1236</v>
      </c>
    </row>
    <row r="7334" hidden="1">
      <c r="A7334" s="1" t="s">
        <v>7</v>
      </c>
      <c r="B7334" s="11" t="s">
        <v>8026</v>
      </c>
      <c r="C7334" s="1" t="s">
        <v>536</v>
      </c>
    </row>
    <row r="7335">
      <c r="A7335" s="1" t="s">
        <v>6</v>
      </c>
      <c r="B7335" s="11" t="s">
        <v>8027</v>
      </c>
      <c r="C7335" s="1" t="s">
        <v>645</v>
      </c>
    </row>
    <row r="7336">
      <c r="A7336" s="1" t="s">
        <v>6</v>
      </c>
      <c r="B7336" s="11" t="s">
        <v>8028</v>
      </c>
      <c r="C7336" s="1" t="s">
        <v>561</v>
      </c>
    </row>
    <row r="7337">
      <c r="A7337" s="1" t="s">
        <v>6</v>
      </c>
      <c r="B7337" s="11" t="s">
        <v>8029</v>
      </c>
      <c r="C7337" s="1" t="s">
        <v>582</v>
      </c>
    </row>
    <row r="7338">
      <c r="A7338" s="1" t="s">
        <v>6</v>
      </c>
      <c r="B7338" s="11" t="s">
        <v>8030</v>
      </c>
      <c r="C7338" s="1" t="s">
        <v>573</v>
      </c>
    </row>
    <row r="7339">
      <c r="A7339" s="1" t="s">
        <v>6</v>
      </c>
      <c r="B7339" s="11" t="s">
        <v>8031</v>
      </c>
      <c r="C7339" s="1" t="s">
        <v>805</v>
      </c>
    </row>
    <row r="7340" hidden="1">
      <c r="A7340" s="1" t="s">
        <v>7</v>
      </c>
      <c r="B7340" s="11" t="s">
        <v>8032</v>
      </c>
      <c r="C7340" s="1" t="s">
        <v>571</v>
      </c>
    </row>
    <row r="7341">
      <c r="A7341" s="1" t="s">
        <v>6</v>
      </c>
      <c r="B7341" s="11" t="s">
        <v>8033</v>
      </c>
      <c r="C7341" s="1" t="s">
        <v>750</v>
      </c>
    </row>
    <row r="7342">
      <c r="A7342" s="1" t="s">
        <v>6</v>
      </c>
      <c r="B7342" s="11" t="s">
        <v>8034</v>
      </c>
      <c r="C7342" s="1" t="s">
        <v>645</v>
      </c>
    </row>
    <row r="7343" hidden="1">
      <c r="A7343" s="1" t="s">
        <v>7</v>
      </c>
      <c r="B7343" s="11" t="s">
        <v>8035</v>
      </c>
      <c r="C7343" s="1" t="s">
        <v>536</v>
      </c>
    </row>
    <row r="7344">
      <c r="A7344" s="1" t="s">
        <v>6</v>
      </c>
      <c r="B7344" s="11" t="s">
        <v>8036</v>
      </c>
      <c r="C7344" s="1" t="s">
        <v>1122</v>
      </c>
    </row>
    <row r="7345">
      <c r="A7345" s="1" t="s">
        <v>6</v>
      </c>
      <c r="B7345" s="11" t="s">
        <v>8037</v>
      </c>
      <c r="C7345" s="1" t="s">
        <v>750</v>
      </c>
    </row>
    <row r="7346">
      <c r="A7346" s="1" t="s">
        <v>6</v>
      </c>
      <c r="B7346" s="11" t="s">
        <v>8038</v>
      </c>
      <c r="C7346" s="1" t="s">
        <v>671</v>
      </c>
    </row>
    <row r="7347">
      <c r="A7347" s="1" t="s">
        <v>6</v>
      </c>
      <c r="B7347" s="11" t="s">
        <v>8039</v>
      </c>
      <c r="C7347" s="1" t="s">
        <v>645</v>
      </c>
    </row>
    <row r="7348">
      <c r="A7348" s="1" t="s">
        <v>6</v>
      </c>
      <c r="B7348" s="11" t="s">
        <v>8040</v>
      </c>
      <c r="C7348" s="1" t="s">
        <v>681</v>
      </c>
    </row>
    <row r="7349">
      <c r="A7349" s="1" t="s">
        <v>6</v>
      </c>
      <c r="B7349" s="11" t="s">
        <v>8041</v>
      </c>
      <c r="C7349" s="1" t="s">
        <v>640</v>
      </c>
    </row>
    <row r="7350">
      <c r="A7350" s="1" t="s">
        <v>6</v>
      </c>
      <c r="B7350" s="11" t="s">
        <v>8042</v>
      </c>
      <c r="C7350" s="1" t="s">
        <v>673</v>
      </c>
    </row>
    <row r="7351">
      <c r="A7351" s="1" t="s">
        <v>6</v>
      </c>
      <c r="B7351" s="11" t="s">
        <v>8043</v>
      </c>
      <c r="C7351" s="1" t="s">
        <v>587</v>
      </c>
    </row>
    <row r="7352" hidden="1">
      <c r="A7352" s="1" t="s">
        <v>7</v>
      </c>
      <c r="B7352" s="11" t="s">
        <v>8044</v>
      </c>
      <c r="C7352" s="1" t="s">
        <v>536</v>
      </c>
    </row>
    <row r="7353">
      <c r="A7353" s="1" t="s">
        <v>6</v>
      </c>
      <c r="B7353" s="11" t="s">
        <v>8045</v>
      </c>
      <c r="C7353" s="1" t="s">
        <v>634</v>
      </c>
    </row>
    <row r="7354">
      <c r="A7354" s="1" t="s">
        <v>6</v>
      </c>
      <c r="B7354" s="11" t="s">
        <v>8046</v>
      </c>
      <c r="C7354" s="1" t="s">
        <v>597</v>
      </c>
    </row>
    <row r="7355" hidden="1">
      <c r="A7355" s="1" t="s">
        <v>7</v>
      </c>
      <c r="B7355" s="11" t="s">
        <v>8047</v>
      </c>
      <c r="C7355" s="1" t="s">
        <v>536</v>
      </c>
    </row>
    <row r="7356" hidden="1">
      <c r="A7356" s="1" t="s">
        <v>7</v>
      </c>
      <c r="B7356" s="11" t="s">
        <v>8048</v>
      </c>
      <c r="C7356" s="1" t="s">
        <v>536</v>
      </c>
    </row>
    <row r="7357" hidden="1">
      <c r="A7357" s="1" t="s">
        <v>7</v>
      </c>
      <c r="B7357" s="11" t="s">
        <v>8049</v>
      </c>
      <c r="C7357" s="1" t="s">
        <v>536</v>
      </c>
    </row>
    <row r="7358" hidden="1">
      <c r="A7358" s="1" t="s">
        <v>7</v>
      </c>
      <c r="B7358" s="11" t="s">
        <v>8050</v>
      </c>
      <c r="C7358" s="1" t="s">
        <v>536</v>
      </c>
    </row>
    <row r="7359">
      <c r="A7359" s="1" t="s">
        <v>6</v>
      </c>
      <c r="B7359" s="11" t="s">
        <v>8051</v>
      </c>
      <c r="C7359" s="1" t="s">
        <v>597</v>
      </c>
    </row>
    <row r="7360" hidden="1">
      <c r="A7360" s="1" t="s">
        <v>7</v>
      </c>
      <c r="B7360" s="11" t="s">
        <v>8052</v>
      </c>
      <c r="C7360" s="1" t="s">
        <v>571</v>
      </c>
    </row>
    <row r="7361">
      <c r="A7361" s="1" t="s">
        <v>6</v>
      </c>
      <c r="B7361" s="11" t="s">
        <v>8053</v>
      </c>
      <c r="C7361" s="1" t="s">
        <v>681</v>
      </c>
    </row>
    <row r="7362" hidden="1">
      <c r="A7362" s="1" t="s">
        <v>7</v>
      </c>
      <c r="B7362" s="11" t="s">
        <v>8054</v>
      </c>
      <c r="C7362" s="1" t="s">
        <v>536</v>
      </c>
    </row>
    <row r="7363" hidden="1">
      <c r="A7363" s="1" t="s">
        <v>7</v>
      </c>
      <c r="B7363" s="11" t="s">
        <v>8055</v>
      </c>
      <c r="C7363" s="1" t="s">
        <v>571</v>
      </c>
    </row>
    <row r="7364">
      <c r="A7364" s="1" t="s">
        <v>6</v>
      </c>
      <c r="B7364" s="11" t="s">
        <v>8056</v>
      </c>
      <c r="C7364" s="1" t="s">
        <v>538</v>
      </c>
    </row>
    <row r="7365" hidden="1">
      <c r="A7365" s="1" t="s">
        <v>7</v>
      </c>
      <c r="B7365" s="11" t="s">
        <v>8057</v>
      </c>
      <c r="C7365" s="1" t="s">
        <v>536</v>
      </c>
    </row>
    <row r="7366">
      <c r="A7366" s="1" t="s">
        <v>6</v>
      </c>
      <c r="B7366" s="11" t="s">
        <v>8058</v>
      </c>
      <c r="C7366" s="1" t="s">
        <v>528</v>
      </c>
    </row>
    <row r="7367" hidden="1">
      <c r="A7367" s="1" t="s">
        <v>7</v>
      </c>
      <c r="B7367" s="11" t="s">
        <v>8059</v>
      </c>
      <c r="C7367" s="1" t="s">
        <v>536</v>
      </c>
    </row>
    <row r="7368">
      <c r="A7368" s="1" t="s">
        <v>6</v>
      </c>
      <c r="B7368" s="11" t="s">
        <v>8060</v>
      </c>
      <c r="C7368" s="1" t="s">
        <v>694</v>
      </c>
    </row>
    <row r="7369">
      <c r="A7369" s="1" t="s">
        <v>6</v>
      </c>
      <c r="B7369" s="11" t="s">
        <v>8061</v>
      </c>
      <c r="C7369" s="1" t="s">
        <v>563</v>
      </c>
    </row>
    <row r="7370">
      <c r="A7370" s="1" t="s">
        <v>6</v>
      </c>
      <c r="B7370" s="11" t="s">
        <v>8062</v>
      </c>
      <c r="C7370" s="1" t="s">
        <v>576</v>
      </c>
    </row>
    <row r="7371" hidden="1">
      <c r="A7371" s="1" t="s">
        <v>7</v>
      </c>
      <c r="B7371" s="11" t="s">
        <v>8063</v>
      </c>
      <c r="C7371" s="1" t="s">
        <v>536</v>
      </c>
    </row>
    <row r="7372">
      <c r="A7372" s="1" t="s">
        <v>6</v>
      </c>
      <c r="B7372" s="11" t="s">
        <v>8064</v>
      </c>
      <c r="C7372" s="1" t="s">
        <v>599</v>
      </c>
    </row>
    <row r="7373">
      <c r="A7373" s="1" t="s">
        <v>6</v>
      </c>
      <c r="B7373" s="11" t="s">
        <v>8065</v>
      </c>
      <c r="C7373" s="1" t="s">
        <v>914</v>
      </c>
    </row>
    <row r="7374">
      <c r="A7374" s="1" t="s">
        <v>6</v>
      </c>
      <c r="B7374" s="11" t="s">
        <v>8066</v>
      </c>
      <c r="C7374" s="1" t="s">
        <v>685</v>
      </c>
    </row>
    <row r="7375">
      <c r="A7375" s="1" t="s">
        <v>6</v>
      </c>
      <c r="B7375" s="11" t="s">
        <v>8067</v>
      </c>
      <c r="C7375" s="1" t="s">
        <v>671</v>
      </c>
    </row>
    <row r="7376">
      <c r="A7376" s="1" t="s">
        <v>6</v>
      </c>
      <c r="B7376" s="11" t="s">
        <v>8068</v>
      </c>
      <c r="C7376" s="1" t="s">
        <v>1219</v>
      </c>
    </row>
    <row r="7377">
      <c r="A7377" s="1" t="s">
        <v>6</v>
      </c>
      <c r="B7377" s="11" t="s">
        <v>8069</v>
      </c>
      <c r="C7377" s="1" t="s">
        <v>540</v>
      </c>
    </row>
    <row r="7378">
      <c r="A7378" s="1" t="s">
        <v>6</v>
      </c>
      <c r="B7378" s="11" t="s">
        <v>8070</v>
      </c>
      <c r="C7378" s="1" t="s">
        <v>538</v>
      </c>
    </row>
    <row r="7379">
      <c r="A7379" s="1" t="s">
        <v>6</v>
      </c>
      <c r="B7379" s="11" t="s">
        <v>8071</v>
      </c>
      <c r="C7379" s="1" t="s">
        <v>642</v>
      </c>
    </row>
    <row r="7380">
      <c r="A7380" s="1" t="s">
        <v>6</v>
      </c>
      <c r="B7380" s="11" t="s">
        <v>8072</v>
      </c>
      <c r="C7380" s="1" t="s">
        <v>540</v>
      </c>
    </row>
    <row r="7381">
      <c r="A7381" s="1" t="s">
        <v>6</v>
      </c>
      <c r="B7381" s="11" t="s">
        <v>423</v>
      </c>
      <c r="C7381" s="1" t="s">
        <v>1410</v>
      </c>
    </row>
    <row r="7382" hidden="1">
      <c r="A7382" s="1" t="s">
        <v>7</v>
      </c>
      <c r="B7382" s="11" t="s">
        <v>8073</v>
      </c>
      <c r="C7382" s="1" t="s">
        <v>536</v>
      </c>
    </row>
    <row r="7383" hidden="1">
      <c r="A7383" s="1" t="s">
        <v>7</v>
      </c>
      <c r="B7383" s="11" t="s">
        <v>8074</v>
      </c>
      <c r="C7383" s="1" t="s">
        <v>571</v>
      </c>
    </row>
    <row r="7384" hidden="1">
      <c r="A7384" s="1" t="s">
        <v>7</v>
      </c>
      <c r="B7384" s="11" t="s">
        <v>8075</v>
      </c>
      <c r="C7384" s="1" t="s">
        <v>536</v>
      </c>
    </row>
    <row r="7385" hidden="1">
      <c r="A7385" s="1" t="s">
        <v>7</v>
      </c>
      <c r="B7385" s="11" t="s">
        <v>8076</v>
      </c>
      <c r="C7385" s="1" t="s">
        <v>536</v>
      </c>
    </row>
    <row r="7386" hidden="1">
      <c r="A7386" s="1" t="s">
        <v>7</v>
      </c>
      <c r="B7386" s="11" t="s">
        <v>8077</v>
      </c>
      <c r="C7386" s="1" t="s">
        <v>536</v>
      </c>
    </row>
    <row r="7387" hidden="1">
      <c r="A7387" s="1" t="s">
        <v>7</v>
      </c>
      <c r="B7387" s="11" t="s">
        <v>8078</v>
      </c>
      <c r="C7387" s="1" t="s">
        <v>536</v>
      </c>
    </row>
    <row r="7388" hidden="1">
      <c r="A7388" s="1" t="s">
        <v>7</v>
      </c>
      <c r="B7388" s="11" t="s">
        <v>8079</v>
      </c>
      <c r="C7388" s="1" t="s">
        <v>536</v>
      </c>
    </row>
    <row r="7389" hidden="1">
      <c r="A7389" s="1" t="s">
        <v>7</v>
      </c>
      <c r="B7389" s="11" t="s">
        <v>8080</v>
      </c>
      <c r="C7389" s="1" t="s">
        <v>571</v>
      </c>
    </row>
    <row r="7390" hidden="1">
      <c r="A7390" s="1" t="s">
        <v>7</v>
      </c>
      <c r="B7390" s="11" t="s">
        <v>8081</v>
      </c>
      <c r="C7390" s="1" t="s">
        <v>536</v>
      </c>
    </row>
    <row r="7391">
      <c r="A7391" s="1" t="s">
        <v>6</v>
      </c>
      <c r="B7391" s="11" t="s">
        <v>8082</v>
      </c>
      <c r="C7391" s="1" t="s">
        <v>694</v>
      </c>
    </row>
    <row r="7392" hidden="1">
      <c r="A7392" s="1" t="s">
        <v>7</v>
      </c>
      <c r="B7392" s="11" t="s">
        <v>8083</v>
      </c>
      <c r="C7392" s="1" t="s">
        <v>526</v>
      </c>
    </row>
    <row r="7393">
      <c r="A7393" s="1" t="s">
        <v>6</v>
      </c>
      <c r="B7393" s="11" t="s">
        <v>8084</v>
      </c>
      <c r="C7393" s="1" t="s">
        <v>1910</v>
      </c>
    </row>
    <row r="7394">
      <c r="A7394" s="1" t="s">
        <v>6</v>
      </c>
      <c r="B7394" s="11" t="s">
        <v>8085</v>
      </c>
      <c r="C7394" s="1" t="s">
        <v>580</v>
      </c>
    </row>
    <row r="7395">
      <c r="A7395" s="1" t="s">
        <v>6</v>
      </c>
      <c r="B7395" s="11" t="s">
        <v>8086</v>
      </c>
      <c r="C7395" s="1" t="s">
        <v>557</v>
      </c>
    </row>
    <row r="7396">
      <c r="A7396" s="1" t="s">
        <v>6</v>
      </c>
      <c r="B7396" s="11" t="s">
        <v>8087</v>
      </c>
      <c r="C7396" s="1" t="s">
        <v>599</v>
      </c>
    </row>
    <row r="7397">
      <c r="A7397" s="1" t="s">
        <v>6</v>
      </c>
      <c r="B7397" s="11" t="s">
        <v>8088</v>
      </c>
      <c r="C7397" s="1" t="s">
        <v>567</v>
      </c>
    </row>
    <row r="7398">
      <c r="A7398" s="1" t="s">
        <v>6</v>
      </c>
      <c r="B7398" s="11" t="s">
        <v>8089</v>
      </c>
      <c r="C7398" s="1" t="s">
        <v>642</v>
      </c>
    </row>
    <row r="7399">
      <c r="A7399" s="1" t="s">
        <v>6</v>
      </c>
      <c r="B7399" s="11" t="s">
        <v>8090</v>
      </c>
      <c r="C7399" s="1" t="s">
        <v>530</v>
      </c>
    </row>
    <row r="7400" hidden="1">
      <c r="A7400" s="1" t="s">
        <v>7</v>
      </c>
      <c r="B7400" s="11" t="s">
        <v>8091</v>
      </c>
      <c r="C7400" s="1" t="s">
        <v>571</v>
      </c>
    </row>
    <row r="7401" hidden="1">
      <c r="A7401" s="1" t="s">
        <v>7</v>
      </c>
      <c r="B7401" s="11" t="s">
        <v>8092</v>
      </c>
      <c r="C7401" s="1" t="s">
        <v>526</v>
      </c>
    </row>
    <row r="7402" hidden="1">
      <c r="A7402" s="1" t="s">
        <v>7</v>
      </c>
      <c r="B7402" s="11" t="s">
        <v>8093</v>
      </c>
      <c r="C7402" s="1" t="s">
        <v>526</v>
      </c>
    </row>
    <row r="7403">
      <c r="A7403" s="1" t="s">
        <v>6</v>
      </c>
      <c r="B7403" s="11" t="s">
        <v>8094</v>
      </c>
      <c r="C7403" s="1" t="s">
        <v>634</v>
      </c>
    </row>
    <row r="7404" hidden="1">
      <c r="A7404" s="1" t="s">
        <v>7</v>
      </c>
      <c r="B7404" s="11" t="s">
        <v>8095</v>
      </c>
      <c r="C7404" s="1" t="s">
        <v>571</v>
      </c>
    </row>
    <row r="7405">
      <c r="A7405" s="1" t="s">
        <v>6</v>
      </c>
      <c r="B7405" s="11" t="s">
        <v>8096</v>
      </c>
      <c r="C7405" s="1" t="s">
        <v>664</v>
      </c>
    </row>
    <row r="7406">
      <c r="A7406" s="1" t="s">
        <v>6</v>
      </c>
      <c r="B7406" s="11" t="s">
        <v>8097</v>
      </c>
      <c r="C7406" s="1" t="s">
        <v>595</v>
      </c>
    </row>
    <row r="7407">
      <c r="A7407" s="1" t="s">
        <v>6</v>
      </c>
      <c r="B7407" s="11" t="s">
        <v>8098</v>
      </c>
      <c r="C7407" s="1" t="s">
        <v>587</v>
      </c>
    </row>
    <row r="7408" hidden="1">
      <c r="A7408" s="1" t="s">
        <v>7</v>
      </c>
      <c r="B7408" s="11" t="s">
        <v>8099</v>
      </c>
      <c r="C7408" s="1" t="s">
        <v>628</v>
      </c>
    </row>
    <row r="7409">
      <c r="A7409" s="1" t="s">
        <v>6</v>
      </c>
      <c r="B7409" s="11" t="s">
        <v>8100</v>
      </c>
      <c r="C7409" s="1" t="s">
        <v>705</v>
      </c>
    </row>
    <row r="7410">
      <c r="A7410" s="1" t="s">
        <v>6</v>
      </c>
      <c r="B7410" s="11" t="s">
        <v>8101</v>
      </c>
      <c r="C7410" s="1" t="s">
        <v>886</v>
      </c>
    </row>
    <row r="7411">
      <c r="A7411" s="1" t="s">
        <v>6</v>
      </c>
      <c r="B7411" s="11" t="s">
        <v>8102</v>
      </c>
      <c r="C7411" s="1" t="s">
        <v>610</v>
      </c>
    </row>
    <row r="7412">
      <c r="A7412" s="1" t="s">
        <v>6</v>
      </c>
      <c r="B7412" s="11" t="s">
        <v>8103</v>
      </c>
      <c r="C7412" s="1" t="s">
        <v>836</v>
      </c>
    </row>
    <row r="7413" hidden="1">
      <c r="A7413" s="1" t="s">
        <v>7</v>
      </c>
      <c r="B7413" s="11" t="s">
        <v>8104</v>
      </c>
      <c r="C7413" s="1" t="s">
        <v>571</v>
      </c>
    </row>
    <row r="7414">
      <c r="A7414" s="1" t="s">
        <v>6</v>
      </c>
      <c r="B7414" s="11" t="s">
        <v>8105</v>
      </c>
      <c r="C7414" s="1" t="s">
        <v>599</v>
      </c>
    </row>
    <row r="7415" hidden="1">
      <c r="A7415" s="1" t="s">
        <v>7</v>
      </c>
      <c r="B7415" s="11" t="s">
        <v>8106</v>
      </c>
      <c r="C7415" s="1" t="s">
        <v>536</v>
      </c>
    </row>
    <row r="7416">
      <c r="A7416" s="1" t="s">
        <v>6</v>
      </c>
      <c r="B7416" s="11" t="s">
        <v>8107</v>
      </c>
      <c r="C7416" s="1" t="s">
        <v>528</v>
      </c>
    </row>
    <row r="7417">
      <c r="A7417" s="1" t="s">
        <v>6</v>
      </c>
      <c r="B7417" s="11" t="s">
        <v>8108</v>
      </c>
      <c r="C7417" s="1" t="s">
        <v>563</v>
      </c>
    </row>
    <row r="7418" hidden="1">
      <c r="A7418" s="1" t="s">
        <v>7</v>
      </c>
      <c r="B7418" s="11" t="s">
        <v>8109</v>
      </c>
      <c r="C7418" s="1" t="s">
        <v>628</v>
      </c>
    </row>
    <row r="7419" hidden="1">
      <c r="A7419" s="1" t="s">
        <v>7</v>
      </c>
      <c r="B7419" s="11" t="s">
        <v>8110</v>
      </c>
      <c r="C7419" s="1" t="s">
        <v>536</v>
      </c>
    </row>
    <row r="7420">
      <c r="A7420" s="1" t="s">
        <v>6</v>
      </c>
      <c r="B7420" s="11" t="s">
        <v>8111</v>
      </c>
      <c r="C7420" s="1" t="s">
        <v>552</v>
      </c>
    </row>
    <row r="7421">
      <c r="A7421" s="1" t="s">
        <v>6</v>
      </c>
      <c r="B7421" s="11" t="s">
        <v>8112</v>
      </c>
      <c r="C7421" s="1" t="s">
        <v>634</v>
      </c>
    </row>
    <row r="7422">
      <c r="A7422" s="1" t="s">
        <v>6</v>
      </c>
      <c r="B7422" s="11" t="s">
        <v>8113</v>
      </c>
      <c r="C7422" s="1" t="s">
        <v>597</v>
      </c>
    </row>
    <row r="7423">
      <c r="A7423" s="1" t="s">
        <v>6</v>
      </c>
      <c r="B7423" s="11" t="s">
        <v>8114</v>
      </c>
      <c r="C7423" s="1" t="s">
        <v>879</v>
      </c>
    </row>
    <row r="7424">
      <c r="A7424" s="1" t="s">
        <v>6</v>
      </c>
      <c r="B7424" s="11" t="s">
        <v>8115</v>
      </c>
      <c r="C7424" s="1" t="s">
        <v>620</v>
      </c>
    </row>
    <row r="7425" hidden="1">
      <c r="A7425" s="1" t="s">
        <v>7</v>
      </c>
      <c r="B7425" s="11" t="s">
        <v>8116</v>
      </c>
      <c r="C7425" s="1" t="s">
        <v>536</v>
      </c>
    </row>
    <row r="7426">
      <c r="A7426" s="1" t="s">
        <v>6</v>
      </c>
      <c r="B7426" s="11" t="s">
        <v>8117</v>
      </c>
      <c r="C7426" s="1" t="s">
        <v>552</v>
      </c>
    </row>
    <row r="7427" hidden="1">
      <c r="A7427" s="1" t="s">
        <v>7</v>
      </c>
      <c r="B7427" s="11" t="s">
        <v>8118</v>
      </c>
      <c r="C7427" s="1" t="s">
        <v>536</v>
      </c>
    </row>
    <row r="7428">
      <c r="A7428" s="1" t="s">
        <v>6</v>
      </c>
      <c r="B7428" s="11" t="s">
        <v>8119</v>
      </c>
      <c r="C7428" s="1" t="s">
        <v>1593</v>
      </c>
    </row>
    <row r="7429">
      <c r="A7429" s="1" t="s">
        <v>6</v>
      </c>
      <c r="B7429" s="11" t="s">
        <v>8120</v>
      </c>
      <c r="C7429" s="1" t="s">
        <v>809</v>
      </c>
    </row>
    <row r="7430">
      <c r="A7430" s="1" t="s">
        <v>6</v>
      </c>
      <c r="B7430" s="11" t="s">
        <v>8121</v>
      </c>
      <c r="C7430" s="1" t="s">
        <v>758</v>
      </c>
    </row>
    <row r="7431">
      <c r="A7431" s="1" t="s">
        <v>6</v>
      </c>
      <c r="B7431" s="11" t="s">
        <v>8122</v>
      </c>
      <c r="C7431" s="1" t="s">
        <v>2389</v>
      </c>
    </row>
    <row r="7432" hidden="1">
      <c r="A7432" s="1" t="s">
        <v>7</v>
      </c>
      <c r="B7432" s="11" t="s">
        <v>8123</v>
      </c>
      <c r="C7432" s="1" t="s">
        <v>571</v>
      </c>
    </row>
    <row r="7433" hidden="1">
      <c r="A7433" s="1" t="s">
        <v>7</v>
      </c>
      <c r="B7433" s="11" t="s">
        <v>8124</v>
      </c>
      <c r="C7433" s="1" t="s">
        <v>571</v>
      </c>
    </row>
    <row r="7434">
      <c r="A7434" s="1" t="s">
        <v>6</v>
      </c>
      <c r="B7434" s="11" t="s">
        <v>8125</v>
      </c>
      <c r="C7434" s="1" t="s">
        <v>886</v>
      </c>
    </row>
    <row r="7435">
      <c r="A7435" s="1" t="s">
        <v>6</v>
      </c>
      <c r="B7435" s="11" t="s">
        <v>8126</v>
      </c>
      <c r="C7435" s="1" t="s">
        <v>569</v>
      </c>
    </row>
    <row r="7436">
      <c r="A7436" s="1" t="s">
        <v>6</v>
      </c>
      <c r="B7436" s="11" t="s">
        <v>8127</v>
      </c>
      <c r="C7436" s="1" t="s">
        <v>764</v>
      </c>
    </row>
    <row r="7437">
      <c r="A7437" s="1" t="s">
        <v>6</v>
      </c>
      <c r="B7437" s="11" t="s">
        <v>8128</v>
      </c>
      <c r="C7437" s="1" t="s">
        <v>591</v>
      </c>
    </row>
    <row r="7438">
      <c r="A7438" s="1" t="s">
        <v>6</v>
      </c>
      <c r="B7438" s="11" t="s">
        <v>8129</v>
      </c>
      <c r="C7438" s="1" t="s">
        <v>685</v>
      </c>
    </row>
    <row r="7439">
      <c r="A7439" s="1" t="s">
        <v>6</v>
      </c>
      <c r="B7439" s="11" t="s">
        <v>8130</v>
      </c>
      <c r="C7439" s="1" t="s">
        <v>1314</v>
      </c>
    </row>
    <row r="7440">
      <c r="A7440" s="1" t="s">
        <v>6</v>
      </c>
      <c r="B7440" s="11" t="s">
        <v>8131</v>
      </c>
      <c r="C7440" s="1" t="s">
        <v>599</v>
      </c>
    </row>
    <row r="7441">
      <c r="A7441" s="1" t="s">
        <v>6</v>
      </c>
      <c r="B7441" s="11" t="s">
        <v>8132</v>
      </c>
      <c r="C7441" s="1" t="s">
        <v>599</v>
      </c>
    </row>
    <row r="7442">
      <c r="A7442" s="1" t="s">
        <v>6</v>
      </c>
      <c r="B7442" s="11" t="s">
        <v>8133</v>
      </c>
      <c r="C7442" s="1" t="s">
        <v>634</v>
      </c>
    </row>
    <row r="7443" hidden="1">
      <c r="A7443" s="1" t="s">
        <v>7</v>
      </c>
      <c r="B7443" s="11" t="s">
        <v>8134</v>
      </c>
      <c r="C7443" s="1" t="s">
        <v>571</v>
      </c>
    </row>
    <row r="7444" hidden="1">
      <c r="A7444" s="1" t="s">
        <v>7</v>
      </c>
      <c r="B7444" s="11" t="s">
        <v>8135</v>
      </c>
      <c r="C7444" s="1" t="s">
        <v>536</v>
      </c>
    </row>
    <row r="7445" hidden="1">
      <c r="A7445" s="1" t="s">
        <v>7</v>
      </c>
      <c r="B7445" s="11" t="s">
        <v>8136</v>
      </c>
      <c r="C7445" s="1" t="s">
        <v>1236</v>
      </c>
    </row>
    <row r="7446">
      <c r="A7446" s="1" t="s">
        <v>6</v>
      </c>
      <c r="B7446" s="11" t="s">
        <v>8137</v>
      </c>
      <c r="C7446" s="1" t="s">
        <v>528</v>
      </c>
    </row>
    <row r="7447">
      <c r="A7447" s="1" t="s">
        <v>6</v>
      </c>
      <c r="B7447" s="11" t="s">
        <v>8138</v>
      </c>
      <c r="C7447" s="1" t="s">
        <v>700</v>
      </c>
    </row>
    <row r="7448" hidden="1">
      <c r="A7448" s="1" t="s">
        <v>7</v>
      </c>
      <c r="B7448" s="11" t="s">
        <v>8139</v>
      </c>
      <c r="C7448" s="1" t="s">
        <v>628</v>
      </c>
    </row>
    <row r="7449">
      <c r="A7449" s="1" t="s">
        <v>6</v>
      </c>
      <c r="B7449" s="11" t="s">
        <v>8140</v>
      </c>
      <c r="C7449" s="1" t="s">
        <v>576</v>
      </c>
    </row>
    <row r="7450">
      <c r="A7450" s="1" t="s">
        <v>6</v>
      </c>
      <c r="B7450" s="11" t="s">
        <v>8141</v>
      </c>
      <c r="C7450" s="1" t="s">
        <v>1593</v>
      </c>
    </row>
    <row r="7451">
      <c r="A7451" s="1" t="s">
        <v>6</v>
      </c>
      <c r="B7451" s="11" t="s">
        <v>8142</v>
      </c>
      <c r="C7451" s="1" t="s">
        <v>540</v>
      </c>
    </row>
    <row r="7452" hidden="1">
      <c r="A7452" s="1" t="s">
        <v>7</v>
      </c>
      <c r="B7452" s="11" t="s">
        <v>8143</v>
      </c>
      <c r="C7452" s="1" t="s">
        <v>536</v>
      </c>
    </row>
    <row r="7453">
      <c r="A7453" s="1" t="s">
        <v>6</v>
      </c>
      <c r="B7453" s="11" t="s">
        <v>8144</v>
      </c>
      <c r="C7453" s="1" t="s">
        <v>879</v>
      </c>
    </row>
    <row r="7454" hidden="1">
      <c r="A7454" s="1" t="s">
        <v>7</v>
      </c>
      <c r="B7454" s="11" t="s">
        <v>8145</v>
      </c>
      <c r="C7454" s="1" t="s">
        <v>628</v>
      </c>
    </row>
    <row r="7455">
      <c r="A7455" s="1" t="s">
        <v>6</v>
      </c>
      <c r="B7455" s="11" t="s">
        <v>8146</v>
      </c>
      <c r="C7455" s="1" t="s">
        <v>642</v>
      </c>
    </row>
    <row r="7456">
      <c r="A7456" s="1" t="s">
        <v>6</v>
      </c>
      <c r="B7456" s="11" t="s">
        <v>8147</v>
      </c>
      <c r="C7456" s="1" t="s">
        <v>696</v>
      </c>
    </row>
    <row r="7457" hidden="1">
      <c r="A7457" s="1" t="s">
        <v>7</v>
      </c>
      <c r="B7457" s="11" t="s">
        <v>8148</v>
      </c>
      <c r="C7457" s="1" t="s">
        <v>536</v>
      </c>
    </row>
    <row r="7458">
      <c r="A7458" s="1" t="s">
        <v>6</v>
      </c>
      <c r="B7458" s="11" t="s">
        <v>8149</v>
      </c>
      <c r="C7458" s="1" t="s">
        <v>528</v>
      </c>
    </row>
    <row r="7459" hidden="1">
      <c r="A7459" s="1" t="s">
        <v>7</v>
      </c>
      <c r="B7459" s="11" t="s">
        <v>8150</v>
      </c>
      <c r="C7459" s="1" t="s">
        <v>536</v>
      </c>
    </row>
    <row r="7460">
      <c r="A7460" s="1" t="s">
        <v>6</v>
      </c>
      <c r="B7460" s="11" t="s">
        <v>8151</v>
      </c>
      <c r="C7460" s="1" t="s">
        <v>645</v>
      </c>
    </row>
    <row r="7461">
      <c r="A7461" s="1" t="s">
        <v>6</v>
      </c>
      <c r="B7461" s="11" t="s">
        <v>8152</v>
      </c>
      <c r="C7461" s="1" t="s">
        <v>761</v>
      </c>
    </row>
    <row r="7462">
      <c r="A7462" s="1" t="s">
        <v>6</v>
      </c>
      <c r="B7462" s="11" t="s">
        <v>8153</v>
      </c>
      <c r="C7462" s="1" t="s">
        <v>645</v>
      </c>
    </row>
    <row r="7463" hidden="1">
      <c r="A7463" s="1" t="s">
        <v>7</v>
      </c>
      <c r="B7463" s="11" t="s">
        <v>8154</v>
      </c>
      <c r="C7463" s="1" t="s">
        <v>571</v>
      </c>
    </row>
    <row r="7464">
      <c r="A7464" s="1" t="s">
        <v>6</v>
      </c>
      <c r="B7464" s="11" t="s">
        <v>8155</v>
      </c>
      <c r="C7464" s="1" t="s">
        <v>1410</v>
      </c>
    </row>
    <row r="7465">
      <c r="A7465" s="1" t="s">
        <v>6</v>
      </c>
      <c r="B7465" s="11" t="s">
        <v>8156</v>
      </c>
      <c r="C7465" s="1" t="s">
        <v>610</v>
      </c>
    </row>
    <row r="7466" hidden="1">
      <c r="A7466" s="1" t="s">
        <v>7</v>
      </c>
      <c r="B7466" s="11" t="s">
        <v>8157</v>
      </c>
      <c r="C7466" s="1" t="s">
        <v>628</v>
      </c>
    </row>
    <row r="7467" hidden="1">
      <c r="A7467" s="1" t="s">
        <v>7</v>
      </c>
      <c r="B7467" s="11" t="s">
        <v>8158</v>
      </c>
      <c r="C7467" s="1" t="s">
        <v>536</v>
      </c>
    </row>
    <row r="7468">
      <c r="A7468" s="1" t="s">
        <v>6</v>
      </c>
      <c r="B7468" s="11" t="s">
        <v>8159</v>
      </c>
      <c r="C7468" s="1" t="s">
        <v>595</v>
      </c>
    </row>
    <row r="7469">
      <c r="A7469" s="1" t="s">
        <v>6</v>
      </c>
      <c r="B7469" s="11" t="s">
        <v>8160</v>
      </c>
      <c r="C7469" s="1" t="s">
        <v>645</v>
      </c>
    </row>
    <row r="7470">
      <c r="A7470" s="1" t="s">
        <v>6</v>
      </c>
      <c r="B7470" s="11" t="s">
        <v>8161</v>
      </c>
      <c r="C7470" s="1" t="s">
        <v>569</v>
      </c>
    </row>
    <row r="7471">
      <c r="A7471" s="1" t="s">
        <v>6</v>
      </c>
      <c r="B7471" s="11" t="s">
        <v>8162</v>
      </c>
      <c r="C7471" s="1" t="s">
        <v>700</v>
      </c>
    </row>
    <row r="7472">
      <c r="A7472" s="1" t="s">
        <v>6</v>
      </c>
      <c r="B7472" s="11" t="s">
        <v>8163</v>
      </c>
      <c r="C7472" s="1" t="s">
        <v>580</v>
      </c>
    </row>
    <row r="7473">
      <c r="A7473" s="1" t="s">
        <v>6</v>
      </c>
      <c r="B7473" s="11" t="s">
        <v>8164</v>
      </c>
      <c r="C7473" s="1" t="s">
        <v>1593</v>
      </c>
    </row>
    <row r="7474">
      <c r="A7474" s="1" t="s">
        <v>6</v>
      </c>
      <c r="B7474" s="11" t="s">
        <v>8165</v>
      </c>
      <c r="C7474" s="1" t="s">
        <v>538</v>
      </c>
    </row>
    <row r="7475" hidden="1">
      <c r="A7475" s="1" t="s">
        <v>7</v>
      </c>
      <c r="B7475" s="11" t="s">
        <v>8166</v>
      </c>
      <c r="C7475" s="1" t="s">
        <v>536</v>
      </c>
    </row>
    <row r="7476" hidden="1">
      <c r="A7476" s="1" t="s">
        <v>7</v>
      </c>
      <c r="B7476" s="11" t="s">
        <v>8167</v>
      </c>
      <c r="C7476" s="1" t="s">
        <v>628</v>
      </c>
    </row>
    <row r="7477">
      <c r="A7477" s="1" t="s">
        <v>6</v>
      </c>
      <c r="B7477" s="11" t="s">
        <v>8168</v>
      </c>
      <c r="C7477" s="1" t="s">
        <v>546</v>
      </c>
    </row>
    <row r="7478">
      <c r="A7478" s="1" t="s">
        <v>6</v>
      </c>
      <c r="B7478" s="11" t="s">
        <v>8169</v>
      </c>
      <c r="C7478" s="1" t="s">
        <v>1122</v>
      </c>
    </row>
    <row r="7479">
      <c r="A7479" s="1" t="s">
        <v>6</v>
      </c>
      <c r="B7479" s="11" t="s">
        <v>8170</v>
      </c>
      <c r="C7479" s="1" t="s">
        <v>610</v>
      </c>
    </row>
    <row r="7480">
      <c r="A7480" s="1" t="s">
        <v>6</v>
      </c>
      <c r="B7480" s="11" t="s">
        <v>8171</v>
      </c>
      <c r="C7480" s="1" t="s">
        <v>1021</v>
      </c>
    </row>
    <row r="7481">
      <c r="A7481" s="1" t="s">
        <v>6</v>
      </c>
      <c r="B7481" s="11" t="s">
        <v>8172</v>
      </c>
      <c r="C7481" s="1" t="s">
        <v>534</v>
      </c>
    </row>
    <row r="7482">
      <c r="A7482" s="1" t="s">
        <v>6</v>
      </c>
      <c r="B7482" s="11" t="s">
        <v>8173</v>
      </c>
      <c r="C7482" s="1" t="s">
        <v>803</v>
      </c>
    </row>
    <row r="7483">
      <c r="A7483" s="1" t="s">
        <v>6</v>
      </c>
      <c r="B7483" s="11" t="s">
        <v>8174</v>
      </c>
      <c r="C7483" s="1" t="s">
        <v>1288</v>
      </c>
    </row>
    <row r="7484">
      <c r="A7484" s="1" t="s">
        <v>6</v>
      </c>
      <c r="B7484" s="11" t="s">
        <v>8175</v>
      </c>
      <c r="C7484" s="1" t="s">
        <v>673</v>
      </c>
    </row>
    <row r="7485" hidden="1">
      <c r="A7485" s="1" t="s">
        <v>7</v>
      </c>
      <c r="B7485" s="11" t="s">
        <v>434</v>
      </c>
      <c r="C7485" s="1" t="s">
        <v>536</v>
      </c>
    </row>
    <row r="7486" hidden="1">
      <c r="A7486" s="1" t="s">
        <v>7</v>
      </c>
      <c r="B7486" s="11" t="s">
        <v>8176</v>
      </c>
      <c r="C7486" s="1" t="s">
        <v>536</v>
      </c>
    </row>
    <row r="7487" hidden="1">
      <c r="A7487" s="1" t="s">
        <v>7</v>
      </c>
      <c r="B7487" s="11" t="s">
        <v>8177</v>
      </c>
      <c r="C7487" s="1" t="s">
        <v>536</v>
      </c>
    </row>
    <row r="7488" hidden="1">
      <c r="A7488" s="1" t="s">
        <v>7</v>
      </c>
      <c r="B7488" s="11" t="s">
        <v>8178</v>
      </c>
      <c r="C7488" s="1" t="s">
        <v>536</v>
      </c>
    </row>
    <row r="7489">
      <c r="A7489" s="1" t="s">
        <v>6</v>
      </c>
      <c r="B7489" s="11" t="s">
        <v>8179</v>
      </c>
      <c r="C7489" s="1" t="s">
        <v>565</v>
      </c>
    </row>
    <row r="7490" hidden="1">
      <c r="A7490" s="1" t="s">
        <v>7</v>
      </c>
      <c r="B7490" s="11" t="s">
        <v>8180</v>
      </c>
      <c r="C7490" s="1" t="s">
        <v>536</v>
      </c>
    </row>
    <row r="7491">
      <c r="A7491" s="1" t="s">
        <v>6</v>
      </c>
      <c r="B7491" s="11" t="s">
        <v>8181</v>
      </c>
      <c r="C7491" s="1" t="s">
        <v>528</v>
      </c>
    </row>
    <row r="7492">
      <c r="A7492" s="1" t="s">
        <v>6</v>
      </c>
      <c r="B7492" s="11" t="s">
        <v>8182</v>
      </c>
      <c r="C7492" s="1" t="s">
        <v>530</v>
      </c>
    </row>
    <row r="7493">
      <c r="A7493" s="1" t="s">
        <v>6</v>
      </c>
      <c r="B7493" s="11" t="s">
        <v>8183</v>
      </c>
      <c r="C7493" s="1" t="s">
        <v>758</v>
      </c>
    </row>
    <row r="7494" hidden="1">
      <c r="A7494" s="1" t="s">
        <v>7</v>
      </c>
      <c r="B7494" s="11" t="s">
        <v>8184</v>
      </c>
      <c r="C7494" s="1" t="s">
        <v>536</v>
      </c>
    </row>
    <row r="7495" hidden="1">
      <c r="A7495" s="1" t="s">
        <v>7</v>
      </c>
      <c r="B7495" s="11" t="s">
        <v>8185</v>
      </c>
      <c r="C7495" s="1" t="s">
        <v>536</v>
      </c>
    </row>
    <row r="7496">
      <c r="A7496" s="1" t="s">
        <v>6</v>
      </c>
      <c r="B7496" s="11" t="s">
        <v>8186</v>
      </c>
      <c r="C7496" s="1" t="s">
        <v>803</v>
      </c>
    </row>
    <row r="7497">
      <c r="A7497" s="1" t="s">
        <v>6</v>
      </c>
      <c r="B7497" s="11" t="s">
        <v>8187</v>
      </c>
      <c r="C7497" s="1" t="s">
        <v>923</v>
      </c>
    </row>
    <row r="7498">
      <c r="A7498" s="1" t="s">
        <v>6</v>
      </c>
      <c r="B7498" s="11" t="s">
        <v>8188</v>
      </c>
      <c r="C7498" s="1" t="s">
        <v>540</v>
      </c>
    </row>
    <row r="7499">
      <c r="A7499" s="1" t="s">
        <v>6</v>
      </c>
      <c r="B7499" s="11" t="s">
        <v>8189</v>
      </c>
      <c r="C7499" s="1" t="s">
        <v>610</v>
      </c>
    </row>
    <row r="7500">
      <c r="A7500" s="1" t="s">
        <v>6</v>
      </c>
      <c r="B7500" s="11" t="s">
        <v>8190</v>
      </c>
      <c r="C7500" s="1" t="s">
        <v>694</v>
      </c>
    </row>
    <row r="7501" hidden="1">
      <c r="A7501" s="1" t="s">
        <v>7</v>
      </c>
      <c r="B7501" s="11" t="s">
        <v>8191</v>
      </c>
      <c r="C7501" s="1" t="s">
        <v>536</v>
      </c>
    </row>
    <row r="7502" hidden="1">
      <c r="A7502" s="1" t="s">
        <v>7</v>
      </c>
      <c r="B7502" s="11" t="s">
        <v>8192</v>
      </c>
      <c r="C7502" s="1" t="s">
        <v>536</v>
      </c>
    </row>
    <row r="7503">
      <c r="A7503" s="1" t="s">
        <v>6</v>
      </c>
      <c r="B7503" s="11" t="s">
        <v>8193</v>
      </c>
      <c r="C7503" s="1" t="s">
        <v>534</v>
      </c>
    </row>
    <row r="7504">
      <c r="A7504" s="1" t="s">
        <v>6</v>
      </c>
      <c r="B7504" s="11" t="s">
        <v>8194</v>
      </c>
      <c r="C7504" s="1" t="s">
        <v>700</v>
      </c>
    </row>
    <row r="7505" hidden="1">
      <c r="A7505" s="1" t="s">
        <v>7</v>
      </c>
      <c r="B7505" s="11" t="s">
        <v>8195</v>
      </c>
      <c r="C7505" s="1" t="s">
        <v>571</v>
      </c>
    </row>
    <row r="7506">
      <c r="A7506" s="1" t="s">
        <v>6</v>
      </c>
      <c r="B7506" s="11" t="s">
        <v>8196</v>
      </c>
      <c r="C7506" s="1" t="s">
        <v>681</v>
      </c>
    </row>
    <row r="7507">
      <c r="A7507" s="1" t="s">
        <v>6</v>
      </c>
      <c r="B7507" s="11" t="s">
        <v>8197</v>
      </c>
      <c r="C7507" s="1" t="s">
        <v>620</v>
      </c>
    </row>
    <row r="7508">
      <c r="A7508" s="1" t="s">
        <v>6</v>
      </c>
      <c r="B7508" s="11" t="s">
        <v>8198</v>
      </c>
      <c r="C7508" s="1" t="s">
        <v>538</v>
      </c>
    </row>
    <row r="7509">
      <c r="A7509" s="1" t="s">
        <v>6</v>
      </c>
      <c r="B7509" s="11" t="s">
        <v>8199</v>
      </c>
      <c r="C7509" s="1" t="s">
        <v>552</v>
      </c>
    </row>
    <row r="7510" hidden="1">
      <c r="A7510" s="1" t="s">
        <v>7</v>
      </c>
      <c r="B7510" s="11" t="s">
        <v>8200</v>
      </c>
      <c r="C7510" s="1" t="s">
        <v>536</v>
      </c>
    </row>
    <row r="7511">
      <c r="A7511" s="1" t="s">
        <v>6</v>
      </c>
      <c r="B7511" s="11" t="s">
        <v>8201</v>
      </c>
      <c r="C7511" s="1" t="s">
        <v>580</v>
      </c>
    </row>
    <row r="7512">
      <c r="A7512" s="1" t="s">
        <v>6</v>
      </c>
      <c r="B7512" s="11" t="s">
        <v>8202</v>
      </c>
      <c r="C7512" s="1" t="s">
        <v>528</v>
      </c>
    </row>
    <row r="7513">
      <c r="A7513" s="1" t="s">
        <v>6</v>
      </c>
      <c r="B7513" s="11" t="s">
        <v>8203</v>
      </c>
      <c r="C7513" s="1" t="s">
        <v>943</v>
      </c>
    </row>
    <row r="7514">
      <c r="A7514" s="1" t="s">
        <v>6</v>
      </c>
      <c r="B7514" s="11" t="s">
        <v>8204</v>
      </c>
      <c r="C7514" s="1" t="s">
        <v>599</v>
      </c>
    </row>
    <row r="7515" hidden="1">
      <c r="A7515" s="1" t="s">
        <v>7</v>
      </c>
      <c r="B7515" s="11" t="s">
        <v>8205</v>
      </c>
      <c r="C7515" s="1" t="s">
        <v>536</v>
      </c>
    </row>
    <row r="7516">
      <c r="A7516" s="1" t="s">
        <v>6</v>
      </c>
      <c r="B7516" s="11" t="s">
        <v>8206</v>
      </c>
      <c r="C7516" s="1" t="s">
        <v>645</v>
      </c>
    </row>
    <row r="7517">
      <c r="A7517" s="1" t="s">
        <v>6</v>
      </c>
      <c r="B7517" s="11" t="s">
        <v>8207</v>
      </c>
      <c r="C7517" s="1" t="s">
        <v>550</v>
      </c>
    </row>
    <row r="7518">
      <c r="A7518" s="1" t="s">
        <v>6</v>
      </c>
      <c r="B7518" s="11" t="s">
        <v>8208</v>
      </c>
      <c r="C7518" s="1" t="s">
        <v>552</v>
      </c>
    </row>
    <row r="7519">
      <c r="A7519" s="1" t="s">
        <v>6</v>
      </c>
      <c r="B7519" s="11" t="s">
        <v>8209</v>
      </c>
      <c r="C7519" s="1" t="s">
        <v>645</v>
      </c>
    </row>
    <row r="7520">
      <c r="A7520" s="1" t="s">
        <v>6</v>
      </c>
      <c r="B7520" s="11" t="s">
        <v>8210</v>
      </c>
      <c r="C7520" s="1" t="s">
        <v>1116</v>
      </c>
    </row>
    <row r="7521">
      <c r="A7521" s="1" t="s">
        <v>6</v>
      </c>
      <c r="B7521" s="11" t="s">
        <v>8211</v>
      </c>
      <c r="C7521" s="1" t="s">
        <v>645</v>
      </c>
    </row>
    <row r="7522" hidden="1">
      <c r="A7522" s="1" t="s">
        <v>7</v>
      </c>
      <c r="B7522" s="11" t="s">
        <v>8212</v>
      </c>
      <c r="C7522" s="1" t="s">
        <v>1236</v>
      </c>
    </row>
    <row r="7523">
      <c r="A7523" s="1" t="s">
        <v>6</v>
      </c>
      <c r="B7523" s="11" t="s">
        <v>8213</v>
      </c>
      <c r="C7523" s="1" t="s">
        <v>538</v>
      </c>
    </row>
    <row r="7524" hidden="1">
      <c r="A7524" s="1" t="s">
        <v>7</v>
      </c>
      <c r="B7524" s="11" t="s">
        <v>8214</v>
      </c>
      <c r="C7524" s="1" t="s">
        <v>571</v>
      </c>
    </row>
    <row r="7525">
      <c r="A7525" s="1" t="s">
        <v>6</v>
      </c>
      <c r="B7525" s="11" t="s">
        <v>8215</v>
      </c>
      <c r="C7525" s="1" t="s">
        <v>554</v>
      </c>
    </row>
    <row r="7526">
      <c r="A7526" s="1" t="s">
        <v>6</v>
      </c>
      <c r="B7526" s="11" t="s">
        <v>8216</v>
      </c>
      <c r="C7526" s="1" t="s">
        <v>559</v>
      </c>
    </row>
    <row r="7527">
      <c r="A7527" s="1" t="s">
        <v>6</v>
      </c>
      <c r="B7527" s="11" t="s">
        <v>8217</v>
      </c>
      <c r="C7527" s="1" t="s">
        <v>576</v>
      </c>
    </row>
    <row r="7528">
      <c r="A7528" s="1" t="s">
        <v>6</v>
      </c>
      <c r="B7528" s="11" t="s">
        <v>8218</v>
      </c>
      <c r="C7528" s="1" t="s">
        <v>1288</v>
      </c>
    </row>
    <row r="7529">
      <c r="A7529" s="1" t="s">
        <v>6</v>
      </c>
      <c r="B7529" s="11" t="s">
        <v>8219</v>
      </c>
      <c r="C7529" s="1" t="s">
        <v>805</v>
      </c>
    </row>
    <row r="7530">
      <c r="A7530" s="1" t="s">
        <v>6</v>
      </c>
      <c r="B7530" s="11" t="s">
        <v>8220</v>
      </c>
      <c r="C7530" s="1" t="s">
        <v>896</v>
      </c>
    </row>
    <row r="7531">
      <c r="A7531" s="1" t="s">
        <v>6</v>
      </c>
      <c r="B7531" s="11" t="s">
        <v>8221</v>
      </c>
      <c r="C7531" s="1" t="s">
        <v>532</v>
      </c>
    </row>
    <row r="7532" hidden="1">
      <c r="A7532" s="1" t="s">
        <v>7</v>
      </c>
      <c r="B7532" s="11" t="s">
        <v>8222</v>
      </c>
      <c r="C7532" s="1" t="s">
        <v>536</v>
      </c>
    </row>
    <row r="7533">
      <c r="A7533" s="1" t="s">
        <v>6</v>
      </c>
      <c r="B7533" s="11" t="s">
        <v>8223</v>
      </c>
      <c r="C7533" s="1" t="s">
        <v>573</v>
      </c>
    </row>
    <row r="7534">
      <c r="A7534" s="1" t="s">
        <v>6</v>
      </c>
      <c r="B7534" s="11" t="s">
        <v>8224</v>
      </c>
      <c r="C7534" s="1" t="s">
        <v>662</v>
      </c>
    </row>
    <row r="7535" hidden="1">
      <c r="A7535" s="1" t="s">
        <v>7</v>
      </c>
      <c r="B7535" s="11" t="s">
        <v>8225</v>
      </c>
      <c r="C7535" s="1" t="s">
        <v>571</v>
      </c>
    </row>
    <row r="7536" hidden="1">
      <c r="A7536" s="1" t="s">
        <v>7</v>
      </c>
      <c r="B7536" s="11" t="s">
        <v>8226</v>
      </c>
      <c r="C7536" s="1" t="s">
        <v>1236</v>
      </c>
    </row>
    <row r="7537">
      <c r="A7537" s="1" t="s">
        <v>6</v>
      </c>
      <c r="B7537" s="11" t="s">
        <v>8227</v>
      </c>
      <c r="C7537" s="1" t="s">
        <v>599</v>
      </c>
    </row>
    <row r="7538">
      <c r="A7538" s="1" t="s">
        <v>6</v>
      </c>
      <c r="B7538" s="11" t="s">
        <v>8228</v>
      </c>
      <c r="C7538" s="1" t="s">
        <v>595</v>
      </c>
    </row>
    <row r="7539" hidden="1">
      <c r="A7539" s="1" t="s">
        <v>7</v>
      </c>
      <c r="B7539" s="11" t="s">
        <v>8229</v>
      </c>
      <c r="C7539" s="1" t="s">
        <v>1694</v>
      </c>
    </row>
    <row r="7540">
      <c r="A7540" s="1" t="s">
        <v>6</v>
      </c>
      <c r="B7540" s="11" t="s">
        <v>8230</v>
      </c>
      <c r="C7540" s="1" t="s">
        <v>528</v>
      </c>
    </row>
    <row r="7541" hidden="1">
      <c r="A7541" s="1" t="s">
        <v>7</v>
      </c>
      <c r="B7541" s="11" t="s">
        <v>8231</v>
      </c>
      <c r="C7541" s="1" t="s">
        <v>536</v>
      </c>
    </row>
    <row r="7542" hidden="1">
      <c r="A7542" s="1" t="s">
        <v>7</v>
      </c>
      <c r="B7542" s="11" t="s">
        <v>8232</v>
      </c>
      <c r="C7542" s="1" t="s">
        <v>536</v>
      </c>
    </row>
    <row r="7543">
      <c r="A7543" s="1" t="s">
        <v>6</v>
      </c>
      <c r="B7543" s="11" t="s">
        <v>8233</v>
      </c>
      <c r="C7543" s="1" t="s">
        <v>700</v>
      </c>
    </row>
    <row r="7544" hidden="1">
      <c r="A7544" s="1" t="s">
        <v>7</v>
      </c>
      <c r="B7544" s="11" t="s">
        <v>8234</v>
      </c>
      <c r="C7544" s="1" t="s">
        <v>536</v>
      </c>
    </row>
    <row r="7545" hidden="1">
      <c r="A7545" s="1" t="s">
        <v>7</v>
      </c>
      <c r="B7545" s="11" t="s">
        <v>8235</v>
      </c>
      <c r="C7545" s="1" t="s">
        <v>536</v>
      </c>
    </row>
    <row r="7546" hidden="1">
      <c r="A7546" s="1" t="s">
        <v>7</v>
      </c>
      <c r="B7546" s="11" t="s">
        <v>8236</v>
      </c>
      <c r="C7546" s="1" t="s">
        <v>536</v>
      </c>
    </row>
    <row r="7547">
      <c r="A7547" s="1" t="s">
        <v>6</v>
      </c>
      <c r="B7547" s="11" t="s">
        <v>8237</v>
      </c>
      <c r="C7547" s="1" t="s">
        <v>587</v>
      </c>
    </row>
    <row r="7548">
      <c r="A7548" s="1" t="s">
        <v>6</v>
      </c>
      <c r="B7548" s="11" t="s">
        <v>8238</v>
      </c>
      <c r="C7548" s="1" t="s">
        <v>582</v>
      </c>
    </row>
    <row r="7549">
      <c r="A7549" s="1" t="s">
        <v>6</v>
      </c>
      <c r="B7549" s="11" t="s">
        <v>8239</v>
      </c>
      <c r="C7549" s="1" t="s">
        <v>673</v>
      </c>
    </row>
    <row r="7550">
      <c r="A7550" s="1" t="s">
        <v>6</v>
      </c>
      <c r="B7550" s="11" t="s">
        <v>8240</v>
      </c>
      <c r="C7550" s="1" t="s">
        <v>803</v>
      </c>
    </row>
    <row r="7551">
      <c r="A7551" s="1" t="s">
        <v>6</v>
      </c>
      <c r="B7551" s="11" t="s">
        <v>8241</v>
      </c>
      <c r="C7551" s="1" t="s">
        <v>3905</v>
      </c>
    </row>
    <row r="7552">
      <c r="A7552" s="1" t="s">
        <v>6</v>
      </c>
      <c r="B7552" s="11" t="s">
        <v>8242</v>
      </c>
      <c r="C7552" s="1" t="s">
        <v>559</v>
      </c>
    </row>
    <row r="7553">
      <c r="A7553" s="1" t="s">
        <v>6</v>
      </c>
      <c r="B7553" s="11" t="s">
        <v>8243</v>
      </c>
      <c r="C7553" s="1" t="s">
        <v>582</v>
      </c>
    </row>
    <row r="7554">
      <c r="A7554" s="1" t="s">
        <v>6</v>
      </c>
      <c r="B7554" s="11" t="s">
        <v>8244</v>
      </c>
      <c r="C7554" s="1" t="s">
        <v>546</v>
      </c>
    </row>
    <row r="7555" hidden="1">
      <c r="A7555" s="1" t="s">
        <v>7</v>
      </c>
      <c r="B7555" s="11" t="s">
        <v>8245</v>
      </c>
      <c r="C7555" s="1" t="s">
        <v>536</v>
      </c>
    </row>
    <row r="7556" hidden="1">
      <c r="A7556" s="1" t="s">
        <v>7</v>
      </c>
      <c r="B7556" s="11" t="s">
        <v>8246</v>
      </c>
      <c r="C7556" s="1" t="s">
        <v>536</v>
      </c>
    </row>
    <row r="7557" hidden="1">
      <c r="A7557" s="1" t="s">
        <v>7</v>
      </c>
      <c r="B7557" s="11" t="s">
        <v>8247</v>
      </c>
      <c r="C7557" s="1" t="s">
        <v>536</v>
      </c>
    </row>
    <row r="7558" hidden="1">
      <c r="A7558" s="1" t="s">
        <v>7</v>
      </c>
      <c r="B7558" s="11" t="s">
        <v>8248</v>
      </c>
      <c r="C7558" s="1" t="s">
        <v>536</v>
      </c>
    </row>
    <row r="7559">
      <c r="A7559" s="1" t="s">
        <v>6</v>
      </c>
      <c r="B7559" s="11" t="s">
        <v>8249</v>
      </c>
      <c r="C7559" s="1" t="s">
        <v>576</v>
      </c>
    </row>
    <row r="7560">
      <c r="A7560" s="1" t="s">
        <v>6</v>
      </c>
      <c r="B7560" s="11" t="s">
        <v>8250</v>
      </c>
      <c r="C7560" s="1" t="s">
        <v>642</v>
      </c>
    </row>
    <row r="7561">
      <c r="A7561" s="1" t="s">
        <v>6</v>
      </c>
      <c r="B7561" s="11" t="s">
        <v>8251</v>
      </c>
      <c r="C7561" s="1" t="s">
        <v>1442</v>
      </c>
    </row>
    <row r="7562" hidden="1">
      <c r="A7562" s="1" t="s">
        <v>7</v>
      </c>
      <c r="B7562" s="11" t="s">
        <v>8252</v>
      </c>
      <c r="C7562" s="1" t="s">
        <v>536</v>
      </c>
    </row>
    <row r="7563">
      <c r="A7563" s="1" t="s">
        <v>6</v>
      </c>
      <c r="B7563" s="11" t="s">
        <v>8253</v>
      </c>
      <c r="C7563" s="1" t="s">
        <v>552</v>
      </c>
    </row>
    <row r="7564">
      <c r="A7564" s="1" t="s">
        <v>6</v>
      </c>
      <c r="B7564" s="11" t="s">
        <v>8254</v>
      </c>
      <c r="C7564" s="1" t="s">
        <v>561</v>
      </c>
    </row>
    <row r="7565">
      <c r="A7565" s="1" t="s">
        <v>6</v>
      </c>
      <c r="B7565" s="11" t="s">
        <v>8255</v>
      </c>
      <c r="C7565" s="1" t="s">
        <v>700</v>
      </c>
    </row>
    <row r="7566">
      <c r="A7566" s="1" t="s">
        <v>6</v>
      </c>
      <c r="B7566" s="11" t="s">
        <v>8256</v>
      </c>
      <c r="C7566" s="1" t="s">
        <v>673</v>
      </c>
    </row>
    <row r="7567">
      <c r="A7567" s="1" t="s">
        <v>6</v>
      </c>
      <c r="B7567" s="11" t="s">
        <v>8257</v>
      </c>
      <c r="C7567" s="1" t="s">
        <v>660</v>
      </c>
    </row>
    <row r="7568" hidden="1">
      <c r="A7568" s="1" t="s">
        <v>7</v>
      </c>
      <c r="B7568" s="11" t="s">
        <v>8258</v>
      </c>
      <c r="C7568" s="1" t="s">
        <v>536</v>
      </c>
    </row>
    <row r="7569">
      <c r="A7569" s="1" t="s">
        <v>6</v>
      </c>
      <c r="B7569" s="11" t="s">
        <v>8259</v>
      </c>
      <c r="C7569" s="1" t="s">
        <v>700</v>
      </c>
    </row>
    <row r="7570">
      <c r="A7570" s="1" t="s">
        <v>6</v>
      </c>
      <c r="B7570" s="11" t="s">
        <v>8260</v>
      </c>
      <c r="C7570" s="1" t="s">
        <v>528</v>
      </c>
    </row>
    <row r="7571">
      <c r="A7571" s="1" t="s">
        <v>6</v>
      </c>
      <c r="B7571" s="11" t="s">
        <v>8261</v>
      </c>
      <c r="C7571" s="1" t="s">
        <v>2953</v>
      </c>
    </row>
    <row r="7572">
      <c r="A7572" s="1" t="s">
        <v>6</v>
      </c>
      <c r="B7572" s="11" t="s">
        <v>8262</v>
      </c>
      <c r="C7572" s="1" t="s">
        <v>542</v>
      </c>
    </row>
    <row r="7573" hidden="1">
      <c r="A7573" s="1" t="s">
        <v>7</v>
      </c>
      <c r="B7573" s="11" t="s">
        <v>8263</v>
      </c>
      <c r="C7573" s="1" t="s">
        <v>628</v>
      </c>
    </row>
    <row r="7574">
      <c r="A7574" s="1" t="s">
        <v>6</v>
      </c>
      <c r="B7574" s="11" t="s">
        <v>8264</v>
      </c>
      <c r="C7574" s="1" t="s">
        <v>563</v>
      </c>
    </row>
    <row r="7575">
      <c r="A7575" s="1" t="s">
        <v>6</v>
      </c>
      <c r="B7575" s="11" t="s">
        <v>8265</v>
      </c>
      <c r="C7575" s="1" t="s">
        <v>538</v>
      </c>
    </row>
    <row r="7576">
      <c r="A7576" s="1" t="s">
        <v>6</v>
      </c>
      <c r="B7576" s="11" t="s">
        <v>8266</v>
      </c>
      <c r="C7576" s="1" t="s">
        <v>8267</v>
      </c>
    </row>
    <row r="7577">
      <c r="A7577" s="1" t="s">
        <v>6</v>
      </c>
      <c r="B7577" s="11" t="s">
        <v>8268</v>
      </c>
      <c r="C7577" s="1" t="s">
        <v>664</v>
      </c>
    </row>
    <row r="7578">
      <c r="A7578" s="1" t="s">
        <v>6</v>
      </c>
      <c r="B7578" s="11" t="s">
        <v>8269</v>
      </c>
      <c r="C7578" s="1" t="s">
        <v>602</v>
      </c>
    </row>
    <row r="7579">
      <c r="A7579" s="1" t="s">
        <v>6</v>
      </c>
      <c r="B7579" s="11" t="s">
        <v>8270</v>
      </c>
      <c r="C7579" s="1" t="s">
        <v>700</v>
      </c>
    </row>
    <row r="7580" hidden="1">
      <c r="A7580" s="1" t="s">
        <v>7</v>
      </c>
      <c r="B7580" s="11" t="s">
        <v>8271</v>
      </c>
      <c r="C7580" s="1" t="s">
        <v>1044</v>
      </c>
    </row>
    <row r="7581">
      <c r="A7581" s="1" t="s">
        <v>6</v>
      </c>
      <c r="B7581" s="11" t="s">
        <v>8272</v>
      </c>
      <c r="C7581" s="1" t="s">
        <v>618</v>
      </c>
    </row>
    <row r="7582" hidden="1">
      <c r="A7582" s="1" t="s">
        <v>7</v>
      </c>
      <c r="B7582" s="11" t="s">
        <v>8273</v>
      </c>
      <c r="C7582" s="1" t="s">
        <v>536</v>
      </c>
    </row>
    <row r="7583" hidden="1">
      <c r="A7583" s="1" t="s">
        <v>7</v>
      </c>
      <c r="B7583" s="11" t="s">
        <v>8274</v>
      </c>
      <c r="C7583" s="1" t="s">
        <v>536</v>
      </c>
    </row>
    <row r="7584">
      <c r="A7584" s="1" t="s">
        <v>6</v>
      </c>
      <c r="B7584" s="11" t="s">
        <v>8275</v>
      </c>
      <c r="C7584" s="1" t="s">
        <v>610</v>
      </c>
    </row>
    <row r="7585" hidden="1">
      <c r="A7585" s="1" t="s">
        <v>7</v>
      </c>
      <c r="B7585" s="11" t="s">
        <v>8276</v>
      </c>
      <c r="C7585" s="1" t="s">
        <v>536</v>
      </c>
    </row>
    <row r="7586" hidden="1">
      <c r="A7586" s="1" t="s">
        <v>7</v>
      </c>
      <c r="B7586" s="11" t="s">
        <v>8277</v>
      </c>
      <c r="C7586" s="1" t="s">
        <v>536</v>
      </c>
    </row>
    <row r="7587">
      <c r="A7587" s="1" t="s">
        <v>6</v>
      </c>
      <c r="B7587" s="11" t="s">
        <v>8278</v>
      </c>
      <c r="C7587" s="1" t="s">
        <v>546</v>
      </c>
    </row>
    <row r="7588">
      <c r="A7588" s="1" t="s">
        <v>6</v>
      </c>
      <c r="B7588" s="11" t="s">
        <v>8279</v>
      </c>
      <c r="C7588" s="1" t="s">
        <v>597</v>
      </c>
    </row>
    <row r="7589">
      <c r="A7589" s="1" t="s">
        <v>6</v>
      </c>
      <c r="B7589" s="11" t="s">
        <v>8280</v>
      </c>
      <c r="C7589" s="1" t="s">
        <v>550</v>
      </c>
    </row>
    <row r="7590">
      <c r="A7590" s="1" t="s">
        <v>6</v>
      </c>
      <c r="B7590" s="11" t="s">
        <v>8281</v>
      </c>
      <c r="C7590" s="1" t="s">
        <v>694</v>
      </c>
    </row>
    <row r="7591">
      <c r="A7591" s="1" t="s">
        <v>6</v>
      </c>
      <c r="B7591" s="11" t="s">
        <v>8282</v>
      </c>
      <c r="C7591" s="1" t="s">
        <v>597</v>
      </c>
    </row>
    <row r="7592">
      <c r="A7592" s="1" t="s">
        <v>6</v>
      </c>
      <c r="B7592" s="11" t="s">
        <v>8283</v>
      </c>
      <c r="C7592" s="1" t="s">
        <v>1011</v>
      </c>
    </row>
    <row r="7593">
      <c r="A7593" s="1" t="s">
        <v>6</v>
      </c>
      <c r="B7593" s="11" t="s">
        <v>8284</v>
      </c>
      <c r="C7593" s="1" t="s">
        <v>803</v>
      </c>
    </row>
    <row r="7594">
      <c r="A7594" s="1" t="s">
        <v>6</v>
      </c>
      <c r="B7594" s="11" t="s">
        <v>8285</v>
      </c>
      <c r="C7594" s="1" t="s">
        <v>803</v>
      </c>
    </row>
    <row r="7595">
      <c r="A7595" s="1" t="s">
        <v>6</v>
      </c>
      <c r="B7595" s="11" t="s">
        <v>8286</v>
      </c>
      <c r="C7595" s="1" t="s">
        <v>528</v>
      </c>
    </row>
    <row r="7596">
      <c r="A7596" s="1" t="s">
        <v>6</v>
      </c>
      <c r="B7596" s="11" t="s">
        <v>8287</v>
      </c>
      <c r="C7596" s="1" t="s">
        <v>550</v>
      </c>
    </row>
    <row r="7597">
      <c r="A7597" s="1" t="s">
        <v>6</v>
      </c>
      <c r="B7597" s="11" t="s">
        <v>8288</v>
      </c>
      <c r="C7597" s="1" t="s">
        <v>696</v>
      </c>
    </row>
    <row r="7598">
      <c r="A7598" s="1" t="s">
        <v>6</v>
      </c>
      <c r="B7598" s="11" t="s">
        <v>8289</v>
      </c>
      <c r="C7598" s="1" t="s">
        <v>894</v>
      </c>
    </row>
    <row r="7599">
      <c r="A7599" s="1" t="s">
        <v>6</v>
      </c>
      <c r="B7599" s="11" t="s">
        <v>8290</v>
      </c>
      <c r="C7599" s="1" t="s">
        <v>580</v>
      </c>
    </row>
    <row r="7600" hidden="1">
      <c r="A7600" s="1" t="s">
        <v>7</v>
      </c>
      <c r="B7600" s="11" t="s">
        <v>8291</v>
      </c>
      <c r="C7600" s="1" t="s">
        <v>571</v>
      </c>
    </row>
    <row r="7601">
      <c r="A7601" s="1" t="s">
        <v>6</v>
      </c>
      <c r="B7601" s="11" t="s">
        <v>8292</v>
      </c>
      <c r="C7601" s="1" t="s">
        <v>552</v>
      </c>
    </row>
    <row r="7602" hidden="1">
      <c r="A7602" s="1" t="s">
        <v>7</v>
      </c>
      <c r="B7602" s="11" t="s">
        <v>8293</v>
      </c>
      <c r="C7602" s="1" t="s">
        <v>536</v>
      </c>
    </row>
    <row r="7603" hidden="1">
      <c r="A7603" s="1" t="s">
        <v>7</v>
      </c>
      <c r="B7603" s="11" t="s">
        <v>8294</v>
      </c>
      <c r="C7603" s="1" t="s">
        <v>536</v>
      </c>
    </row>
    <row r="7604" hidden="1">
      <c r="A7604" s="1" t="s">
        <v>7</v>
      </c>
      <c r="B7604" s="11" t="s">
        <v>8295</v>
      </c>
      <c r="C7604" s="1" t="s">
        <v>536</v>
      </c>
    </row>
    <row r="7605">
      <c r="A7605" s="1" t="s">
        <v>6</v>
      </c>
      <c r="B7605" s="11" t="s">
        <v>8296</v>
      </c>
      <c r="C7605" s="1" t="s">
        <v>778</v>
      </c>
    </row>
    <row r="7606">
      <c r="A7606" s="1" t="s">
        <v>6</v>
      </c>
      <c r="B7606" s="11" t="s">
        <v>8297</v>
      </c>
      <c r="C7606" s="1" t="s">
        <v>1164</v>
      </c>
    </row>
    <row r="7607" hidden="1">
      <c r="A7607" s="1" t="s">
        <v>7</v>
      </c>
      <c r="B7607" s="11" t="s">
        <v>8298</v>
      </c>
      <c r="C7607" s="1" t="s">
        <v>536</v>
      </c>
    </row>
    <row r="7608" hidden="1">
      <c r="A7608" s="1" t="s">
        <v>7</v>
      </c>
      <c r="B7608" s="11" t="s">
        <v>8299</v>
      </c>
      <c r="C7608" s="1" t="s">
        <v>536</v>
      </c>
    </row>
    <row r="7609">
      <c r="A7609" s="1" t="s">
        <v>6</v>
      </c>
      <c r="B7609" s="11" t="s">
        <v>8300</v>
      </c>
      <c r="C7609" s="1" t="s">
        <v>530</v>
      </c>
    </row>
    <row r="7610">
      <c r="A7610" s="1" t="s">
        <v>6</v>
      </c>
      <c r="B7610" s="11" t="s">
        <v>8301</v>
      </c>
      <c r="C7610" s="1" t="s">
        <v>645</v>
      </c>
    </row>
    <row r="7611">
      <c r="A7611" s="1" t="s">
        <v>6</v>
      </c>
      <c r="B7611" s="11" t="s">
        <v>8302</v>
      </c>
      <c r="C7611" s="1" t="s">
        <v>580</v>
      </c>
    </row>
    <row r="7612" hidden="1">
      <c r="A7612" s="1" t="s">
        <v>7</v>
      </c>
      <c r="B7612" s="11" t="s">
        <v>8303</v>
      </c>
      <c r="C7612" s="1" t="s">
        <v>536</v>
      </c>
    </row>
    <row r="7613">
      <c r="A7613" s="1" t="s">
        <v>6</v>
      </c>
      <c r="B7613" s="11" t="s">
        <v>8304</v>
      </c>
      <c r="C7613" s="1" t="s">
        <v>582</v>
      </c>
    </row>
    <row r="7614" hidden="1">
      <c r="A7614" s="1" t="s">
        <v>7</v>
      </c>
      <c r="B7614" s="11" t="s">
        <v>8305</v>
      </c>
      <c r="C7614" s="1" t="s">
        <v>536</v>
      </c>
    </row>
    <row r="7615">
      <c r="A7615" s="1" t="s">
        <v>6</v>
      </c>
      <c r="B7615" s="11" t="s">
        <v>8306</v>
      </c>
      <c r="C7615" s="1" t="s">
        <v>2389</v>
      </c>
    </row>
    <row r="7616">
      <c r="A7616" s="1" t="s">
        <v>6</v>
      </c>
      <c r="B7616" s="11" t="s">
        <v>8307</v>
      </c>
      <c r="C7616" s="1" t="s">
        <v>573</v>
      </c>
    </row>
    <row r="7617">
      <c r="A7617" s="1" t="s">
        <v>6</v>
      </c>
      <c r="B7617" s="11" t="s">
        <v>8308</v>
      </c>
      <c r="C7617" s="1" t="s">
        <v>705</v>
      </c>
    </row>
    <row r="7618">
      <c r="A7618" s="1" t="s">
        <v>6</v>
      </c>
      <c r="B7618" s="11" t="s">
        <v>8309</v>
      </c>
      <c r="C7618" s="1" t="s">
        <v>664</v>
      </c>
    </row>
    <row r="7619" hidden="1">
      <c r="A7619" s="1" t="s">
        <v>7</v>
      </c>
      <c r="B7619" s="11" t="s">
        <v>8310</v>
      </c>
      <c r="C7619" s="1" t="s">
        <v>536</v>
      </c>
    </row>
    <row r="7620" hidden="1">
      <c r="A7620" s="1" t="s">
        <v>7</v>
      </c>
      <c r="B7620" s="11" t="s">
        <v>8311</v>
      </c>
      <c r="C7620" s="1" t="s">
        <v>536</v>
      </c>
    </row>
    <row r="7621">
      <c r="A7621" s="1" t="s">
        <v>6</v>
      </c>
      <c r="B7621" s="11" t="s">
        <v>8312</v>
      </c>
      <c r="C7621" s="1" t="s">
        <v>803</v>
      </c>
    </row>
    <row r="7622" hidden="1">
      <c r="A7622" s="1" t="s">
        <v>7</v>
      </c>
      <c r="B7622" s="11" t="s">
        <v>8313</v>
      </c>
      <c r="C7622" s="1" t="s">
        <v>571</v>
      </c>
    </row>
    <row r="7623">
      <c r="A7623" s="1" t="s">
        <v>6</v>
      </c>
      <c r="B7623" s="11" t="s">
        <v>8314</v>
      </c>
      <c r="C7623" s="1" t="s">
        <v>694</v>
      </c>
    </row>
    <row r="7624" hidden="1">
      <c r="A7624" s="1" t="s">
        <v>7</v>
      </c>
      <c r="B7624" s="11" t="s">
        <v>8315</v>
      </c>
      <c r="C7624" s="1" t="s">
        <v>536</v>
      </c>
    </row>
    <row r="7625">
      <c r="A7625" s="1" t="s">
        <v>6</v>
      </c>
      <c r="B7625" s="11" t="s">
        <v>8316</v>
      </c>
      <c r="C7625" s="1" t="s">
        <v>599</v>
      </c>
    </row>
    <row r="7626">
      <c r="A7626" s="1" t="s">
        <v>6</v>
      </c>
      <c r="B7626" s="11" t="s">
        <v>8317</v>
      </c>
      <c r="C7626" s="1" t="s">
        <v>587</v>
      </c>
    </row>
    <row r="7627">
      <c r="A7627" s="1" t="s">
        <v>6</v>
      </c>
      <c r="B7627" s="11" t="s">
        <v>8318</v>
      </c>
      <c r="C7627" s="1" t="s">
        <v>528</v>
      </c>
    </row>
    <row r="7628">
      <c r="A7628" s="1" t="s">
        <v>6</v>
      </c>
      <c r="B7628" s="11" t="s">
        <v>8319</v>
      </c>
      <c r="C7628" s="1" t="s">
        <v>587</v>
      </c>
    </row>
    <row r="7629">
      <c r="A7629" s="1" t="s">
        <v>6</v>
      </c>
      <c r="B7629" s="11" t="s">
        <v>8320</v>
      </c>
      <c r="C7629" s="1" t="s">
        <v>1116</v>
      </c>
    </row>
    <row r="7630">
      <c r="A7630" s="1" t="s">
        <v>6</v>
      </c>
      <c r="B7630" s="11" t="s">
        <v>8321</v>
      </c>
      <c r="C7630" s="1" t="s">
        <v>569</v>
      </c>
    </row>
    <row r="7631">
      <c r="A7631" s="1" t="s">
        <v>6</v>
      </c>
      <c r="B7631" s="11" t="s">
        <v>8322</v>
      </c>
      <c r="C7631" s="1" t="s">
        <v>550</v>
      </c>
    </row>
    <row r="7632" hidden="1">
      <c r="A7632" s="1" t="s">
        <v>7</v>
      </c>
      <c r="B7632" s="11" t="s">
        <v>8323</v>
      </c>
      <c r="C7632" s="1" t="s">
        <v>536</v>
      </c>
    </row>
    <row r="7633">
      <c r="A7633" s="1" t="s">
        <v>6</v>
      </c>
      <c r="B7633" s="11" t="s">
        <v>8324</v>
      </c>
      <c r="C7633" s="1" t="s">
        <v>569</v>
      </c>
    </row>
    <row r="7634">
      <c r="A7634" s="1" t="s">
        <v>6</v>
      </c>
      <c r="B7634" s="11" t="s">
        <v>8325</v>
      </c>
      <c r="C7634" s="1" t="s">
        <v>584</v>
      </c>
    </row>
    <row r="7635">
      <c r="A7635" s="1" t="s">
        <v>6</v>
      </c>
      <c r="B7635" s="11" t="s">
        <v>8326</v>
      </c>
      <c r="C7635" s="1" t="s">
        <v>750</v>
      </c>
    </row>
    <row r="7636" hidden="1">
      <c r="A7636" s="1" t="s">
        <v>7</v>
      </c>
      <c r="B7636" s="11" t="s">
        <v>8327</v>
      </c>
      <c r="C7636" s="1" t="s">
        <v>536</v>
      </c>
    </row>
    <row r="7637">
      <c r="A7637" s="1" t="s">
        <v>6</v>
      </c>
      <c r="B7637" s="11" t="s">
        <v>8328</v>
      </c>
      <c r="C7637" s="1" t="s">
        <v>694</v>
      </c>
    </row>
    <row r="7638">
      <c r="A7638" s="1" t="s">
        <v>6</v>
      </c>
      <c r="B7638" s="11" t="s">
        <v>8329</v>
      </c>
      <c r="C7638" s="1" t="s">
        <v>576</v>
      </c>
    </row>
    <row r="7639" hidden="1">
      <c r="A7639" s="1" t="s">
        <v>7</v>
      </c>
      <c r="B7639" s="11" t="s">
        <v>8330</v>
      </c>
      <c r="C7639" s="1" t="s">
        <v>536</v>
      </c>
    </row>
    <row r="7640">
      <c r="A7640" s="1" t="s">
        <v>6</v>
      </c>
      <c r="B7640" s="11" t="s">
        <v>8331</v>
      </c>
      <c r="C7640" s="1" t="s">
        <v>569</v>
      </c>
    </row>
    <row r="7641" hidden="1">
      <c r="A7641" s="1" t="s">
        <v>7</v>
      </c>
      <c r="B7641" s="11" t="s">
        <v>8332</v>
      </c>
      <c r="C7641" s="1" t="s">
        <v>536</v>
      </c>
    </row>
    <row r="7642">
      <c r="A7642" s="1" t="s">
        <v>6</v>
      </c>
      <c r="B7642" s="11" t="s">
        <v>8333</v>
      </c>
      <c r="C7642" s="1" t="s">
        <v>805</v>
      </c>
    </row>
    <row r="7643">
      <c r="A7643" s="1" t="s">
        <v>6</v>
      </c>
      <c r="B7643" s="11" t="s">
        <v>8334</v>
      </c>
      <c r="C7643" s="1" t="s">
        <v>599</v>
      </c>
    </row>
    <row r="7644">
      <c r="A7644" s="1" t="s">
        <v>6</v>
      </c>
      <c r="B7644" s="11" t="s">
        <v>8335</v>
      </c>
      <c r="C7644" s="1" t="s">
        <v>805</v>
      </c>
    </row>
    <row r="7645">
      <c r="A7645" s="1" t="s">
        <v>6</v>
      </c>
      <c r="B7645" s="11" t="s">
        <v>8336</v>
      </c>
      <c r="C7645" s="1" t="s">
        <v>528</v>
      </c>
    </row>
    <row r="7646">
      <c r="A7646" s="1" t="s">
        <v>6</v>
      </c>
      <c r="B7646" s="11" t="s">
        <v>8337</v>
      </c>
      <c r="C7646" s="1" t="s">
        <v>582</v>
      </c>
    </row>
    <row r="7647" hidden="1">
      <c r="A7647" s="1" t="s">
        <v>7</v>
      </c>
      <c r="B7647" s="11" t="s">
        <v>8338</v>
      </c>
      <c r="C7647" s="1" t="s">
        <v>536</v>
      </c>
    </row>
    <row r="7648">
      <c r="A7648" s="1" t="s">
        <v>6</v>
      </c>
      <c r="B7648" s="11" t="s">
        <v>8339</v>
      </c>
      <c r="C7648" s="1" t="s">
        <v>923</v>
      </c>
    </row>
    <row r="7649">
      <c r="A7649" s="1" t="s">
        <v>6</v>
      </c>
      <c r="B7649" s="11" t="s">
        <v>8340</v>
      </c>
      <c r="C7649" s="1" t="s">
        <v>532</v>
      </c>
    </row>
    <row r="7650">
      <c r="A7650" s="1" t="s">
        <v>6</v>
      </c>
      <c r="B7650" s="11" t="s">
        <v>8341</v>
      </c>
      <c r="C7650" s="1" t="s">
        <v>673</v>
      </c>
    </row>
    <row r="7651">
      <c r="A7651" s="1" t="s">
        <v>6</v>
      </c>
      <c r="B7651" s="11" t="s">
        <v>8342</v>
      </c>
      <c r="C7651" s="1" t="s">
        <v>528</v>
      </c>
    </row>
    <row r="7652" hidden="1">
      <c r="A7652" s="1" t="s">
        <v>7</v>
      </c>
      <c r="B7652" s="11" t="s">
        <v>8343</v>
      </c>
      <c r="C7652" s="1" t="s">
        <v>536</v>
      </c>
    </row>
    <row r="7653" hidden="1">
      <c r="A7653" s="1" t="s">
        <v>7</v>
      </c>
      <c r="B7653" s="11" t="s">
        <v>8344</v>
      </c>
      <c r="C7653" s="1" t="s">
        <v>536</v>
      </c>
    </row>
    <row r="7654">
      <c r="A7654" s="1" t="s">
        <v>6</v>
      </c>
      <c r="B7654" s="11" t="s">
        <v>8345</v>
      </c>
      <c r="C7654" s="1" t="s">
        <v>610</v>
      </c>
    </row>
    <row r="7655" hidden="1">
      <c r="A7655" s="1" t="s">
        <v>7</v>
      </c>
      <c r="B7655" s="11" t="s">
        <v>8346</v>
      </c>
      <c r="C7655" s="1" t="s">
        <v>628</v>
      </c>
    </row>
    <row r="7656">
      <c r="A7656" s="1" t="s">
        <v>6</v>
      </c>
      <c r="B7656" s="11" t="s">
        <v>8347</v>
      </c>
      <c r="C7656" s="1" t="s">
        <v>1410</v>
      </c>
    </row>
    <row r="7657" hidden="1">
      <c r="A7657" s="1" t="s">
        <v>7</v>
      </c>
      <c r="B7657" s="11" t="s">
        <v>8348</v>
      </c>
      <c r="C7657" s="1" t="s">
        <v>536</v>
      </c>
    </row>
    <row r="7658">
      <c r="A7658" s="1" t="s">
        <v>6</v>
      </c>
      <c r="B7658" s="11" t="s">
        <v>8349</v>
      </c>
      <c r="C7658" s="1" t="s">
        <v>1011</v>
      </c>
    </row>
    <row r="7659">
      <c r="A7659" s="1" t="s">
        <v>6</v>
      </c>
      <c r="B7659" s="11" t="s">
        <v>8350</v>
      </c>
      <c r="C7659" s="1" t="s">
        <v>620</v>
      </c>
    </row>
    <row r="7660">
      <c r="A7660" s="1" t="s">
        <v>6</v>
      </c>
      <c r="B7660" s="11" t="s">
        <v>8351</v>
      </c>
      <c r="C7660" s="1" t="s">
        <v>597</v>
      </c>
    </row>
    <row r="7661">
      <c r="A7661" s="1" t="s">
        <v>6</v>
      </c>
      <c r="B7661" s="11" t="s">
        <v>8352</v>
      </c>
      <c r="C7661" s="1" t="s">
        <v>552</v>
      </c>
    </row>
    <row r="7662" hidden="1">
      <c r="A7662" s="1" t="s">
        <v>7</v>
      </c>
      <c r="B7662" s="11" t="s">
        <v>8353</v>
      </c>
      <c r="C7662" s="1" t="s">
        <v>526</v>
      </c>
    </row>
    <row r="7663" hidden="1">
      <c r="A7663" s="1" t="s">
        <v>7</v>
      </c>
      <c r="B7663" s="11" t="s">
        <v>8354</v>
      </c>
      <c r="C7663" s="1" t="s">
        <v>536</v>
      </c>
    </row>
    <row r="7664">
      <c r="A7664" s="1" t="s">
        <v>6</v>
      </c>
      <c r="B7664" s="11" t="s">
        <v>8355</v>
      </c>
      <c r="C7664" s="1" t="s">
        <v>645</v>
      </c>
    </row>
    <row r="7665" hidden="1">
      <c r="A7665" s="1" t="s">
        <v>7</v>
      </c>
      <c r="B7665" s="11" t="s">
        <v>8356</v>
      </c>
      <c r="C7665" s="1" t="s">
        <v>526</v>
      </c>
    </row>
    <row r="7666" hidden="1">
      <c r="A7666" s="1" t="s">
        <v>7</v>
      </c>
      <c r="B7666" s="11" t="s">
        <v>8357</v>
      </c>
      <c r="C7666" s="1" t="s">
        <v>536</v>
      </c>
    </row>
    <row r="7667">
      <c r="A7667" s="1" t="s">
        <v>6</v>
      </c>
      <c r="B7667" s="11" t="s">
        <v>8358</v>
      </c>
      <c r="C7667" s="1" t="s">
        <v>1021</v>
      </c>
    </row>
    <row r="7668" hidden="1">
      <c r="A7668" s="1" t="s">
        <v>7</v>
      </c>
      <c r="B7668" s="11" t="s">
        <v>8359</v>
      </c>
      <c r="C7668" s="1" t="s">
        <v>571</v>
      </c>
    </row>
    <row r="7669">
      <c r="A7669" s="1" t="s">
        <v>6</v>
      </c>
      <c r="B7669" s="11" t="s">
        <v>8360</v>
      </c>
      <c r="C7669" s="1" t="s">
        <v>710</v>
      </c>
    </row>
    <row r="7670" hidden="1">
      <c r="A7670" s="1" t="s">
        <v>7</v>
      </c>
      <c r="B7670" s="11" t="s">
        <v>8361</v>
      </c>
      <c r="C7670" s="1" t="s">
        <v>536</v>
      </c>
    </row>
    <row r="7671" hidden="1">
      <c r="A7671" s="1" t="s">
        <v>7</v>
      </c>
      <c r="B7671" s="11" t="s">
        <v>8362</v>
      </c>
      <c r="C7671" s="1" t="s">
        <v>536</v>
      </c>
    </row>
    <row r="7672" hidden="1">
      <c r="A7672" s="1" t="s">
        <v>7</v>
      </c>
      <c r="B7672" s="11" t="s">
        <v>8363</v>
      </c>
      <c r="C7672" s="1" t="s">
        <v>536</v>
      </c>
    </row>
    <row r="7673">
      <c r="A7673" s="1" t="s">
        <v>6</v>
      </c>
      <c r="B7673" s="11" t="s">
        <v>8364</v>
      </c>
      <c r="C7673" s="1" t="s">
        <v>1277</v>
      </c>
    </row>
    <row r="7674" hidden="1">
      <c r="A7674" s="1" t="s">
        <v>7</v>
      </c>
      <c r="B7674" s="11" t="s">
        <v>8365</v>
      </c>
      <c r="C7674" s="1" t="s">
        <v>536</v>
      </c>
    </row>
    <row r="7675">
      <c r="A7675" s="1" t="s">
        <v>6</v>
      </c>
      <c r="B7675" s="11" t="s">
        <v>8366</v>
      </c>
      <c r="C7675" s="1" t="s">
        <v>528</v>
      </c>
    </row>
    <row r="7676" hidden="1">
      <c r="A7676" s="1" t="s">
        <v>7</v>
      </c>
      <c r="B7676" s="11" t="s">
        <v>8367</v>
      </c>
      <c r="C7676" s="1" t="s">
        <v>536</v>
      </c>
    </row>
    <row r="7677">
      <c r="A7677" s="1" t="s">
        <v>6</v>
      </c>
      <c r="B7677" s="11" t="s">
        <v>8368</v>
      </c>
      <c r="C7677" s="1" t="s">
        <v>876</v>
      </c>
    </row>
    <row r="7678">
      <c r="A7678" s="1" t="s">
        <v>6</v>
      </c>
      <c r="B7678" s="11" t="s">
        <v>8369</v>
      </c>
      <c r="C7678" s="1" t="s">
        <v>660</v>
      </c>
    </row>
    <row r="7679" hidden="1">
      <c r="A7679" s="1" t="s">
        <v>7</v>
      </c>
      <c r="B7679" s="11" t="s">
        <v>8370</v>
      </c>
      <c r="C7679" s="1" t="s">
        <v>536</v>
      </c>
    </row>
    <row r="7680" hidden="1">
      <c r="A7680" s="1" t="s">
        <v>7</v>
      </c>
      <c r="B7680" s="11" t="s">
        <v>8371</v>
      </c>
      <c r="C7680" s="1" t="s">
        <v>536</v>
      </c>
    </row>
    <row r="7681">
      <c r="A7681" s="1" t="s">
        <v>6</v>
      </c>
      <c r="B7681" s="11" t="s">
        <v>8372</v>
      </c>
      <c r="C7681" s="1" t="s">
        <v>1067</v>
      </c>
    </row>
    <row r="7682">
      <c r="A7682" s="1" t="s">
        <v>6</v>
      </c>
      <c r="B7682" s="11" t="s">
        <v>8373</v>
      </c>
      <c r="C7682" s="1" t="s">
        <v>758</v>
      </c>
    </row>
    <row r="7683">
      <c r="A7683" s="1" t="s">
        <v>6</v>
      </c>
      <c r="B7683" s="11" t="s">
        <v>8374</v>
      </c>
      <c r="C7683" s="1" t="s">
        <v>8375</v>
      </c>
    </row>
    <row r="7684" hidden="1">
      <c r="A7684" s="1" t="s">
        <v>7</v>
      </c>
      <c r="B7684" s="11" t="s">
        <v>8376</v>
      </c>
      <c r="C7684" s="1" t="s">
        <v>628</v>
      </c>
    </row>
    <row r="7685">
      <c r="A7685" s="1" t="s">
        <v>6</v>
      </c>
      <c r="B7685" s="11" t="s">
        <v>8377</v>
      </c>
      <c r="C7685" s="1" t="s">
        <v>662</v>
      </c>
    </row>
    <row r="7686">
      <c r="A7686" s="1" t="s">
        <v>6</v>
      </c>
      <c r="B7686" s="11" t="s">
        <v>8378</v>
      </c>
      <c r="C7686" s="1" t="s">
        <v>587</v>
      </c>
    </row>
    <row r="7687">
      <c r="A7687" s="1" t="s">
        <v>6</v>
      </c>
      <c r="B7687" s="11" t="s">
        <v>8379</v>
      </c>
      <c r="C7687" s="1" t="s">
        <v>673</v>
      </c>
    </row>
    <row r="7688">
      <c r="A7688" s="1" t="s">
        <v>6</v>
      </c>
      <c r="B7688" s="11" t="s">
        <v>8380</v>
      </c>
      <c r="C7688" s="1" t="s">
        <v>552</v>
      </c>
    </row>
    <row r="7689">
      <c r="A7689" s="1" t="s">
        <v>6</v>
      </c>
      <c r="B7689" s="11" t="s">
        <v>8381</v>
      </c>
      <c r="C7689" s="1" t="s">
        <v>595</v>
      </c>
    </row>
    <row r="7690">
      <c r="A7690" s="1" t="s">
        <v>6</v>
      </c>
      <c r="B7690" s="11" t="s">
        <v>8382</v>
      </c>
      <c r="C7690" s="1" t="s">
        <v>559</v>
      </c>
    </row>
    <row r="7691">
      <c r="A7691" s="1" t="s">
        <v>6</v>
      </c>
      <c r="B7691" s="11" t="s">
        <v>8383</v>
      </c>
      <c r="C7691" s="1" t="s">
        <v>620</v>
      </c>
    </row>
    <row r="7692">
      <c r="A7692" s="1" t="s">
        <v>6</v>
      </c>
      <c r="B7692" s="11" t="s">
        <v>8384</v>
      </c>
      <c r="C7692" s="1" t="s">
        <v>599</v>
      </c>
    </row>
    <row r="7693">
      <c r="A7693" s="1" t="s">
        <v>6</v>
      </c>
      <c r="B7693" s="11" t="s">
        <v>8385</v>
      </c>
      <c r="C7693" s="1" t="s">
        <v>720</v>
      </c>
    </row>
    <row r="7694">
      <c r="A7694" s="1" t="s">
        <v>6</v>
      </c>
      <c r="B7694" s="11" t="s">
        <v>8386</v>
      </c>
      <c r="C7694" s="1" t="s">
        <v>1174</v>
      </c>
    </row>
    <row r="7695">
      <c r="A7695" s="1" t="s">
        <v>6</v>
      </c>
      <c r="B7695" s="11" t="s">
        <v>8387</v>
      </c>
      <c r="C7695" s="1" t="s">
        <v>1152</v>
      </c>
    </row>
    <row r="7696">
      <c r="A7696" s="1" t="s">
        <v>6</v>
      </c>
      <c r="B7696" s="11" t="s">
        <v>8388</v>
      </c>
      <c r="C7696" s="1" t="s">
        <v>722</v>
      </c>
    </row>
    <row r="7697">
      <c r="A7697" s="1" t="s">
        <v>6</v>
      </c>
      <c r="B7697" s="11" t="s">
        <v>8389</v>
      </c>
      <c r="C7697" s="1" t="s">
        <v>1410</v>
      </c>
    </row>
    <row r="7698">
      <c r="A7698" s="1" t="s">
        <v>6</v>
      </c>
      <c r="B7698" s="11" t="s">
        <v>8390</v>
      </c>
      <c r="C7698" s="1" t="s">
        <v>1021</v>
      </c>
    </row>
    <row r="7699">
      <c r="A7699" s="1" t="s">
        <v>6</v>
      </c>
      <c r="B7699" s="11" t="s">
        <v>8391</v>
      </c>
      <c r="C7699" s="1" t="s">
        <v>980</v>
      </c>
    </row>
    <row r="7700" hidden="1">
      <c r="A7700" s="1" t="s">
        <v>7</v>
      </c>
      <c r="B7700" s="11" t="s">
        <v>8392</v>
      </c>
      <c r="C7700" s="1" t="s">
        <v>536</v>
      </c>
    </row>
    <row r="7701" hidden="1">
      <c r="A7701" s="1" t="s">
        <v>7</v>
      </c>
      <c r="B7701" s="11" t="s">
        <v>8393</v>
      </c>
      <c r="C7701" s="1" t="s">
        <v>536</v>
      </c>
    </row>
    <row r="7702">
      <c r="A7702" s="1" t="s">
        <v>6</v>
      </c>
      <c r="B7702" s="14" t="s">
        <v>8394</v>
      </c>
      <c r="C7702" s="1" t="s">
        <v>597</v>
      </c>
    </row>
    <row r="7703">
      <c r="A7703" s="1" t="s">
        <v>6</v>
      </c>
      <c r="B7703" s="11" t="s">
        <v>8395</v>
      </c>
      <c r="C7703" s="1" t="s">
        <v>567</v>
      </c>
    </row>
    <row r="7704">
      <c r="A7704" s="1" t="s">
        <v>6</v>
      </c>
      <c r="B7704" s="11" t="s">
        <v>8396</v>
      </c>
      <c r="C7704" s="1" t="s">
        <v>538</v>
      </c>
    </row>
    <row r="7705" hidden="1">
      <c r="A7705" s="1" t="s">
        <v>7</v>
      </c>
      <c r="B7705" s="11" t="s">
        <v>8397</v>
      </c>
      <c r="C7705" s="1" t="s">
        <v>536</v>
      </c>
    </row>
    <row r="7706">
      <c r="A7706" s="1" t="s">
        <v>6</v>
      </c>
      <c r="B7706" s="11" t="s">
        <v>8398</v>
      </c>
      <c r="C7706" s="1" t="s">
        <v>580</v>
      </c>
    </row>
    <row r="7707">
      <c r="A7707" s="1" t="s">
        <v>6</v>
      </c>
      <c r="B7707" s="11" t="s">
        <v>8399</v>
      </c>
      <c r="C7707" s="1" t="s">
        <v>584</v>
      </c>
    </row>
    <row r="7708">
      <c r="A7708" s="1" t="s">
        <v>6</v>
      </c>
      <c r="B7708" s="11" t="s">
        <v>8400</v>
      </c>
      <c r="C7708" s="1" t="s">
        <v>761</v>
      </c>
    </row>
    <row r="7709">
      <c r="A7709" s="1" t="s">
        <v>6</v>
      </c>
      <c r="B7709" s="11" t="s">
        <v>8401</v>
      </c>
      <c r="C7709" s="1" t="s">
        <v>914</v>
      </c>
    </row>
    <row r="7710">
      <c r="A7710" s="1" t="s">
        <v>6</v>
      </c>
      <c r="B7710" s="11" t="s">
        <v>8402</v>
      </c>
      <c r="C7710" s="1" t="s">
        <v>602</v>
      </c>
    </row>
    <row r="7711" hidden="1">
      <c r="A7711" s="1" t="s">
        <v>7</v>
      </c>
      <c r="B7711" s="11" t="s">
        <v>8403</v>
      </c>
      <c r="C7711" s="1" t="s">
        <v>536</v>
      </c>
    </row>
    <row r="7712">
      <c r="A7712" s="1" t="s">
        <v>6</v>
      </c>
      <c r="B7712" s="11" t="s">
        <v>8404</v>
      </c>
      <c r="C7712" s="1" t="s">
        <v>530</v>
      </c>
    </row>
    <row r="7713" hidden="1">
      <c r="A7713" s="1" t="s">
        <v>7</v>
      </c>
      <c r="B7713" s="11" t="s">
        <v>8405</v>
      </c>
      <c r="C7713" s="1" t="s">
        <v>536</v>
      </c>
    </row>
    <row r="7714" hidden="1">
      <c r="A7714" s="1" t="s">
        <v>7</v>
      </c>
      <c r="B7714" s="11" t="s">
        <v>8406</v>
      </c>
      <c r="C7714" s="1" t="s">
        <v>536</v>
      </c>
    </row>
    <row r="7715">
      <c r="A7715" s="1" t="s">
        <v>6</v>
      </c>
      <c r="B7715" s="11" t="s">
        <v>8407</v>
      </c>
      <c r="C7715" s="1" t="s">
        <v>700</v>
      </c>
    </row>
    <row r="7716">
      <c r="A7716" s="1" t="s">
        <v>6</v>
      </c>
      <c r="B7716" s="11" t="s">
        <v>8408</v>
      </c>
      <c r="C7716" s="1" t="s">
        <v>894</v>
      </c>
    </row>
    <row r="7717" hidden="1">
      <c r="A7717" s="1" t="s">
        <v>7</v>
      </c>
      <c r="B7717" s="11" t="s">
        <v>8409</v>
      </c>
      <c r="C7717" s="1" t="s">
        <v>536</v>
      </c>
    </row>
    <row r="7718">
      <c r="A7718" s="1" t="s">
        <v>6</v>
      </c>
      <c r="B7718" s="11" t="s">
        <v>8410</v>
      </c>
      <c r="C7718" s="1" t="s">
        <v>530</v>
      </c>
    </row>
    <row r="7719" hidden="1">
      <c r="A7719" s="1" t="s">
        <v>7</v>
      </c>
      <c r="B7719" s="11" t="s">
        <v>8411</v>
      </c>
      <c r="C7719" s="1" t="s">
        <v>536</v>
      </c>
    </row>
    <row r="7720">
      <c r="A7720" s="1" t="s">
        <v>6</v>
      </c>
      <c r="B7720" s="11" t="s">
        <v>8412</v>
      </c>
      <c r="C7720" s="1" t="s">
        <v>996</v>
      </c>
    </row>
    <row r="7721">
      <c r="A7721" s="1" t="s">
        <v>6</v>
      </c>
      <c r="B7721" s="11" t="s">
        <v>8413</v>
      </c>
      <c r="C7721" s="1" t="s">
        <v>929</v>
      </c>
    </row>
    <row r="7722" hidden="1">
      <c r="A7722" s="1" t="s">
        <v>7</v>
      </c>
      <c r="B7722" s="11" t="s">
        <v>8414</v>
      </c>
      <c r="C7722" s="1" t="s">
        <v>628</v>
      </c>
    </row>
    <row r="7723" hidden="1">
      <c r="A7723" s="1" t="s">
        <v>7</v>
      </c>
      <c r="B7723" s="11" t="s">
        <v>8415</v>
      </c>
      <c r="C7723" s="1" t="s">
        <v>571</v>
      </c>
    </row>
    <row r="7724">
      <c r="A7724" s="1" t="s">
        <v>6</v>
      </c>
      <c r="B7724" s="11" t="s">
        <v>8416</v>
      </c>
      <c r="C7724" s="1" t="s">
        <v>528</v>
      </c>
    </row>
    <row r="7725">
      <c r="A7725" s="1" t="s">
        <v>6</v>
      </c>
      <c r="B7725" s="11" t="s">
        <v>8417</v>
      </c>
      <c r="C7725" s="1" t="s">
        <v>561</v>
      </c>
    </row>
    <row r="7726">
      <c r="A7726" s="1" t="s">
        <v>6</v>
      </c>
      <c r="B7726" s="11" t="s">
        <v>8418</v>
      </c>
      <c r="C7726" s="1" t="s">
        <v>750</v>
      </c>
    </row>
    <row r="7727" hidden="1">
      <c r="A7727" s="1" t="s">
        <v>7</v>
      </c>
      <c r="B7727" s="11" t="s">
        <v>8419</v>
      </c>
      <c r="C7727" s="1" t="s">
        <v>536</v>
      </c>
    </row>
    <row r="7728">
      <c r="A7728" s="1" t="s">
        <v>6</v>
      </c>
      <c r="B7728" s="11" t="s">
        <v>8420</v>
      </c>
      <c r="C7728" s="1" t="s">
        <v>1172</v>
      </c>
    </row>
    <row r="7729">
      <c r="A7729" s="1" t="s">
        <v>6</v>
      </c>
      <c r="B7729" s="11" t="s">
        <v>8421</v>
      </c>
      <c r="C7729" s="1" t="s">
        <v>685</v>
      </c>
    </row>
    <row r="7730">
      <c r="A7730" s="1" t="s">
        <v>6</v>
      </c>
      <c r="B7730" s="11" t="s">
        <v>8422</v>
      </c>
      <c r="C7730" s="1" t="s">
        <v>634</v>
      </c>
    </row>
    <row r="7731">
      <c r="A7731" s="1" t="s">
        <v>6</v>
      </c>
      <c r="B7731" s="11" t="s">
        <v>8423</v>
      </c>
      <c r="C7731" s="1" t="s">
        <v>550</v>
      </c>
    </row>
    <row r="7732" hidden="1">
      <c r="A7732" s="1" t="s">
        <v>7</v>
      </c>
      <c r="B7732" s="11" t="s">
        <v>8424</v>
      </c>
      <c r="C7732" s="1" t="s">
        <v>536</v>
      </c>
    </row>
    <row r="7733">
      <c r="A7733" s="1" t="s">
        <v>6</v>
      </c>
      <c r="B7733" s="11" t="s">
        <v>8425</v>
      </c>
      <c r="C7733" s="1" t="s">
        <v>602</v>
      </c>
    </row>
    <row r="7734">
      <c r="A7734" s="1" t="s">
        <v>6</v>
      </c>
      <c r="B7734" s="11" t="s">
        <v>8426</v>
      </c>
      <c r="C7734" s="1" t="s">
        <v>567</v>
      </c>
    </row>
    <row r="7735" hidden="1">
      <c r="A7735" s="1" t="s">
        <v>7</v>
      </c>
      <c r="B7735" s="11" t="s">
        <v>8427</v>
      </c>
      <c r="C7735" s="1" t="s">
        <v>536</v>
      </c>
    </row>
    <row r="7736">
      <c r="A7736" s="1" t="s">
        <v>6</v>
      </c>
      <c r="B7736" s="11" t="s">
        <v>8428</v>
      </c>
      <c r="C7736" s="1" t="s">
        <v>914</v>
      </c>
    </row>
    <row r="7737" hidden="1">
      <c r="A7737" s="1" t="s">
        <v>7</v>
      </c>
      <c r="B7737" s="11" t="s">
        <v>8429</v>
      </c>
      <c r="C7737" s="1" t="s">
        <v>1044</v>
      </c>
    </row>
    <row r="7738">
      <c r="A7738" s="1" t="s">
        <v>6</v>
      </c>
      <c r="B7738" s="11" t="s">
        <v>8430</v>
      </c>
      <c r="C7738" s="1" t="s">
        <v>645</v>
      </c>
    </row>
    <row r="7739">
      <c r="A7739" s="1" t="s">
        <v>6</v>
      </c>
      <c r="B7739" s="11" t="s">
        <v>8431</v>
      </c>
      <c r="C7739" s="1" t="s">
        <v>595</v>
      </c>
    </row>
    <row r="7740" hidden="1">
      <c r="A7740" s="1" t="s">
        <v>7</v>
      </c>
      <c r="B7740" s="11" t="s">
        <v>8432</v>
      </c>
      <c r="C7740" s="1" t="s">
        <v>536</v>
      </c>
    </row>
    <row r="7741">
      <c r="A7741" s="1" t="s">
        <v>6</v>
      </c>
      <c r="B7741" s="11" t="s">
        <v>8433</v>
      </c>
      <c r="C7741" s="1" t="s">
        <v>696</v>
      </c>
    </row>
    <row r="7742" hidden="1">
      <c r="A7742" s="1" t="s">
        <v>7</v>
      </c>
      <c r="B7742" s="11" t="s">
        <v>8434</v>
      </c>
      <c r="C7742" s="1" t="s">
        <v>536</v>
      </c>
    </row>
    <row r="7743">
      <c r="A7743" s="1" t="s">
        <v>6</v>
      </c>
      <c r="B7743" s="11" t="s">
        <v>8435</v>
      </c>
      <c r="C7743" s="1" t="s">
        <v>879</v>
      </c>
    </row>
    <row r="7744">
      <c r="A7744" s="1" t="s">
        <v>6</v>
      </c>
      <c r="B7744" s="11" t="s">
        <v>8436</v>
      </c>
      <c r="C7744" s="1" t="s">
        <v>546</v>
      </c>
    </row>
    <row r="7745" hidden="1">
      <c r="A7745" s="1" t="s">
        <v>7</v>
      </c>
      <c r="B7745" s="11" t="s">
        <v>8437</v>
      </c>
      <c r="C7745" s="1" t="s">
        <v>536</v>
      </c>
    </row>
    <row r="7746">
      <c r="A7746" s="1" t="s">
        <v>6</v>
      </c>
      <c r="B7746" s="11" t="s">
        <v>8438</v>
      </c>
      <c r="C7746" s="1" t="s">
        <v>1116</v>
      </c>
    </row>
    <row r="7747">
      <c r="A7747" s="1" t="s">
        <v>6</v>
      </c>
      <c r="B7747" s="11" t="s">
        <v>8439</v>
      </c>
      <c r="C7747" s="1" t="s">
        <v>894</v>
      </c>
    </row>
    <row r="7748" hidden="1">
      <c r="A7748" s="1" t="s">
        <v>7</v>
      </c>
      <c r="B7748" s="14" t="s">
        <v>8440</v>
      </c>
      <c r="C7748" s="1" t="s">
        <v>536</v>
      </c>
    </row>
    <row r="7749">
      <c r="A7749" s="1" t="s">
        <v>6</v>
      </c>
      <c r="B7749" s="14" t="s">
        <v>8441</v>
      </c>
      <c r="C7749" s="1" t="s">
        <v>803</v>
      </c>
    </row>
    <row r="7750">
      <c r="A7750" s="1" t="s">
        <v>6</v>
      </c>
      <c r="B7750" s="14" t="s">
        <v>8442</v>
      </c>
      <c r="C7750" s="1" t="s">
        <v>879</v>
      </c>
    </row>
    <row r="7751" hidden="1">
      <c r="A7751" s="1" t="s">
        <v>7</v>
      </c>
      <c r="B7751" s="11" t="s">
        <v>8443</v>
      </c>
      <c r="C7751" s="1" t="s">
        <v>571</v>
      </c>
    </row>
    <row r="7752" hidden="1">
      <c r="A7752" s="1" t="s">
        <v>7</v>
      </c>
      <c r="B7752" s="11" t="s">
        <v>8444</v>
      </c>
      <c r="C7752" s="1" t="s">
        <v>571</v>
      </c>
    </row>
    <row r="7753">
      <c r="A7753" s="1" t="s">
        <v>6</v>
      </c>
      <c r="B7753" s="11" t="s">
        <v>8445</v>
      </c>
      <c r="C7753" s="1" t="s">
        <v>642</v>
      </c>
    </row>
    <row r="7754" hidden="1">
      <c r="A7754" s="1" t="s">
        <v>7</v>
      </c>
      <c r="B7754" s="11" t="s">
        <v>8446</v>
      </c>
      <c r="C7754" s="1" t="s">
        <v>571</v>
      </c>
    </row>
    <row r="7755" hidden="1">
      <c r="A7755" s="1" t="s">
        <v>7</v>
      </c>
      <c r="B7755" s="11" t="s">
        <v>8447</v>
      </c>
      <c r="C7755" s="1" t="s">
        <v>571</v>
      </c>
    </row>
    <row r="7756">
      <c r="A7756" s="1" t="s">
        <v>6</v>
      </c>
      <c r="B7756" s="11" t="s">
        <v>8448</v>
      </c>
      <c r="C7756" s="1" t="s">
        <v>1149</v>
      </c>
    </row>
    <row r="7757" hidden="1">
      <c r="A7757" s="1" t="s">
        <v>7</v>
      </c>
      <c r="B7757" s="11" t="s">
        <v>8449</v>
      </c>
      <c r="C7757" s="1" t="s">
        <v>1044</v>
      </c>
    </row>
    <row r="7758" hidden="1">
      <c r="A7758" s="1" t="s">
        <v>7</v>
      </c>
      <c r="B7758" s="11" t="s">
        <v>8450</v>
      </c>
      <c r="C7758" s="1" t="s">
        <v>571</v>
      </c>
    </row>
    <row r="7759">
      <c r="A7759" s="1" t="s">
        <v>6</v>
      </c>
      <c r="B7759" s="11" t="s">
        <v>8451</v>
      </c>
      <c r="C7759" s="1" t="s">
        <v>1122</v>
      </c>
    </row>
    <row r="7760">
      <c r="A7760" s="1" t="s">
        <v>6</v>
      </c>
      <c r="B7760" s="11" t="s">
        <v>8452</v>
      </c>
      <c r="C7760" s="1" t="s">
        <v>620</v>
      </c>
    </row>
    <row r="7761" hidden="1">
      <c r="A7761" s="1" t="s">
        <v>7</v>
      </c>
      <c r="B7761" s="11" t="s">
        <v>8453</v>
      </c>
      <c r="C7761" s="1" t="s">
        <v>628</v>
      </c>
    </row>
    <row r="7762">
      <c r="A7762" s="1" t="s">
        <v>6</v>
      </c>
      <c r="B7762" s="11" t="s">
        <v>8454</v>
      </c>
      <c r="C7762" s="1" t="s">
        <v>610</v>
      </c>
    </row>
    <row r="7763">
      <c r="A7763" s="1" t="s">
        <v>6</v>
      </c>
      <c r="B7763" s="11" t="s">
        <v>8455</v>
      </c>
      <c r="C7763" s="1" t="s">
        <v>673</v>
      </c>
    </row>
    <row r="7764">
      <c r="A7764" s="1" t="s">
        <v>6</v>
      </c>
      <c r="B7764" s="11" t="s">
        <v>8456</v>
      </c>
      <c r="C7764" s="1" t="s">
        <v>896</v>
      </c>
    </row>
    <row r="7765">
      <c r="A7765" s="1" t="s">
        <v>6</v>
      </c>
      <c r="B7765" s="11" t="s">
        <v>8457</v>
      </c>
      <c r="C7765" s="1" t="s">
        <v>696</v>
      </c>
    </row>
    <row r="7766">
      <c r="A7766" s="1" t="s">
        <v>6</v>
      </c>
      <c r="B7766" s="11" t="s">
        <v>8458</v>
      </c>
      <c r="C7766" s="1" t="s">
        <v>1319</v>
      </c>
    </row>
    <row r="7767">
      <c r="A7767" s="1" t="s">
        <v>6</v>
      </c>
      <c r="B7767" s="11" t="s">
        <v>8459</v>
      </c>
      <c r="C7767" s="1" t="s">
        <v>550</v>
      </c>
    </row>
    <row r="7768" hidden="1">
      <c r="A7768" s="1" t="s">
        <v>7</v>
      </c>
      <c r="B7768" s="11" t="s">
        <v>8460</v>
      </c>
      <c r="C7768" s="1" t="s">
        <v>536</v>
      </c>
    </row>
    <row r="7769" hidden="1">
      <c r="A7769" s="1" t="s">
        <v>7</v>
      </c>
      <c r="B7769" s="11" t="s">
        <v>8461</v>
      </c>
      <c r="C7769" s="1" t="s">
        <v>536</v>
      </c>
    </row>
    <row r="7770">
      <c r="A7770" s="1" t="s">
        <v>6</v>
      </c>
      <c r="B7770" s="11" t="s">
        <v>8462</v>
      </c>
      <c r="C7770" s="1" t="s">
        <v>705</v>
      </c>
    </row>
    <row r="7771">
      <c r="A7771" s="1" t="s">
        <v>6</v>
      </c>
      <c r="B7771" s="11" t="s">
        <v>8463</v>
      </c>
      <c r="C7771" s="1" t="s">
        <v>881</v>
      </c>
    </row>
    <row r="7772">
      <c r="A7772" s="1" t="s">
        <v>6</v>
      </c>
      <c r="B7772" s="11" t="s">
        <v>8464</v>
      </c>
      <c r="C7772" s="1" t="s">
        <v>700</v>
      </c>
    </row>
    <row r="7773">
      <c r="A7773" s="1" t="s">
        <v>6</v>
      </c>
      <c r="B7773" s="11" t="s">
        <v>8465</v>
      </c>
      <c r="C7773" s="1" t="s">
        <v>2182</v>
      </c>
    </row>
    <row r="7774">
      <c r="A7774" s="1" t="s">
        <v>6</v>
      </c>
      <c r="B7774" s="11" t="s">
        <v>8466</v>
      </c>
      <c r="C7774" s="1" t="s">
        <v>587</v>
      </c>
    </row>
    <row r="7775">
      <c r="A7775" s="1" t="s">
        <v>6</v>
      </c>
      <c r="B7775" s="11" t="s">
        <v>8467</v>
      </c>
      <c r="C7775" s="1" t="s">
        <v>550</v>
      </c>
    </row>
    <row r="7776">
      <c r="A7776" s="1" t="s">
        <v>6</v>
      </c>
      <c r="B7776" s="11" t="s">
        <v>8468</v>
      </c>
      <c r="C7776" s="1" t="s">
        <v>978</v>
      </c>
    </row>
    <row r="7777" hidden="1">
      <c r="A7777" s="1" t="s">
        <v>7</v>
      </c>
      <c r="B7777" s="11" t="s">
        <v>8469</v>
      </c>
      <c r="C7777" s="1" t="s">
        <v>536</v>
      </c>
    </row>
    <row r="7778">
      <c r="A7778" s="1" t="s">
        <v>6</v>
      </c>
      <c r="B7778" s="11" t="s">
        <v>8470</v>
      </c>
      <c r="C7778" s="1" t="s">
        <v>584</v>
      </c>
    </row>
    <row r="7779" hidden="1">
      <c r="A7779" s="1" t="s">
        <v>7</v>
      </c>
      <c r="B7779" s="11" t="s">
        <v>8471</v>
      </c>
      <c r="C7779" s="1" t="s">
        <v>571</v>
      </c>
    </row>
    <row r="7780">
      <c r="A7780" s="1" t="s">
        <v>6</v>
      </c>
      <c r="B7780" s="11" t="s">
        <v>8472</v>
      </c>
      <c r="C7780" s="1" t="s">
        <v>894</v>
      </c>
    </row>
    <row r="7781" hidden="1">
      <c r="A7781" s="1" t="s">
        <v>7</v>
      </c>
      <c r="B7781" s="11" t="s">
        <v>8473</v>
      </c>
      <c r="C7781" s="1" t="s">
        <v>536</v>
      </c>
    </row>
    <row r="7782">
      <c r="A7782" s="1" t="s">
        <v>6</v>
      </c>
      <c r="B7782" s="11" t="s">
        <v>8474</v>
      </c>
      <c r="C7782" s="1" t="s">
        <v>645</v>
      </c>
    </row>
    <row r="7783">
      <c r="A7783" s="1" t="s">
        <v>6</v>
      </c>
      <c r="B7783" s="11" t="s">
        <v>8475</v>
      </c>
      <c r="C7783" s="1" t="s">
        <v>894</v>
      </c>
    </row>
    <row r="7784">
      <c r="A7784" s="1" t="s">
        <v>6</v>
      </c>
      <c r="B7784" s="11" t="s">
        <v>8476</v>
      </c>
      <c r="C7784" s="1" t="s">
        <v>576</v>
      </c>
    </row>
    <row r="7785">
      <c r="A7785" s="1" t="s">
        <v>6</v>
      </c>
      <c r="B7785" s="11" t="s">
        <v>8477</v>
      </c>
      <c r="C7785" s="1" t="s">
        <v>761</v>
      </c>
    </row>
    <row r="7786">
      <c r="A7786" s="1" t="s">
        <v>6</v>
      </c>
      <c r="B7786" s="11" t="s">
        <v>8478</v>
      </c>
      <c r="C7786" s="1" t="s">
        <v>616</v>
      </c>
    </row>
    <row r="7787" hidden="1">
      <c r="A7787" s="1" t="s">
        <v>7</v>
      </c>
      <c r="B7787" s="11" t="s">
        <v>8479</v>
      </c>
      <c r="C7787" s="1" t="s">
        <v>536</v>
      </c>
    </row>
    <row r="7788">
      <c r="A7788" s="1" t="s">
        <v>6</v>
      </c>
      <c r="B7788" s="11" t="s">
        <v>8480</v>
      </c>
      <c r="C7788" s="1" t="s">
        <v>580</v>
      </c>
    </row>
    <row r="7789">
      <c r="B7789" s="8"/>
    </row>
    <row r="7790">
      <c r="B7790" s="8"/>
    </row>
  </sheetData>
  <autoFilter ref="$A$1:$C$7788">
    <filterColumn colId="0">
      <filters>
        <filter val="Movie"/>
      </filters>
    </filterColumn>
  </autoFilter>
  <hyperlinks>
    <hyperlink r:id="rId1" ref="B2322"/>
    <hyperlink r:id="rId2" ref="B3790"/>
    <hyperlink r:id="rId3" ref="B5221"/>
  </hyperlinks>
  <drawing r:id="rId4"/>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18.5"/>
    <col customWidth="1" min="8" max="8" width="16.5"/>
  </cols>
  <sheetData>
    <row r="1">
      <c r="A1" s="1" t="s">
        <v>8481</v>
      </c>
      <c r="B1" s="1" t="s">
        <v>522</v>
      </c>
      <c r="C1" s="1" t="s">
        <v>523</v>
      </c>
      <c r="D1" s="1"/>
      <c r="E1" s="1" t="s">
        <v>8482</v>
      </c>
      <c r="F1" s="1" t="s">
        <v>8483</v>
      </c>
      <c r="G1" s="1" t="s">
        <v>8484</v>
      </c>
      <c r="H1" s="1" t="s">
        <v>8485</v>
      </c>
      <c r="I1" s="1" t="s">
        <v>5</v>
      </c>
      <c r="J1" s="1" t="s">
        <v>8486</v>
      </c>
      <c r="K1" s="1" t="s">
        <v>524</v>
      </c>
      <c r="L1" s="1" t="s">
        <v>8487</v>
      </c>
      <c r="M1" s="1" t="s">
        <v>8488</v>
      </c>
    </row>
    <row r="2">
      <c r="A2" s="1" t="s">
        <v>8489</v>
      </c>
      <c r="B2" s="1" t="s">
        <v>7</v>
      </c>
      <c r="C2" s="15">
        <v>0.03</v>
      </c>
      <c r="F2" s="1" t="s">
        <v>8490</v>
      </c>
      <c r="G2" s="1" t="s">
        <v>8491</v>
      </c>
      <c r="H2" s="1" t="s">
        <v>8492</v>
      </c>
      <c r="I2" s="1">
        <v>2020.0</v>
      </c>
      <c r="J2" s="1" t="s">
        <v>8493</v>
      </c>
      <c r="K2" s="1" t="s">
        <v>526</v>
      </c>
      <c r="L2" s="1" t="s">
        <v>8494</v>
      </c>
      <c r="M2" s="1" t="s">
        <v>8495</v>
      </c>
    </row>
    <row r="3">
      <c r="A3" s="1" t="s">
        <v>8496</v>
      </c>
      <c r="B3" s="1" t="s">
        <v>6</v>
      </c>
      <c r="C3" s="16">
        <v>0.30486111111111114</v>
      </c>
      <c r="D3" s="1"/>
      <c r="E3" s="1" t="s">
        <v>8497</v>
      </c>
      <c r="F3" s="1" t="s">
        <v>8498</v>
      </c>
      <c r="G3" s="1" t="s">
        <v>8499</v>
      </c>
      <c r="H3" s="1" t="s">
        <v>8500</v>
      </c>
      <c r="I3" s="1">
        <v>2016.0</v>
      </c>
      <c r="J3" s="1" t="s">
        <v>8493</v>
      </c>
      <c r="K3" s="1" t="s">
        <v>528</v>
      </c>
      <c r="L3" s="1" t="s">
        <v>8501</v>
      </c>
      <c r="M3" s="1" t="s">
        <v>8502</v>
      </c>
    </row>
    <row r="4">
      <c r="A4" s="1" t="s">
        <v>8503</v>
      </c>
      <c r="B4" s="1" t="s">
        <v>6</v>
      </c>
      <c r="C4" s="16">
        <v>0.9993055555555556</v>
      </c>
      <c r="D4" s="1"/>
      <c r="E4" s="1" t="s">
        <v>8504</v>
      </c>
      <c r="F4" s="1" t="s">
        <v>8505</v>
      </c>
      <c r="G4" s="1" t="s">
        <v>6324</v>
      </c>
      <c r="H4" s="1" t="s">
        <v>8506</v>
      </c>
      <c r="I4" s="1">
        <v>2011.0</v>
      </c>
      <c r="J4" s="1" t="s">
        <v>8507</v>
      </c>
      <c r="K4" s="1" t="s">
        <v>530</v>
      </c>
      <c r="L4" s="1" t="s">
        <v>8508</v>
      </c>
      <c r="M4" s="1" t="s">
        <v>8509</v>
      </c>
    </row>
    <row r="5">
      <c r="A5" s="1" t="s">
        <v>8510</v>
      </c>
      <c r="B5" s="1" t="s">
        <v>6</v>
      </c>
      <c r="C5" s="1">
        <v>9.0</v>
      </c>
      <c r="D5" s="1"/>
      <c r="E5" s="1" t="s">
        <v>8511</v>
      </c>
      <c r="F5" s="1" t="s">
        <v>8512</v>
      </c>
      <c r="G5" s="1" t="s">
        <v>8513</v>
      </c>
      <c r="H5" s="1" t="s">
        <v>8514</v>
      </c>
      <c r="I5" s="1">
        <v>2009.0</v>
      </c>
      <c r="J5" s="1" t="s">
        <v>8515</v>
      </c>
      <c r="K5" s="1" t="s">
        <v>532</v>
      </c>
      <c r="L5" s="1" t="s">
        <v>8516</v>
      </c>
      <c r="M5" s="1" t="s">
        <v>8517</v>
      </c>
    </row>
    <row r="6">
      <c r="A6" s="1" t="s">
        <v>8518</v>
      </c>
      <c r="B6" s="1" t="s">
        <v>6</v>
      </c>
      <c r="C6" s="1">
        <v>21.0</v>
      </c>
      <c r="D6" s="1"/>
      <c r="E6" s="1" t="s">
        <v>8519</v>
      </c>
      <c r="F6" s="1" t="s">
        <v>8520</v>
      </c>
      <c r="G6" s="1" t="s">
        <v>8513</v>
      </c>
      <c r="H6" s="1" t="s">
        <v>8521</v>
      </c>
      <c r="I6" s="1">
        <v>2008.0</v>
      </c>
      <c r="J6" s="1" t="s">
        <v>8515</v>
      </c>
      <c r="K6" s="1" t="s">
        <v>534</v>
      </c>
      <c r="L6" s="1" t="s">
        <v>8522</v>
      </c>
      <c r="M6" s="1" t="s">
        <v>8523</v>
      </c>
    </row>
    <row r="7">
      <c r="A7" s="1" t="s">
        <v>8524</v>
      </c>
      <c r="B7" s="1" t="s">
        <v>7</v>
      </c>
      <c r="C7" s="1">
        <v>46.0</v>
      </c>
      <c r="D7" s="1"/>
      <c r="E7" s="1" t="s">
        <v>8525</v>
      </c>
      <c r="F7" s="1" t="s">
        <v>8526</v>
      </c>
      <c r="G7" s="1" t="s">
        <v>8527</v>
      </c>
      <c r="H7" s="1" t="s">
        <v>8528</v>
      </c>
      <c r="I7" s="1">
        <v>2016.0</v>
      </c>
      <c r="J7" s="1" t="s">
        <v>8493</v>
      </c>
      <c r="K7" s="1" t="s">
        <v>536</v>
      </c>
      <c r="L7" s="1" t="s">
        <v>8529</v>
      </c>
      <c r="M7" s="1" t="s">
        <v>8530</v>
      </c>
    </row>
    <row r="8">
      <c r="A8" s="1" t="s">
        <v>8531</v>
      </c>
      <c r="B8" s="1" t="s">
        <v>6</v>
      </c>
      <c r="C8" s="1">
        <v>122.0</v>
      </c>
      <c r="D8" s="1"/>
      <c r="E8" s="1" t="s">
        <v>8532</v>
      </c>
      <c r="F8" s="1" t="s">
        <v>8533</v>
      </c>
      <c r="G8" s="1" t="s">
        <v>8534</v>
      </c>
      <c r="H8" s="1" t="s">
        <v>8535</v>
      </c>
      <c r="I8" s="1">
        <v>2019.0</v>
      </c>
      <c r="J8" s="1" t="s">
        <v>8493</v>
      </c>
      <c r="K8" s="1" t="s">
        <v>538</v>
      </c>
      <c r="L8" s="1" t="s">
        <v>8508</v>
      </c>
      <c r="M8" s="1" t="s">
        <v>8536</v>
      </c>
    </row>
    <row r="9">
      <c r="A9" s="1" t="s">
        <v>8537</v>
      </c>
      <c r="B9" s="1" t="s">
        <v>6</v>
      </c>
      <c r="C9" s="1">
        <v>187.0</v>
      </c>
      <c r="D9" s="1"/>
      <c r="E9" s="1" t="s">
        <v>8538</v>
      </c>
      <c r="F9" s="1" t="s">
        <v>8539</v>
      </c>
      <c r="G9" s="1" t="s">
        <v>8513</v>
      </c>
      <c r="H9" s="1" t="s">
        <v>8540</v>
      </c>
      <c r="I9" s="1">
        <v>1997.0</v>
      </c>
      <c r="J9" s="1" t="s">
        <v>8507</v>
      </c>
      <c r="K9" s="1" t="s">
        <v>540</v>
      </c>
      <c r="L9" s="1" t="s">
        <v>8522</v>
      </c>
      <c r="M9" s="1" t="s">
        <v>8541</v>
      </c>
    </row>
    <row r="10">
      <c r="A10" s="1" t="s">
        <v>8542</v>
      </c>
      <c r="B10" s="1" t="s">
        <v>6</v>
      </c>
      <c r="C10" s="1">
        <v>706.0</v>
      </c>
      <c r="D10" s="1"/>
      <c r="E10" s="1" t="s">
        <v>8543</v>
      </c>
      <c r="F10" s="1" t="s">
        <v>8544</v>
      </c>
      <c r="G10" s="1" t="s">
        <v>8545</v>
      </c>
      <c r="H10" s="1" t="s">
        <v>8546</v>
      </c>
      <c r="I10" s="1">
        <v>2019.0</v>
      </c>
      <c r="J10" s="1" t="s">
        <v>8547</v>
      </c>
      <c r="K10" s="1" t="s">
        <v>542</v>
      </c>
      <c r="L10" s="1" t="s">
        <v>8508</v>
      </c>
      <c r="M10" s="1" t="s">
        <v>8548</v>
      </c>
    </row>
    <row r="11">
      <c r="A11" s="1" t="s">
        <v>8549</v>
      </c>
      <c r="B11" s="1" t="s">
        <v>6</v>
      </c>
      <c r="C11" s="1">
        <v>1920.0</v>
      </c>
      <c r="D11" s="1"/>
      <c r="E11" s="1" t="s">
        <v>8550</v>
      </c>
      <c r="F11" s="1" t="s">
        <v>8551</v>
      </c>
      <c r="G11" s="1" t="s">
        <v>8545</v>
      </c>
      <c r="H11" s="1" t="s">
        <v>8552</v>
      </c>
      <c r="I11" s="1">
        <v>2008.0</v>
      </c>
      <c r="J11" s="1" t="s">
        <v>8493</v>
      </c>
      <c r="K11" s="1" t="s">
        <v>544</v>
      </c>
      <c r="L11" s="1" t="s">
        <v>8553</v>
      </c>
      <c r="M11" s="1" t="s">
        <v>8554</v>
      </c>
    </row>
    <row r="12">
      <c r="A12" s="1" t="s">
        <v>8555</v>
      </c>
      <c r="B12" s="1" t="s">
        <v>6</v>
      </c>
      <c r="C12" s="1">
        <v>1922.0</v>
      </c>
      <c r="D12" s="1"/>
      <c r="E12" s="1" t="s">
        <v>8556</v>
      </c>
      <c r="F12" s="1" t="s">
        <v>8557</v>
      </c>
      <c r="G12" s="1" t="s">
        <v>8513</v>
      </c>
      <c r="H12" s="1" t="s">
        <v>8558</v>
      </c>
      <c r="I12" s="1">
        <v>2017.0</v>
      </c>
      <c r="J12" s="1" t="s">
        <v>8493</v>
      </c>
      <c r="K12" s="1" t="s">
        <v>546</v>
      </c>
      <c r="L12" s="1" t="s">
        <v>8559</v>
      </c>
      <c r="M12" s="1" t="s">
        <v>8560</v>
      </c>
    </row>
    <row r="13">
      <c r="A13" s="1" t="s">
        <v>8561</v>
      </c>
      <c r="B13" s="1" t="s">
        <v>7</v>
      </c>
      <c r="C13" s="1">
        <v>1983.0</v>
      </c>
      <c r="F13" s="1" t="s">
        <v>8562</v>
      </c>
      <c r="G13" s="1" t="s">
        <v>8563</v>
      </c>
      <c r="H13" s="1" t="s">
        <v>8564</v>
      </c>
      <c r="I13" s="1">
        <v>2018.0</v>
      </c>
      <c r="J13" s="1" t="s">
        <v>8493</v>
      </c>
      <c r="K13" s="1" t="s">
        <v>536</v>
      </c>
      <c r="L13" s="1" t="s">
        <v>8565</v>
      </c>
      <c r="M13" s="1" t="s">
        <v>8566</v>
      </c>
    </row>
    <row r="14">
      <c r="A14" s="1" t="s">
        <v>8567</v>
      </c>
      <c r="B14" s="1" t="s">
        <v>7</v>
      </c>
      <c r="C14" s="1">
        <v>1994.0</v>
      </c>
      <c r="D14" s="1"/>
      <c r="E14" s="1" t="s">
        <v>8568</v>
      </c>
      <c r="G14" s="1" t="s">
        <v>8499</v>
      </c>
      <c r="H14" s="1" t="s">
        <v>8569</v>
      </c>
      <c r="I14" s="1">
        <v>2019.0</v>
      </c>
      <c r="J14" s="1" t="s">
        <v>8493</v>
      </c>
      <c r="K14" s="1" t="s">
        <v>536</v>
      </c>
      <c r="L14" s="1" t="s">
        <v>8570</v>
      </c>
      <c r="M14" s="1" t="s">
        <v>8571</v>
      </c>
    </row>
    <row r="15">
      <c r="A15" s="1" t="s">
        <v>8572</v>
      </c>
      <c r="B15" s="1" t="s">
        <v>6</v>
      </c>
      <c r="C15" s="1">
        <v>2.215</v>
      </c>
      <c r="D15" s="1"/>
      <c r="E15" s="1" t="s">
        <v>8573</v>
      </c>
      <c r="F15" s="1" t="s">
        <v>8574</v>
      </c>
      <c r="G15" s="1" t="s">
        <v>8575</v>
      </c>
      <c r="H15" s="1" t="s">
        <v>8576</v>
      </c>
      <c r="I15" s="1">
        <v>2018.0</v>
      </c>
      <c r="J15" s="1" t="s">
        <v>8493</v>
      </c>
      <c r="K15" s="1" t="s">
        <v>550</v>
      </c>
      <c r="L15" s="1" t="s">
        <v>8577</v>
      </c>
      <c r="M15" s="1" t="s">
        <v>8578</v>
      </c>
    </row>
    <row r="16">
      <c r="A16" s="1" t="s">
        <v>8579</v>
      </c>
      <c r="B16" s="1" t="s">
        <v>6</v>
      </c>
      <c r="C16" s="1">
        <v>3022.0</v>
      </c>
      <c r="D16" s="1"/>
      <c r="E16" s="1" t="s">
        <v>8580</v>
      </c>
      <c r="F16" s="1" t="s">
        <v>8581</v>
      </c>
      <c r="G16" s="1" t="s">
        <v>8513</v>
      </c>
      <c r="H16" s="1" t="s">
        <v>8582</v>
      </c>
      <c r="I16" s="1">
        <v>2019.0</v>
      </c>
      <c r="J16" s="1" t="s">
        <v>8507</v>
      </c>
      <c r="K16" s="1" t="s">
        <v>552</v>
      </c>
      <c r="L16" s="1" t="s">
        <v>8583</v>
      </c>
      <c r="M16" s="1" t="s">
        <v>8584</v>
      </c>
    </row>
    <row r="17">
      <c r="A17" s="1" t="s">
        <v>8585</v>
      </c>
      <c r="B17" s="1" t="s">
        <v>6</v>
      </c>
      <c r="C17" s="1" t="s">
        <v>553</v>
      </c>
      <c r="D17" s="1"/>
      <c r="E17" s="1" t="s">
        <v>8586</v>
      </c>
      <c r="F17" s="1" t="s">
        <v>8587</v>
      </c>
      <c r="G17" s="1" t="s">
        <v>8588</v>
      </c>
      <c r="H17" s="1" t="s">
        <v>8589</v>
      </c>
      <c r="I17" s="1">
        <v>2014.0</v>
      </c>
      <c r="J17" s="1" t="s">
        <v>8547</v>
      </c>
      <c r="K17" s="1" t="s">
        <v>554</v>
      </c>
      <c r="L17" s="1" t="s">
        <v>8590</v>
      </c>
      <c r="M17" s="1" t="s">
        <v>8591</v>
      </c>
    </row>
    <row r="18">
      <c r="A18" s="1" t="s">
        <v>8592</v>
      </c>
      <c r="B18" s="1" t="s">
        <v>7</v>
      </c>
      <c r="C18" s="1" t="s">
        <v>555</v>
      </c>
      <c r="F18" s="1" t="s">
        <v>8593</v>
      </c>
      <c r="H18" s="1" t="s">
        <v>8594</v>
      </c>
      <c r="I18" s="1">
        <v>2018.0</v>
      </c>
      <c r="J18" s="1" t="s">
        <v>8547</v>
      </c>
      <c r="K18" s="1" t="s">
        <v>536</v>
      </c>
      <c r="L18" s="1" t="s">
        <v>8595</v>
      </c>
      <c r="M18" s="1" t="s">
        <v>8596</v>
      </c>
    </row>
    <row r="19">
      <c r="A19" s="1" t="s">
        <v>8597</v>
      </c>
      <c r="B19" s="1" t="s">
        <v>6</v>
      </c>
      <c r="C19" s="1" t="s">
        <v>556</v>
      </c>
      <c r="D19" s="1"/>
      <c r="E19" s="1" t="s">
        <v>8598</v>
      </c>
      <c r="F19" s="1" t="s">
        <v>8599</v>
      </c>
      <c r="G19" s="1" t="s">
        <v>8600</v>
      </c>
      <c r="H19" s="1" t="s">
        <v>8601</v>
      </c>
      <c r="I19" s="1">
        <v>2018.0</v>
      </c>
      <c r="J19" s="1" t="s">
        <v>8507</v>
      </c>
      <c r="K19" s="1" t="s">
        <v>557</v>
      </c>
      <c r="L19" s="1" t="s">
        <v>8559</v>
      </c>
      <c r="M19" s="1" t="s">
        <v>8602</v>
      </c>
    </row>
    <row r="20">
      <c r="A20" s="1" t="s">
        <v>8603</v>
      </c>
      <c r="B20" s="1" t="s">
        <v>6</v>
      </c>
      <c r="C20" s="1" t="s">
        <v>558</v>
      </c>
      <c r="D20" s="1"/>
      <c r="E20" s="1" t="s">
        <v>8604</v>
      </c>
      <c r="F20" s="1" t="s">
        <v>8605</v>
      </c>
      <c r="G20" s="1" t="s">
        <v>8545</v>
      </c>
      <c r="H20" s="1" t="s">
        <v>8606</v>
      </c>
      <c r="I20" s="1">
        <v>2019.0</v>
      </c>
      <c r="J20" s="1" t="s">
        <v>8547</v>
      </c>
      <c r="K20" s="1" t="s">
        <v>559</v>
      </c>
      <c r="L20" s="1" t="s">
        <v>8607</v>
      </c>
      <c r="M20" s="1" t="s">
        <v>8608</v>
      </c>
    </row>
    <row r="21">
      <c r="A21" s="1" t="s">
        <v>8609</v>
      </c>
      <c r="B21" s="1" t="s">
        <v>6</v>
      </c>
      <c r="C21" s="17" t="s">
        <v>560</v>
      </c>
      <c r="F21" s="1" t="s">
        <v>8610</v>
      </c>
      <c r="G21" s="1" t="s">
        <v>8611</v>
      </c>
      <c r="H21" s="1" t="s">
        <v>8612</v>
      </c>
      <c r="I21" s="1">
        <v>2017.0</v>
      </c>
      <c r="J21" s="1" t="s">
        <v>8613</v>
      </c>
      <c r="K21" s="1" t="s">
        <v>561</v>
      </c>
      <c r="L21" s="1" t="s">
        <v>8614</v>
      </c>
      <c r="M21" s="1" t="s">
        <v>8615</v>
      </c>
    </row>
    <row r="22">
      <c r="A22" s="1" t="s">
        <v>8616</v>
      </c>
      <c r="B22" s="1" t="s">
        <v>6</v>
      </c>
      <c r="C22" s="1" t="s">
        <v>562</v>
      </c>
      <c r="D22" s="1"/>
      <c r="E22" s="1" t="s">
        <v>8617</v>
      </c>
      <c r="F22" s="1" t="s">
        <v>8618</v>
      </c>
      <c r="G22" s="1" t="s">
        <v>8545</v>
      </c>
      <c r="H22" s="1" t="s">
        <v>8619</v>
      </c>
      <c r="I22" s="1">
        <v>2018.0</v>
      </c>
      <c r="J22" s="1" t="s">
        <v>8547</v>
      </c>
      <c r="K22" s="1" t="s">
        <v>563</v>
      </c>
      <c r="L22" s="1" t="s">
        <v>8620</v>
      </c>
      <c r="M22" s="1" t="s">
        <v>8621</v>
      </c>
    </row>
    <row r="23">
      <c r="A23" s="1" t="s">
        <v>8622</v>
      </c>
      <c r="B23" s="1" t="s">
        <v>6</v>
      </c>
      <c r="C23" s="1" t="s">
        <v>564</v>
      </c>
      <c r="D23" s="1"/>
      <c r="E23" s="1" t="s">
        <v>8623</v>
      </c>
      <c r="F23" s="1" t="s">
        <v>8624</v>
      </c>
      <c r="G23" s="1" t="s">
        <v>8545</v>
      </c>
      <c r="H23" s="1" t="s">
        <v>8625</v>
      </c>
      <c r="I23" s="1">
        <v>2018.0</v>
      </c>
      <c r="J23" s="1" t="s">
        <v>8547</v>
      </c>
      <c r="K23" s="1" t="s">
        <v>565</v>
      </c>
      <c r="L23" s="1" t="s">
        <v>8626</v>
      </c>
      <c r="M23" s="1" t="s">
        <v>8627</v>
      </c>
    </row>
    <row r="24">
      <c r="A24" s="1" t="s">
        <v>8628</v>
      </c>
      <c r="B24" s="1" t="s">
        <v>6</v>
      </c>
      <c r="C24" s="1" t="s">
        <v>566</v>
      </c>
      <c r="D24" s="1"/>
      <c r="E24" s="1" t="s">
        <v>8629</v>
      </c>
      <c r="F24" s="1" t="s">
        <v>8630</v>
      </c>
      <c r="G24" s="1" t="s">
        <v>8545</v>
      </c>
      <c r="H24" s="1" t="s">
        <v>8625</v>
      </c>
      <c r="I24" s="1">
        <v>2017.0</v>
      </c>
      <c r="J24" s="1" t="s">
        <v>8547</v>
      </c>
      <c r="K24" s="1" t="s">
        <v>567</v>
      </c>
      <c r="L24" s="1" t="s">
        <v>8501</v>
      </c>
      <c r="M24" s="1" t="s">
        <v>8631</v>
      </c>
    </row>
    <row r="25">
      <c r="A25" s="1" t="s">
        <v>8632</v>
      </c>
      <c r="B25" s="1" t="s">
        <v>6</v>
      </c>
      <c r="C25" s="1" t="s">
        <v>568</v>
      </c>
      <c r="D25" s="1"/>
      <c r="E25" s="1" t="s">
        <v>8633</v>
      </c>
      <c r="F25" s="1" t="s">
        <v>8634</v>
      </c>
      <c r="G25" s="1" t="s">
        <v>8545</v>
      </c>
      <c r="H25" s="1" t="s">
        <v>8625</v>
      </c>
      <c r="I25" s="1">
        <v>2017.0</v>
      </c>
      <c r="J25" s="1" t="s">
        <v>8547</v>
      </c>
      <c r="K25" s="1" t="s">
        <v>569</v>
      </c>
      <c r="L25" s="1" t="s">
        <v>8501</v>
      </c>
      <c r="M25" s="1" t="s">
        <v>8635</v>
      </c>
    </row>
    <row r="26">
      <c r="A26" s="1" t="s">
        <v>8636</v>
      </c>
      <c r="B26" s="1" t="s">
        <v>7</v>
      </c>
      <c r="C26" s="1" t="s">
        <v>570</v>
      </c>
      <c r="F26" s="1" t="s">
        <v>8637</v>
      </c>
      <c r="G26" s="1" t="s">
        <v>8638</v>
      </c>
      <c r="H26" s="1" t="s">
        <v>8639</v>
      </c>
      <c r="I26" s="1">
        <v>2020.0</v>
      </c>
      <c r="J26" s="1" t="s">
        <v>8547</v>
      </c>
      <c r="K26" s="1" t="s">
        <v>571</v>
      </c>
      <c r="L26" s="1" t="s">
        <v>8640</v>
      </c>
      <c r="M26" s="1" t="s">
        <v>8641</v>
      </c>
    </row>
    <row r="27">
      <c r="A27" s="1" t="s">
        <v>8642</v>
      </c>
      <c r="B27" s="1" t="s">
        <v>6</v>
      </c>
      <c r="C27" s="1" t="s">
        <v>572</v>
      </c>
      <c r="D27" s="1"/>
      <c r="E27" s="1" t="s">
        <v>8643</v>
      </c>
      <c r="G27" s="1" t="s">
        <v>8513</v>
      </c>
      <c r="H27" s="1" t="s">
        <v>8644</v>
      </c>
      <c r="I27" s="1">
        <v>2015.0</v>
      </c>
      <c r="J27" s="1" t="s">
        <v>8645</v>
      </c>
      <c r="K27" s="1" t="s">
        <v>573</v>
      </c>
      <c r="L27" s="1" t="s">
        <v>8646</v>
      </c>
      <c r="M27" s="1" t="s">
        <v>8647</v>
      </c>
    </row>
    <row r="28">
      <c r="A28" s="1" t="s">
        <v>8648</v>
      </c>
      <c r="B28" s="1" t="s">
        <v>7</v>
      </c>
      <c r="C28" s="1" t="s">
        <v>574</v>
      </c>
      <c r="G28" s="1" t="s">
        <v>8513</v>
      </c>
      <c r="H28" s="1" t="s">
        <v>8649</v>
      </c>
      <c r="I28" s="1">
        <v>2020.0</v>
      </c>
      <c r="J28" s="1" t="s">
        <v>8493</v>
      </c>
      <c r="K28" s="1" t="s">
        <v>536</v>
      </c>
      <c r="L28" s="1" t="s">
        <v>8650</v>
      </c>
      <c r="M28" s="1" t="s">
        <v>8651</v>
      </c>
    </row>
    <row r="29">
      <c r="A29" s="1" t="s">
        <v>8652</v>
      </c>
      <c r="B29" s="1" t="s">
        <v>6</v>
      </c>
      <c r="C29" s="1" t="s">
        <v>575</v>
      </c>
      <c r="D29" s="1"/>
      <c r="E29" s="1" t="s">
        <v>8653</v>
      </c>
      <c r="F29" s="1" t="s">
        <v>8654</v>
      </c>
      <c r="G29" s="1" t="s">
        <v>8655</v>
      </c>
      <c r="H29" s="1" t="s">
        <v>8656</v>
      </c>
      <c r="I29" s="1">
        <v>2020.0</v>
      </c>
      <c r="J29" s="1" t="s">
        <v>8493</v>
      </c>
      <c r="K29" s="1" t="s">
        <v>576</v>
      </c>
      <c r="L29" s="1" t="s">
        <v>8553</v>
      </c>
      <c r="M29" s="1" t="s">
        <v>8657</v>
      </c>
    </row>
    <row r="30">
      <c r="A30" s="1" t="s">
        <v>8658</v>
      </c>
      <c r="B30" s="1" t="s">
        <v>6</v>
      </c>
      <c r="C30" s="1" t="s">
        <v>577</v>
      </c>
      <c r="D30" s="1"/>
      <c r="E30" s="1" t="s">
        <v>8659</v>
      </c>
      <c r="F30" s="1" t="s">
        <v>8660</v>
      </c>
      <c r="G30" s="1" t="s">
        <v>8661</v>
      </c>
      <c r="H30" s="1" t="s">
        <v>8662</v>
      </c>
      <c r="I30" s="1">
        <v>2019.0</v>
      </c>
      <c r="J30" s="1" t="s">
        <v>8547</v>
      </c>
      <c r="K30" s="1" t="s">
        <v>538</v>
      </c>
      <c r="L30" s="1" t="s">
        <v>8663</v>
      </c>
      <c r="M30" s="1" t="s">
        <v>8664</v>
      </c>
    </row>
    <row r="31">
      <c r="A31" s="1" t="s">
        <v>8665</v>
      </c>
      <c r="B31" s="1" t="s">
        <v>7</v>
      </c>
      <c r="C31" s="1" t="s">
        <v>578</v>
      </c>
      <c r="F31" s="1" t="s">
        <v>8666</v>
      </c>
      <c r="G31" s="1" t="s">
        <v>8513</v>
      </c>
      <c r="H31" s="1" t="s">
        <v>8667</v>
      </c>
      <c r="I31" s="1">
        <v>2020.0</v>
      </c>
      <c r="J31" s="1" t="s">
        <v>8493</v>
      </c>
      <c r="K31" s="1" t="s">
        <v>536</v>
      </c>
      <c r="L31" s="1" t="s">
        <v>8668</v>
      </c>
      <c r="M31" s="1" t="s">
        <v>8669</v>
      </c>
    </row>
    <row r="32">
      <c r="A32" s="1" t="s">
        <v>8670</v>
      </c>
      <c r="B32" s="1" t="s">
        <v>6</v>
      </c>
      <c r="C32" s="1" t="s">
        <v>579</v>
      </c>
      <c r="D32" s="1"/>
      <c r="E32" s="1" t="s">
        <v>8671</v>
      </c>
      <c r="G32" s="1" t="s">
        <v>8672</v>
      </c>
      <c r="H32" s="1" t="s">
        <v>8673</v>
      </c>
      <c r="I32" s="1">
        <v>2020.0</v>
      </c>
      <c r="J32" s="1" t="s">
        <v>8547</v>
      </c>
      <c r="K32" s="1" t="s">
        <v>580</v>
      </c>
      <c r="L32" s="1" t="s">
        <v>8663</v>
      </c>
      <c r="M32" s="1" t="s">
        <v>8674</v>
      </c>
    </row>
    <row r="33">
      <c r="A33" s="1" t="s">
        <v>8675</v>
      </c>
      <c r="B33" s="1" t="s">
        <v>6</v>
      </c>
      <c r="C33" s="1" t="s">
        <v>581</v>
      </c>
      <c r="D33" s="1"/>
      <c r="E33" s="1" t="s">
        <v>8676</v>
      </c>
      <c r="F33" s="1" t="s">
        <v>8677</v>
      </c>
      <c r="G33" s="1" t="s">
        <v>8678</v>
      </c>
      <c r="H33" s="1" t="s">
        <v>8679</v>
      </c>
      <c r="I33" s="1">
        <v>2018.0</v>
      </c>
      <c r="J33" s="1" t="s">
        <v>8680</v>
      </c>
      <c r="K33" s="1" t="s">
        <v>582</v>
      </c>
      <c r="L33" s="1" t="s">
        <v>8681</v>
      </c>
      <c r="M33" s="1" t="s">
        <v>8682</v>
      </c>
    </row>
    <row r="34">
      <c r="A34" s="1" t="s">
        <v>8683</v>
      </c>
      <c r="B34" s="1" t="s">
        <v>6</v>
      </c>
      <c r="C34" s="1" t="s">
        <v>583</v>
      </c>
      <c r="D34" s="1"/>
      <c r="E34" s="1" t="s">
        <v>8676</v>
      </c>
      <c r="F34" s="1" t="s">
        <v>8684</v>
      </c>
      <c r="G34" s="1" t="s">
        <v>8678</v>
      </c>
      <c r="H34" s="1" t="s">
        <v>8685</v>
      </c>
      <c r="I34" s="1">
        <v>2020.0</v>
      </c>
      <c r="J34" s="1" t="s">
        <v>8680</v>
      </c>
      <c r="K34" s="1" t="s">
        <v>584</v>
      </c>
      <c r="L34" s="1" t="s">
        <v>8681</v>
      </c>
      <c r="M34" s="1" t="s">
        <v>8686</v>
      </c>
    </row>
    <row r="35">
      <c r="A35" s="1" t="s">
        <v>8687</v>
      </c>
      <c r="B35" s="1" t="s">
        <v>6</v>
      </c>
      <c r="C35" s="1" t="s">
        <v>585</v>
      </c>
      <c r="D35" s="1"/>
      <c r="E35" s="1" t="s">
        <v>8688</v>
      </c>
      <c r="F35" s="1" t="s">
        <v>8689</v>
      </c>
      <c r="G35" s="1" t="s">
        <v>8513</v>
      </c>
      <c r="H35" s="1" t="s">
        <v>8690</v>
      </c>
      <c r="I35" s="1">
        <v>2017.0</v>
      </c>
      <c r="J35" s="1" t="s">
        <v>8547</v>
      </c>
      <c r="K35" s="1" t="s">
        <v>576</v>
      </c>
      <c r="L35" s="1" t="s">
        <v>8691</v>
      </c>
      <c r="M35" s="1" t="s">
        <v>8692</v>
      </c>
    </row>
    <row r="36">
      <c r="A36" s="1" t="s">
        <v>8693</v>
      </c>
      <c r="B36" s="1" t="s">
        <v>6</v>
      </c>
      <c r="C36" s="1" t="s">
        <v>586</v>
      </c>
      <c r="D36" s="1"/>
      <c r="E36" s="1" t="s">
        <v>8694</v>
      </c>
      <c r="F36" s="1" t="s">
        <v>8695</v>
      </c>
      <c r="G36" s="1" t="s">
        <v>8672</v>
      </c>
      <c r="H36" s="1" t="s">
        <v>8696</v>
      </c>
      <c r="I36" s="1">
        <v>2018.0</v>
      </c>
      <c r="J36" s="1" t="s">
        <v>8547</v>
      </c>
      <c r="K36" s="1" t="s">
        <v>587</v>
      </c>
      <c r="L36" s="1" t="s">
        <v>8697</v>
      </c>
      <c r="M36" s="1" t="s">
        <v>8698</v>
      </c>
    </row>
    <row r="37">
      <c r="A37" s="1" t="s">
        <v>8699</v>
      </c>
      <c r="B37" s="1" t="s">
        <v>6</v>
      </c>
      <c r="C37" s="1" t="s">
        <v>588</v>
      </c>
      <c r="D37" s="1"/>
      <c r="E37" s="1" t="s">
        <v>8700</v>
      </c>
      <c r="G37" s="1" t="s">
        <v>8513</v>
      </c>
      <c r="H37" s="1" t="s">
        <v>8701</v>
      </c>
      <c r="I37" s="1">
        <v>2016.0</v>
      </c>
      <c r="J37" s="1" t="s">
        <v>8613</v>
      </c>
      <c r="K37" s="1" t="s">
        <v>589</v>
      </c>
      <c r="L37" s="1" t="s">
        <v>8702</v>
      </c>
      <c r="M37" s="1" t="s">
        <v>8703</v>
      </c>
    </row>
    <row r="38">
      <c r="A38" s="1" t="s">
        <v>8704</v>
      </c>
      <c r="B38" s="1" t="s">
        <v>6</v>
      </c>
      <c r="C38" s="1" t="s">
        <v>590</v>
      </c>
      <c r="D38" s="1"/>
      <c r="E38" s="1" t="s">
        <v>8705</v>
      </c>
      <c r="F38" s="1" t="s">
        <v>8706</v>
      </c>
      <c r="G38" s="1" t="s">
        <v>8707</v>
      </c>
      <c r="H38" s="1" t="s">
        <v>8708</v>
      </c>
      <c r="I38" s="1">
        <v>2014.0</v>
      </c>
      <c r="J38" s="1" t="s">
        <v>8493</v>
      </c>
      <c r="K38" s="1" t="s">
        <v>591</v>
      </c>
      <c r="L38" s="1" t="s">
        <v>8709</v>
      </c>
      <c r="M38" s="1" t="s">
        <v>8710</v>
      </c>
    </row>
    <row r="39">
      <c r="A39" s="1" t="s">
        <v>8711</v>
      </c>
      <c r="B39" s="1" t="s">
        <v>6</v>
      </c>
      <c r="C39" s="1" t="s">
        <v>592</v>
      </c>
      <c r="D39" s="1"/>
      <c r="E39" s="1" t="s">
        <v>8705</v>
      </c>
      <c r="F39" s="1" t="s">
        <v>8712</v>
      </c>
      <c r="G39" s="1" t="s">
        <v>8707</v>
      </c>
      <c r="H39" s="1" t="s">
        <v>8708</v>
      </c>
      <c r="I39" s="1">
        <v>2016.0</v>
      </c>
      <c r="J39" s="1" t="s">
        <v>8493</v>
      </c>
      <c r="K39" s="1" t="s">
        <v>540</v>
      </c>
      <c r="L39" s="1" t="s">
        <v>8709</v>
      </c>
      <c r="M39" s="1" t="s">
        <v>8713</v>
      </c>
    </row>
    <row r="40">
      <c r="A40" s="1" t="s">
        <v>8714</v>
      </c>
      <c r="B40" s="1" t="s">
        <v>7</v>
      </c>
      <c r="C40" s="1" t="s">
        <v>593</v>
      </c>
      <c r="F40" s="1" t="s">
        <v>8715</v>
      </c>
      <c r="H40" s="1" t="s">
        <v>8716</v>
      </c>
      <c r="I40" s="1">
        <v>2016.0</v>
      </c>
      <c r="J40" s="1" t="s">
        <v>8547</v>
      </c>
      <c r="K40" s="1" t="s">
        <v>536</v>
      </c>
      <c r="L40" s="1" t="s">
        <v>8717</v>
      </c>
      <c r="M40" s="1" t="s">
        <v>8718</v>
      </c>
    </row>
    <row r="41">
      <c r="A41" s="1" t="s">
        <v>8719</v>
      </c>
      <c r="B41" s="1" t="s">
        <v>6</v>
      </c>
      <c r="C41" s="1" t="s">
        <v>594</v>
      </c>
      <c r="D41" s="1"/>
      <c r="E41" s="1" t="s">
        <v>8720</v>
      </c>
      <c r="F41" s="1" t="s">
        <v>8721</v>
      </c>
      <c r="G41" s="1" t="s">
        <v>8722</v>
      </c>
      <c r="H41" s="1" t="s">
        <v>8723</v>
      </c>
      <c r="I41" s="1">
        <v>2019.0</v>
      </c>
      <c r="J41" s="1" t="s">
        <v>8493</v>
      </c>
      <c r="K41" s="1" t="s">
        <v>595</v>
      </c>
      <c r="L41" s="1" t="s">
        <v>8724</v>
      </c>
      <c r="M41" s="1" t="s">
        <v>8725</v>
      </c>
    </row>
    <row r="42">
      <c r="A42" s="1" t="s">
        <v>8726</v>
      </c>
      <c r="B42" s="1" t="s">
        <v>6</v>
      </c>
      <c r="C42" s="1" t="s">
        <v>596</v>
      </c>
      <c r="D42" s="1"/>
      <c r="E42" s="1" t="s">
        <v>8727</v>
      </c>
      <c r="F42" s="1" t="s">
        <v>8728</v>
      </c>
      <c r="G42" s="1" t="s">
        <v>8527</v>
      </c>
      <c r="H42" s="1" t="s">
        <v>8729</v>
      </c>
      <c r="I42" s="1">
        <v>2015.0</v>
      </c>
      <c r="J42" s="1" t="s">
        <v>8547</v>
      </c>
      <c r="K42" s="1" t="s">
        <v>597</v>
      </c>
      <c r="L42" s="1" t="s">
        <v>8724</v>
      </c>
      <c r="M42" s="1" t="s">
        <v>8730</v>
      </c>
    </row>
    <row r="43">
      <c r="A43" s="1" t="s">
        <v>8731</v>
      </c>
      <c r="B43" s="1" t="s">
        <v>6</v>
      </c>
      <c r="C43" s="1" t="s">
        <v>598</v>
      </c>
      <c r="D43" s="1"/>
      <c r="E43" s="1" t="s">
        <v>8732</v>
      </c>
      <c r="F43" s="1" t="s">
        <v>8733</v>
      </c>
      <c r="G43" s="1" t="s">
        <v>8734</v>
      </c>
      <c r="H43" s="1" t="s">
        <v>8735</v>
      </c>
      <c r="I43" s="1">
        <v>2017.0</v>
      </c>
      <c r="J43" s="1" t="s">
        <v>8493</v>
      </c>
      <c r="K43" s="1" t="s">
        <v>599</v>
      </c>
      <c r="L43" s="1" t="s">
        <v>8508</v>
      </c>
      <c r="M43" s="1" t="s">
        <v>8736</v>
      </c>
    </row>
    <row r="44">
      <c r="A44" s="1" t="s">
        <v>8737</v>
      </c>
      <c r="B44" s="1" t="s">
        <v>6</v>
      </c>
      <c r="C44" s="1" t="s">
        <v>600</v>
      </c>
      <c r="D44" s="1"/>
      <c r="E44" s="1" t="s">
        <v>8738</v>
      </c>
      <c r="F44" s="1" t="s">
        <v>8739</v>
      </c>
      <c r="G44" s="1" t="s">
        <v>8527</v>
      </c>
      <c r="H44" s="1" t="s">
        <v>8729</v>
      </c>
      <c r="I44" s="1">
        <v>2010.0</v>
      </c>
      <c r="J44" s="1" t="s">
        <v>8493</v>
      </c>
      <c r="K44" s="1" t="s">
        <v>576</v>
      </c>
      <c r="L44" s="1" t="s">
        <v>8724</v>
      </c>
      <c r="M44" s="1" t="s">
        <v>8740</v>
      </c>
    </row>
    <row r="45">
      <c r="A45" s="1" t="s">
        <v>8741</v>
      </c>
      <c r="B45" s="1" t="s">
        <v>6</v>
      </c>
      <c r="C45" s="1" t="s">
        <v>601</v>
      </c>
      <c r="D45" s="1"/>
      <c r="E45" s="1" t="s">
        <v>8742</v>
      </c>
      <c r="F45" s="1" t="s">
        <v>8743</v>
      </c>
      <c r="G45" s="1" t="s">
        <v>8588</v>
      </c>
      <c r="H45" s="1" t="s">
        <v>8744</v>
      </c>
      <c r="I45" s="1">
        <v>2020.0</v>
      </c>
      <c r="J45" s="1" t="s">
        <v>8493</v>
      </c>
      <c r="K45" s="1" t="s">
        <v>602</v>
      </c>
      <c r="L45" s="1" t="s">
        <v>8501</v>
      </c>
      <c r="M45" s="1" t="s">
        <v>8745</v>
      </c>
    </row>
    <row r="46">
      <c r="A46" s="1" t="s">
        <v>8746</v>
      </c>
      <c r="B46" s="1" t="s">
        <v>6</v>
      </c>
      <c r="C46" s="1" t="s">
        <v>603</v>
      </c>
      <c r="D46" s="1"/>
      <c r="E46" s="1" t="s">
        <v>8747</v>
      </c>
      <c r="F46" s="1" t="s">
        <v>8748</v>
      </c>
      <c r="G46" s="1" t="s">
        <v>8513</v>
      </c>
      <c r="H46" s="1" t="s">
        <v>8749</v>
      </c>
      <c r="I46" s="1">
        <v>2005.0</v>
      </c>
      <c r="J46" s="1" t="s">
        <v>8515</v>
      </c>
      <c r="K46" s="1" t="s">
        <v>528</v>
      </c>
      <c r="L46" s="1" t="s">
        <v>8750</v>
      </c>
      <c r="M46" s="1" t="s">
        <v>8751</v>
      </c>
    </row>
    <row r="47">
      <c r="A47" s="1" t="s">
        <v>8752</v>
      </c>
      <c r="B47" s="1" t="s">
        <v>7</v>
      </c>
      <c r="C47" s="1" t="s">
        <v>604</v>
      </c>
      <c r="F47" s="1" t="s">
        <v>8753</v>
      </c>
      <c r="G47" s="1" t="s">
        <v>8527</v>
      </c>
      <c r="H47" s="1" t="s">
        <v>8754</v>
      </c>
      <c r="I47" s="1">
        <v>2013.0</v>
      </c>
      <c r="J47" s="1" t="s">
        <v>8493</v>
      </c>
      <c r="K47" s="1" t="s">
        <v>536</v>
      </c>
      <c r="L47" s="1" t="s">
        <v>8565</v>
      </c>
      <c r="M47" s="1" t="s">
        <v>8755</v>
      </c>
    </row>
    <row r="48">
      <c r="A48" s="1" t="s">
        <v>8756</v>
      </c>
      <c r="B48" s="1" t="s">
        <v>6</v>
      </c>
      <c r="C48" s="1" t="s">
        <v>605</v>
      </c>
      <c r="D48" s="1"/>
      <c r="E48" s="1" t="s">
        <v>8757</v>
      </c>
      <c r="F48" s="1" t="s">
        <v>8758</v>
      </c>
      <c r="G48" s="1" t="s">
        <v>8513</v>
      </c>
      <c r="H48" s="1" t="s">
        <v>8528</v>
      </c>
      <c r="I48" s="1">
        <v>2014.0</v>
      </c>
      <c r="J48" s="1" t="s">
        <v>8613</v>
      </c>
      <c r="K48" s="1" t="s">
        <v>550</v>
      </c>
      <c r="L48" s="1" t="s">
        <v>8759</v>
      </c>
      <c r="M48" s="1" t="s">
        <v>8760</v>
      </c>
    </row>
    <row r="49">
      <c r="A49" s="1" t="s">
        <v>8761</v>
      </c>
      <c r="B49" s="1" t="s">
        <v>6</v>
      </c>
      <c r="C49" s="1" t="s">
        <v>606</v>
      </c>
      <c r="D49" s="1"/>
      <c r="E49" s="1" t="s">
        <v>8762</v>
      </c>
      <c r="F49" s="1" t="s">
        <v>8763</v>
      </c>
      <c r="G49" s="1" t="s">
        <v>8513</v>
      </c>
      <c r="H49" s="1" t="s">
        <v>8764</v>
      </c>
      <c r="I49" s="1">
        <v>2017.0</v>
      </c>
      <c r="J49" s="1" t="s">
        <v>8547</v>
      </c>
      <c r="K49" s="1" t="s">
        <v>587</v>
      </c>
      <c r="L49" s="1" t="s">
        <v>8765</v>
      </c>
      <c r="M49" s="1" t="s">
        <v>8766</v>
      </c>
    </row>
    <row r="50">
      <c r="A50" s="1" t="s">
        <v>8767</v>
      </c>
      <c r="B50" s="1" t="s">
        <v>6</v>
      </c>
      <c r="C50" s="1" t="s">
        <v>607</v>
      </c>
      <c r="D50" s="1"/>
      <c r="E50" s="1" t="s">
        <v>8768</v>
      </c>
      <c r="F50" s="1" t="s">
        <v>8769</v>
      </c>
      <c r="G50" s="1" t="s">
        <v>8770</v>
      </c>
      <c r="H50" s="1" t="s">
        <v>8771</v>
      </c>
      <c r="I50" s="1">
        <v>2017.0</v>
      </c>
      <c r="J50" s="1" t="s">
        <v>8547</v>
      </c>
      <c r="K50" s="1" t="s">
        <v>561</v>
      </c>
      <c r="L50" s="1" t="s">
        <v>8772</v>
      </c>
      <c r="M50" s="1" t="s">
        <v>8773</v>
      </c>
    </row>
    <row r="51">
      <c r="A51" s="1" t="s">
        <v>8774</v>
      </c>
      <c r="B51" s="1" t="s">
        <v>6</v>
      </c>
      <c r="C51" s="1" t="s">
        <v>608</v>
      </c>
      <c r="D51" s="1"/>
      <c r="E51" s="1" t="s">
        <v>8775</v>
      </c>
      <c r="F51" s="1" t="s">
        <v>8776</v>
      </c>
      <c r="G51" s="1" t="s">
        <v>8777</v>
      </c>
      <c r="H51" s="1" t="s">
        <v>8528</v>
      </c>
      <c r="I51" s="1">
        <v>2012.0</v>
      </c>
      <c r="J51" s="1" t="s">
        <v>8547</v>
      </c>
      <c r="K51" s="1" t="s">
        <v>597</v>
      </c>
      <c r="L51" s="1" t="s">
        <v>8709</v>
      </c>
      <c r="M51" s="1" t="s">
        <v>8778</v>
      </c>
    </row>
    <row r="52">
      <c r="A52" s="1" t="s">
        <v>8779</v>
      </c>
      <c r="B52" s="1" t="s">
        <v>6</v>
      </c>
      <c r="C52" s="1" t="s">
        <v>609</v>
      </c>
      <c r="D52" s="1"/>
      <c r="E52" s="1" t="s">
        <v>8780</v>
      </c>
      <c r="F52" s="1" t="s">
        <v>8781</v>
      </c>
      <c r="G52" s="1" t="s">
        <v>8782</v>
      </c>
      <c r="H52" s="1" t="s">
        <v>8708</v>
      </c>
      <c r="I52" s="1">
        <v>2008.0</v>
      </c>
      <c r="J52" s="1" t="s">
        <v>8515</v>
      </c>
      <c r="K52" s="1" t="s">
        <v>610</v>
      </c>
      <c r="L52" s="1" t="s">
        <v>8783</v>
      </c>
      <c r="M52" s="1" t="s">
        <v>8784</v>
      </c>
    </row>
    <row r="53">
      <c r="A53" s="1" t="s">
        <v>8785</v>
      </c>
      <c r="B53" s="1" t="s">
        <v>7</v>
      </c>
      <c r="C53" s="1" t="s">
        <v>611</v>
      </c>
      <c r="F53" s="1" t="s">
        <v>8786</v>
      </c>
      <c r="G53" s="1" t="s">
        <v>8655</v>
      </c>
      <c r="H53" s="1" t="s">
        <v>8787</v>
      </c>
      <c r="I53" s="1">
        <v>2018.0</v>
      </c>
      <c r="J53" s="1" t="s">
        <v>8547</v>
      </c>
      <c r="K53" s="1" t="s">
        <v>536</v>
      </c>
      <c r="L53" s="1" t="s">
        <v>8788</v>
      </c>
      <c r="M53" s="1" t="s">
        <v>8789</v>
      </c>
    </row>
    <row r="54">
      <c r="A54" s="1" t="s">
        <v>8790</v>
      </c>
      <c r="B54" s="1" t="s">
        <v>6</v>
      </c>
      <c r="C54" s="1" t="s">
        <v>612</v>
      </c>
      <c r="G54" s="1" t="s">
        <v>8722</v>
      </c>
      <c r="H54" s="1" t="s">
        <v>8791</v>
      </c>
      <c r="I54" s="1">
        <v>2018.0</v>
      </c>
      <c r="J54" s="1" t="s">
        <v>8493</v>
      </c>
      <c r="K54" s="1" t="s">
        <v>528</v>
      </c>
      <c r="L54" s="1" t="s">
        <v>8663</v>
      </c>
      <c r="M54" s="1" t="s">
        <v>8792</v>
      </c>
    </row>
    <row r="55">
      <c r="A55" s="1" t="s">
        <v>8793</v>
      </c>
      <c r="B55" s="1" t="s">
        <v>7</v>
      </c>
      <c r="C55" s="1" t="s">
        <v>613</v>
      </c>
      <c r="F55" s="1" t="s">
        <v>8794</v>
      </c>
      <c r="G55" s="1" t="s">
        <v>8513</v>
      </c>
      <c r="H55" s="1" t="s">
        <v>8795</v>
      </c>
      <c r="I55" s="1">
        <v>2020.0</v>
      </c>
      <c r="J55" s="1" t="s">
        <v>8547</v>
      </c>
      <c r="K55" s="1" t="s">
        <v>536</v>
      </c>
      <c r="L55" s="1" t="s">
        <v>8796</v>
      </c>
      <c r="M55" s="1" t="s">
        <v>8797</v>
      </c>
    </row>
    <row r="56">
      <c r="A56" s="1" t="s">
        <v>8798</v>
      </c>
      <c r="B56" s="1" t="s">
        <v>6</v>
      </c>
      <c r="C56" s="1" t="s">
        <v>614</v>
      </c>
      <c r="D56" s="1"/>
      <c r="E56" s="1" t="s">
        <v>8799</v>
      </c>
      <c r="F56" s="1" t="s">
        <v>8800</v>
      </c>
      <c r="G56" s="1" t="s">
        <v>8801</v>
      </c>
      <c r="H56" s="1" t="s">
        <v>8729</v>
      </c>
      <c r="I56" s="1">
        <v>2016.0</v>
      </c>
      <c r="J56" s="1" t="s">
        <v>8493</v>
      </c>
      <c r="K56" s="1" t="s">
        <v>610</v>
      </c>
      <c r="L56" s="1" t="s">
        <v>8802</v>
      </c>
      <c r="M56" s="1" t="s">
        <v>8803</v>
      </c>
    </row>
    <row r="57">
      <c r="A57" s="1" t="s">
        <v>8804</v>
      </c>
      <c r="B57" s="1" t="s">
        <v>6</v>
      </c>
      <c r="C57" s="1" t="s">
        <v>615</v>
      </c>
      <c r="F57" s="1" t="s">
        <v>8805</v>
      </c>
      <c r="G57" s="1" t="s">
        <v>8513</v>
      </c>
      <c r="H57" s="1" t="s">
        <v>8806</v>
      </c>
      <c r="I57" s="1">
        <v>2014.0</v>
      </c>
      <c r="J57" s="1" t="s">
        <v>8807</v>
      </c>
      <c r="K57" s="1" t="s">
        <v>616</v>
      </c>
      <c r="L57" s="1" t="s">
        <v>8808</v>
      </c>
      <c r="M57" s="1" t="s">
        <v>8809</v>
      </c>
    </row>
    <row r="58">
      <c r="A58" s="1" t="s">
        <v>8810</v>
      </c>
      <c r="B58" s="1" t="s">
        <v>6</v>
      </c>
      <c r="C58" s="1" t="s">
        <v>617</v>
      </c>
      <c r="D58" s="1"/>
      <c r="E58" s="1" t="s">
        <v>8811</v>
      </c>
      <c r="G58" s="1" t="s">
        <v>8513</v>
      </c>
      <c r="H58" s="1" t="s">
        <v>8812</v>
      </c>
      <c r="I58" s="1">
        <v>2016.0</v>
      </c>
      <c r="J58" s="1" t="s">
        <v>8547</v>
      </c>
      <c r="K58" s="1" t="s">
        <v>618</v>
      </c>
      <c r="L58" s="1" t="s">
        <v>8646</v>
      </c>
      <c r="M58" s="1" t="s">
        <v>8813</v>
      </c>
    </row>
    <row r="59">
      <c r="A59" s="1" t="s">
        <v>8814</v>
      </c>
      <c r="B59" s="1" t="s">
        <v>6</v>
      </c>
      <c r="C59" s="1" t="s">
        <v>619</v>
      </c>
      <c r="D59" s="1"/>
      <c r="E59" s="1" t="s">
        <v>8815</v>
      </c>
      <c r="F59" s="1" t="s">
        <v>8816</v>
      </c>
      <c r="G59" s="1" t="s">
        <v>8678</v>
      </c>
      <c r="H59" s="1" t="s">
        <v>8817</v>
      </c>
      <c r="I59" s="1">
        <v>2020.0</v>
      </c>
      <c r="J59" s="1" t="s">
        <v>8547</v>
      </c>
      <c r="K59" s="1" t="s">
        <v>620</v>
      </c>
      <c r="L59" s="1" t="s">
        <v>8501</v>
      </c>
      <c r="M59" s="1" t="s">
        <v>8818</v>
      </c>
    </row>
    <row r="60">
      <c r="A60" s="1" t="s">
        <v>8819</v>
      </c>
      <c r="B60" s="1" t="s">
        <v>7</v>
      </c>
      <c r="C60" s="1" t="s">
        <v>621</v>
      </c>
      <c r="F60" s="1" t="s">
        <v>8820</v>
      </c>
      <c r="G60" s="1" t="s">
        <v>8611</v>
      </c>
      <c r="H60" s="1" t="s">
        <v>8540</v>
      </c>
      <c r="I60" s="1">
        <v>2017.0</v>
      </c>
      <c r="J60" s="1" t="s">
        <v>8547</v>
      </c>
      <c r="K60" s="1" t="s">
        <v>536</v>
      </c>
      <c r="L60" s="1" t="s">
        <v>8821</v>
      </c>
      <c r="M60" s="1" t="s">
        <v>8822</v>
      </c>
    </row>
    <row r="61">
      <c r="A61" s="1" t="s">
        <v>8823</v>
      </c>
      <c r="B61" s="1" t="s">
        <v>6</v>
      </c>
      <c r="C61" s="1" t="s">
        <v>622</v>
      </c>
      <c r="D61" s="1"/>
      <c r="E61" s="1" t="s">
        <v>8824</v>
      </c>
      <c r="F61" s="1" t="s">
        <v>8825</v>
      </c>
      <c r="G61" s="1" t="s">
        <v>8545</v>
      </c>
      <c r="H61" s="1" t="s">
        <v>8701</v>
      </c>
      <c r="I61" s="1">
        <v>2014.0</v>
      </c>
      <c r="J61" s="1" t="s">
        <v>8547</v>
      </c>
      <c r="K61" s="1" t="s">
        <v>550</v>
      </c>
      <c r="L61" s="1" t="s">
        <v>8501</v>
      </c>
      <c r="M61" s="1" t="s">
        <v>8826</v>
      </c>
    </row>
    <row r="62">
      <c r="A62" s="1" t="s">
        <v>8827</v>
      </c>
      <c r="B62" s="1" t="s">
        <v>6</v>
      </c>
      <c r="C62" s="1" t="s">
        <v>623</v>
      </c>
      <c r="D62" s="1"/>
      <c r="E62" s="1" t="s">
        <v>8828</v>
      </c>
      <c r="F62" s="1" t="s">
        <v>8829</v>
      </c>
      <c r="G62" s="1" t="s">
        <v>8513</v>
      </c>
      <c r="H62" s="1" t="s">
        <v>8830</v>
      </c>
      <c r="I62" s="1">
        <v>2017.0</v>
      </c>
      <c r="J62" s="1" t="s">
        <v>8493</v>
      </c>
      <c r="K62" s="1" t="s">
        <v>580</v>
      </c>
      <c r="L62" s="1" t="s">
        <v>8831</v>
      </c>
      <c r="M62" s="1" t="s">
        <v>8832</v>
      </c>
    </row>
    <row r="63">
      <c r="A63" s="1" t="s">
        <v>8833</v>
      </c>
      <c r="B63" s="1" t="s">
        <v>7</v>
      </c>
      <c r="C63" s="1" t="s">
        <v>624</v>
      </c>
      <c r="F63" s="1" t="s">
        <v>8834</v>
      </c>
      <c r="G63" s="1" t="s">
        <v>8655</v>
      </c>
      <c r="H63" s="1" t="s">
        <v>8835</v>
      </c>
      <c r="I63" s="1">
        <v>2014.0</v>
      </c>
      <c r="J63" s="1" t="s">
        <v>8547</v>
      </c>
      <c r="K63" s="1" t="s">
        <v>536</v>
      </c>
      <c r="L63" s="1" t="s">
        <v>8836</v>
      </c>
      <c r="M63" s="1" t="s">
        <v>8837</v>
      </c>
    </row>
    <row r="64">
      <c r="A64" s="1" t="s">
        <v>8838</v>
      </c>
      <c r="B64" s="1" t="s">
        <v>6</v>
      </c>
      <c r="C64" s="1" t="s">
        <v>625</v>
      </c>
      <c r="D64" s="1"/>
      <c r="E64" s="1" t="s">
        <v>8839</v>
      </c>
      <c r="F64" s="1" t="s">
        <v>8840</v>
      </c>
      <c r="G64" s="1" t="s">
        <v>8513</v>
      </c>
      <c r="H64" s="1" t="s">
        <v>8841</v>
      </c>
      <c r="I64" s="1">
        <v>2015.0</v>
      </c>
      <c r="J64" s="1" t="s">
        <v>8645</v>
      </c>
      <c r="K64" s="1" t="s">
        <v>580</v>
      </c>
      <c r="L64" s="1" t="s">
        <v>8842</v>
      </c>
      <c r="M64" s="1" t="s">
        <v>8843</v>
      </c>
    </row>
    <row r="65">
      <c r="A65" s="1" t="s">
        <v>8844</v>
      </c>
      <c r="B65" s="1" t="s">
        <v>7</v>
      </c>
      <c r="C65" s="1" t="s">
        <v>626</v>
      </c>
      <c r="F65" s="1" t="s">
        <v>8845</v>
      </c>
      <c r="G65" s="1" t="s">
        <v>8513</v>
      </c>
      <c r="H65" s="1" t="s">
        <v>8846</v>
      </c>
      <c r="I65" s="1">
        <v>2020.0</v>
      </c>
      <c r="J65" s="1" t="s">
        <v>8493</v>
      </c>
      <c r="K65" s="1" t="s">
        <v>526</v>
      </c>
      <c r="L65" s="1" t="s">
        <v>8847</v>
      </c>
      <c r="M65" s="1" t="s">
        <v>8848</v>
      </c>
    </row>
    <row r="66">
      <c r="A66" s="1" t="s">
        <v>8849</v>
      </c>
      <c r="B66" s="1" t="s">
        <v>7</v>
      </c>
      <c r="C66" s="1" t="s">
        <v>627</v>
      </c>
      <c r="F66" s="1" t="s">
        <v>8850</v>
      </c>
      <c r="G66" s="1" t="s">
        <v>8513</v>
      </c>
      <c r="H66" s="1" t="s">
        <v>8851</v>
      </c>
      <c r="I66" s="1">
        <v>2019.0</v>
      </c>
      <c r="J66" s="1" t="s">
        <v>8493</v>
      </c>
      <c r="K66" s="1" t="s">
        <v>628</v>
      </c>
      <c r="L66" s="1" t="s">
        <v>8852</v>
      </c>
      <c r="M66" s="1" t="s">
        <v>8853</v>
      </c>
    </row>
    <row r="67">
      <c r="A67" s="1" t="s">
        <v>8854</v>
      </c>
      <c r="B67" s="1" t="s">
        <v>6</v>
      </c>
      <c r="C67" s="1" t="s">
        <v>629</v>
      </c>
      <c r="D67" s="1"/>
      <c r="E67" s="1" t="s">
        <v>8855</v>
      </c>
      <c r="F67" s="1" t="s">
        <v>8856</v>
      </c>
      <c r="G67" s="1" t="s">
        <v>8513</v>
      </c>
      <c r="H67" s="1" t="s">
        <v>8857</v>
      </c>
      <c r="I67" s="1">
        <v>2014.0</v>
      </c>
      <c r="J67" s="1" t="s">
        <v>8507</v>
      </c>
      <c r="K67" s="1" t="s">
        <v>528</v>
      </c>
      <c r="L67" s="1" t="s">
        <v>8858</v>
      </c>
      <c r="M67" s="1" t="s">
        <v>8859</v>
      </c>
    </row>
    <row r="68">
      <c r="A68" s="1" t="s">
        <v>8860</v>
      </c>
      <c r="B68" s="1" t="s">
        <v>6</v>
      </c>
      <c r="C68" s="1" t="s">
        <v>630</v>
      </c>
      <c r="D68" s="1"/>
      <c r="E68" s="1" t="s">
        <v>8861</v>
      </c>
      <c r="G68" s="1" t="s">
        <v>8513</v>
      </c>
      <c r="H68" s="1" t="s">
        <v>8862</v>
      </c>
      <c r="I68" s="1">
        <v>2016.0</v>
      </c>
      <c r="J68" s="1" t="s">
        <v>8493</v>
      </c>
      <c r="K68" s="1" t="s">
        <v>620</v>
      </c>
      <c r="L68" s="1" t="s">
        <v>8646</v>
      </c>
      <c r="M68" s="1" t="s">
        <v>8863</v>
      </c>
    </row>
    <row r="69">
      <c r="A69" s="1" t="s">
        <v>8864</v>
      </c>
      <c r="B69" s="1" t="s">
        <v>6</v>
      </c>
      <c r="C69" s="1" t="s">
        <v>631</v>
      </c>
      <c r="F69" s="1" t="s">
        <v>8865</v>
      </c>
      <c r="H69" s="1" t="s">
        <v>8866</v>
      </c>
      <c r="I69" s="1">
        <v>2017.0</v>
      </c>
      <c r="K69" s="1" t="s">
        <v>632</v>
      </c>
      <c r="L69" s="1" t="s">
        <v>8808</v>
      </c>
      <c r="M69" s="1" t="s">
        <v>8867</v>
      </c>
    </row>
    <row r="70">
      <c r="A70" s="1" t="s">
        <v>8868</v>
      </c>
      <c r="B70" s="1" t="s">
        <v>6</v>
      </c>
      <c r="C70" s="1" t="s">
        <v>633</v>
      </c>
      <c r="D70" s="1"/>
      <c r="E70" s="1" t="s">
        <v>8869</v>
      </c>
      <c r="F70" s="1" t="s">
        <v>8870</v>
      </c>
      <c r="G70" s="1" t="s">
        <v>8871</v>
      </c>
      <c r="H70" s="1" t="s">
        <v>8872</v>
      </c>
      <c r="I70" s="1">
        <v>2010.0</v>
      </c>
      <c r="J70" s="1" t="s">
        <v>8507</v>
      </c>
      <c r="K70" s="1" t="s">
        <v>634</v>
      </c>
      <c r="L70" s="1" t="s">
        <v>8873</v>
      </c>
      <c r="M70" s="1" t="s">
        <v>8874</v>
      </c>
    </row>
    <row r="71">
      <c r="A71" s="1" t="s">
        <v>8875</v>
      </c>
      <c r="B71" s="1" t="s">
        <v>6</v>
      </c>
      <c r="C71" s="1" t="s">
        <v>635</v>
      </c>
      <c r="D71" s="1"/>
      <c r="E71" s="1" t="s">
        <v>8876</v>
      </c>
      <c r="F71" s="1" t="s">
        <v>8877</v>
      </c>
      <c r="G71" s="1" t="s">
        <v>8513</v>
      </c>
      <c r="H71" s="1" t="s">
        <v>8878</v>
      </c>
      <c r="I71" s="1">
        <v>2018.0</v>
      </c>
      <c r="J71" s="1" t="s">
        <v>8493</v>
      </c>
      <c r="K71" s="1" t="s">
        <v>550</v>
      </c>
      <c r="L71" s="1" t="s">
        <v>8858</v>
      </c>
      <c r="M71" s="1" t="s">
        <v>8879</v>
      </c>
    </row>
    <row r="72">
      <c r="A72" s="1" t="s">
        <v>8880</v>
      </c>
      <c r="B72" s="1" t="s">
        <v>6</v>
      </c>
      <c r="C72" s="1" t="s">
        <v>636</v>
      </c>
      <c r="D72" s="1"/>
      <c r="E72" s="1" t="s">
        <v>8881</v>
      </c>
      <c r="G72" s="1" t="s">
        <v>8513</v>
      </c>
      <c r="H72" s="1" t="s">
        <v>8882</v>
      </c>
      <c r="I72" s="1">
        <v>2016.0</v>
      </c>
      <c r="J72" s="1" t="s">
        <v>8493</v>
      </c>
      <c r="K72" s="1" t="s">
        <v>573</v>
      </c>
      <c r="L72" s="1" t="s">
        <v>8646</v>
      </c>
      <c r="M72" s="1" t="s">
        <v>8883</v>
      </c>
    </row>
    <row r="73">
      <c r="A73" s="1" t="s">
        <v>8884</v>
      </c>
      <c r="B73" s="1" t="s">
        <v>6</v>
      </c>
      <c r="C73" s="1" t="s">
        <v>637</v>
      </c>
      <c r="D73" s="1"/>
      <c r="E73" s="1" t="s">
        <v>8885</v>
      </c>
      <c r="F73" s="1" t="s">
        <v>8886</v>
      </c>
      <c r="G73" s="1" t="s">
        <v>8887</v>
      </c>
      <c r="H73" s="1" t="s">
        <v>8540</v>
      </c>
      <c r="I73" s="1">
        <v>2006.0</v>
      </c>
      <c r="J73" s="1" t="s">
        <v>8515</v>
      </c>
      <c r="K73" s="1" t="s">
        <v>582</v>
      </c>
      <c r="L73" s="1" t="s">
        <v>8783</v>
      </c>
      <c r="M73" s="1" t="s">
        <v>8888</v>
      </c>
    </row>
    <row r="74">
      <c r="A74" s="1" t="s">
        <v>8889</v>
      </c>
      <c r="B74" s="1" t="s">
        <v>6</v>
      </c>
      <c r="C74" s="1" t="s">
        <v>638</v>
      </c>
      <c r="D74" s="1"/>
      <c r="E74" s="1" t="s">
        <v>8890</v>
      </c>
      <c r="F74" s="1" t="s">
        <v>8891</v>
      </c>
      <c r="G74" s="1" t="s">
        <v>8513</v>
      </c>
      <c r="H74" s="1" t="s">
        <v>8892</v>
      </c>
      <c r="I74" s="1">
        <v>2009.0</v>
      </c>
      <c r="J74" s="1" t="s">
        <v>8515</v>
      </c>
      <c r="K74" s="1" t="s">
        <v>582</v>
      </c>
      <c r="L74" s="1" t="s">
        <v>8691</v>
      </c>
      <c r="M74" s="1" t="s">
        <v>8893</v>
      </c>
    </row>
    <row r="75">
      <c r="A75" s="1" t="s">
        <v>8894</v>
      </c>
      <c r="B75" s="1" t="s">
        <v>6</v>
      </c>
      <c r="C75" s="1" t="s">
        <v>639</v>
      </c>
      <c r="D75" s="1"/>
      <c r="E75" s="1" t="s">
        <v>8895</v>
      </c>
      <c r="F75" s="1" t="s">
        <v>8896</v>
      </c>
      <c r="G75" s="1" t="s">
        <v>8661</v>
      </c>
      <c r="H75" s="1" t="s">
        <v>8897</v>
      </c>
      <c r="I75" s="1">
        <v>2020.0</v>
      </c>
      <c r="J75" s="1" t="s">
        <v>8493</v>
      </c>
      <c r="K75" s="1" t="s">
        <v>640</v>
      </c>
      <c r="L75" s="1" t="s">
        <v>8620</v>
      </c>
      <c r="M75" s="1" t="s">
        <v>8898</v>
      </c>
    </row>
    <row r="76">
      <c r="A76" s="1" t="s">
        <v>8899</v>
      </c>
      <c r="B76" s="1" t="s">
        <v>6</v>
      </c>
      <c r="C76" s="1" t="s">
        <v>641</v>
      </c>
      <c r="D76" s="1"/>
      <c r="E76" s="1" t="s">
        <v>8900</v>
      </c>
      <c r="F76" s="1" t="s">
        <v>8901</v>
      </c>
      <c r="G76" s="1" t="s">
        <v>8722</v>
      </c>
      <c r="H76" s="1" t="s">
        <v>8902</v>
      </c>
      <c r="I76" s="1">
        <v>2016.0</v>
      </c>
      <c r="J76" s="1" t="s">
        <v>8507</v>
      </c>
      <c r="K76" s="1" t="s">
        <v>642</v>
      </c>
      <c r="L76" s="1" t="s">
        <v>8501</v>
      </c>
      <c r="M76" s="1" t="s">
        <v>8903</v>
      </c>
    </row>
    <row r="77">
      <c r="A77" s="1" t="s">
        <v>8904</v>
      </c>
      <c r="B77" s="1" t="s">
        <v>6</v>
      </c>
      <c r="C77" s="1" t="s">
        <v>643</v>
      </c>
      <c r="D77" s="1"/>
      <c r="E77" s="1" t="s">
        <v>8905</v>
      </c>
      <c r="F77" s="1" t="s">
        <v>8906</v>
      </c>
      <c r="G77" s="1" t="s">
        <v>8513</v>
      </c>
      <c r="H77" s="1" t="s">
        <v>8907</v>
      </c>
      <c r="I77" s="1">
        <v>2019.0</v>
      </c>
      <c r="J77" s="1" t="s">
        <v>8493</v>
      </c>
      <c r="K77" s="1" t="s">
        <v>580</v>
      </c>
      <c r="L77" s="1" t="s">
        <v>8842</v>
      </c>
      <c r="M77" s="1" t="s">
        <v>8908</v>
      </c>
    </row>
    <row r="78">
      <c r="A78" s="1" t="s">
        <v>8909</v>
      </c>
      <c r="B78" s="1" t="s">
        <v>6</v>
      </c>
      <c r="C78" s="1" t="s">
        <v>644</v>
      </c>
      <c r="D78" s="1"/>
      <c r="E78" s="1" t="s">
        <v>8910</v>
      </c>
      <c r="F78" s="1" t="s">
        <v>8911</v>
      </c>
      <c r="G78" s="1" t="s">
        <v>8513</v>
      </c>
      <c r="H78" s="1" t="s">
        <v>8912</v>
      </c>
      <c r="I78" s="1">
        <v>2018.0</v>
      </c>
      <c r="J78" s="1" t="s">
        <v>8493</v>
      </c>
      <c r="K78" s="1" t="s">
        <v>645</v>
      </c>
      <c r="L78" s="1" t="s">
        <v>8913</v>
      </c>
      <c r="M78" s="1" t="s">
        <v>8914</v>
      </c>
    </row>
    <row r="79">
      <c r="A79" s="1" t="s">
        <v>8915</v>
      </c>
      <c r="B79" s="1" t="s">
        <v>6</v>
      </c>
      <c r="C79" s="1" t="s">
        <v>646</v>
      </c>
      <c r="D79" s="1"/>
      <c r="E79" s="1" t="s">
        <v>8916</v>
      </c>
      <c r="F79" s="1" t="s">
        <v>8917</v>
      </c>
      <c r="G79" s="1" t="s">
        <v>8777</v>
      </c>
      <c r="H79" s="1" t="s">
        <v>8535</v>
      </c>
      <c r="I79" s="1">
        <v>2008.0</v>
      </c>
      <c r="J79" s="1" t="s">
        <v>8493</v>
      </c>
      <c r="K79" s="1" t="s">
        <v>597</v>
      </c>
      <c r="L79" s="1" t="s">
        <v>8724</v>
      </c>
      <c r="M79" s="1" t="s">
        <v>8918</v>
      </c>
    </row>
    <row r="80">
      <c r="A80" s="1" t="s">
        <v>8919</v>
      </c>
      <c r="B80" s="1" t="s">
        <v>6</v>
      </c>
      <c r="C80" s="1" t="s">
        <v>647</v>
      </c>
      <c r="D80" s="1"/>
      <c r="E80" s="1" t="s">
        <v>8920</v>
      </c>
      <c r="F80" s="1" t="s">
        <v>8921</v>
      </c>
      <c r="G80" s="1" t="s">
        <v>8545</v>
      </c>
      <c r="H80" s="1" t="s">
        <v>8922</v>
      </c>
      <c r="I80" s="1">
        <v>2014.0</v>
      </c>
      <c r="J80" s="1" t="s">
        <v>8613</v>
      </c>
      <c r="K80" s="1" t="s">
        <v>544</v>
      </c>
      <c r="L80" s="1" t="s">
        <v>8709</v>
      </c>
      <c r="M80" s="1" t="s">
        <v>8923</v>
      </c>
    </row>
    <row r="81">
      <c r="A81" s="1" t="s">
        <v>8924</v>
      </c>
      <c r="B81" s="1" t="s">
        <v>6</v>
      </c>
      <c r="C81" s="1" t="s">
        <v>648</v>
      </c>
      <c r="D81" s="1"/>
      <c r="E81" s="1" t="s">
        <v>8925</v>
      </c>
      <c r="F81" s="1" t="s">
        <v>8926</v>
      </c>
      <c r="G81" s="1" t="s">
        <v>8513</v>
      </c>
      <c r="H81" s="1" t="s">
        <v>8927</v>
      </c>
      <c r="I81" s="1">
        <v>2013.0</v>
      </c>
      <c r="J81" s="1" t="s">
        <v>8515</v>
      </c>
      <c r="K81" s="1" t="s">
        <v>552</v>
      </c>
      <c r="L81" s="1" t="s">
        <v>8928</v>
      </c>
      <c r="M81" s="1" t="s">
        <v>8929</v>
      </c>
    </row>
    <row r="82">
      <c r="A82" s="1" t="s">
        <v>8930</v>
      </c>
      <c r="B82" s="1" t="s">
        <v>7</v>
      </c>
      <c r="C82" s="1" t="s">
        <v>649</v>
      </c>
      <c r="F82" s="1" t="s">
        <v>8931</v>
      </c>
      <c r="G82" s="1" t="s">
        <v>8527</v>
      </c>
      <c r="H82" s="1" t="s">
        <v>8932</v>
      </c>
      <c r="I82" s="1">
        <v>2013.0</v>
      </c>
      <c r="J82" s="1" t="s">
        <v>8493</v>
      </c>
      <c r="K82" s="1" t="s">
        <v>536</v>
      </c>
      <c r="L82" s="1" t="s">
        <v>8565</v>
      </c>
      <c r="M82" s="1" t="s">
        <v>8933</v>
      </c>
    </row>
    <row r="83">
      <c r="A83" s="1" t="s">
        <v>8934</v>
      </c>
      <c r="B83" s="1" t="s">
        <v>6</v>
      </c>
      <c r="C83" s="1" t="s">
        <v>650</v>
      </c>
      <c r="F83" s="1" t="s">
        <v>8935</v>
      </c>
      <c r="G83" s="1" t="s">
        <v>8655</v>
      </c>
      <c r="H83" s="1" t="s">
        <v>8936</v>
      </c>
      <c r="I83" s="1">
        <v>2015.0</v>
      </c>
      <c r="J83" s="1" t="s">
        <v>8613</v>
      </c>
      <c r="K83" s="1" t="s">
        <v>602</v>
      </c>
      <c r="L83" s="1" t="s">
        <v>8937</v>
      </c>
      <c r="M83" s="1" t="s">
        <v>8938</v>
      </c>
    </row>
    <row r="84">
      <c r="A84" s="1" t="s">
        <v>8939</v>
      </c>
      <c r="B84" s="1" t="s">
        <v>6</v>
      </c>
      <c r="C84" s="1" t="s">
        <v>651</v>
      </c>
      <c r="D84" s="1"/>
      <c r="E84" s="1" t="s">
        <v>8940</v>
      </c>
      <c r="F84" s="1" t="s">
        <v>8941</v>
      </c>
      <c r="G84" s="1" t="s">
        <v>8611</v>
      </c>
      <c r="H84" s="1" t="s">
        <v>8506</v>
      </c>
      <c r="I84" s="1">
        <v>2018.0</v>
      </c>
      <c r="J84" s="1" t="s">
        <v>8547</v>
      </c>
      <c r="K84" s="1" t="s">
        <v>538</v>
      </c>
      <c r="L84" s="1" t="s">
        <v>8942</v>
      </c>
      <c r="M84" s="1" t="s">
        <v>8943</v>
      </c>
    </row>
    <row r="85">
      <c r="A85" s="1" t="s">
        <v>8944</v>
      </c>
      <c r="B85" s="1" t="s">
        <v>6</v>
      </c>
      <c r="C85" s="1" t="s">
        <v>652</v>
      </c>
      <c r="D85" s="1"/>
      <c r="E85" s="1" t="s">
        <v>8945</v>
      </c>
      <c r="F85" s="1" t="s">
        <v>8946</v>
      </c>
      <c r="G85" s="1" t="s">
        <v>8513</v>
      </c>
      <c r="H85" s="1" t="s">
        <v>8947</v>
      </c>
      <c r="I85" s="1">
        <v>2016.0</v>
      </c>
      <c r="J85" s="1" t="s">
        <v>8507</v>
      </c>
      <c r="K85" s="1" t="s">
        <v>540</v>
      </c>
      <c r="L85" s="1" t="s">
        <v>8948</v>
      </c>
      <c r="M85" s="1" t="s">
        <v>8949</v>
      </c>
    </row>
    <row r="86">
      <c r="A86" s="1" t="s">
        <v>8950</v>
      </c>
      <c r="B86" s="1" t="s">
        <v>6</v>
      </c>
      <c r="C86" s="1" t="s">
        <v>653</v>
      </c>
      <c r="D86" s="1"/>
      <c r="E86" s="1" t="s">
        <v>8951</v>
      </c>
      <c r="F86" s="1" t="s">
        <v>8952</v>
      </c>
      <c r="G86" s="1" t="s">
        <v>8513</v>
      </c>
      <c r="H86" s="1" t="s">
        <v>8953</v>
      </c>
      <c r="I86" s="1">
        <v>2013.0</v>
      </c>
      <c r="J86" s="1" t="s">
        <v>8507</v>
      </c>
      <c r="K86" s="1" t="s">
        <v>528</v>
      </c>
      <c r="L86" s="1" t="s">
        <v>8691</v>
      </c>
      <c r="M86" s="1" t="s">
        <v>8954</v>
      </c>
    </row>
    <row r="87">
      <c r="A87" s="1" t="s">
        <v>8955</v>
      </c>
      <c r="B87" s="1" t="s">
        <v>7</v>
      </c>
      <c r="C87" s="1" t="s">
        <v>654</v>
      </c>
      <c r="F87" s="1" t="s">
        <v>8956</v>
      </c>
      <c r="G87" s="1" t="s">
        <v>8611</v>
      </c>
      <c r="H87" s="1" t="s">
        <v>8662</v>
      </c>
      <c r="I87" s="1">
        <v>2019.0</v>
      </c>
      <c r="J87" s="1" t="s">
        <v>8493</v>
      </c>
      <c r="K87" s="1" t="s">
        <v>536</v>
      </c>
      <c r="L87" s="1" t="s">
        <v>8957</v>
      </c>
      <c r="M87" s="1" t="s">
        <v>8958</v>
      </c>
    </row>
    <row r="88">
      <c r="A88" s="1" t="s">
        <v>8959</v>
      </c>
      <c r="B88" s="1" t="s">
        <v>7</v>
      </c>
      <c r="C88" s="1" t="s">
        <v>655</v>
      </c>
      <c r="F88" s="1" t="s">
        <v>8960</v>
      </c>
      <c r="G88" s="1" t="s">
        <v>8545</v>
      </c>
      <c r="H88" s="1" t="s">
        <v>8961</v>
      </c>
      <c r="I88" s="1">
        <v>2018.0</v>
      </c>
      <c r="J88" s="1" t="s">
        <v>8547</v>
      </c>
      <c r="K88" s="1" t="s">
        <v>536</v>
      </c>
      <c r="L88" s="1" t="s">
        <v>8595</v>
      </c>
      <c r="M88" s="1" t="s">
        <v>8962</v>
      </c>
    </row>
    <row r="89">
      <c r="A89" s="1" t="s">
        <v>8963</v>
      </c>
      <c r="B89" s="1" t="s">
        <v>7</v>
      </c>
      <c r="C89" s="1" t="s">
        <v>656</v>
      </c>
      <c r="F89" s="1" t="s">
        <v>8964</v>
      </c>
      <c r="G89" s="1" t="s">
        <v>8672</v>
      </c>
      <c r="H89" s="1" t="s">
        <v>8965</v>
      </c>
      <c r="I89" s="1">
        <v>2017.0</v>
      </c>
      <c r="J89" s="1" t="s">
        <v>8493</v>
      </c>
      <c r="K89" s="1" t="s">
        <v>536</v>
      </c>
      <c r="L89" s="1" t="s">
        <v>8565</v>
      </c>
      <c r="M89" s="1" t="s">
        <v>8966</v>
      </c>
    </row>
    <row r="90">
      <c r="A90" s="1" t="s">
        <v>8967</v>
      </c>
      <c r="B90" s="1" t="s">
        <v>6</v>
      </c>
      <c r="C90" s="1" t="s">
        <v>657</v>
      </c>
      <c r="D90" s="1"/>
      <c r="E90" s="1" t="s">
        <v>8968</v>
      </c>
      <c r="F90" s="1" t="s">
        <v>8969</v>
      </c>
      <c r="G90" s="1" t="s">
        <v>8513</v>
      </c>
      <c r="H90" s="1" t="s">
        <v>8965</v>
      </c>
      <c r="I90" s="1">
        <v>2016.0</v>
      </c>
      <c r="J90" s="1" t="s">
        <v>8493</v>
      </c>
      <c r="K90" s="1" t="s">
        <v>620</v>
      </c>
      <c r="L90" s="1" t="s">
        <v>8516</v>
      </c>
      <c r="M90" s="1" t="s">
        <v>8970</v>
      </c>
    </row>
    <row r="91">
      <c r="A91" s="1" t="s">
        <v>8971</v>
      </c>
      <c r="B91" s="1" t="s">
        <v>6</v>
      </c>
      <c r="C91" s="1" t="s">
        <v>658</v>
      </c>
      <c r="D91" s="1"/>
      <c r="E91" s="1" t="s">
        <v>8972</v>
      </c>
      <c r="F91" s="1" t="s">
        <v>8973</v>
      </c>
      <c r="G91" s="1" t="s">
        <v>8974</v>
      </c>
      <c r="H91" s="1" t="s">
        <v>8975</v>
      </c>
      <c r="I91" s="1">
        <v>2017.0</v>
      </c>
      <c r="J91" s="1" t="s">
        <v>8507</v>
      </c>
      <c r="K91" s="1" t="s">
        <v>528</v>
      </c>
      <c r="L91" s="1" t="s">
        <v>8783</v>
      </c>
      <c r="M91" s="1" t="s">
        <v>8976</v>
      </c>
    </row>
    <row r="92">
      <c r="A92" s="1" t="s">
        <v>8977</v>
      </c>
      <c r="B92" s="1" t="s">
        <v>6</v>
      </c>
      <c r="C92" s="1" t="s">
        <v>659</v>
      </c>
      <c r="D92" s="1"/>
      <c r="E92" s="1" t="s">
        <v>8978</v>
      </c>
      <c r="F92" s="1" t="s">
        <v>8979</v>
      </c>
      <c r="G92" s="1" t="s">
        <v>8545</v>
      </c>
      <c r="H92" s="1" t="s">
        <v>8980</v>
      </c>
      <c r="I92" s="1">
        <v>2016.0</v>
      </c>
      <c r="J92" s="1" t="s">
        <v>8547</v>
      </c>
      <c r="K92" s="1" t="s">
        <v>660</v>
      </c>
      <c r="L92" s="1" t="s">
        <v>8626</v>
      </c>
      <c r="M92" s="1" t="s">
        <v>8981</v>
      </c>
    </row>
    <row r="93">
      <c r="A93" s="1" t="s">
        <v>8982</v>
      </c>
      <c r="B93" s="1" t="s">
        <v>6</v>
      </c>
      <c r="C93" s="1" t="s">
        <v>661</v>
      </c>
      <c r="D93" s="1"/>
      <c r="E93" s="1" t="s">
        <v>8983</v>
      </c>
      <c r="F93" s="1" t="s">
        <v>8984</v>
      </c>
      <c r="G93" s="1" t="s">
        <v>8655</v>
      </c>
      <c r="H93" s="1" t="s">
        <v>8985</v>
      </c>
      <c r="I93" s="1">
        <v>2012.0</v>
      </c>
      <c r="J93" s="1" t="s">
        <v>8493</v>
      </c>
      <c r="K93" s="1" t="s">
        <v>662</v>
      </c>
      <c r="L93" s="1" t="s">
        <v>8590</v>
      </c>
      <c r="M93" s="1" t="s">
        <v>8986</v>
      </c>
    </row>
    <row r="94">
      <c r="A94" s="1" t="s">
        <v>8987</v>
      </c>
      <c r="B94" s="1" t="s">
        <v>6</v>
      </c>
      <c r="C94" s="1" t="s">
        <v>663</v>
      </c>
      <c r="D94" s="1"/>
      <c r="E94" s="1" t="s">
        <v>8988</v>
      </c>
      <c r="F94" s="1" t="s">
        <v>8989</v>
      </c>
      <c r="G94" s="1" t="s">
        <v>8990</v>
      </c>
      <c r="H94" s="1" t="s">
        <v>8991</v>
      </c>
      <c r="I94" s="1">
        <v>2018.0</v>
      </c>
      <c r="J94" s="1" t="s">
        <v>8493</v>
      </c>
      <c r="K94" s="1" t="s">
        <v>664</v>
      </c>
      <c r="L94" s="1" t="s">
        <v>8992</v>
      </c>
      <c r="M94" s="1" t="s">
        <v>8993</v>
      </c>
    </row>
    <row r="95">
      <c r="A95" s="1" t="s">
        <v>8994</v>
      </c>
      <c r="B95" s="1" t="s">
        <v>6</v>
      </c>
      <c r="C95" s="1" t="s">
        <v>665</v>
      </c>
      <c r="D95" s="1"/>
      <c r="E95" s="1" t="s">
        <v>8995</v>
      </c>
      <c r="F95" s="1" t="s">
        <v>8996</v>
      </c>
      <c r="G95" s="1" t="s">
        <v>8611</v>
      </c>
      <c r="H95" s="1" t="s">
        <v>8991</v>
      </c>
      <c r="I95" s="1">
        <v>2017.0</v>
      </c>
      <c r="J95" s="1" t="s">
        <v>8493</v>
      </c>
      <c r="K95" s="1" t="s">
        <v>666</v>
      </c>
      <c r="L95" s="1" t="s">
        <v>8646</v>
      </c>
      <c r="M95" s="1" t="s">
        <v>8997</v>
      </c>
    </row>
    <row r="96">
      <c r="A96" s="1" t="s">
        <v>8998</v>
      </c>
      <c r="B96" s="1" t="s">
        <v>6</v>
      </c>
      <c r="C96" s="1" t="s">
        <v>667</v>
      </c>
      <c r="D96" s="1"/>
      <c r="E96" s="1" t="s">
        <v>8999</v>
      </c>
      <c r="F96" s="1" t="s">
        <v>9000</v>
      </c>
      <c r="G96" s="1" t="s">
        <v>8513</v>
      </c>
      <c r="H96" s="1" t="s">
        <v>9001</v>
      </c>
      <c r="I96" s="1">
        <v>2000.0</v>
      </c>
      <c r="J96" s="1" t="s">
        <v>8515</v>
      </c>
      <c r="K96" s="1" t="s">
        <v>584</v>
      </c>
      <c r="L96" s="1" t="s">
        <v>9002</v>
      </c>
      <c r="M96" s="1" t="s">
        <v>9003</v>
      </c>
    </row>
    <row r="97">
      <c r="A97" s="1" t="s">
        <v>9004</v>
      </c>
      <c r="B97" s="1" t="s">
        <v>7</v>
      </c>
      <c r="C97" s="1" t="s">
        <v>668</v>
      </c>
      <c r="F97" s="1" t="s">
        <v>9005</v>
      </c>
      <c r="G97" s="1" t="s">
        <v>8655</v>
      </c>
      <c r="H97" s="1" t="s">
        <v>9006</v>
      </c>
      <c r="I97" s="1">
        <v>2016.0</v>
      </c>
      <c r="J97" s="1" t="s">
        <v>8613</v>
      </c>
      <c r="K97" s="1" t="s">
        <v>536</v>
      </c>
      <c r="L97" s="1" t="s">
        <v>8836</v>
      </c>
      <c r="M97" s="1" t="s">
        <v>9007</v>
      </c>
    </row>
    <row r="98">
      <c r="A98" s="1" t="s">
        <v>9008</v>
      </c>
      <c r="B98" s="1" t="s">
        <v>6</v>
      </c>
      <c r="C98" s="1" t="s">
        <v>669</v>
      </c>
      <c r="D98" s="1"/>
      <c r="E98" s="1" t="s">
        <v>9009</v>
      </c>
      <c r="F98" s="1" t="s">
        <v>9010</v>
      </c>
      <c r="G98" s="1" t="s">
        <v>9011</v>
      </c>
      <c r="H98" s="1" t="s">
        <v>9012</v>
      </c>
      <c r="I98" s="1">
        <v>2014.0</v>
      </c>
      <c r="J98" s="1" t="s">
        <v>8515</v>
      </c>
      <c r="K98" s="1" t="s">
        <v>567</v>
      </c>
      <c r="L98" s="1" t="s">
        <v>8783</v>
      </c>
      <c r="M98" s="1" t="s">
        <v>9013</v>
      </c>
    </row>
    <row r="99">
      <c r="A99" s="1" t="s">
        <v>9014</v>
      </c>
      <c r="B99" s="1" t="s">
        <v>6</v>
      </c>
      <c r="C99" s="1" t="s">
        <v>670</v>
      </c>
      <c r="D99" s="1"/>
      <c r="E99" s="1" t="s">
        <v>9015</v>
      </c>
      <c r="F99" s="1" t="s">
        <v>9016</v>
      </c>
      <c r="H99" s="1" t="s">
        <v>9017</v>
      </c>
      <c r="I99" s="1">
        <v>2003.0</v>
      </c>
      <c r="J99" s="1" t="s">
        <v>8493</v>
      </c>
      <c r="K99" s="1" t="s">
        <v>671</v>
      </c>
      <c r="L99" s="1" t="s">
        <v>8590</v>
      </c>
      <c r="M99" s="1" t="s">
        <v>9018</v>
      </c>
    </row>
    <row r="100">
      <c r="A100" s="1" t="s">
        <v>9019</v>
      </c>
      <c r="B100" s="1" t="s">
        <v>6</v>
      </c>
      <c r="C100" s="1" t="s">
        <v>672</v>
      </c>
      <c r="D100" s="1"/>
      <c r="E100" s="1" t="s">
        <v>9020</v>
      </c>
      <c r="F100" s="1" t="s">
        <v>9021</v>
      </c>
      <c r="G100" s="1" t="s">
        <v>8513</v>
      </c>
      <c r="H100" s="1" t="s">
        <v>9022</v>
      </c>
      <c r="I100" s="1">
        <v>2015.0</v>
      </c>
      <c r="J100" s="1" t="s">
        <v>8515</v>
      </c>
      <c r="K100" s="1" t="s">
        <v>673</v>
      </c>
      <c r="L100" s="1" t="s">
        <v>9023</v>
      </c>
      <c r="M100" s="1" t="s">
        <v>9024</v>
      </c>
    </row>
    <row r="101">
      <c r="A101" s="1" t="s">
        <v>9025</v>
      </c>
      <c r="B101" s="1" t="s">
        <v>6</v>
      </c>
      <c r="C101" s="1" t="s">
        <v>674</v>
      </c>
      <c r="D101" s="1"/>
      <c r="E101" s="1" t="s">
        <v>9026</v>
      </c>
      <c r="F101" s="1" t="s">
        <v>9027</v>
      </c>
      <c r="G101" s="1" t="s">
        <v>8678</v>
      </c>
      <c r="H101" s="1" t="s">
        <v>9028</v>
      </c>
      <c r="I101" s="1">
        <v>2016.0</v>
      </c>
      <c r="J101" s="1" t="s">
        <v>8613</v>
      </c>
      <c r="K101" s="1" t="s">
        <v>559</v>
      </c>
      <c r="L101" s="1" t="s">
        <v>8802</v>
      </c>
      <c r="M101" s="1" t="s">
        <v>9029</v>
      </c>
    </row>
    <row r="102">
      <c r="A102" s="1" t="s">
        <v>9030</v>
      </c>
      <c r="B102" s="1" t="s">
        <v>6</v>
      </c>
      <c r="C102" s="1" t="s">
        <v>348</v>
      </c>
      <c r="D102" s="1"/>
      <c r="E102" s="1" t="s">
        <v>9031</v>
      </c>
      <c r="F102" s="1" t="s">
        <v>9032</v>
      </c>
      <c r="G102" s="1" t="s">
        <v>8545</v>
      </c>
      <c r="H102" s="1" t="s">
        <v>9033</v>
      </c>
      <c r="I102" s="1">
        <v>2009.0</v>
      </c>
      <c r="J102" s="1" t="s">
        <v>8515</v>
      </c>
      <c r="K102" s="1" t="s">
        <v>675</v>
      </c>
      <c r="L102" s="1" t="s">
        <v>8709</v>
      </c>
      <c r="M102" s="1" t="s">
        <v>9034</v>
      </c>
    </row>
    <row r="103">
      <c r="A103" s="1" t="s">
        <v>9035</v>
      </c>
      <c r="B103" s="1" t="s">
        <v>6</v>
      </c>
      <c r="C103" s="1" t="s">
        <v>676</v>
      </c>
      <c r="D103" s="1"/>
      <c r="E103" s="1" t="s">
        <v>9036</v>
      </c>
      <c r="G103" s="1" t="s">
        <v>8672</v>
      </c>
      <c r="H103" s="1" t="s">
        <v>9037</v>
      </c>
      <c r="I103" s="1">
        <v>2018.0</v>
      </c>
      <c r="J103" s="1" t="s">
        <v>8613</v>
      </c>
      <c r="K103" s="1" t="s">
        <v>677</v>
      </c>
      <c r="L103" s="1" t="s">
        <v>9038</v>
      </c>
      <c r="M103" s="1" t="s">
        <v>9039</v>
      </c>
    </row>
    <row r="104">
      <c r="A104" s="1" t="s">
        <v>9040</v>
      </c>
      <c r="B104" s="1" t="s">
        <v>6</v>
      </c>
      <c r="C104" s="1" t="s">
        <v>678</v>
      </c>
      <c r="D104" s="1"/>
      <c r="E104" s="1" t="s">
        <v>9041</v>
      </c>
      <c r="F104" s="1" t="s">
        <v>9042</v>
      </c>
      <c r="G104" s="1" t="s">
        <v>9043</v>
      </c>
      <c r="H104" s="1" t="s">
        <v>9044</v>
      </c>
      <c r="I104" s="1">
        <v>2015.0</v>
      </c>
      <c r="J104" s="1" t="s">
        <v>8493</v>
      </c>
      <c r="K104" s="1" t="s">
        <v>528</v>
      </c>
      <c r="L104" s="1" t="s">
        <v>8724</v>
      </c>
      <c r="M104" s="1" t="s">
        <v>9045</v>
      </c>
    </row>
    <row r="105">
      <c r="A105" s="1" t="s">
        <v>9046</v>
      </c>
      <c r="B105" s="1" t="s">
        <v>6</v>
      </c>
      <c r="C105" s="1" t="s">
        <v>679</v>
      </c>
      <c r="D105" s="1"/>
      <c r="E105" s="1" t="s">
        <v>9047</v>
      </c>
      <c r="F105" s="1" t="s">
        <v>9048</v>
      </c>
      <c r="G105" s="1" t="s">
        <v>8534</v>
      </c>
      <c r="H105" s="1" t="s">
        <v>9049</v>
      </c>
      <c r="I105" s="1">
        <v>2016.0</v>
      </c>
      <c r="J105" s="1" t="s">
        <v>8547</v>
      </c>
      <c r="K105" s="1" t="s">
        <v>552</v>
      </c>
      <c r="L105" s="1" t="s">
        <v>8724</v>
      </c>
      <c r="M105" s="1" t="s">
        <v>9050</v>
      </c>
    </row>
    <row r="106">
      <c r="A106" s="1" t="s">
        <v>9051</v>
      </c>
      <c r="B106" s="1" t="s">
        <v>6</v>
      </c>
      <c r="C106" s="1" t="s">
        <v>680</v>
      </c>
      <c r="D106" s="1"/>
      <c r="E106" s="1" t="s">
        <v>9052</v>
      </c>
      <c r="F106" s="1" t="s">
        <v>9053</v>
      </c>
      <c r="G106" s="1" t="s">
        <v>8513</v>
      </c>
      <c r="H106" s="1" t="s">
        <v>8892</v>
      </c>
      <c r="I106" s="1">
        <v>2011.0</v>
      </c>
      <c r="J106" s="1" t="s">
        <v>8507</v>
      </c>
      <c r="K106" s="1" t="s">
        <v>681</v>
      </c>
      <c r="L106" s="1" t="s">
        <v>9054</v>
      </c>
      <c r="M106" s="1" t="s">
        <v>9055</v>
      </c>
    </row>
    <row r="107">
      <c r="A107" s="1" t="s">
        <v>9056</v>
      </c>
      <c r="B107" s="1" t="s">
        <v>6</v>
      </c>
      <c r="C107" s="1" t="s">
        <v>682</v>
      </c>
      <c r="D107" s="1"/>
      <c r="E107" s="1" t="s">
        <v>9057</v>
      </c>
      <c r="F107" s="1" t="s">
        <v>9058</v>
      </c>
      <c r="G107" s="1" t="s">
        <v>9059</v>
      </c>
      <c r="H107" s="1" t="s">
        <v>9060</v>
      </c>
      <c r="I107" s="1">
        <v>1989.0</v>
      </c>
      <c r="J107" s="1" t="s">
        <v>8547</v>
      </c>
      <c r="K107" s="1" t="s">
        <v>528</v>
      </c>
      <c r="L107" s="1" t="s">
        <v>8501</v>
      </c>
      <c r="M107" s="1" t="s">
        <v>9061</v>
      </c>
    </row>
    <row r="108">
      <c r="A108" s="1" t="s">
        <v>9062</v>
      </c>
      <c r="B108" s="1" t="s">
        <v>6</v>
      </c>
      <c r="C108" s="1" t="s">
        <v>683</v>
      </c>
      <c r="D108" s="1"/>
      <c r="E108" s="1" t="s">
        <v>9063</v>
      </c>
      <c r="F108" s="1" t="s">
        <v>9064</v>
      </c>
      <c r="G108" s="1" t="s">
        <v>9065</v>
      </c>
      <c r="H108" s="1" t="s">
        <v>9066</v>
      </c>
      <c r="I108" s="1">
        <v>2020.0</v>
      </c>
      <c r="J108" s="1" t="s">
        <v>8493</v>
      </c>
      <c r="K108" s="1" t="s">
        <v>640</v>
      </c>
      <c r="L108" s="1" t="s">
        <v>8681</v>
      </c>
      <c r="M108" s="1" t="s">
        <v>9067</v>
      </c>
    </row>
    <row r="109">
      <c r="A109" s="1" t="s">
        <v>9068</v>
      </c>
      <c r="B109" s="1" t="s">
        <v>6</v>
      </c>
      <c r="C109" s="1" t="s">
        <v>684</v>
      </c>
      <c r="D109" s="1"/>
      <c r="E109" s="1" t="s">
        <v>9069</v>
      </c>
      <c r="F109" s="1" t="s">
        <v>9070</v>
      </c>
      <c r="G109" s="1" t="s">
        <v>8638</v>
      </c>
      <c r="H109" s="1" t="s">
        <v>9071</v>
      </c>
      <c r="I109" s="1">
        <v>2020.0</v>
      </c>
      <c r="J109" s="1" t="s">
        <v>8493</v>
      </c>
      <c r="K109" s="1" t="s">
        <v>685</v>
      </c>
      <c r="L109" s="1" t="s">
        <v>8501</v>
      </c>
      <c r="M109" s="1" t="s">
        <v>9072</v>
      </c>
    </row>
    <row r="110">
      <c r="A110" s="1" t="s">
        <v>9073</v>
      </c>
      <c r="B110" s="1" t="s">
        <v>7</v>
      </c>
      <c r="C110" s="1" t="s">
        <v>686</v>
      </c>
      <c r="F110" s="1" t="s">
        <v>9074</v>
      </c>
      <c r="G110" s="1" t="s">
        <v>8513</v>
      </c>
      <c r="H110" s="1" t="s">
        <v>9075</v>
      </c>
      <c r="I110" s="1">
        <v>2019.0</v>
      </c>
      <c r="J110" s="1" t="s">
        <v>9076</v>
      </c>
      <c r="K110" s="1" t="s">
        <v>571</v>
      </c>
      <c r="L110" s="1" t="s">
        <v>9077</v>
      </c>
      <c r="M110" s="1" t="s">
        <v>9078</v>
      </c>
    </row>
    <row r="111">
      <c r="A111" s="1" t="s">
        <v>9079</v>
      </c>
      <c r="B111" s="1" t="s">
        <v>6</v>
      </c>
      <c r="C111" s="1" t="s">
        <v>687</v>
      </c>
      <c r="D111" s="1"/>
      <c r="E111" s="1" t="s">
        <v>9080</v>
      </c>
      <c r="F111" s="1" t="s">
        <v>9081</v>
      </c>
      <c r="G111" s="1" t="s">
        <v>9082</v>
      </c>
      <c r="H111" s="1" t="s">
        <v>9083</v>
      </c>
      <c r="I111" s="1">
        <v>2019.0</v>
      </c>
      <c r="J111" s="1" t="s">
        <v>8547</v>
      </c>
      <c r="K111" s="1" t="s">
        <v>528</v>
      </c>
      <c r="L111" s="1" t="s">
        <v>9084</v>
      </c>
      <c r="M111" s="1" t="s">
        <v>9085</v>
      </c>
    </row>
    <row r="112">
      <c r="A112" s="1" t="s">
        <v>9086</v>
      </c>
      <c r="B112" s="1" t="s">
        <v>6</v>
      </c>
      <c r="C112" s="1" t="s">
        <v>688</v>
      </c>
      <c r="D112" s="1"/>
      <c r="E112" s="1" t="s">
        <v>9087</v>
      </c>
      <c r="F112" s="1" t="s">
        <v>9088</v>
      </c>
      <c r="G112" s="1" t="s">
        <v>8513</v>
      </c>
      <c r="H112" s="1" t="s">
        <v>8749</v>
      </c>
      <c r="I112" s="1">
        <v>2017.0</v>
      </c>
      <c r="J112" s="1" t="s">
        <v>8493</v>
      </c>
      <c r="K112" s="1" t="s">
        <v>595</v>
      </c>
      <c r="L112" s="1" t="s">
        <v>8646</v>
      </c>
      <c r="M112" s="1" t="s">
        <v>9089</v>
      </c>
    </row>
    <row r="113">
      <c r="A113" s="1" t="s">
        <v>9090</v>
      </c>
      <c r="B113" s="1" t="s">
        <v>7</v>
      </c>
      <c r="C113" s="1" t="s">
        <v>689</v>
      </c>
      <c r="F113" s="1" t="s">
        <v>9091</v>
      </c>
      <c r="G113" s="1" t="s">
        <v>8661</v>
      </c>
      <c r="H113" s="1" t="s">
        <v>9092</v>
      </c>
      <c r="I113" s="1">
        <v>2018.0</v>
      </c>
      <c r="J113" s="1" t="s">
        <v>9076</v>
      </c>
      <c r="K113" s="1" t="s">
        <v>571</v>
      </c>
      <c r="L113" s="1" t="s">
        <v>9093</v>
      </c>
      <c r="M113" s="1" t="s">
        <v>9094</v>
      </c>
    </row>
    <row r="114">
      <c r="A114" s="1" t="s">
        <v>9095</v>
      </c>
      <c r="B114" s="1" t="s">
        <v>7</v>
      </c>
      <c r="C114" s="1" t="s">
        <v>690</v>
      </c>
      <c r="F114" s="1" t="s">
        <v>9096</v>
      </c>
      <c r="G114" s="1" t="s">
        <v>8722</v>
      </c>
      <c r="H114" s="1" t="s">
        <v>9097</v>
      </c>
      <c r="I114" s="1">
        <v>2019.0</v>
      </c>
      <c r="J114" s="1" t="s">
        <v>8493</v>
      </c>
      <c r="K114" s="1" t="s">
        <v>536</v>
      </c>
      <c r="L114" s="1" t="s">
        <v>9098</v>
      </c>
      <c r="M114" s="1" t="s">
        <v>9099</v>
      </c>
    </row>
    <row r="115">
      <c r="A115" s="1" t="s">
        <v>9100</v>
      </c>
      <c r="B115" s="1" t="s">
        <v>6</v>
      </c>
      <c r="C115" s="1" t="s">
        <v>691</v>
      </c>
      <c r="D115" s="1"/>
      <c r="E115" s="1" t="s">
        <v>9101</v>
      </c>
      <c r="F115" s="1" t="s">
        <v>9102</v>
      </c>
      <c r="G115" s="1" t="s">
        <v>8672</v>
      </c>
      <c r="H115" s="1" t="s">
        <v>9103</v>
      </c>
      <c r="I115" s="1">
        <v>2017.0</v>
      </c>
      <c r="J115" s="1" t="s">
        <v>8680</v>
      </c>
      <c r="K115" s="1" t="s">
        <v>573</v>
      </c>
      <c r="L115" s="1" t="s">
        <v>9104</v>
      </c>
      <c r="M115" s="1" t="s">
        <v>9105</v>
      </c>
    </row>
    <row r="116">
      <c r="A116" s="1" t="s">
        <v>9106</v>
      </c>
      <c r="B116" s="1" t="s">
        <v>6</v>
      </c>
      <c r="C116" s="1" t="s">
        <v>692</v>
      </c>
      <c r="D116" s="1"/>
      <c r="E116" s="1" t="s">
        <v>9107</v>
      </c>
      <c r="F116" s="1" t="s">
        <v>9108</v>
      </c>
      <c r="G116" s="1" t="s">
        <v>8722</v>
      </c>
      <c r="H116" s="1" t="s">
        <v>9075</v>
      </c>
      <c r="I116" s="1">
        <v>2019.0</v>
      </c>
      <c r="J116" s="1" t="s">
        <v>8493</v>
      </c>
      <c r="K116" s="1" t="s">
        <v>587</v>
      </c>
      <c r="L116" s="1" t="s">
        <v>8607</v>
      </c>
      <c r="M116" s="1" t="s">
        <v>9109</v>
      </c>
    </row>
    <row r="117">
      <c r="A117" s="1" t="s">
        <v>9110</v>
      </c>
      <c r="B117" s="1" t="s">
        <v>6</v>
      </c>
      <c r="C117" s="1" t="s">
        <v>693</v>
      </c>
      <c r="D117" s="1"/>
      <c r="E117" s="1" t="s">
        <v>9111</v>
      </c>
      <c r="F117" s="1" t="s">
        <v>9112</v>
      </c>
      <c r="G117" s="1" t="s">
        <v>8513</v>
      </c>
      <c r="H117" s="1" t="s">
        <v>9113</v>
      </c>
      <c r="I117" s="1">
        <v>2015.0</v>
      </c>
      <c r="J117" s="1" t="s">
        <v>8645</v>
      </c>
      <c r="K117" s="1" t="s">
        <v>694</v>
      </c>
      <c r="L117" s="1" t="s">
        <v>9114</v>
      </c>
      <c r="M117" s="1" t="s">
        <v>9115</v>
      </c>
    </row>
    <row r="118">
      <c r="A118" s="1" t="s">
        <v>9116</v>
      </c>
      <c r="B118" s="1" t="s">
        <v>6</v>
      </c>
      <c r="C118" s="1" t="s">
        <v>695</v>
      </c>
      <c r="D118" s="1"/>
      <c r="E118" s="1" t="s">
        <v>9117</v>
      </c>
      <c r="F118" s="1" t="s">
        <v>9118</v>
      </c>
      <c r="G118" s="1" t="s">
        <v>8588</v>
      </c>
      <c r="H118" s="1" t="s">
        <v>9119</v>
      </c>
      <c r="I118" s="1">
        <v>2019.0</v>
      </c>
      <c r="J118" s="1" t="s">
        <v>8493</v>
      </c>
      <c r="K118" s="1" t="s">
        <v>696</v>
      </c>
      <c r="L118" s="1" t="s">
        <v>8590</v>
      </c>
      <c r="M118" s="1" t="s">
        <v>9120</v>
      </c>
    </row>
    <row r="119">
      <c r="A119" s="1" t="s">
        <v>9121</v>
      </c>
      <c r="B119" s="1" t="s">
        <v>6</v>
      </c>
      <c r="C119" s="1" t="s">
        <v>697</v>
      </c>
      <c r="D119" s="1"/>
      <c r="E119" s="1" t="s">
        <v>9122</v>
      </c>
      <c r="F119" s="1" t="s">
        <v>9123</v>
      </c>
      <c r="H119" s="1" t="s">
        <v>9028</v>
      </c>
      <c r="I119" s="1">
        <v>2017.0</v>
      </c>
      <c r="J119" s="1" t="s">
        <v>8493</v>
      </c>
      <c r="K119" s="1" t="s">
        <v>599</v>
      </c>
      <c r="L119" s="1" t="s">
        <v>8992</v>
      </c>
      <c r="M119" s="1" t="s">
        <v>9124</v>
      </c>
    </row>
    <row r="120">
      <c r="A120" s="1" t="s">
        <v>9125</v>
      </c>
      <c r="B120" s="1" t="s">
        <v>6</v>
      </c>
      <c r="C120" s="1" t="s">
        <v>698</v>
      </c>
      <c r="D120" s="1"/>
      <c r="E120" s="1" t="s">
        <v>9126</v>
      </c>
      <c r="F120" s="1" t="s">
        <v>9127</v>
      </c>
      <c r="G120" s="1" t="s">
        <v>8513</v>
      </c>
      <c r="H120" s="1" t="s">
        <v>9128</v>
      </c>
      <c r="I120" s="1">
        <v>2014.0</v>
      </c>
      <c r="J120" s="1" t="s">
        <v>8515</v>
      </c>
      <c r="K120" s="1" t="s">
        <v>673</v>
      </c>
      <c r="L120" s="1" t="s">
        <v>8607</v>
      </c>
      <c r="M120" s="1" t="s">
        <v>9129</v>
      </c>
    </row>
    <row r="121">
      <c r="A121" s="1" t="s">
        <v>9130</v>
      </c>
      <c r="B121" s="1" t="s">
        <v>6</v>
      </c>
      <c r="C121" s="1" t="s">
        <v>699</v>
      </c>
      <c r="D121" s="1"/>
      <c r="E121" s="1" t="s">
        <v>9131</v>
      </c>
      <c r="F121" s="1" t="s">
        <v>9132</v>
      </c>
      <c r="G121" s="1" t="s">
        <v>8661</v>
      </c>
      <c r="H121" s="1" t="s">
        <v>9133</v>
      </c>
      <c r="I121" s="1">
        <v>2018.0</v>
      </c>
      <c r="J121" s="1" t="s">
        <v>8547</v>
      </c>
      <c r="K121" s="1" t="s">
        <v>700</v>
      </c>
      <c r="L121" s="1" t="s">
        <v>8724</v>
      </c>
      <c r="M121" s="1" t="s">
        <v>9134</v>
      </c>
    </row>
    <row r="122">
      <c r="A122" s="1" t="s">
        <v>9135</v>
      </c>
      <c r="B122" s="1" t="s">
        <v>6</v>
      </c>
      <c r="C122" s="1" t="s">
        <v>701</v>
      </c>
      <c r="D122" s="1"/>
      <c r="E122" s="1" t="s">
        <v>9136</v>
      </c>
      <c r="F122" s="1" t="s">
        <v>9137</v>
      </c>
      <c r="G122" s="1" t="s">
        <v>8513</v>
      </c>
      <c r="H122" s="1" t="s">
        <v>9138</v>
      </c>
      <c r="I122" s="1">
        <v>2014.0</v>
      </c>
      <c r="J122" s="1" t="s">
        <v>8507</v>
      </c>
      <c r="K122" s="1" t="s">
        <v>597</v>
      </c>
      <c r="L122" s="1" t="s">
        <v>9139</v>
      </c>
      <c r="M122" s="1" t="s">
        <v>9140</v>
      </c>
    </row>
    <row r="123">
      <c r="A123" s="1" t="s">
        <v>9141</v>
      </c>
      <c r="B123" s="1" t="s">
        <v>6</v>
      </c>
      <c r="C123" s="1" t="s">
        <v>702</v>
      </c>
      <c r="D123" s="1"/>
      <c r="E123" s="1" t="s">
        <v>9142</v>
      </c>
      <c r="F123" s="1" t="s">
        <v>9143</v>
      </c>
      <c r="G123" s="1" t="s">
        <v>8513</v>
      </c>
      <c r="H123" s="1" t="s">
        <v>9012</v>
      </c>
      <c r="I123" s="1">
        <v>2004.0</v>
      </c>
      <c r="J123" s="1" t="s">
        <v>8515</v>
      </c>
      <c r="K123" s="1" t="s">
        <v>576</v>
      </c>
      <c r="L123" s="1" t="s">
        <v>8697</v>
      </c>
      <c r="M123" s="1" t="s">
        <v>9144</v>
      </c>
    </row>
    <row r="124">
      <c r="A124" s="1" t="s">
        <v>9145</v>
      </c>
      <c r="B124" s="1" t="s">
        <v>6</v>
      </c>
      <c r="C124" s="1" t="s">
        <v>703</v>
      </c>
      <c r="D124" s="1"/>
      <c r="E124" s="1" t="s">
        <v>9146</v>
      </c>
      <c r="F124" s="1" t="s">
        <v>9147</v>
      </c>
      <c r="G124" s="1" t="s">
        <v>8513</v>
      </c>
      <c r="H124" s="1" t="s">
        <v>8708</v>
      </c>
      <c r="I124" s="1">
        <v>2011.0</v>
      </c>
      <c r="J124" s="1" t="s">
        <v>8507</v>
      </c>
      <c r="K124" s="1" t="s">
        <v>569</v>
      </c>
      <c r="L124" s="1" t="s">
        <v>8607</v>
      </c>
      <c r="M124" s="1" t="s">
        <v>9148</v>
      </c>
    </row>
    <row r="125">
      <c r="A125" s="1" t="s">
        <v>9149</v>
      </c>
      <c r="B125" s="1" t="s">
        <v>6</v>
      </c>
      <c r="C125" s="1" t="s">
        <v>704</v>
      </c>
      <c r="D125" s="1"/>
      <c r="E125" s="1" t="s">
        <v>9150</v>
      </c>
      <c r="F125" s="1" t="s">
        <v>9151</v>
      </c>
      <c r="G125" s="1" t="s">
        <v>8678</v>
      </c>
      <c r="H125" s="1" t="s">
        <v>9152</v>
      </c>
      <c r="I125" s="1">
        <v>2012.0</v>
      </c>
      <c r="J125" s="1" t="s">
        <v>8547</v>
      </c>
      <c r="K125" s="1" t="s">
        <v>705</v>
      </c>
      <c r="L125" s="1" t="s">
        <v>8501</v>
      </c>
      <c r="M125" s="1" t="s">
        <v>9153</v>
      </c>
    </row>
    <row r="126">
      <c r="A126" s="1" t="s">
        <v>9154</v>
      </c>
      <c r="B126" s="1" t="s">
        <v>6</v>
      </c>
      <c r="C126" s="1" t="s">
        <v>706</v>
      </c>
      <c r="D126" s="1"/>
      <c r="E126" s="1" t="s">
        <v>9155</v>
      </c>
      <c r="F126" s="1" t="s">
        <v>9156</v>
      </c>
      <c r="G126" s="1" t="s">
        <v>8707</v>
      </c>
      <c r="H126" s="1" t="s">
        <v>9157</v>
      </c>
      <c r="I126" s="1">
        <v>2019.0</v>
      </c>
      <c r="J126" s="1" t="s">
        <v>8547</v>
      </c>
      <c r="K126" s="1" t="s">
        <v>700</v>
      </c>
      <c r="L126" s="1" t="s">
        <v>8724</v>
      </c>
      <c r="M126" s="1" t="s">
        <v>9158</v>
      </c>
    </row>
    <row r="127">
      <c r="A127" s="1" t="s">
        <v>9159</v>
      </c>
      <c r="B127" s="1" t="s">
        <v>6</v>
      </c>
      <c r="C127" s="1" t="s">
        <v>707</v>
      </c>
      <c r="D127" s="1"/>
      <c r="E127" s="1" t="s">
        <v>9160</v>
      </c>
      <c r="F127" s="1" t="s">
        <v>9161</v>
      </c>
      <c r="G127" s="1" t="s">
        <v>8513</v>
      </c>
      <c r="H127" s="1" t="s">
        <v>9162</v>
      </c>
      <c r="I127" s="1">
        <v>2018.0</v>
      </c>
      <c r="J127" s="1" t="s">
        <v>8493</v>
      </c>
      <c r="K127" s="1" t="s">
        <v>618</v>
      </c>
      <c r="L127" s="1" t="s">
        <v>8948</v>
      </c>
      <c r="M127" s="1" t="s">
        <v>9163</v>
      </c>
    </row>
    <row r="128">
      <c r="A128" s="1" t="s">
        <v>9164</v>
      </c>
      <c r="B128" s="1" t="s">
        <v>6</v>
      </c>
      <c r="C128" s="1" t="s">
        <v>708</v>
      </c>
      <c r="D128" s="1"/>
      <c r="E128" s="1" t="s">
        <v>9165</v>
      </c>
      <c r="F128" s="1" t="s">
        <v>9166</v>
      </c>
      <c r="G128" s="1" t="s">
        <v>9167</v>
      </c>
      <c r="H128" s="1" t="s">
        <v>9168</v>
      </c>
      <c r="I128" s="1">
        <v>2017.0</v>
      </c>
      <c r="J128" s="1" t="s">
        <v>8507</v>
      </c>
      <c r="K128" s="1" t="s">
        <v>645</v>
      </c>
      <c r="L128" s="1" t="s">
        <v>8626</v>
      </c>
      <c r="M128" s="1" t="s">
        <v>9169</v>
      </c>
    </row>
    <row r="129">
      <c r="A129" s="1" t="s">
        <v>9170</v>
      </c>
      <c r="B129" s="1" t="s">
        <v>6</v>
      </c>
      <c r="C129" s="1" t="s">
        <v>709</v>
      </c>
      <c r="D129" s="1"/>
      <c r="E129" s="1" t="s">
        <v>9171</v>
      </c>
      <c r="F129" s="1" t="s">
        <v>9172</v>
      </c>
      <c r="G129" s="1" t="s">
        <v>8513</v>
      </c>
      <c r="H129" s="1" t="s">
        <v>9173</v>
      </c>
      <c r="I129" s="1">
        <v>2019.0</v>
      </c>
      <c r="J129" s="1" t="s">
        <v>8507</v>
      </c>
      <c r="K129" s="1" t="s">
        <v>710</v>
      </c>
      <c r="L129" s="1" t="s">
        <v>9174</v>
      </c>
      <c r="M129" s="1" t="s">
        <v>9175</v>
      </c>
    </row>
    <row r="130">
      <c r="A130" s="1" t="s">
        <v>9176</v>
      </c>
      <c r="B130" s="1" t="s">
        <v>6</v>
      </c>
      <c r="C130" s="1" t="s">
        <v>711</v>
      </c>
      <c r="D130" s="1"/>
      <c r="E130" s="1" t="s">
        <v>9177</v>
      </c>
      <c r="F130" s="1" t="s">
        <v>9178</v>
      </c>
      <c r="G130" s="1" t="s">
        <v>8513</v>
      </c>
      <c r="H130" s="1" t="s">
        <v>9179</v>
      </c>
      <c r="I130" s="1">
        <v>2015.0</v>
      </c>
      <c r="J130" s="1" t="s">
        <v>8493</v>
      </c>
      <c r="K130" s="1" t="s">
        <v>532</v>
      </c>
      <c r="L130" s="1" t="s">
        <v>9180</v>
      </c>
      <c r="M130" s="1" t="s">
        <v>9181</v>
      </c>
    </row>
    <row r="131">
      <c r="A131" s="1" t="s">
        <v>9182</v>
      </c>
      <c r="B131" s="1" t="s">
        <v>6</v>
      </c>
      <c r="C131" s="1" t="s">
        <v>712</v>
      </c>
      <c r="D131" s="1"/>
      <c r="E131" s="1" t="s">
        <v>9183</v>
      </c>
      <c r="F131" s="1" t="s">
        <v>9184</v>
      </c>
      <c r="G131" s="1" t="s">
        <v>8545</v>
      </c>
      <c r="H131" s="1" t="s">
        <v>9185</v>
      </c>
      <c r="I131" s="1">
        <v>2014.0</v>
      </c>
      <c r="J131" s="1" t="s">
        <v>8493</v>
      </c>
      <c r="K131" s="1" t="s">
        <v>546</v>
      </c>
      <c r="L131" s="1" t="s">
        <v>8553</v>
      </c>
      <c r="M131" s="1" t="s">
        <v>9186</v>
      </c>
    </row>
    <row r="132">
      <c r="A132" s="1" t="s">
        <v>9187</v>
      </c>
      <c r="B132" s="1" t="s">
        <v>7</v>
      </c>
      <c r="C132" s="1" t="s">
        <v>713</v>
      </c>
      <c r="G132" s="1" t="s">
        <v>8513</v>
      </c>
      <c r="H132" s="1" t="s">
        <v>9188</v>
      </c>
      <c r="I132" s="1">
        <v>2019.0</v>
      </c>
      <c r="J132" s="1" t="s">
        <v>8493</v>
      </c>
      <c r="K132" s="1" t="s">
        <v>536</v>
      </c>
      <c r="L132" s="1" t="s">
        <v>8650</v>
      </c>
      <c r="M132" s="1" t="s">
        <v>9189</v>
      </c>
    </row>
    <row r="133">
      <c r="A133" s="1" t="s">
        <v>9190</v>
      </c>
      <c r="B133" s="1" t="s">
        <v>6</v>
      </c>
      <c r="C133" s="1" t="s">
        <v>714</v>
      </c>
      <c r="D133" s="1"/>
      <c r="E133" s="1" t="s">
        <v>9191</v>
      </c>
      <c r="F133" s="1" t="s">
        <v>9192</v>
      </c>
      <c r="G133" s="1" t="s">
        <v>8513</v>
      </c>
      <c r="H133" s="1" t="s">
        <v>8589</v>
      </c>
      <c r="I133" s="1">
        <v>2017.0</v>
      </c>
      <c r="J133" s="1" t="s">
        <v>8507</v>
      </c>
      <c r="K133" s="1" t="s">
        <v>700</v>
      </c>
      <c r="L133" s="1" t="s">
        <v>9193</v>
      </c>
      <c r="M133" s="1" t="s">
        <v>9194</v>
      </c>
    </row>
    <row r="134">
      <c r="A134" s="1" t="s">
        <v>9195</v>
      </c>
      <c r="B134" s="1" t="s">
        <v>7</v>
      </c>
      <c r="C134" s="1" t="s">
        <v>715</v>
      </c>
      <c r="D134" s="1"/>
      <c r="E134" s="1" t="s">
        <v>9196</v>
      </c>
      <c r="F134" s="1" t="s">
        <v>9197</v>
      </c>
      <c r="G134" s="1" t="s">
        <v>8545</v>
      </c>
      <c r="H134" s="1" t="s">
        <v>9198</v>
      </c>
      <c r="I134" s="1">
        <v>2019.0</v>
      </c>
      <c r="J134" s="1" t="s">
        <v>8547</v>
      </c>
      <c r="K134" s="1" t="s">
        <v>536</v>
      </c>
      <c r="L134" s="1" t="s">
        <v>9199</v>
      </c>
      <c r="M134" s="1" t="s">
        <v>9200</v>
      </c>
    </row>
    <row r="135">
      <c r="A135" s="1" t="s">
        <v>9201</v>
      </c>
      <c r="B135" s="1" t="s">
        <v>6</v>
      </c>
      <c r="C135" s="1" t="s">
        <v>716</v>
      </c>
      <c r="D135" s="1"/>
      <c r="E135" s="1" t="s">
        <v>9202</v>
      </c>
      <c r="F135" s="1" t="s">
        <v>9203</v>
      </c>
      <c r="G135" s="1" t="s">
        <v>8722</v>
      </c>
      <c r="H135" s="1" t="s">
        <v>9204</v>
      </c>
      <c r="I135" s="1">
        <v>2016.0</v>
      </c>
      <c r="J135" s="1" t="s">
        <v>8493</v>
      </c>
      <c r="K135" s="1" t="s">
        <v>717</v>
      </c>
      <c r="L135" s="1" t="s">
        <v>8501</v>
      </c>
      <c r="M135" s="1" t="s">
        <v>9205</v>
      </c>
    </row>
    <row r="136">
      <c r="A136" s="1" t="s">
        <v>9206</v>
      </c>
      <c r="B136" s="1" t="s">
        <v>7</v>
      </c>
      <c r="C136" s="1" t="s">
        <v>718</v>
      </c>
      <c r="G136" s="1" t="s">
        <v>8513</v>
      </c>
      <c r="H136" s="1" t="s">
        <v>9207</v>
      </c>
      <c r="I136" s="1">
        <v>2018.0</v>
      </c>
      <c r="J136" s="1" t="s">
        <v>8613</v>
      </c>
      <c r="K136" s="1" t="s">
        <v>536</v>
      </c>
      <c r="L136" s="1" t="s">
        <v>9208</v>
      </c>
      <c r="M136" s="1" t="s">
        <v>9209</v>
      </c>
    </row>
    <row r="137">
      <c r="A137" s="1" t="s">
        <v>9210</v>
      </c>
      <c r="B137" s="1" t="s">
        <v>6</v>
      </c>
      <c r="C137" s="1" t="s">
        <v>719</v>
      </c>
      <c r="D137" s="1"/>
      <c r="E137" s="1" t="s">
        <v>9211</v>
      </c>
      <c r="F137" s="1" t="s">
        <v>9212</v>
      </c>
      <c r="G137" s="1" t="s">
        <v>9213</v>
      </c>
      <c r="H137" s="1" t="s">
        <v>9214</v>
      </c>
      <c r="I137" s="1">
        <v>2018.0</v>
      </c>
      <c r="J137" s="1" t="s">
        <v>8613</v>
      </c>
      <c r="K137" s="1" t="s">
        <v>720</v>
      </c>
      <c r="L137" s="1" t="s">
        <v>9215</v>
      </c>
      <c r="M137" s="1" t="s">
        <v>9216</v>
      </c>
    </row>
    <row r="138">
      <c r="A138" s="1" t="s">
        <v>9217</v>
      </c>
      <c r="B138" s="1" t="s">
        <v>6</v>
      </c>
      <c r="C138" s="1" t="s">
        <v>721</v>
      </c>
      <c r="D138" s="1"/>
      <c r="E138" s="1" t="s">
        <v>9218</v>
      </c>
      <c r="F138" s="1" t="s">
        <v>9219</v>
      </c>
      <c r="G138" s="1" t="s">
        <v>8545</v>
      </c>
      <c r="H138" s="1" t="s">
        <v>9220</v>
      </c>
      <c r="I138" s="1">
        <v>2011.0</v>
      </c>
      <c r="J138" s="1" t="s">
        <v>8493</v>
      </c>
      <c r="K138" s="1" t="s">
        <v>722</v>
      </c>
      <c r="L138" s="1" t="s">
        <v>8590</v>
      </c>
      <c r="M138" s="1" t="s">
        <v>9221</v>
      </c>
    </row>
    <row r="139">
      <c r="A139" s="1" t="s">
        <v>9222</v>
      </c>
      <c r="B139" s="1" t="s">
        <v>7</v>
      </c>
      <c r="C139" s="1" t="s">
        <v>723</v>
      </c>
      <c r="G139" s="1" t="s">
        <v>9223</v>
      </c>
      <c r="H139" s="1" t="s">
        <v>9224</v>
      </c>
      <c r="I139" s="1">
        <v>2016.0</v>
      </c>
      <c r="J139" s="1" t="s">
        <v>8613</v>
      </c>
      <c r="K139" s="1" t="s">
        <v>536</v>
      </c>
      <c r="L139" s="1" t="s">
        <v>9225</v>
      </c>
      <c r="M139" s="1" t="s">
        <v>9226</v>
      </c>
    </row>
    <row r="140">
      <c r="A140" s="1" t="s">
        <v>9227</v>
      </c>
      <c r="B140" s="1" t="s">
        <v>7</v>
      </c>
      <c r="C140" s="1" t="s">
        <v>724</v>
      </c>
      <c r="F140" s="1" t="s">
        <v>9228</v>
      </c>
      <c r="G140" s="1" t="s">
        <v>9223</v>
      </c>
      <c r="H140" s="1" t="s">
        <v>9229</v>
      </c>
      <c r="I140" s="1">
        <v>2018.0</v>
      </c>
      <c r="J140" s="1" t="s">
        <v>8547</v>
      </c>
      <c r="K140" s="1" t="s">
        <v>536</v>
      </c>
      <c r="L140" s="1" t="s">
        <v>9225</v>
      </c>
      <c r="M140" s="1" t="s">
        <v>9230</v>
      </c>
    </row>
    <row r="141">
      <c r="A141" s="1" t="s">
        <v>9231</v>
      </c>
      <c r="B141" s="1" t="s">
        <v>7</v>
      </c>
      <c r="C141" s="1" t="s">
        <v>725</v>
      </c>
      <c r="F141" s="1" t="s">
        <v>9228</v>
      </c>
      <c r="G141" s="1" t="s">
        <v>9232</v>
      </c>
      <c r="H141" s="1" t="s">
        <v>9233</v>
      </c>
      <c r="I141" s="1">
        <v>2017.0</v>
      </c>
      <c r="J141" s="1" t="s">
        <v>8547</v>
      </c>
      <c r="K141" s="1" t="s">
        <v>536</v>
      </c>
      <c r="L141" s="1" t="s">
        <v>9225</v>
      </c>
      <c r="M141" s="1" t="s">
        <v>9234</v>
      </c>
    </row>
    <row r="142">
      <c r="A142" s="1" t="s">
        <v>9235</v>
      </c>
      <c r="B142" s="1" t="s">
        <v>7</v>
      </c>
      <c r="C142" s="1" t="s">
        <v>726</v>
      </c>
      <c r="F142" s="1" t="s">
        <v>9236</v>
      </c>
      <c r="G142" s="1" t="s">
        <v>9223</v>
      </c>
      <c r="H142" s="1" t="s">
        <v>9224</v>
      </c>
      <c r="I142" s="1">
        <v>2016.0</v>
      </c>
      <c r="J142" s="1" t="s">
        <v>8613</v>
      </c>
      <c r="K142" s="1" t="s">
        <v>536</v>
      </c>
      <c r="L142" s="1" t="s">
        <v>9225</v>
      </c>
      <c r="M142" s="1" t="s">
        <v>9237</v>
      </c>
    </row>
    <row r="143">
      <c r="A143" s="1" t="s">
        <v>9238</v>
      </c>
      <c r="B143" s="1" t="s">
        <v>7</v>
      </c>
      <c r="C143" s="1" t="s">
        <v>727</v>
      </c>
      <c r="F143" s="1" t="s">
        <v>9239</v>
      </c>
      <c r="H143" s="1" t="s">
        <v>9240</v>
      </c>
      <c r="I143" s="1">
        <v>2020.0</v>
      </c>
      <c r="J143" s="1" t="s">
        <v>8493</v>
      </c>
      <c r="K143" s="1" t="s">
        <v>571</v>
      </c>
      <c r="L143" s="1" t="s">
        <v>8640</v>
      </c>
      <c r="M143" s="1" t="s">
        <v>9241</v>
      </c>
    </row>
    <row r="144">
      <c r="A144" s="1" t="s">
        <v>9242</v>
      </c>
      <c r="B144" s="1" t="s">
        <v>7</v>
      </c>
      <c r="C144" s="1" t="s">
        <v>728</v>
      </c>
      <c r="F144" s="1" t="s">
        <v>9243</v>
      </c>
      <c r="G144" s="1" t="s">
        <v>8513</v>
      </c>
      <c r="H144" s="1" t="s">
        <v>9244</v>
      </c>
      <c r="I144" s="1">
        <v>2016.0</v>
      </c>
      <c r="J144" s="1" t="s">
        <v>8613</v>
      </c>
      <c r="K144" s="1" t="s">
        <v>536</v>
      </c>
      <c r="L144" s="1" t="s">
        <v>9245</v>
      </c>
      <c r="M144" s="1" t="s">
        <v>9246</v>
      </c>
    </row>
    <row r="145">
      <c r="A145" s="1" t="s">
        <v>9247</v>
      </c>
      <c r="B145" s="1" t="s">
        <v>6</v>
      </c>
      <c r="C145" s="1" t="s">
        <v>729</v>
      </c>
      <c r="D145" s="1"/>
      <c r="E145" s="1" t="s">
        <v>9248</v>
      </c>
      <c r="F145" s="1" t="s">
        <v>9249</v>
      </c>
      <c r="G145" s="1" t="s">
        <v>8545</v>
      </c>
      <c r="H145" s="1" t="s">
        <v>9250</v>
      </c>
      <c r="I145" s="1">
        <v>2019.0</v>
      </c>
      <c r="J145" s="1" t="s">
        <v>8493</v>
      </c>
      <c r="K145" s="1" t="s">
        <v>534</v>
      </c>
      <c r="L145" s="1" t="s">
        <v>9215</v>
      </c>
      <c r="M145" s="1" t="s">
        <v>9251</v>
      </c>
    </row>
    <row r="146">
      <c r="A146" s="1" t="s">
        <v>9252</v>
      </c>
      <c r="B146" s="1" t="s">
        <v>6</v>
      </c>
      <c r="C146" s="1" t="s">
        <v>730</v>
      </c>
      <c r="D146" s="1"/>
      <c r="E146" s="1" t="s">
        <v>9253</v>
      </c>
      <c r="F146" s="1" t="s">
        <v>9254</v>
      </c>
      <c r="G146" s="1" t="s">
        <v>8588</v>
      </c>
      <c r="H146" s="1" t="s">
        <v>9255</v>
      </c>
      <c r="I146" s="1">
        <v>2016.0</v>
      </c>
      <c r="J146" s="1" t="s">
        <v>8613</v>
      </c>
      <c r="K146" s="1" t="s">
        <v>671</v>
      </c>
      <c r="L146" s="1" t="s">
        <v>8590</v>
      </c>
      <c r="M146" s="1" t="s">
        <v>9256</v>
      </c>
    </row>
    <row r="147">
      <c r="A147" s="1" t="s">
        <v>9257</v>
      </c>
      <c r="B147" s="1" t="s">
        <v>6</v>
      </c>
      <c r="C147" s="1" t="s">
        <v>731</v>
      </c>
      <c r="D147" s="1"/>
      <c r="E147" s="1" t="s">
        <v>9258</v>
      </c>
      <c r="F147" s="1" t="s">
        <v>9259</v>
      </c>
      <c r="G147" s="1" t="s">
        <v>9223</v>
      </c>
      <c r="H147" s="1" t="s">
        <v>8528</v>
      </c>
      <c r="I147" s="1">
        <v>2011.0</v>
      </c>
      <c r="J147" s="1" t="s">
        <v>9260</v>
      </c>
      <c r="K147" s="1" t="s">
        <v>538</v>
      </c>
      <c r="L147" s="1" t="s">
        <v>9261</v>
      </c>
      <c r="M147" s="1" t="s">
        <v>9262</v>
      </c>
    </row>
    <row r="148">
      <c r="A148" s="1" t="s">
        <v>9263</v>
      </c>
      <c r="B148" s="1" t="s">
        <v>6</v>
      </c>
      <c r="C148" s="1" t="s">
        <v>732</v>
      </c>
      <c r="D148" s="1"/>
      <c r="E148" s="1" t="s">
        <v>9264</v>
      </c>
      <c r="G148" s="1" t="s">
        <v>9265</v>
      </c>
      <c r="H148" s="1" t="s">
        <v>9266</v>
      </c>
      <c r="I148" s="1">
        <v>2019.0</v>
      </c>
      <c r="J148" s="1" t="s">
        <v>8613</v>
      </c>
      <c r="K148" s="1" t="s">
        <v>733</v>
      </c>
      <c r="L148" s="1" t="s">
        <v>8663</v>
      </c>
      <c r="M148" s="1" t="s">
        <v>9267</v>
      </c>
    </row>
    <row r="149">
      <c r="A149" s="1" t="s">
        <v>9268</v>
      </c>
      <c r="B149" s="1" t="s">
        <v>6</v>
      </c>
      <c r="C149" s="1" t="s">
        <v>734</v>
      </c>
      <c r="D149" s="1"/>
      <c r="E149" s="1" t="s">
        <v>9269</v>
      </c>
      <c r="F149" s="1" t="s">
        <v>9270</v>
      </c>
      <c r="G149" s="1" t="s">
        <v>8513</v>
      </c>
      <c r="H149" s="1" t="s">
        <v>9271</v>
      </c>
      <c r="I149" s="1">
        <v>2020.0</v>
      </c>
      <c r="J149" s="1" t="s">
        <v>8613</v>
      </c>
      <c r="K149" s="1" t="s">
        <v>576</v>
      </c>
      <c r="L149" s="1" t="s">
        <v>9272</v>
      </c>
      <c r="M149" s="1" t="s">
        <v>9273</v>
      </c>
    </row>
    <row r="150">
      <c r="A150" s="1" t="s">
        <v>9274</v>
      </c>
      <c r="B150" s="1" t="s">
        <v>6</v>
      </c>
      <c r="C150" s="1" t="s">
        <v>735</v>
      </c>
      <c r="D150" s="1"/>
      <c r="E150" s="1" t="s">
        <v>8951</v>
      </c>
      <c r="F150" s="1" t="s">
        <v>9275</v>
      </c>
      <c r="G150" s="1" t="s">
        <v>9276</v>
      </c>
      <c r="H150" s="1" t="s">
        <v>9277</v>
      </c>
      <c r="I150" s="1">
        <v>2017.0</v>
      </c>
      <c r="J150" s="1" t="s">
        <v>8507</v>
      </c>
      <c r="K150" s="1" t="s">
        <v>584</v>
      </c>
      <c r="L150" s="1" t="s">
        <v>8691</v>
      </c>
      <c r="M150" s="1" t="s">
        <v>9278</v>
      </c>
    </row>
    <row r="151">
      <c r="A151" s="1" t="s">
        <v>9279</v>
      </c>
      <c r="B151" s="1" t="s">
        <v>6</v>
      </c>
      <c r="C151" s="1" t="s">
        <v>736</v>
      </c>
      <c r="D151" s="1"/>
      <c r="E151" s="1" t="s">
        <v>9280</v>
      </c>
      <c r="F151" s="1" t="s">
        <v>9281</v>
      </c>
      <c r="G151" s="1" t="s">
        <v>9282</v>
      </c>
      <c r="H151" s="1" t="s">
        <v>8961</v>
      </c>
      <c r="I151" s="1">
        <v>2011.0</v>
      </c>
      <c r="J151" s="1" t="s">
        <v>8547</v>
      </c>
      <c r="K151" s="1" t="s">
        <v>737</v>
      </c>
      <c r="L151" s="1" t="s">
        <v>8681</v>
      </c>
      <c r="M151" s="1" t="s">
        <v>9283</v>
      </c>
    </row>
    <row r="152">
      <c r="A152" s="1" t="s">
        <v>9284</v>
      </c>
      <c r="B152" s="1" t="s">
        <v>6</v>
      </c>
      <c r="C152" s="1" t="s">
        <v>738</v>
      </c>
      <c r="D152" s="1"/>
      <c r="E152" s="1" t="s">
        <v>9285</v>
      </c>
      <c r="F152" s="1" t="s">
        <v>9286</v>
      </c>
      <c r="G152" s="1" t="s">
        <v>8545</v>
      </c>
      <c r="H152" s="1" t="s">
        <v>9287</v>
      </c>
      <c r="I152" s="1">
        <v>2016.0</v>
      </c>
      <c r="J152" s="1" t="s">
        <v>8547</v>
      </c>
      <c r="K152" s="1" t="s">
        <v>584</v>
      </c>
      <c r="L152" s="1" t="s">
        <v>8620</v>
      </c>
      <c r="M152" s="1" t="s">
        <v>9288</v>
      </c>
    </row>
    <row r="153">
      <c r="A153" s="1" t="s">
        <v>9289</v>
      </c>
      <c r="B153" s="1" t="s">
        <v>6</v>
      </c>
      <c r="C153" s="1" t="s">
        <v>739</v>
      </c>
      <c r="D153" s="1"/>
      <c r="E153" s="1" t="s">
        <v>9290</v>
      </c>
      <c r="F153" s="1" t="s">
        <v>9291</v>
      </c>
      <c r="G153" s="1" t="s">
        <v>8513</v>
      </c>
      <c r="H153" s="1" t="s">
        <v>9292</v>
      </c>
      <c r="I153" s="1">
        <v>2016.0</v>
      </c>
      <c r="J153" s="1" t="s">
        <v>9260</v>
      </c>
      <c r="K153" s="1" t="s">
        <v>645</v>
      </c>
      <c r="L153" s="1" t="s">
        <v>9293</v>
      </c>
      <c r="M153" s="1" t="s">
        <v>9294</v>
      </c>
    </row>
    <row r="154">
      <c r="A154" s="1" t="s">
        <v>9295</v>
      </c>
      <c r="B154" s="1" t="s">
        <v>7</v>
      </c>
      <c r="C154" s="1" t="s">
        <v>740</v>
      </c>
      <c r="F154" s="1" t="s">
        <v>9296</v>
      </c>
      <c r="G154" s="1" t="s">
        <v>9297</v>
      </c>
      <c r="H154" s="1" t="s">
        <v>9298</v>
      </c>
      <c r="I154" s="1">
        <v>2017.0</v>
      </c>
      <c r="J154" s="1" t="s">
        <v>8493</v>
      </c>
      <c r="K154" s="1" t="s">
        <v>536</v>
      </c>
      <c r="L154" s="1" t="s">
        <v>9299</v>
      </c>
      <c r="M154" s="1" t="s">
        <v>9300</v>
      </c>
    </row>
    <row r="155">
      <c r="A155" s="1" t="s">
        <v>9301</v>
      </c>
      <c r="B155" s="1" t="s">
        <v>6</v>
      </c>
      <c r="C155" s="1" t="s">
        <v>741</v>
      </c>
      <c r="D155" s="1"/>
      <c r="E155" s="1" t="s">
        <v>9302</v>
      </c>
      <c r="F155" s="1" t="s">
        <v>9303</v>
      </c>
      <c r="G155" s="1" t="s">
        <v>9304</v>
      </c>
      <c r="H155" s="1" t="s">
        <v>8662</v>
      </c>
      <c r="I155" s="1">
        <v>1977.0</v>
      </c>
      <c r="J155" s="1" t="s">
        <v>9260</v>
      </c>
      <c r="K155" s="1" t="s">
        <v>742</v>
      </c>
      <c r="L155" s="1" t="s">
        <v>9305</v>
      </c>
      <c r="M155" s="1" t="s">
        <v>9306</v>
      </c>
    </row>
    <row r="156">
      <c r="A156" s="1" t="s">
        <v>9307</v>
      </c>
      <c r="B156" s="1" t="s">
        <v>6</v>
      </c>
      <c r="C156" s="1" t="s">
        <v>743</v>
      </c>
      <c r="D156" s="1"/>
      <c r="E156" s="1" t="s">
        <v>9308</v>
      </c>
      <c r="F156" s="1" t="s">
        <v>9309</v>
      </c>
      <c r="G156" s="1" t="s">
        <v>8513</v>
      </c>
      <c r="H156" s="1" t="s">
        <v>9310</v>
      </c>
      <c r="I156" s="1">
        <v>2020.0</v>
      </c>
      <c r="J156" s="1" t="s">
        <v>8515</v>
      </c>
      <c r="K156" s="1" t="s">
        <v>602</v>
      </c>
      <c r="L156" s="1" t="s">
        <v>8697</v>
      </c>
      <c r="M156" s="1" t="s">
        <v>9311</v>
      </c>
    </row>
    <row r="157">
      <c r="A157" s="1" t="s">
        <v>9312</v>
      </c>
      <c r="B157" s="1" t="s">
        <v>6</v>
      </c>
      <c r="C157" s="1" t="s">
        <v>744</v>
      </c>
      <c r="D157" s="1"/>
      <c r="E157" s="1" t="s">
        <v>9313</v>
      </c>
      <c r="F157" s="1" t="s">
        <v>9314</v>
      </c>
      <c r="G157" s="1" t="s">
        <v>8513</v>
      </c>
      <c r="H157" s="1" t="s">
        <v>9315</v>
      </c>
      <c r="I157" s="1">
        <v>2018.0</v>
      </c>
      <c r="J157" s="1" t="s">
        <v>9316</v>
      </c>
      <c r="K157" s="1" t="s">
        <v>580</v>
      </c>
      <c r="L157" s="1" t="s">
        <v>9317</v>
      </c>
      <c r="M157" s="1" t="s">
        <v>9318</v>
      </c>
    </row>
    <row r="158">
      <c r="A158" s="1" t="s">
        <v>9319</v>
      </c>
      <c r="B158" s="1" t="s">
        <v>6</v>
      </c>
      <c r="C158" s="1" t="s">
        <v>745</v>
      </c>
      <c r="D158" s="1"/>
      <c r="E158" s="1" t="s">
        <v>9320</v>
      </c>
      <c r="F158" s="1" t="s">
        <v>9321</v>
      </c>
      <c r="G158" s="1" t="s">
        <v>8527</v>
      </c>
      <c r="H158" s="1" t="s">
        <v>8744</v>
      </c>
      <c r="I158" s="1">
        <v>2016.0</v>
      </c>
      <c r="J158" s="1" t="s">
        <v>8547</v>
      </c>
      <c r="K158" s="1" t="s">
        <v>645</v>
      </c>
      <c r="L158" s="1" t="s">
        <v>8772</v>
      </c>
      <c r="M158" s="1" t="s">
        <v>9322</v>
      </c>
    </row>
    <row r="159">
      <c r="A159" s="1" t="s">
        <v>9323</v>
      </c>
      <c r="B159" s="1" t="s">
        <v>6</v>
      </c>
      <c r="C159" s="1" t="s">
        <v>746</v>
      </c>
      <c r="D159" s="1"/>
      <c r="E159" s="1" t="s">
        <v>9324</v>
      </c>
      <c r="F159" s="1" t="s">
        <v>9325</v>
      </c>
      <c r="G159" s="1" t="s">
        <v>9297</v>
      </c>
      <c r="H159" s="1" t="s">
        <v>9326</v>
      </c>
      <c r="I159" s="1">
        <v>2020.0</v>
      </c>
      <c r="J159" s="1" t="s">
        <v>8547</v>
      </c>
      <c r="K159" s="1" t="s">
        <v>620</v>
      </c>
      <c r="L159" s="1" t="s">
        <v>9327</v>
      </c>
      <c r="M159" s="1" t="s">
        <v>9328</v>
      </c>
    </row>
    <row r="160">
      <c r="A160" s="1" t="s">
        <v>9329</v>
      </c>
      <c r="B160" s="1" t="s">
        <v>6</v>
      </c>
      <c r="C160" s="1" t="s">
        <v>747</v>
      </c>
      <c r="F160" s="1" t="s">
        <v>9330</v>
      </c>
      <c r="G160" s="1" t="s">
        <v>8672</v>
      </c>
      <c r="H160" s="1" t="s">
        <v>9331</v>
      </c>
      <c r="I160" s="1">
        <v>2018.0</v>
      </c>
      <c r="J160" s="1" t="s">
        <v>8680</v>
      </c>
      <c r="K160" s="1" t="s">
        <v>561</v>
      </c>
      <c r="L160" s="1" t="s">
        <v>8759</v>
      </c>
      <c r="M160" s="1" t="s">
        <v>9332</v>
      </c>
    </row>
    <row r="161">
      <c r="A161" s="1" t="s">
        <v>9333</v>
      </c>
      <c r="B161" s="1" t="s">
        <v>6</v>
      </c>
      <c r="C161" s="1" t="s">
        <v>748</v>
      </c>
      <c r="D161" s="1"/>
      <c r="E161" s="1" t="s">
        <v>9334</v>
      </c>
      <c r="F161" s="1" t="s">
        <v>9335</v>
      </c>
      <c r="G161" s="1" t="s">
        <v>8513</v>
      </c>
      <c r="H161" s="1" t="s">
        <v>9336</v>
      </c>
      <c r="I161" s="1">
        <v>2017.0</v>
      </c>
      <c r="J161" s="1" t="s">
        <v>8613</v>
      </c>
      <c r="K161" s="1" t="s">
        <v>673</v>
      </c>
      <c r="L161" s="1" t="s">
        <v>9337</v>
      </c>
      <c r="M161" s="1" t="s">
        <v>9338</v>
      </c>
    </row>
    <row r="162">
      <c r="A162" s="1" t="s">
        <v>9339</v>
      </c>
      <c r="B162" s="1" t="s">
        <v>6</v>
      </c>
      <c r="C162" s="1" t="s">
        <v>749</v>
      </c>
      <c r="D162" s="1"/>
      <c r="E162" s="1" t="s">
        <v>9340</v>
      </c>
      <c r="F162" s="1" t="s">
        <v>9341</v>
      </c>
      <c r="G162" s="1" t="s">
        <v>8513</v>
      </c>
      <c r="H162" s="1" t="s">
        <v>9342</v>
      </c>
      <c r="I162" s="1">
        <v>2019.0</v>
      </c>
      <c r="J162" s="1" t="s">
        <v>8613</v>
      </c>
      <c r="K162" s="1" t="s">
        <v>750</v>
      </c>
      <c r="L162" s="1" t="s">
        <v>9337</v>
      </c>
      <c r="M162" s="1" t="s">
        <v>9343</v>
      </c>
    </row>
    <row r="163">
      <c r="A163" s="1" t="s">
        <v>9344</v>
      </c>
      <c r="B163" s="1" t="s">
        <v>6</v>
      </c>
      <c r="C163" s="1" t="s">
        <v>751</v>
      </c>
      <c r="D163" s="1"/>
      <c r="E163" s="1" t="s">
        <v>9340</v>
      </c>
      <c r="F163" s="1" t="s">
        <v>9345</v>
      </c>
      <c r="G163" s="1" t="s">
        <v>8513</v>
      </c>
      <c r="H163" s="1" t="s">
        <v>8564</v>
      </c>
      <c r="I163" s="1">
        <v>2018.0</v>
      </c>
      <c r="J163" s="1" t="s">
        <v>8613</v>
      </c>
      <c r="K163" s="1" t="s">
        <v>528</v>
      </c>
      <c r="L163" s="1" t="s">
        <v>9337</v>
      </c>
      <c r="M163" s="1" t="s">
        <v>9346</v>
      </c>
    </row>
    <row r="164">
      <c r="A164" s="1" t="s">
        <v>9347</v>
      </c>
      <c r="B164" s="1" t="s">
        <v>6</v>
      </c>
      <c r="C164" s="1" t="s">
        <v>752</v>
      </c>
      <c r="D164" s="1"/>
      <c r="E164" s="1" t="s">
        <v>9348</v>
      </c>
      <c r="F164" s="1" t="s">
        <v>9349</v>
      </c>
      <c r="G164" s="1" t="s">
        <v>9350</v>
      </c>
      <c r="H164" s="1" t="s">
        <v>9351</v>
      </c>
      <c r="I164" s="1">
        <v>2016.0</v>
      </c>
      <c r="J164" s="1" t="s">
        <v>9076</v>
      </c>
      <c r="K164" s="1" t="s">
        <v>753</v>
      </c>
      <c r="L164" s="1" t="s">
        <v>8808</v>
      </c>
      <c r="M164" s="1" t="s">
        <v>9352</v>
      </c>
    </row>
    <row r="165">
      <c r="A165" s="1" t="s">
        <v>9353</v>
      </c>
      <c r="B165" s="1" t="s">
        <v>6</v>
      </c>
      <c r="C165" s="1" t="s">
        <v>754</v>
      </c>
      <c r="D165" s="1"/>
      <c r="E165" s="1" t="s">
        <v>9354</v>
      </c>
      <c r="F165" s="1" t="s">
        <v>9355</v>
      </c>
      <c r="G165" s="1" t="s">
        <v>9356</v>
      </c>
      <c r="H165" s="1" t="s">
        <v>8521</v>
      </c>
      <c r="I165" s="1">
        <v>2004.0</v>
      </c>
      <c r="J165" s="1" t="s">
        <v>9260</v>
      </c>
      <c r="K165" s="1" t="s">
        <v>538</v>
      </c>
      <c r="L165" s="1" t="s">
        <v>9104</v>
      </c>
      <c r="M165" s="1" t="s">
        <v>9357</v>
      </c>
    </row>
    <row r="166">
      <c r="A166" s="1" t="s">
        <v>9358</v>
      </c>
      <c r="B166" s="1" t="s">
        <v>6</v>
      </c>
      <c r="C166" s="1" t="s">
        <v>755</v>
      </c>
      <c r="D166" s="1"/>
      <c r="E166" s="1" t="s">
        <v>9359</v>
      </c>
      <c r="F166" s="1" t="s">
        <v>9360</v>
      </c>
      <c r="G166" s="1" t="s">
        <v>8513</v>
      </c>
      <c r="H166" s="1" t="s">
        <v>9361</v>
      </c>
      <c r="I166" s="1">
        <v>2019.0</v>
      </c>
      <c r="J166" s="1" t="s">
        <v>9260</v>
      </c>
      <c r="K166" s="1" t="s">
        <v>694</v>
      </c>
      <c r="L166" s="1" t="s">
        <v>9362</v>
      </c>
      <c r="M166" s="1" t="s">
        <v>9363</v>
      </c>
    </row>
    <row r="167">
      <c r="A167" s="1" t="s">
        <v>9364</v>
      </c>
      <c r="B167" s="1" t="s">
        <v>6</v>
      </c>
      <c r="C167" s="1" t="s">
        <v>368</v>
      </c>
      <c r="D167" s="1"/>
      <c r="E167" s="1" t="s">
        <v>9365</v>
      </c>
      <c r="F167" s="1" t="s">
        <v>9366</v>
      </c>
      <c r="G167" s="1" t="s">
        <v>9367</v>
      </c>
      <c r="H167" s="1" t="s">
        <v>9188</v>
      </c>
      <c r="I167" s="1">
        <v>1971.0</v>
      </c>
      <c r="J167" s="1" t="s">
        <v>8507</v>
      </c>
      <c r="K167" s="1" t="s">
        <v>720</v>
      </c>
      <c r="L167" s="1" t="s">
        <v>9368</v>
      </c>
      <c r="M167" s="1" t="s">
        <v>9369</v>
      </c>
    </row>
    <row r="168">
      <c r="A168" s="1" t="s">
        <v>9370</v>
      </c>
      <c r="B168" s="1" t="s">
        <v>6</v>
      </c>
      <c r="C168" s="1" t="s">
        <v>756</v>
      </c>
      <c r="D168" s="1"/>
      <c r="E168" s="1" t="s">
        <v>9371</v>
      </c>
      <c r="F168" s="1" t="s">
        <v>9372</v>
      </c>
      <c r="G168" s="1" t="s">
        <v>8513</v>
      </c>
      <c r="H168" s="1" t="s">
        <v>9287</v>
      </c>
      <c r="I168" s="1">
        <v>1993.0</v>
      </c>
      <c r="J168" s="1" t="s">
        <v>8507</v>
      </c>
      <c r="K168" s="1" t="s">
        <v>620</v>
      </c>
      <c r="L168" s="1" t="s">
        <v>8759</v>
      </c>
      <c r="M168" s="1" t="s">
        <v>9373</v>
      </c>
    </row>
    <row r="169">
      <c r="A169" s="1" t="s">
        <v>9374</v>
      </c>
      <c r="B169" s="1" t="s">
        <v>6</v>
      </c>
      <c r="C169" s="1" t="s">
        <v>757</v>
      </c>
      <c r="D169" s="1"/>
      <c r="E169" s="1" t="s">
        <v>9375</v>
      </c>
      <c r="F169" s="1" t="s">
        <v>9376</v>
      </c>
      <c r="G169" s="1" t="s">
        <v>8513</v>
      </c>
      <c r="H169" s="1" t="s">
        <v>8806</v>
      </c>
      <c r="I169" s="1">
        <v>2014.0</v>
      </c>
      <c r="J169" s="1" t="s">
        <v>9076</v>
      </c>
      <c r="K169" s="1" t="s">
        <v>758</v>
      </c>
      <c r="L169" s="1" t="s">
        <v>9104</v>
      </c>
      <c r="M169" s="1" t="s">
        <v>9377</v>
      </c>
    </row>
    <row r="170">
      <c r="A170" s="1" t="s">
        <v>9378</v>
      </c>
      <c r="B170" s="1" t="s">
        <v>6</v>
      </c>
      <c r="C170" s="1" t="s">
        <v>759</v>
      </c>
      <c r="D170" s="1"/>
      <c r="E170" s="1" t="s">
        <v>9379</v>
      </c>
      <c r="F170" s="1" t="s">
        <v>9380</v>
      </c>
      <c r="G170" s="1" t="s">
        <v>8513</v>
      </c>
      <c r="H170" s="1" t="s">
        <v>9381</v>
      </c>
      <c r="I170" s="1">
        <v>2020.0</v>
      </c>
      <c r="J170" s="1" t="s">
        <v>8493</v>
      </c>
      <c r="K170" s="1" t="s">
        <v>671</v>
      </c>
      <c r="L170" s="1" t="s">
        <v>8559</v>
      </c>
      <c r="M170" s="1" t="s">
        <v>9382</v>
      </c>
    </row>
    <row r="171">
      <c r="A171" s="1" t="s">
        <v>9383</v>
      </c>
      <c r="B171" s="1" t="s">
        <v>6</v>
      </c>
      <c r="C171" s="1" t="s">
        <v>760</v>
      </c>
      <c r="D171" s="1"/>
      <c r="E171" s="1" t="s">
        <v>9384</v>
      </c>
      <c r="F171" s="1" t="s">
        <v>9384</v>
      </c>
      <c r="G171" s="1" t="s">
        <v>9385</v>
      </c>
      <c r="H171" s="1" t="s">
        <v>9386</v>
      </c>
      <c r="I171" s="1">
        <v>2015.0</v>
      </c>
      <c r="J171" s="1" t="s">
        <v>8613</v>
      </c>
      <c r="K171" s="1" t="s">
        <v>761</v>
      </c>
      <c r="L171" s="1" t="s">
        <v>8663</v>
      </c>
      <c r="M171" s="1" t="s">
        <v>9387</v>
      </c>
    </row>
    <row r="172">
      <c r="A172" s="1" t="s">
        <v>9388</v>
      </c>
      <c r="B172" s="1" t="s">
        <v>6</v>
      </c>
      <c r="C172" s="1" t="s">
        <v>762</v>
      </c>
      <c r="D172" s="1"/>
      <c r="E172" s="1" t="s">
        <v>9389</v>
      </c>
      <c r="F172" s="1" t="s">
        <v>9390</v>
      </c>
      <c r="G172" s="1" t="s">
        <v>9391</v>
      </c>
      <c r="H172" s="1" t="s">
        <v>9392</v>
      </c>
      <c r="I172" s="1">
        <v>2016.0</v>
      </c>
      <c r="J172" s="1" t="s">
        <v>8507</v>
      </c>
      <c r="K172" s="1" t="s">
        <v>563</v>
      </c>
      <c r="L172" s="1" t="s">
        <v>8522</v>
      </c>
      <c r="M172" s="1" t="s">
        <v>9393</v>
      </c>
    </row>
    <row r="173">
      <c r="A173" s="1" t="s">
        <v>9394</v>
      </c>
      <c r="B173" s="1" t="s">
        <v>6</v>
      </c>
      <c r="C173" s="1" t="s">
        <v>763</v>
      </c>
      <c r="D173" s="1"/>
      <c r="E173" s="1" t="s">
        <v>9395</v>
      </c>
      <c r="F173" s="1" t="s">
        <v>9396</v>
      </c>
      <c r="G173" s="1" t="s">
        <v>8513</v>
      </c>
      <c r="H173" s="1" t="s">
        <v>9397</v>
      </c>
      <c r="I173" s="1">
        <v>2019.0</v>
      </c>
      <c r="J173" s="1" t="s">
        <v>8613</v>
      </c>
      <c r="K173" s="1" t="s">
        <v>764</v>
      </c>
      <c r="L173" s="1" t="s">
        <v>8808</v>
      </c>
      <c r="M173" s="1" t="s">
        <v>9398</v>
      </c>
    </row>
    <row r="174">
      <c r="A174" s="1" t="s">
        <v>9399</v>
      </c>
      <c r="B174" s="1" t="s">
        <v>6</v>
      </c>
      <c r="C174" s="1" t="s">
        <v>765</v>
      </c>
      <c r="D174" s="1"/>
      <c r="E174" s="1" t="s">
        <v>9400</v>
      </c>
      <c r="F174" s="1" t="s">
        <v>9401</v>
      </c>
      <c r="G174" s="1" t="s">
        <v>8545</v>
      </c>
      <c r="H174" s="1" t="s">
        <v>9402</v>
      </c>
      <c r="I174" s="1">
        <v>2016.0</v>
      </c>
      <c r="J174" s="1" t="s">
        <v>8547</v>
      </c>
      <c r="K174" s="1" t="s">
        <v>766</v>
      </c>
      <c r="L174" s="1" t="s">
        <v>9403</v>
      </c>
      <c r="M174" s="1" t="s">
        <v>9404</v>
      </c>
    </row>
    <row r="175">
      <c r="A175" s="1" t="s">
        <v>9405</v>
      </c>
      <c r="B175" s="1" t="s">
        <v>6</v>
      </c>
      <c r="C175" s="1" t="s">
        <v>767</v>
      </c>
      <c r="D175" s="1"/>
      <c r="E175" s="1" t="s">
        <v>9406</v>
      </c>
      <c r="F175" s="1" t="s">
        <v>9407</v>
      </c>
      <c r="G175" s="1" t="s">
        <v>9408</v>
      </c>
      <c r="H175" s="1" t="s">
        <v>9409</v>
      </c>
      <c r="I175" s="1">
        <v>2018.0</v>
      </c>
      <c r="J175" s="1" t="s">
        <v>8493</v>
      </c>
      <c r="K175" s="1" t="s">
        <v>768</v>
      </c>
      <c r="L175" s="1" t="s">
        <v>8501</v>
      </c>
      <c r="M175" s="1" t="s">
        <v>9410</v>
      </c>
    </row>
    <row r="176">
      <c r="A176" s="1" t="s">
        <v>9411</v>
      </c>
      <c r="B176" s="1" t="s">
        <v>6</v>
      </c>
      <c r="C176" s="1" t="s">
        <v>769</v>
      </c>
      <c r="D176" s="1"/>
      <c r="E176" s="1" t="s">
        <v>9412</v>
      </c>
      <c r="F176" s="1" t="s">
        <v>9413</v>
      </c>
      <c r="G176" s="1" t="s">
        <v>8513</v>
      </c>
      <c r="H176" s="1" t="s">
        <v>9414</v>
      </c>
      <c r="I176" s="1">
        <v>2018.0</v>
      </c>
      <c r="J176" s="1" t="s">
        <v>8493</v>
      </c>
      <c r="K176" s="1" t="s">
        <v>582</v>
      </c>
      <c r="L176" s="1" t="s">
        <v>8691</v>
      </c>
      <c r="M176" s="1" t="s">
        <v>9415</v>
      </c>
    </row>
    <row r="177">
      <c r="A177" s="1" t="s">
        <v>9416</v>
      </c>
      <c r="B177" s="1" t="s">
        <v>6</v>
      </c>
      <c r="C177" s="1" t="s">
        <v>770</v>
      </c>
      <c r="D177" s="1"/>
      <c r="E177" s="1" t="s">
        <v>9417</v>
      </c>
      <c r="F177" s="1" t="s">
        <v>9418</v>
      </c>
      <c r="G177" s="1" t="s">
        <v>8513</v>
      </c>
      <c r="H177" s="1" t="s">
        <v>9419</v>
      </c>
      <c r="I177" s="1">
        <v>2017.0</v>
      </c>
      <c r="J177" s="1" t="s">
        <v>8507</v>
      </c>
      <c r="K177" s="1" t="s">
        <v>673</v>
      </c>
      <c r="L177" s="1" t="s">
        <v>8948</v>
      </c>
      <c r="M177" s="1" t="s">
        <v>9420</v>
      </c>
    </row>
    <row r="178">
      <c r="A178" s="1" t="s">
        <v>9421</v>
      </c>
      <c r="B178" s="1" t="s">
        <v>6</v>
      </c>
      <c r="C178" s="1" t="s">
        <v>771</v>
      </c>
      <c r="D178" s="1"/>
      <c r="E178" s="1" t="s">
        <v>9422</v>
      </c>
      <c r="F178" s="1" t="s">
        <v>9423</v>
      </c>
      <c r="G178" s="1" t="s">
        <v>8513</v>
      </c>
      <c r="H178" s="1" t="s">
        <v>9424</v>
      </c>
      <c r="I178" s="1">
        <v>2012.0</v>
      </c>
      <c r="J178" s="1" t="s">
        <v>8507</v>
      </c>
      <c r="K178" s="1" t="s">
        <v>694</v>
      </c>
      <c r="L178" s="1" t="s">
        <v>9425</v>
      </c>
      <c r="M178" s="1" t="s">
        <v>9426</v>
      </c>
    </row>
    <row r="179">
      <c r="A179" s="1" t="s">
        <v>9427</v>
      </c>
      <c r="B179" s="1" t="s">
        <v>6</v>
      </c>
      <c r="C179" s="1" t="s">
        <v>772</v>
      </c>
      <c r="D179" s="1"/>
      <c r="E179" s="1" t="s">
        <v>9428</v>
      </c>
      <c r="F179" s="1" t="s">
        <v>9429</v>
      </c>
      <c r="G179" s="1" t="s">
        <v>8513</v>
      </c>
      <c r="H179" s="1" t="s">
        <v>9430</v>
      </c>
      <c r="I179" s="1">
        <v>2020.0</v>
      </c>
      <c r="J179" s="1" t="s">
        <v>8807</v>
      </c>
      <c r="K179" s="1" t="s">
        <v>753</v>
      </c>
      <c r="L179" s="1" t="s">
        <v>9272</v>
      </c>
      <c r="M179" s="1" t="s">
        <v>9431</v>
      </c>
    </row>
    <row r="180">
      <c r="A180" s="1" t="s">
        <v>9432</v>
      </c>
      <c r="B180" s="1" t="s">
        <v>6</v>
      </c>
      <c r="C180" s="1" t="s">
        <v>773</v>
      </c>
      <c r="D180" s="1"/>
      <c r="E180" s="1" t="s">
        <v>9433</v>
      </c>
      <c r="F180" s="1" t="s">
        <v>9434</v>
      </c>
      <c r="H180" s="1" t="s">
        <v>8744</v>
      </c>
      <c r="I180" s="1">
        <v>2020.0</v>
      </c>
      <c r="J180" s="1" t="s">
        <v>8807</v>
      </c>
      <c r="K180" s="1" t="s">
        <v>753</v>
      </c>
      <c r="L180" s="1" t="s">
        <v>9272</v>
      </c>
      <c r="M180" s="1" t="s">
        <v>9435</v>
      </c>
    </row>
    <row r="181">
      <c r="A181" s="1" t="s">
        <v>9436</v>
      </c>
      <c r="B181" s="1" t="s">
        <v>6</v>
      </c>
      <c r="C181" s="1" t="s">
        <v>774</v>
      </c>
      <c r="D181" s="1"/>
      <c r="E181" s="1" t="s">
        <v>9428</v>
      </c>
      <c r="F181" s="1" t="s">
        <v>9437</v>
      </c>
      <c r="H181" s="1" t="s">
        <v>9438</v>
      </c>
      <c r="I181" s="1">
        <v>2020.0</v>
      </c>
      <c r="J181" s="1" t="s">
        <v>8807</v>
      </c>
      <c r="K181" s="1" t="s">
        <v>775</v>
      </c>
      <c r="L181" s="1" t="s">
        <v>9272</v>
      </c>
      <c r="M181" s="1" t="s">
        <v>9439</v>
      </c>
    </row>
    <row r="182">
      <c r="A182" s="1" t="s">
        <v>9440</v>
      </c>
      <c r="B182" s="1" t="s">
        <v>7</v>
      </c>
      <c r="C182" s="1" t="s">
        <v>776</v>
      </c>
      <c r="F182" s="1" t="s">
        <v>9441</v>
      </c>
      <c r="G182" s="1" t="s">
        <v>9297</v>
      </c>
      <c r="H182" s="1" t="s">
        <v>9442</v>
      </c>
      <c r="I182" s="1">
        <v>2013.0</v>
      </c>
      <c r="J182" s="1" t="s">
        <v>8547</v>
      </c>
      <c r="K182" s="1" t="s">
        <v>536</v>
      </c>
      <c r="L182" s="1" t="s">
        <v>8788</v>
      </c>
      <c r="M182" s="1" t="s">
        <v>9443</v>
      </c>
    </row>
    <row r="183">
      <c r="A183" s="1" t="s">
        <v>9444</v>
      </c>
      <c r="B183" s="1" t="s">
        <v>6</v>
      </c>
      <c r="C183" s="1" t="s">
        <v>777</v>
      </c>
      <c r="D183" s="1"/>
      <c r="E183" s="1" t="s">
        <v>9445</v>
      </c>
      <c r="F183" s="1" t="s">
        <v>9446</v>
      </c>
      <c r="G183" s="1" t="s">
        <v>8611</v>
      </c>
      <c r="H183" s="1" t="s">
        <v>9447</v>
      </c>
      <c r="I183" s="1">
        <v>2015.0</v>
      </c>
      <c r="J183" s="1" t="s">
        <v>8613</v>
      </c>
      <c r="K183" s="1" t="s">
        <v>778</v>
      </c>
      <c r="L183" s="1" t="s">
        <v>8646</v>
      </c>
      <c r="M183" s="1" t="s">
        <v>9448</v>
      </c>
    </row>
    <row r="184">
      <c r="A184" s="1" t="s">
        <v>9449</v>
      </c>
      <c r="B184" s="1" t="s">
        <v>6</v>
      </c>
      <c r="C184" s="1" t="s">
        <v>779</v>
      </c>
      <c r="D184" s="1"/>
      <c r="E184" s="1" t="s">
        <v>9450</v>
      </c>
      <c r="G184" s="1" t="s">
        <v>8513</v>
      </c>
      <c r="H184" s="1" t="s">
        <v>9451</v>
      </c>
      <c r="I184" s="1">
        <v>2017.0</v>
      </c>
      <c r="J184" s="1" t="s">
        <v>8493</v>
      </c>
      <c r="K184" s="1" t="s">
        <v>528</v>
      </c>
      <c r="L184" s="1" t="s">
        <v>8646</v>
      </c>
      <c r="M184" s="1" t="s">
        <v>9452</v>
      </c>
    </row>
    <row r="185">
      <c r="A185" s="1" t="s">
        <v>9453</v>
      </c>
      <c r="B185" s="1" t="s">
        <v>6</v>
      </c>
      <c r="C185" s="1" t="s">
        <v>780</v>
      </c>
      <c r="D185" s="1"/>
      <c r="E185" s="1" t="s">
        <v>9454</v>
      </c>
      <c r="F185" s="1" t="s">
        <v>9455</v>
      </c>
      <c r="G185" s="1" t="s">
        <v>8513</v>
      </c>
      <c r="H185" s="1" t="s">
        <v>9456</v>
      </c>
      <c r="I185" s="1">
        <v>2013.0</v>
      </c>
      <c r="J185" s="1" t="s">
        <v>8507</v>
      </c>
      <c r="K185" s="1" t="s">
        <v>694</v>
      </c>
      <c r="L185" s="1" t="s">
        <v>9457</v>
      </c>
      <c r="M185" s="1" t="s">
        <v>9458</v>
      </c>
    </row>
    <row r="186">
      <c r="A186" s="1" t="s">
        <v>9459</v>
      </c>
      <c r="B186" s="1" t="s">
        <v>6</v>
      </c>
      <c r="C186" s="1" t="s">
        <v>781</v>
      </c>
      <c r="D186" s="1"/>
      <c r="E186" s="1" t="s">
        <v>9460</v>
      </c>
      <c r="F186" s="1" t="s">
        <v>9461</v>
      </c>
      <c r="G186" s="1" t="s">
        <v>8513</v>
      </c>
      <c r="H186" s="1" t="s">
        <v>9462</v>
      </c>
      <c r="I186" s="1">
        <v>2019.0</v>
      </c>
      <c r="J186" s="1" t="s">
        <v>8547</v>
      </c>
      <c r="K186" s="1" t="s">
        <v>532</v>
      </c>
      <c r="L186" s="1" t="s">
        <v>8913</v>
      </c>
      <c r="M186" s="1" t="s">
        <v>9463</v>
      </c>
    </row>
    <row r="187">
      <c r="A187" s="1" t="s">
        <v>9464</v>
      </c>
      <c r="B187" s="1" t="s">
        <v>6</v>
      </c>
      <c r="C187" s="1" t="s">
        <v>782</v>
      </c>
      <c r="D187" s="1"/>
      <c r="E187" s="1" t="s">
        <v>9465</v>
      </c>
      <c r="F187" s="1" t="s">
        <v>9466</v>
      </c>
      <c r="G187" s="1" t="s">
        <v>9043</v>
      </c>
      <c r="H187" s="1" t="s">
        <v>9467</v>
      </c>
      <c r="I187" s="1">
        <v>2015.0</v>
      </c>
      <c r="J187" s="1" t="s">
        <v>8493</v>
      </c>
      <c r="K187" s="1" t="s">
        <v>610</v>
      </c>
      <c r="L187" s="1" t="s">
        <v>8620</v>
      </c>
      <c r="M187" s="1" t="s">
        <v>9468</v>
      </c>
    </row>
    <row r="188">
      <c r="A188" s="1" t="s">
        <v>9469</v>
      </c>
      <c r="B188" s="1" t="s">
        <v>6</v>
      </c>
      <c r="C188" s="1" t="s">
        <v>783</v>
      </c>
      <c r="D188" s="1"/>
      <c r="E188" s="1" t="s">
        <v>9470</v>
      </c>
      <c r="F188" s="1" t="s">
        <v>9471</v>
      </c>
      <c r="G188" s="1" t="s">
        <v>8513</v>
      </c>
      <c r="H188" s="1" t="s">
        <v>9472</v>
      </c>
      <c r="I188" s="1">
        <v>2011.0</v>
      </c>
      <c r="J188" s="1" t="s">
        <v>8680</v>
      </c>
      <c r="K188" s="1" t="s">
        <v>673</v>
      </c>
      <c r="L188" s="1" t="s">
        <v>9473</v>
      </c>
      <c r="M188" s="1" t="s">
        <v>9474</v>
      </c>
    </row>
    <row r="189">
      <c r="A189" s="1" t="s">
        <v>9475</v>
      </c>
      <c r="B189" s="1" t="s">
        <v>6</v>
      </c>
      <c r="C189" s="1" t="s">
        <v>784</v>
      </c>
      <c r="D189" s="1"/>
      <c r="E189" s="1" t="s">
        <v>9476</v>
      </c>
      <c r="F189" s="1" t="s">
        <v>9477</v>
      </c>
      <c r="G189" s="1" t="s">
        <v>9478</v>
      </c>
      <c r="H189" s="1" t="s">
        <v>9479</v>
      </c>
      <c r="I189" s="1">
        <v>2019.0</v>
      </c>
      <c r="J189" s="1" t="s">
        <v>8493</v>
      </c>
      <c r="K189" s="1" t="s">
        <v>673</v>
      </c>
      <c r="L189" s="1" t="s">
        <v>8724</v>
      </c>
      <c r="M189" s="1" t="s">
        <v>9480</v>
      </c>
    </row>
    <row r="190">
      <c r="A190" s="1" t="s">
        <v>9481</v>
      </c>
      <c r="B190" s="1" t="s">
        <v>7</v>
      </c>
      <c r="C190" s="1" t="s">
        <v>785</v>
      </c>
      <c r="F190" s="1" t="s">
        <v>9482</v>
      </c>
      <c r="G190" s="1" t="s">
        <v>9297</v>
      </c>
      <c r="H190" s="1" t="s">
        <v>9298</v>
      </c>
      <c r="I190" s="1">
        <v>2017.0</v>
      </c>
      <c r="J190" s="1" t="s">
        <v>8613</v>
      </c>
      <c r="K190" s="1" t="s">
        <v>536</v>
      </c>
      <c r="L190" s="1" t="s">
        <v>9483</v>
      </c>
      <c r="M190" s="1" t="s">
        <v>9484</v>
      </c>
    </row>
    <row r="191">
      <c r="A191" s="1" t="s">
        <v>9485</v>
      </c>
      <c r="B191" s="1" t="s">
        <v>6</v>
      </c>
      <c r="C191" s="1" t="s">
        <v>786</v>
      </c>
      <c r="D191" s="1"/>
      <c r="E191" s="1" t="s">
        <v>9486</v>
      </c>
      <c r="F191" s="1" t="s">
        <v>9487</v>
      </c>
      <c r="G191" s="1" t="s">
        <v>9276</v>
      </c>
      <c r="H191" s="1" t="s">
        <v>9488</v>
      </c>
      <c r="I191" s="1">
        <v>2019.0</v>
      </c>
      <c r="J191" s="1" t="s">
        <v>8493</v>
      </c>
      <c r="K191" s="1" t="s">
        <v>550</v>
      </c>
      <c r="L191" s="1" t="s">
        <v>8702</v>
      </c>
      <c r="M191" s="1" t="s">
        <v>9489</v>
      </c>
    </row>
    <row r="192">
      <c r="A192" s="1" t="s">
        <v>9490</v>
      </c>
      <c r="B192" s="1" t="s">
        <v>6</v>
      </c>
      <c r="C192" s="1" t="s">
        <v>787</v>
      </c>
      <c r="D192" s="1"/>
      <c r="E192" s="1" t="s">
        <v>9491</v>
      </c>
      <c r="F192" s="1" t="s">
        <v>9492</v>
      </c>
      <c r="G192" s="1" t="s">
        <v>8513</v>
      </c>
      <c r="H192" s="1" t="s">
        <v>9493</v>
      </c>
      <c r="I192" s="1">
        <v>2016.0</v>
      </c>
      <c r="J192" s="1" t="s">
        <v>8507</v>
      </c>
      <c r="K192" s="1" t="s">
        <v>700</v>
      </c>
      <c r="L192" s="1" t="s">
        <v>9494</v>
      </c>
      <c r="M192" s="1" t="s">
        <v>9495</v>
      </c>
    </row>
    <row r="193">
      <c r="A193" s="1" t="s">
        <v>9496</v>
      </c>
      <c r="B193" s="1" t="s">
        <v>7</v>
      </c>
      <c r="C193" s="1" t="s">
        <v>788</v>
      </c>
      <c r="F193" s="1" t="s">
        <v>9497</v>
      </c>
      <c r="G193" s="1" t="s">
        <v>8655</v>
      </c>
      <c r="H193" s="1" t="s">
        <v>9498</v>
      </c>
      <c r="I193" s="1">
        <v>2017.0</v>
      </c>
      <c r="J193" s="1" t="s">
        <v>8493</v>
      </c>
      <c r="K193" s="1" t="s">
        <v>536</v>
      </c>
      <c r="L193" s="1" t="s">
        <v>8836</v>
      </c>
      <c r="M193" s="1" t="s">
        <v>9499</v>
      </c>
    </row>
    <row r="194">
      <c r="A194" s="1" t="s">
        <v>9500</v>
      </c>
      <c r="B194" s="1" t="s">
        <v>6</v>
      </c>
      <c r="C194" s="1" t="s">
        <v>789</v>
      </c>
      <c r="D194" s="1"/>
      <c r="E194" s="1" t="s">
        <v>9501</v>
      </c>
      <c r="F194" s="1" t="s">
        <v>9502</v>
      </c>
      <c r="G194" s="1" t="s">
        <v>9503</v>
      </c>
      <c r="H194" s="1" t="s">
        <v>9504</v>
      </c>
      <c r="I194" s="1">
        <v>2019.0</v>
      </c>
      <c r="J194" s="1" t="s">
        <v>8493</v>
      </c>
      <c r="K194" s="1" t="s">
        <v>538</v>
      </c>
      <c r="L194" s="1" t="s">
        <v>8501</v>
      </c>
      <c r="M194" s="1" t="s">
        <v>9505</v>
      </c>
    </row>
    <row r="195">
      <c r="A195" s="1" t="s">
        <v>9506</v>
      </c>
      <c r="B195" s="1" t="s">
        <v>6</v>
      </c>
      <c r="C195" s="1" t="s">
        <v>790</v>
      </c>
      <c r="D195" s="1"/>
      <c r="E195" s="1" t="s">
        <v>9507</v>
      </c>
      <c r="G195" s="1" t="s">
        <v>8513</v>
      </c>
      <c r="H195" s="1" t="s">
        <v>9508</v>
      </c>
      <c r="I195" s="1">
        <v>2018.0</v>
      </c>
      <c r="J195" s="1" t="s">
        <v>8493</v>
      </c>
      <c r="K195" s="1" t="s">
        <v>561</v>
      </c>
      <c r="L195" s="1" t="s">
        <v>8646</v>
      </c>
      <c r="M195" s="1" t="s">
        <v>9509</v>
      </c>
    </row>
    <row r="196">
      <c r="A196" s="1" t="s">
        <v>9510</v>
      </c>
      <c r="B196" s="1" t="s">
        <v>6</v>
      </c>
      <c r="C196" s="1" t="s">
        <v>791</v>
      </c>
      <c r="D196" s="1"/>
      <c r="E196" s="1" t="s">
        <v>9511</v>
      </c>
      <c r="G196" s="1" t="s">
        <v>8990</v>
      </c>
      <c r="H196" s="1" t="s">
        <v>9512</v>
      </c>
      <c r="I196" s="1">
        <v>2020.0</v>
      </c>
      <c r="J196" s="1" t="s">
        <v>8547</v>
      </c>
      <c r="K196" s="1" t="s">
        <v>528</v>
      </c>
      <c r="L196" s="1" t="s">
        <v>8577</v>
      </c>
      <c r="M196" s="1" t="s">
        <v>9513</v>
      </c>
    </row>
    <row r="197">
      <c r="A197" s="1" t="s">
        <v>9514</v>
      </c>
      <c r="B197" s="1" t="s">
        <v>7</v>
      </c>
      <c r="C197" s="1" t="s">
        <v>792</v>
      </c>
      <c r="D197" s="1"/>
      <c r="E197" s="1" t="s">
        <v>9515</v>
      </c>
      <c r="G197" s="1" t="s">
        <v>8513</v>
      </c>
      <c r="H197" s="1" t="s">
        <v>9516</v>
      </c>
      <c r="I197" s="1">
        <v>2006.0</v>
      </c>
      <c r="J197" s="1" t="s">
        <v>8547</v>
      </c>
      <c r="K197" s="1" t="s">
        <v>536</v>
      </c>
      <c r="L197" s="1" t="s">
        <v>9199</v>
      </c>
      <c r="M197" s="1" t="s">
        <v>9517</v>
      </c>
    </row>
    <row r="198">
      <c r="A198" s="1" t="s">
        <v>9518</v>
      </c>
      <c r="B198" s="1" t="s">
        <v>6</v>
      </c>
      <c r="C198" s="1" t="s">
        <v>793</v>
      </c>
      <c r="D198" s="1"/>
      <c r="E198" s="1" t="s">
        <v>9519</v>
      </c>
      <c r="F198" s="1" t="s">
        <v>9520</v>
      </c>
      <c r="G198" s="1" t="s">
        <v>8611</v>
      </c>
      <c r="H198" s="1" t="s">
        <v>9521</v>
      </c>
      <c r="I198" s="1">
        <v>2014.0</v>
      </c>
      <c r="J198" s="1" t="s">
        <v>8507</v>
      </c>
      <c r="K198" s="1" t="s">
        <v>634</v>
      </c>
      <c r="L198" s="1" t="s">
        <v>8620</v>
      </c>
      <c r="M198" s="1" t="s">
        <v>9522</v>
      </c>
    </row>
    <row r="199">
      <c r="A199" s="1" t="s">
        <v>9523</v>
      </c>
      <c r="B199" s="1" t="s">
        <v>7</v>
      </c>
      <c r="C199" s="1" t="s">
        <v>794</v>
      </c>
      <c r="F199" s="1" t="s">
        <v>9524</v>
      </c>
      <c r="G199" s="1" t="s">
        <v>8513</v>
      </c>
      <c r="H199" s="1" t="s">
        <v>9525</v>
      </c>
      <c r="I199" s="1">
        <v>2018.0</v>
      </c>
      <c r="J199" s="1" t="s">
        <v>8680</v>
      </c>
      <c r="K199" s="1" t="s">
        <v>536</v>
      </c>
      <c r="L199" s="1" t="s">
        <v>9526</v>
      </c>
      <c r="M199" s="1" t="s">
        <v>9527</v>
      </c>
    </row>
    <row r="200">
      <c r="A200" s="1" t="s">
        <v>9528</v>
      </c>
      <c r="B200" s="1" t="s">
        <v>7</v>
      </c>
      <c r="C200" s="1" t="s">
        <v>795</v>
      </c>
      <c r="F200" s="1" t="s">
        <v>9529</v>
      </c>
      <c r="G200" s="1" t="s">
        <v>9530</v>
      </c>
      <c r="H200" s="1" t="s">
        <v>9531</v>
      </c>
      <c r="I200" s="1">
        <v>2019.0</v>
      </c>
      <c r="J200" s="1" t="s">
        <v>8680</v>
      </c>
      <c r="K200" s="1" t="s">
        <v>536</v>
      </c>
      <c r="L200" s="1" t="s">
        <v>9532</v>
      </c>
      <c r="M200" s="1" t="s">
        <v>9533</v>
      </c>
    </row>
    <row r="201">
      <c r="A201" s="1" t="s">
        <v>9534</v>
      </c>
      <c r="B201" s="1" t="s">
        <v>7</v>
      </c>
      <c r="C201" s="1" t="s">
        <v>796</v>
      </c>
      <c r="F201" s="1" t="s">
        <v>9535</v>
      </c>
      <c r="G201" s="1" t="s">
        <v>8655</v>
      </c>
      <c r="H201" s="1" t="s">
        <v>9536</v>
      </c>
      <c r="I201" s="1">
        <v>2020.0</v>
      </c>
      <c r="J201" s="1" t="s">
        <v>8613</v>
      </c>
      <c r="K201" s="1" t="s">
        <v>536</v>
      </c>
      <c r="L201" s="1" t="s">
        <v>8717</v>
      </c>
      <c r="M201" s="1" t="s">
        <v>9537</v>
      </c>
    </row>
    <row r="202">
      <c r="A202" s="1" t="s">
        <v>9538</v>
      </c>
      <c r="B202" s="1" t="s">
        <v>6</v>
      </c>
      <c r="C202" s="1" t="s">
        <v>797</v>
      </c>
      <c r="D202" s="1"/>
      <c r="E202" s="1" t="s">
        <v>9539</v>
      </c>
      <c r="G202" s="1" t="s">
        <v>8513</v>
      </c>
      <c r="H202" s="1" t="s">
        <v>9540</v>
      </c>
      <c r="I202" s="1">
        <v>2020.0</v>
      </c>
      <c r="J202" s="1" t="s">
        <v>8613</v>
      </c>
      <c r="K202" s="1" t="s">
        <v>798</v>
      </c>
      <c r="L202" s="1" t="s">
        <v>8646</v>
      </c>
      <c r="M202" s="1" t="s">
        <v>9541</v>
      </c>
    </row>
    <row r="203">
      <c r="A203" s="1" t="s">
        <v>9542</v>
      </c>
      <c r="B203" s="1" t="s">
        <v>6</v>
      </c>
      <c r="C203" s="1" t="s">
        <v>799</v>
      </c>
      <c r="D203" s="1"/>
      <c r="E203" s="1" t="s">
        <v>9543</v>
      </c>
      <c r="F203" s="1" t="s">
        <v>9544</v>
      </c>
      <c r="G203" s="1" t="s">
        <v>9545</v>
      </c>
      <c r="H203" s="1" t="s">
        <v>8830</v>
      </c>
      <c r="I203" s="1">
        <v>2007.0</v>
      </c>
      <c r="J203" s="1" t="s">
        <v>8547</v>
      </c>
      <c r="K203" s="1" t="s">
        <v>567</v>
      </c>
      <c r="L203" s="1" t="s">
        <v>8681</v>
      </c>
      <c r="M203" s="1" t="s">
        <v>9546</v>
      </c>
    </row>
    <row r="204">
      <c r="A204" s="1" t="s">
        <v>9547</v>
      </c>
      <c r="B204" s="1" t="s">
        <v>7</v>
      </c>
      <c r="C204" s="1" t="s">
        <v>800</v>
      </c>
      <c r="F204" s="1" t="s">
        <v>9548</v>
      </c>
      <c r="G204" s="1" t="s">
        <v>8655</v>
      </c>
      <c r="H204" s="1" t="s">
        <v>9549</v>
      </c>
      <c r="I204" s="1">
        <v>2010.0</v>
      </c>
      <c r="J204" s="1" t="s">
        <v>8547</v>
      </c>
      <c r="K204" s="1" t="s">
        <v>536</v>
      </c>
      <c r="L204" s="1" t="s">
        <v>9550</v>
      </c>
      <c r="M204" s="1" t="s">
        <v>9551</v>
      </c>
    </row>
    <row r="205">
      <c r="A205" s="1" t="s">
        <v>9552</v>
      </c>
      <c r="B205" s="1" t="s">
        <v>6</v>
      </c>
      <c r="C205" s="1" t="s">
        <v>801</v>
      </c>
      <c r="D205" s="1"/>
      <c r="E205" s="1" t="s">
        <v>9553</v>
      </c>
      <c r="F205" s="1" t="s">
        <v>9554</v>
      </c>
      <c r="G205" s="1" t="s">
        <v>8777</v>
      </c>
      <c r="H205" s="1" t="s">
        <v>9555</v>
      </c>
      <c r="I205" s="1">
        <v>2016.0</v>
      </c>
      <c r="J205" s="1" t="s">
        <v>8493</v>
      </c>
      <c r="K205" s="1" t="s">
        <v>597</v>
      </c>
      <c r="L205" s="1" t="s">
        <v>9556</v>
      </c>
      <c r="M205" s="1" t="s">
        <v>9557</v>
      </c>
    </row>
    <row r="206">
      <c r="A206" s="1" t="s">
        <v>9558</v>
      </c>
      <c r="B206" s="1" t="s">
        <v>6</v>
      </c>
      <c r="C206" s="1" t="s">
        <v>802</v>
      </c>
      <c r="D206" s="1"/>
      <c r="E206" s="1" t="s">
        <v>9559</v>
      </c>
      <c r="F206" s="1" t="s">
        <v>9560</v>
      </c>
      <c r="H206" s="1" t="s">
        <v>9561</v>
      </c>
      <c r="I206" s="1">
        <v>2012.0</v>
      </c>
      <c r="J206" s="1" t="s">
        <v>8493</v>
      </c>
      <c r="K206" s="1" t="s">
        <v>803</v>
      </c>
      <c r="L206" s="1" t="s">
        <v>8724</v>
      </c>
      <c r="M206" s="1" t="s">
        <v>9562</v>
      </c>
    </row>
    <row r="207">
      <c r="A207" s="1" t="s">
        <v>9563</v>
      </c>
      <c r="B207" s="1" t="s">
        <v>6</v>
      </c>
      <c r="C207" s="1" t="s">
        <v>804</v>
      </c>
      <c r="D207" s="1"/>
      <c r="E207" s="1" t="s">
        <v>9564</v>
      </c>
      <c r="F207" s="1" t="s">
        <v>9565</v>
      </c>
      <c r="G207" s="1" t="s">
        <v>9566</v>
      </c>
      <c r="H207" s="1" t="s">
        <v>9567</v>
      </c>
      <c r="I207" s="1">
        <v>2016.0</v>
      </c>
      <c r="J207" s="1" t="s">
        <v>8515</v>
      </c>
      <c r="K207" s="1" t="s">
        <v>805</v>
      </c>
      <c r="L207" s="1" t="s">
        <v>9293</v>
      </c>
      <c r="M207" s="1" t="s">
        <v>9568</v>
      </c>
    </row>
    <row r="208">
      <c r="A208" s="1" t="s">
        <v>9569</v>
      </c>
      <c r="B208" s="1" t="s">
        <v>6</v>
      </c>
      <c r="C208" s="1" t="s">
        <v>806</v>
      </c>
      <c r="D208" s="1"/>
      <c r="E208" s="1" t="s">
        <v>9570</v>
      </c>
      <c r="F208" s="1" t="s">
        <v>9571</v>
      </c>
      <c r="G208" s="1" t="s">
        <v>9572</v>
      </c>
      <c r="H208" s="1" t="s">
        <v>9573</v>
      </c>
      <c r="I208" s="1">
        <v>2014.0</v>
      </c>
      <c r="J208" s="1" t="s">
        <v>8507</v>
      </c>
      <c r="K208" s="1" t="s">
        <v>591</v>
      </c>
      <c r="L208" s="1" t="s">
        <v>8559</v>
      </c>
      <c r="M208" s="1" t="s">
        <v>9574</v>
      </c>
    </row>
    <row r="209">
      <c r="A209" s="1" t="s">
        <v>9575</v>
      </c>
      <c r="B209" s="1" t="s">
        <v>6</v>
      </c>
      <c r="C209" s="1" t="s">
        <v>807</v>
      </c>
      <c r="D209" s="1"/>
      <c r="E209" s="1" t="s">
        <v>9576</v>
      </c>
      <c r="G209" s="1" t="s">
        <v>8513</v>
      </c>
      <c r="H209" s="1" t="s">
        <v>8936</v>
      </c>
      <c r="I209" s="1">
        <v>2014.0</v>
      </c>
      <c r="J209" s="1" t="s">
        <v>8515</v>
      </c>
      <c r="K209" s="1" t="s">
        <v>552</v>
      </c>
      <c r="L209" s="1" t="s">
        <v>8646</v>
      </c>
      <c r="M209" s="1" t="s">
        <v>9577</v>
      </c>
    </row>
    <row r="210">
      <c r="A210" s="1" t="s">
        <v>9578</v>
      </c>
      <c r="B210" s="1" t="s">
        <v>6</v>
      </c>
      <c r="C210" s="1" t="s">
        <v>808</v>
      </c>
      <c r="G210" s="1" t="s">
        <v>8491</v>
      </c>
      <c r="H210" s="1" t="s">
        <v>9579</v>
      </c>
      <c r="I210" s="1">
        <v>2017.0</v>
      </c>
      <c r="J210" s="1" t="s">
        <v>8547</v>
      </c>
      <c r="K210" s="1" t="s">
        <v>809</v>
      </c>
      <c r="L210" s="1" t="s">
        <v>8663</v>
      </c>
      <c r="M210" s="1" t="s">
        <v>9580</v>
      </c>
    </row>
    <row r="211">
      <c r="A211" s="1" t="s">
        <v>9581</v>
      </c>
      <c r="B211" s="1" t="s">
        <v>6</v>
      </c>
      <c r="C211" s="1" t="s">
        <v>810</v>
      </c>
      <c r="D211" s="1"/>
      <c r="E211" s="1" t="s">
        <v>9582</v>
      </c>
      <c r="F211" s="1" t="s">
        <v>9583</v>
      </c>
      <c r="G211" s="1" t="s">
        <v>8513</v>
      </c>
      <c r="H211" s="1" t="s">
        <v>9584</v>
      </c>
      <c r="I211" s="1">
        <v>2020.0</v>
      </c>
      <c r="J211" s="1" t="s">
        <v>8493</v>
      </c>
      <c r="K211" s="1" t="s">
        <v>580</v>
      </c>
      <c r="L211" s="1" t="s">
        <v>9585</v>
      </c>
      <c r="M211" s="1" t="s">
        <v>9586</v>
      </c>
    </row>
    <row r="212">
      <c r="A212" s="1" t="s">
        <v>9587</v>
      </c>
      <c r="B212" s="1" t="s">
        <v>6</v>
      </c>
      <c r="C212" s="1" t="s">
        <v>811</v>
      </c>
      <c r="D212" s="1"/>
      <c r="E212" s="1" t="s">
        <v>9588</v>
      </c>
      <c r="F212" s="1" t="s">
        <v>9589</v>
      </c>
      <c r="G212" s="1" t="s">
        <v>8513</v>
      </c>
      <c r="H212" s="1" t="s">
        <v>9361</v>
      </c>
      <c r="I212" s="1">
        <v>1998.0</v>
      </c>
      <c r="J212" s="1" t="s">
        <v>8515</v>
      </c>
      <c r="K212" s="1" t="s">
        <v>664</v>
      </c>
      <c r="L212" s="1" t="s">
        <v>9590</v>
      </c>
      <c r="M212" s="1" t="s">
        <v>9591</v>
      </c>
    </row>
    <row r="213">
      <c r="A213" s="1" t="s">
        <v>9592</v>
      </c>
      <c r="B213" s="1" t="s">
        <v>6</v>
      </c>
      <c r="C213" s="1" t="s">
        <v>812</v>
      </c>
      <c r="D213" s="1"/>
      <c r="E213" s="1" t="s">
        <v>9593</v>
      </c>
      <c r="F213" s="1" t="s">
        <v>9594</v>
      </c>
      <c r="G213" s="1" t="s">
        <v>9595</v>
      </c>
      <c r="H213" s="1" t="s">
        <v>9596</v>
      </c>
      <c r="I213" s="1">
        <v>2015.0</v>
      </c>
      <c r="J213" s="1" t="s">
        <v>8493</v>
      </c>
      <c r="K213" s="1" t="s">
        <v>761</v>
      </c>
      <c r="L213" s="1" t="s">
        <v>8501</v>
      </c>
      <c r="M213" s="1" t="s">
        <v>9597</v>
      </c>
    </row>
    <row r="214">
      <c r="A214" s="1" t="s">
        <v>9598</v>
      </c>
      <c r="B214" s="1" t="s">
        <v>6</v>
      </c>
      <c r="C214" s="1" t="s">
        <v>813</v>
      </c>
      <c r="D214" s="1"/>
      <c r="E214" s="1" t="s">
        <v>9599</v>
      </c>
      <c r="F214" s="1" t="s">
        <v>9600</v>
      </c>
      <c r="G214" s="1" t="s">
        <v>8611</v>
      </c>
      <c r="H214" s="1" t="s">
        <v>9601</v>
      </c>
      <c r="I214" s="1">
        <v>2015.0</v>
      </c>
      <c r="J214" s="1" t="s">
        <v>8493</v>
      </c>
      <c r="K214" s="1" t="s">
        <v>673</v>
      </c>
      <c r="L214" s="1" t="s">
        <v>8559</v>
      </c>
      <c r="M214" s="1" t="s">
        <v>9602</v>
      </c>
    </row>
    <row r="215">
      <c r="A215" s="1" t="s">
        <v>9603</v>
      </c>
      <c r="B215" s="1" t="s">
        <v>7</v>
      </c>
      <c r="C215" s="1" t="s">
        <v>814</v>
      </c>
      <c r="G215" s="1" t="s">
        <v>9043</v>
      </c>
      <c r="H215" s="1" t="s">
        <v>9604</v>
      </c>
      <c r="I215" s="1">
        <v>2020.0</v>
      </c>
      <c r="J215" s="1" t="s">
        <v>8547</v>
      </c>
      <c r="K215" s="1" t="s">
        <v>536</v>
      </c>
      <c r="L215" s="1" t="s">
        <v>8570</v>
      </c>
      <c r="M215" s="1" t="s">
        <v>9605</v>
      </c>
    </row>
    <row r="216">
      <c r="A216" s="1" t="s">
        <v>9606</v>
      </c>
      <c r="B216" s="1" t="s">
        <v>6</v>
      </c>
      <c r="C216" s="1" t="s">
        <v>815</v>
      </c>
      <c r="D216" s="1"/>
      <c r="E216" s="1" t="s">
        <v>9607</v>
      </c>
      <c r="F216" s="1" t="s">
        <v>9608</v>
      </c>
      <c r="G216" s="1" t="s">
        <v>8513</v>
      </c>
      <c r="H216" s="1" t="s">
        <v>9609</v>
      </c>
      <c r="I216" s="1">
        <v>2012.0</v>
      </c>
      <c r="J216" s="1" t="s">
        <v>8493</v>
      </c>
      <c r="K216" s="1" t="s">
        <v>563</v>
      </c>
      <c r="L216" s="1" t="s">
        <v>9610</v>
      </c>
      <c r="M216" s="1" t="s">
        <v>9611</v>
      </c>
    </row>
    <row r="217">
      <c r="A217" s="1" t="s">
        <v>9612</v>
      </c>
      <c r="B217" s="1" t="s">
        <v>6</v>
      </c>
      <c r="C217" s="1" t="s">
        <v>816</v>
      </c>
      <c r="D217" s="1"/>
      <c r="E217" s="1" t="s">
        <v>9613</v>
      </c>
      <c r="F217" s="1" t="s">
        <v>9614</v>
      </c>
      <c r="G217" s="1" t="s">
        <v>8513</v>
      </c>
      <c r="H217" s="1" t="s">
        <v>9615</v>
      </c>
      <c r="I217" s="1">
        <v>2013.0</v>
      </c>
      <c r="J217" s="1" t="s">
        <v>8507</v>
      </c>
      <c r="K217" s="1" t="s">
        <v>645</v>
      </c>
      <c r="L217" s="1" t="s">
        <v>9180</v>
      </c>
      <c r="M217" s="1" t="s">
        <v>9616</v>
      </c>
    </row>
    <row r="218">
      <c r="A218" s="1" t="s">
        <v>9617</v>
      </c>
      <c r="B218" s="1" t="s">
        <v>6</v>
      </c>
      <c r="C218" s="1" t="s">
        <v>817</v>
      </c>
      <c r="F218" s="1" t="s">
        <v>9618</v>
      </c>
      <c r="G218" s="1" t="s">
        <v>9619</v>
      </c>
      <c r="H218" s="1" t="s">
        <v>9620</v>
      </c>
      <c r="I218" s="1">
        <v>2016.0</v>
      </c>
      <c r="J218" s="1" t="s">
        <v>8547</v>
      </c>
      <c r="K218" s="1" t="s">
        <v>569</v>
      </c>
      <c r="L218" s="1" t="s">
        <v>8646</v>
      </c>
      <c r="M218" s="1" t="s">
        <v>9621</v>
      </c>
    </row>
    <row r="219">
      <c r="A219" s="1" t="s">
        <v>9622</v>
      </c>
      <c r="B219" s="1" t="s">
        <v>6</v>
      </c>
      <c r="C219" s="1" t="s">
        <v>818</v>
      </c>
      <c r="D219" s="1"/>
      <c r="E219" s="1" t="s">
        <v>9623</v>
      </c>
      <c r="F219" s="1" t="s">
        <v>9624</v>
      </c>
      <c r="G219" s="1" t="s">
        <v>8513</v>
      </c>
      <c r="H219" s="1" t="s">
        <v>9625</v>
      </c>
      <c r="I219" s="1">
        <v>2011.0</v>
      </c>
      <c r="J219" s="1" t="s">
        <v>8613</v>
      </c>
      <c r="K219" s="1" t="s">
        <v>552</v>
      </c>
      <c r="L219" s="1" t="s">
        <v>9337</v>
      </c>
      <c r="M219" s="1" t="s">
        <v>9626</v>
      </c>
    </row>
    <row r="220">
      <c r="A220" s="1" t="s">
        <v>9627</v>
      </c>
      <c r="B220" s="1" t="s">
        <v>7</v>
      </c>
      <c r="C220" s="1" t="s">
        <v>819</v>
      </c>
      <c r="D220" s="1"/>
      <c r="E220" s="1" t="s">
        <v>9628</v>
      </c>
      <c r="F220" s="1" t="s">
        <v>9629</v>
      </c>
      <c r="G220" s="1" t="s">
        <v>8491</v>
      </c>
      <c r="H220" s="1" t="s">
        <v>9630</v>
      </c>
      <c r="I220" s="1">
        <v>2020.0</v>
      </c>
      <c r="J220" s="1" t="s">
        <v>8547</v>
      </c>
      <c r="K220" s="1" t="s">
        <v>536</v>
      </c>
      <c r="L220" s="1" t="s">
        <v>9631</v>
      </c>
      <c r="M220" s="1" t="s">
        <v>9632</v>
      </c>
    </row>
    <row r="221">
      <c r="A221" s="1" t="s">
        <v>9633</v>
      </c>
      <c r="B221" s="1" t="s">
        <v>6</v>
      </c>
      <c r="C221" s="1" t="s">
        <v>820</v>
      </c>
      <c r="D221" s="1"/>
      <c r="E221" s="1" t="s">
        <v>9634</v>
      </c>
      <c r="F221" s="1" t="s">
        <v>9635</v>
      </c>
      <c r="G221" s="1" t="s">
        <v>8722</v>
      </c>
      <c r="H221" s="1" t="s">
        <v>8540</v>
      </c>
      <c r="I221" s="1">
        <v>2019.0</v>
      </c>
      <c r="J221" s="1" t="s">
        <v>8493</v>
      </c>
      <c r="K221" s="1" t="s">
        <v>645</v>
      </c>
      <c r="L221" s="1" t="s">
        <v>8724</v>
      </c>
      <c r="M221" s="1" t="s">
        <v>9636</v>
      </c>
    </row>
    <row r="222">
      <c r="A222" s="1" t="s">
        <v>9637</v>
      </c>
      <c r="B222" s="1" t="s">
        <v>6</v>
      </c>
      <c r="C222" s="1" t="s">
        <v>821</v>
      </c>
      <c r="D222" s="1"/>
      <c r="E222" s="1" t="s">
        <v>9638</v>
      </c>
      <c r="F222" s="1" t="s">
        <v>9639</v>
      </c>
      <c r="G222" s="1" t="s">
        <v>8672</v>
      </c>
      <c r="H222" s="1" t="s">
        <v>9640</v>
      </c>
      <c r="I222" s="1">
        <v>2011.0</v>
      </c>
      <c r="J222" s="1" t="s">
        <v>8645</v>
      </c>
      <c r="K222" s="1" t="s">
        <v>616</v>
      </c>
      <c r="L222" s="1" t="s">
        <v>9641</v>
      </c>
      <c r="M222" s="1" t="s">
        <v>9642</v>
      </c>
    </row>
    <row r="223">
      <c r="A223" s="1" t="s">
        <v>9643</v>
      </c>
      <c r="B223" s="1" t="s">
        <v>6</v>
      </c>
      <c r="C223" s="1" t="s">
        <v>822</v>
      </c>
      <c r="D223" s="1"/>
      <c r="E223" s="1" t="s">
        <v>9644</v>
      </c>
      <c r="F223" s="1" t="s">
        <v>9645</v>
      </c>
      <c r="G223" s="1" t="s">
        <v>8545</v>
      </c>
      <c r="H223" s="1" t="s">
        <v>9646</v>
      </c>
      <c r="I223" s="1">
        <v>2016.0</v>
      </c>
      <c r="J223" s="1" t="s">
        <v>8493</v>
      </c>
      <c r="K223" s="1" t="s">
        <v>805</v>
      </c>
      <c r="L223" s="1" t="s">
        <v>9084</v>
      </c>
      <c r="M223" s="1" t="s">
        <v>9647</v>
      </c>
    </row>
    <row r="224">
      <c r="A224" s="1" t="s">
        <v>9648</v>
      </c>
      <c r="B224" s="1" t="s">
        <v>6</v>
      </c>
      <c r="C224" s="1" t="s">
        <v>823</v>
      </c>
      <c r="D224" s="1"/>
      <c r="E224" s="1" t="s">
        <v>9649</v>
      </c>
      <c r="F224" s="1" t="s">
        <v>9650</v>
      </c>
      <c r="G224" s="1" t="s">
        <v>9545</v>
      </c>
      <c r="H224" s="1" t="s">
        <v>9651</v>
      </c>
      <c r="I224" s="1">
        <v>2015.0</v>
      </c>
      <c r="J224" s="1" t="s">
        <v>8493</v>
      </c>
      <c r="K224" s="1" t="s">
        <v>642</v>
      </c>
      <c r="L224" s="1" t="s">
        <v>8681</v>
      </c>
      <c r="M224" s="1" t="s">
        <v>9652</v>
      </c>
    </row>
    <row r="225">
      <c r="A225" s="1" t="s">
        <v>9653</v>
      </c>
      <c r="B225" s="1" t="s">
        <v>6</v>
      </c>
      <c r="C225" s="1" t="s">
        <v>824</v>
      </c>
      <c r="D225" s="1"/>
      <c r="E225" s="1" t="s">
        <v>9654</v>
      </c>
      <c r="G225" s="1" t="s">
        <v>8513</v>
      </c>
      <c r="H225" s="1" t="s">
        <v>9655</v>
      </c>
      <c r="I225" s="1">
        <v>2020.0</v>
      </c>
      <c r="J225" s="1" t="s">
        <v>8547</v>
      </c>
      <c r="K225" s="1" t="s">
        <v>681</v>
      </c>
      <c r="L225" s="1" t="s">
        <v>9656</v>
      </c>
      <c r="M225" s="1" t="s">
        <v>9657</v>
      </c>
    </row>
    <row r="226">
      <c r="A226" s="1" t="s">
        <v>9658</v>
      </c>
      <c r="B226" s="1" t="s">
        <v>6</v>
      </c>
      <c r="C226" s="1" t="s">
        <v>379</v>
      </c>
      <c r="D226" s="1"/>
      <c r="E226" s="1" t="s">
        <v>9659</v>
      </c>
      <c r="F226" s="1" t="s">
        <v>9660</v>
      </c>
      <c r="G226" s="1" t="s">
        <v>9661</v>
      </c>
      <c r="H226" s="1" t="s">
        <v>9662</v>
      </c>
      <c r="I226" s="1">
        <v>2011.0</v>
      </c>
      <c r="J226" s="1" t="s">
        <v>8515</v>
      </c>
      <c r="K226" s="1" t="s">
        <v>534</v>
      </c>
      <c r="L226" s="1" t="s">
        <v>8501</v>
      </c>
      <c r="M226" s="1" t="s">
        <v>9663</v>
      </c>
    </row>
    <row r="227">
      <c r="A227" s="1" t="s">
        <v>9664</v>
      </c>
      <c r="B227" s="1" t="s">
        <v>7</v>
      </c>
      <c r="C227" s="1" t="s">
        <v>825</v>
      </c>
      <c r="F227" s="1" t="s">
        <v>9665</v>
      </c>
      <c r="G227" s="1" t="s">
        <v>8513</v>
      </c>
      <c r="H227" s="1" t="s">
        <v>9609</v>
      </c>
      <c r="I227" s="1">
        <v>2019.0</v>
      </c>
      <c r="J227" s="1" t="s">
        <v>8613</v>
      </c>
      <c r="K227" s="1" t="s">
        <v>628</v>
      </c>
      <c r="L227" s="1" t="s">
        <v>9666</v>
      </c>
      <c r="M227" s="1" t="s">
        <v>9667</v>
      </c>
    </row>
    <row r="228">
      <c r="A228" s="1" t="s">
        <v>9668</v>
      </c>
      <c r="B228" s="1" t="s">
        <v>6</v>
      </c>
      <c r="C228" s="1" t="s">
        <v>826</v>
      </c>
      <c r="D228" s="1"/>
      <c r="E228" s="1" t="s">
        <v>9669</v>
      </c>
      <c r="F228" s="1" t="s">
        <v>9670</v>
      </c>
      <c r="G228" s="1" t="s">
        <v>9671</v>
      </c>
      <c r="H228" s="1" t="s">
        <v>9672</v>
      </c>
      <c r="I228" s="1">
        <v>2009.0</v>
      </c>
      <c r="J228" s="1" t="s">
        <v>8507</v>
      </c>
      <c r="K228" s="1" t="s">
        <v>599</v>
      </c>
      <c r="L228" s="1" t="s">
        <v>9425</v>
      </c>
      <c r="M228" s="1" t="s">
        <v>9673</v>
      </c>
    </row>
    <row r="229">
      <c r="A229" s="1" t="s">
        <v>9674</v>
      </c>
      <c r="B229" s="1" t="s">
        <v>6</v>
      </c>
      <c r="C229" s="1" t="s">
        <v>827</v>
      </c>
      <c r="D229" s="1"/>
      <c r="E229" s="1" t="s">
        <v>9675</v>
      </c>
      <c r="F229" s="1" t="s">
        <v>9676</v>
      </c>
      <c r="G229" s="1" t="s">
        <v>9677</v>
      </c>
      <c r="H229" s="1" t="s">
        <v>9277</v>
      </c>
      <c r="I229" s="1">
        <v>2020.0</v>
      </c>
      <c r="J229" s="1" t="s">
        <v>9316</v>
      </c>
      <c r="K229" s="1" t="s">
        <v>561</v>
      </c>
      <c r="L229" s="1" t="s">
        <v>9104</v>
      </c>
      <c r="M229" s="1" t="s">
        <v>9678</v>
      </c>
    </row>
    <row r="230">
      <c r="A230" s="1" t="s">
        <v>9679</v>
      </c>
      <c r="B230" s="1" t="s">
        <v>6</v>
      </c>
      <c r="C230" s="1" t="s">
        <v>828</v>
      </c>
      <c r="D230" s="1"/>
      <c r="E230" s="1" t="s">
        <v>9680</v>
      </c>
      <c r="F230" s="1" t="s">
        <v>9681</v>
      </c>
      <c r="G230" s="1" t="s">
        <v>8638</v>
      </c>
      <c r="H230" s="1" t="s">
        <v>9682</v>
      </c>
      <c r="I230" s="1">
        <v>2016.0</v>
      </c>
      <c r="J230" s="1" t="s">
        <v>8547</v>
      </c>
      <c r="K230" s="1" t="s">
        <v>642</v>
      </c>
      <c r="L230" s="1" t="s">
        <v>9683</v>
      </c>
      <c r="M230" s="1" t="s">
        <v>9684</v>
      </c>
    </row>
    <row r="231">
      <c r="A231" s="1" t="s">
        <v>9685</v>
      </c>
      <c r="B231" s="1" t="s">
        <v>6</v>
      </c>
      <c r="C231" s="1" t="s">
        <v>829</v>
      </c>
      <c r="D231" s="1"/>
      <c r="E231" s="1" t="s">
        <v>9686</v>
      </c>
      <c r="F231" s="1" t="s">
        <v>9687</v>
      </c>
      <c r="G231" s="1" t="s">
        <v>8513</v>
      </c>
      <c r="H231" s="1" t="s">
        <v>9688</v>
      </c>
      <c r="I231" s="1">
        <v>2009.0</v>
      </c>
      <c r="J231" s="1" t="s">
        <v>8507</v>
      </c>
      <c r="K231" s="1" t="s">
        <v>569</v>
      </c>
      <c r="L231" s="1" t="s">
        <v>9610</v>
      </c>
      <c r="M231" s="1" t="s">
        <v>9689</v>
      </c>
    </row>
    <row r="232">
      <c r="A232" s="1" t="s">
        <v>9690</v>
      </c>
      <c r="B232" s="1" t="s">
        <v>6</v>
      </c>
      <c r="C232" s="1" t="s">
        <v>830</v>
      </c>
      <c r="D232" s="1"/>
      <c r="E232" s="1" t="s">
        <v>9691</v>
      </c>
      <c r="F232" s="1" t="s">
        <v>9692</v>
      </c>
      <c r="G232" s="1" t="s">
        <v>9693</v>
      </c>
      <c r="H232" s="1" t="s">
        <v>9287</v>
      </c>
      <c r="I232" s="1">
        <v>2017.0</v>
      </c>
      <c r="J232" s="1" t="s">
        <v>8547</v>
      </c>
      <c r="K232" s="1" t="s">
        <v>700</v>
      </c>
      <c r="L232" s="1" t="s">
        <v>8590</v>
      </c>
      <c r="M232" s="1" t="s">
        <v>9694</v>
      </c>
    </row>
    <row r="233">
      <c r="A233" s="1" t="s">
        <v>9695</v>
      </c>
      <c r="B233" s="1" t="s">
        <v>6</v>
      </c>
      <c r="C233" s="1" t="s">
        <v>831</v>
      </c>
      <c r="D233" s="1"/>
      <c r="E233" s="1" t="s">
        <v>9696</v>
      </c>
      <c r="F233" s="1" t="s">
        <v>9697</v>
      </c>
      <c r="G233" s="1" t="s">
        <v>8513</v>
      </c>
      <c r="H233" s="1" t="s">
        <v>9698</v>
      </c>
      <c r="I233" s="1">
        <v>2015.0</v>
      </c>
      <c r="J233" s="1" t="s">
        <v>8613</v>
      </c>
      <c r="K233" s="1" t="s">
        <v>550</v>
      </c>
      <c r="L233" s="1" t="s">
        <v>8948</v>
      </c>
      <c r="M233" s="1" t="s">
        <v>9699</v>
      </c>
    </row>
    <row r="234">
      <c r="A234" s="1" t="s">
        <v>9700</v>
      </c>
      <c r="B234" s="1" t="s">
        <v>6</v>
      </c>
      <c r="C234" s="1" t="s">
        <v>832</v>
      </c>
      <c r="D234" s="1"/>
      <c r="E234" s="1" t="s">
        <v>9701</v>
      </c>
      <c r="F234" s="1" t="s">
        <v>9702</v>
      </c>
      <c r="G234" s="1" t="s">
        <v>8513</v>
      </c>
      <c r="H234" s="1" t="s">
        <v>9703</v>
      </c>
      <c r="I234" s="1">
        <v>1988.0</v>
      </c>
      <c r="J234" s="1" t="s">
        <v>8547</v>
      </c>
      <c r="K234" s="1" t="s">
        <v>538</v>
      </c>
      <c r="L234" s="1" t="s">
        <v>8522</v>
      </c>
      <c r="M234" s="1" t="s">
        <v>9704</v>
      </c>
    </row>
    <row r="235">
      <c r="A235" s="1" t="s">
        <v>9705</v>
      </c>
      <c r="B235" s="1" t="s">
        <v>6</v>
      </c>
      <c r="C235" s="1" t="s">
        <v>833</v>
      </c>
      <c r="D235" s="1"/>
      <c r="E235" s="1" t="s">
        <v>9706</v>
      </c>
      <c r="F235" s="1" t="s">
        <v>9707</v>
      </c>
      <c r="G235" s="1" t="s">
        <v>8513</v>
      </c>
      <c r="H235" s="1" t="s">
        <v>9708</v>
      </c>
      <c r="I235" s="1">
        <v>2017.0</v>
      </c>
      <c r="J235" s="1" t="s">
        <v>8807</v>
      </c>
      <c r="K235" s="1" t="s">
        <v>834</v>
      </c>
      <c r="L235" s="1" t="s">
        <v>9104</v>
      </c>
      <c r="M235" s="1" t="s">
        <v>9709</v>
      </c>
    </row>
    <row r="236">
      <c r="A236" s="1" t="s">
        <v>9710</v>
      </c>
      <c r="B236" s="1" t="s">
        <v>6</v>
      </c>
      <c r="C236" s="1" t="s">
        <v>835</v>
      </c>
      <c r="D236" s="1"/>
      <c r="E236" s="1" t="s">
        <v>9711</v>
      </c>
      <c r="F236" s="1" t="s">
        <v>9712</v>
      </c>
      <c r="G236" s="1" t="s">
        <v>9297</v>
      </c>
      <c r="H236" s="1" t="s">
        <v>9713</v>
      </c>
      <c r="I236" s="1">
        <v>2019.0</v>
      </c>
      <c r="J236" s="1" t="s">
        <v>8493</v>
      </c>
      <c r="K236" s="1" t="s">
        <v>836</v>
      </c>
      <c r="L236" s="1" t="s">
        <v>8620</v>
      </c>
      <c r="M236" s="1" t="s">
        <v>9714</v>
      </c>
    </row>
    <row r="237">
      <c r="A237" s="1" t="s">
        <v>9715</v>
      </c>
      <c r="B237" s="1" t="s">
        <v>7</v>
      </c>
      <c r="C237" s="1" t="s">
        <v>837</v>
      </c>
      <c r="F237" s="1" t="s">
        <v>9716</v>
      </c>
      <c r="G237" s="1" t="s">
        <v>9297</v>
      </c>
      <c r="H237" s="1" t="s">
        <v>9717</v>
      </c>
      <c r="I237" s="1">
        <v>2018.0</v>
      </c>
      <c r="J237" s="1" t="s">
        <v>8493</v>
      </c>
      <c r="K237" s="1" t="s">
        <v>536</v>
      </c>
      <c r="L237" s="1" t="s">
        <v>8595</v>
      </c>
      <c r="M237" s="1" t="s">
        <v>9718</v>
      </c>
    </row>
    <row r="238">
      <c r="A238" s="1" t="s">
        <v>9719</v>
      </c>
      <c r="B238" s="1" t="s">
        <v>6</v>
      </c>
      <c r="C238" s="1" t="s">
        <v>838</v>
      </c>
      <c r="D238" s="1"/>
      <c r="E238" s="1" t="s">
        <v>9720</v>
      </c>
      <c r="F238" s="1" t="s">
        <v>9721</v>
      </c>
      <c r="G238" s="1" t="s">
        <v>9722</v>
      </c>
      <c r="H238" s="1" t="s">
        <v>9723</v>
      </c>
      <c r="I238" s="1">
        <v>2015.0</v>
      </c>
      <c r="J238" s="1" t="s">
        <v>8515</v>
      </c>
      <c r="K238" s="1" t="s">
        <v>803</v>
      </c>
      <c r="L238" s="1" t="s">
        <v>8501</v>
      </c>
      <c r="M238" s="1" t="s">
        <v>9724</v>
      </c>
    </row>
    <row r="239">
      <c r="A239" s="1" t="s">
        <v>9725</v>
      </c>
      <c r="B239" s="1" t="s">
        <v>6</v>
      </c>
      <c r="C239" s="1" t="s">
        <v>839</v>
      </c>
      <c r="D239" s="1"/>
      <c r="E239" s="1" t="s">
        <v>9726</v>
      </c>
      <c r="G239" s="1" t="s">
        <v>9727</v>
      </c>
      <c r="H239" s="1" t="s">
        <v>9728</v>
      </c>
      <c r="I239" s="1">
        <v>2019.0</v>
      </c>
      <c r="J239" s="1" t="s">
        <v>8613</v>
      </c>
      <c r="K239" s="1" t="s">
        <v>840</v>
      </c>
      <c r="L239" s="1" t="s">
        <v>8663</v>
      </c>
      <c r="M239" s="1" t="s">
        <v>9729</v>
      </c>
    </row>
    <row r="240">
      <c r="A240" s="1" t="s">
        <v>9730</v>
      </c>
      <c r="B240" s="1" t="s">
        <v>6</v>
      </c>
      <c r="C240" s="1" t="s">
        <v>841</v>
      </c>
      <c r="D240" s="1"/>
      <c r="E240" s="1" t="s">
        <v>9731</v>
      </c>
      <c r="F240" s="1" t="s">
        <v>9732</v>
      </c>
      <c r="G240" s="1" t="s">
        <v>8513</v>
      </c>
      <c r="H240" s="1" t="s">
        <v>9012</v>
      </c>
      <c r="I240" s="1">
        <v>1996.0</v>
      </c>
      <c r="J240" s="1" t="s">
        <v>8507</v>
      </c>
      <c r="K240" s="1" t="s">
        <v>805</v>
      </c>
      <c r="L240" s="1" t="s">
        <v>8697</v>
      </c>
      <c r="M240" s="1" t="s">
        <v>9733</v>
      </c>
    </row>
    <row r="241">
      <c r="A241" s="1" t="s">
        <v>9734</v>
      </c>
      <c r="B241" s="1" t="s">
        <v>7</v>
      </c>
      <c r="C241" s="1" t="s">
        <v>842</v>
      </c>
      <c r="F241" s="1" t="s">
        <v>9735</v>
      </c>
      <c r="G241" s="1" t="s">
        <v>9297</v>
      </c>
      <c r="H241" s="1" t="s">
        <v>8708</v>
      </c>
      <c r="I241" s="1">
        <v>2019.0</v>
      </c>
      <c r="J241" s="1" t="s">
        <v>8547</v>
      </c>
      <c r="K241" s="1" t="s">
        <v>536</v>
      </c>
      <c r="L241" s="1" t="s">
        <v>8595</v>
      </c>
      <c r="M241" s="1" t="s">
        <v>9736</v>
      </c>
    </row>
    <row r="242">
      <c r="A242" s="1" t="s">
        <v>9737</v>
      </c>
      <c r="B242" s="1" t="s">
        <v>6</v>
      </c>
      <c r="C242" s="1" t="s">
        <v>843</v>
      </c>
      <c r="D242" s="1"/>
      <c r="E242" s="1" t="s">
        <v>9738</v>
      </c>
      <c r="F242" s="1" t="s">
        <v>9739</v>
      </c>
      <c r="G242" s="1" t="s">
        <v>8513</v>
      </c>
      <c r="H242" s="1" t="s">
        <v>8662</v>
      </c>
      <c r="I242" s="1">
        <v>2012.0</v>
      </c>
      <c r="J242" s="1" t="s">
        <v>8515</v>
      </c>
      <c r="K242" s="1" t="s">
        <v>673</v>
      </c>
      <c r="L242" s="1" t="s">
        <v>8691</v>
      </c>
      <c r="M242" s="1" t="s">
        <v>9740</v>
      </c>
    </row>
    <row r="243">
      <c r="A243" s="1" t="s">
        <v>9741</v>
      </c>
      <c r="B243" s="1" t="s">
        <v>7</v>
      </c>
      <c r="C243" s="1" t="s">
        <v>844</v>
      </c>
      <c r="F243" s="1" t="s">
        <v>9742</v>
      </c>
      <c r="G243" s="1" t="s">
        <v>9297</v>
      </c>
      <c r="H243" s="1" t="s">
        <v>8662</v>
      </c>
      <c r="I243" s="1">
        <v>2016.0</v>
      </c>
      <c r="J243" s="1" t="s">
        <v>8493</v>
      </c>
      <c r="K243" s="1" t="s">
        <v>536</v>
      </c>
      <c r="L243" s="1" t="s">
        <v>8595</v>
      </c>
      <c r="M243" s="1" t="s">
        <v>9743</v>
      </c>
    </row>
    <row r="244">
      <c r="A244" s="1" t="s">
        <v>9744</v>
      </c>
      <c r="B244" s="1" t="s">
        <v>6</v>
      </c>
      <c r="C244" s="1" t="s">
        <v>845</v>
      </c>
      <c r="D244" s="1"/>
      <c r="E244" s="1" t="s">
        <v>9745</v>
      </c>
      <c r="F244" s="1" t="s">
        <v>9746</v>
      </c>
      <c r="H244" s="1" t="s">
        <v>9747</v>
      </c>
      <c r="I244" s="1">
        <v>2020.0</v>
      </c>
      <c r="J244" s="1" t="s">
        <v>8807</v>
      </c>
      <c r="K244" s="1" t="s">
        <v>733</v>
      </c>
      <c r="L244" s="1" t="s">
        <v>9272</v>
      </c>
      <c r="M244" s="1" t="s">
        <v>9748</v>
      </c>
    </row>
    <row r="245">
      <c r="A245" s="1" t="s">
        <v>9749</v>
      </c>
      <c r="B245" s="1" t="s">
        <v>6</v>
      </c>
      <c r="C245" s="1" t="s">
        <v>846</v>
      </c>
      <c r="D245" s="1"/>
      <c r="E245" s="1" t="s">
        <v>9750</v>
      </c>
      <c r="F245" s="1" t="s">
        <v>9751</v>
      </c>
      <c r="G245" s="1" t="s">
        <v>8588</v>
      </c>
      <c r="H245" s="1" t="s">
        <v>9173</v>
      </c>
      <c r="I245" s="1">
        <v>2016.0</v>
      </c>
      <c r="J245" s="1" t="s">
        <v>8493</v>
      </c>
      <c r="K245" s="1" t="s">
        <v>576</v>
      </c>
      <c r="L245" s="1" t="s">
        <v>8724</v>
      </c>
      <c r="M245" s="1" t="s">
        <v>9752</v>
      </c>
    </row>
    <row r="246">
      <c r="A246" s="1" t="s">
        <v>9753</v>
      </c>
      <c r="B246" s="1" t="s">
        <v>6</v>
      </c>
      <c r="C246" s="1" t="s">
        <v>847</v>
      </c>
      <c r="D246" s="1"/>
      <c r="E246" s="1" t="s">
        <v>9754</v>
      </c>
      <c r="F246" s="1" t="s">
        <v>9755</v>
      </c>
      <c r="G246" s="1" t="s">
        <v>8545</v>
      </c>
      <c r="H246" s="1" t="s">
        <v>9756</v>
      </c>
      <c r="I246" s="1">
        <v>2020.0</v>
      </c>
      <c r="J246" s="1" t="s">
        <v>9076</v>
      </c>
      <c r="K246" s="1" t="s">
        <v>750</v>
      </c>
      <c r="L246" s="1" t="s">
        <v>9272</v>
      </c>
      <c r="M246" s="1" t="s">
        <v>9757</v>
      </c>
    </row>
    <row r="247">
      <c r="A247" s="1" t="s">
        <v>9758</v>
      </c>
      <c r="B247" s="1" t="s">
        <v>6</v>
      </c>
      <c r="C247" s="1" t="s">
        <v>848</v>
      </c>
      <c r="D247" s="1"/>
      <c r="E247" s="1" t="s">
        <v>9759</v>
      </c>
      <c r="F247" s="1" t="s">
        <v>9760</v>
      </c>
      <c r="G247" s="1" t="s">
        <v>9761</v>
      </c>
      <c r="H247" s="1" t="s">
        <v>9762</v>
      </c>
      <c r="I247" s="1">
        <v>2018.0</v>
      </c>
      <c r="J247" s="1" t="s">
        <v>8493</v>
      </c>
      <c r="K247" s="1" t="s">
        <v>737</v>
      </c>
      <c r="L247" s="1" t="s">
        <v>8501</v>
      </c>
      <c r="M247" s="1" t="s">
        <v>9763</v>
      </c>
    </row>
    <row r="248">
      <c r="A248" s="1" t="s">
        <v>9764</v>
      </c>
      <c r="B248" s="1" t="s">
        <v>6</v>
      </c>
      <c r="C248" s="1" t="s">
        <v>849</v>
      </c>
      <c r="D248" s="1"/>
      <c r="E248" s="1" t="s">
        <v>9765</v>
      </c>
      <c r="F248" s="1" t="s">
        <v>9766</v>
      </c>
      <c r="G248" s="1" t="s">
        <v>9356</v>
      </c>
      <c r="H248" s="1" t="s">
        <v>9767</v>
      </c>
      <c r="I248" s="1">
        <v>2017.0</v>
      </c>
      <c r="J248" s="1" t="s">
        <v>8680</v>
      </c>
      <c r="K248" s="1" t="s">
        <v>573</v>
      </c>
      <c r="L248" s="1" t="s">
        <v>9768</v>
      </c>
      <c r="M248" s="1" t="s">
        <v>9769</v>
      </c>
    </row>
    <row r="249">
      <c r="A249" s="1" t="s">
        <v>9770</v>
      </c>
      <c r="B249" s="1" t="s">
        <v>6</v>
      </c>
      <c r="C249" s="1" t="s">
        <v>850</v>
      </c>
      <c r="D249" s="1"/>
      <c r="E249" s="1" t="s">
        <v>9771</v>
      </c>
      <c r="F249" s="1" t="s">
        <v>9772</v>
      </c>
      <c r="G249" s="1" t="s">
        <v>8513</v>
      </c>
      <c r="H249" s="1" t="s">
        <v>9773</v>
      </c>
      <c r="I249" s="1">
        <v>2015.0</v>
      </c>
      <c r="J249" s="1" t="s">
        <v>8547</v>
      </c>
      <c r="K249" s="1" t="s">
        <v>851</v>
      </c>
      <c r="L249" s="1" t="s">
        <v>9774</v>
      </c>
      <c r="M249" s="1" t="s">
        <v>9775</v>
      </c>
    </row>
    <row r="250">
      <c r="A250" s="1" t="s">
        <v>9776</v>
      </c>
      <c r="B250" s="1" t="s">
        <v>7</v>
      </c>
      <c r="C250" s="1" t="s">
        <v>852</v>
      </c>
      <c r="F250" s="1" t="s">
        <v>9777</v>
      </c>
      <c r="G250" s="1" t="s">
        <v>8777</v>
      </c>
      <c r="H250" s="1" t="s">
        <v>9778</v>
      </c>
      <c r="I250" s="1">
        <v>2018.0</v>
      </c>
      <c r="J250" s="1" t="s">
        <v>8493</v>
      </c>
      <c r="K250" s="1" t="s">
        <v>571</v>
      </c>
      <c r="L250" s="1" t="s">
        <v>9779</v>
      </c>
      <c r="M250" s="1" t="s">
        <v>9780</v>
      </c>
    </row>
    <row r="251">
      <c r="A251" s="1" t="s">
        <v>9781</v>
      </c>
      <c r="B251" s="1" t="s">
        <v>6</v>
      </c>
      <c r="C251" s="1" t="s">
        <v>853</v>
      </c>
      <c r="D251" s="1"/>
      <c r="E251" s="1" t="s">
        <v>9649</v>
      </c>
      <c r="F251" s="1" t="s">
        <v>9782</v>
      </c>
      <c r="G251" s="1" t="s">
        <v>9545</v>
      </c>
      <c r="H251" s="1" t="s">
        <v>9783</v>
      </c>
      <c r="I251" s="1">
        <v>2008.0</v>
      </c>
      <c r="J251" s="1" t="s">
        <v>8680</v>
      </c>
      <c r="K251" s="1" t="s">
        <v>602</v>
      </c>
      <c r="L251" s="1" t="s">
        <v>9784</v>
      </c>
      <c r="M251" s="1" t="s">
        <v>9785</v>
      </c>
    </row>
    <row r="252">
      <c r="A252" s="1" t="s">
        <v>9786</v>
      </c>
      <c r="B252" s="1" t="s">
        <v>6</v>
      </c>
      <c r="C252" s="1" t="s">
        <v>854</v>
      </c>
      <c r="D252" s="1"/>
      <c r="E252" s="1" t="s">
        <v>9787</v>
      </c>
      <c r="F252" s="1" t="s">
        <v>9788</v>
      </c>
      <c r="G252" s="1" t="s">
        <v>8513</v>
      </c>
      <c r="H252" s="1" t="s">
        <v>8662</v>
      </c>
      <c r="I252" s="1">
        <v>2002.0</v>
      </c>
      <c r="J252" s="1" t="s">
        <v>9260</v>
      </c>
      <c r="K252" s="1" t="s">
        <v>582</v>
      </c>
      <c r="L252" s="1" t="s">
        <v>8759</v>
      </c>
      <c r="M252" s="1" t="s">
        <v>9789</v>
      </c>
    </row>
    <row r="253">
      <c r="A253" s="1" t="s">
        <v>9790</v>
      </c>
      <c r="B253" s="1" t="s">
        <v>6</v>
      </c>
      <c r="C253" s="1" t="s">
        <v>855</v>
      </c>
      <c r="D253" s="1"/>
      <c r="E253" s="1" t="s">
        <v>9791</v>
      </c>
      <c r="F253" s="1" t="s">
        <v>9792</v>
      </c>
      <c r="G253" s="1" t="s">
        <v>8545</v>
      </c>
      <c r="H253" s="1" t="s">
        <v>9793</v>
      </c>
      <c r="I253" s="1">
        <v>2008.0</v>
      </c>
      <c r="J253" s="1" t="s">
        <v>8493</v>
      </c>
      <c r="K253" s="1" t="s">
        <v>546</v>
      </c>
      <c r="L253" s="1" t="s">
        <v>8626</v>
      </c>
      <c r="M253" s="1" t="s">
        <v>9794</v>
      </c>
    </row>
    <row r="254">
      <c r="A254" s="1" t="s">
        <v>9795</v>
      </c>
      <c r="B254" s="1" t="s">
        <v>6</v>
      </c>
      <c r="C254" s="1" t="s">
        <v>856</v>
      </c>
      <c r="D254" s="1"/>
      <c r="E254" s="1" t="s">
        <v>9796</v>
      </c>
      <c r="G254" s="1" t="s">
        <v>8513</v>
      </c>
      <c r="H254" s="1" t="s">
        <v>9797</v>
      </c>
      <c r="I254" s="1">
        <v>2017.0</v>
      </c>
      <c r="J254" s="1" t="s">
        <v>8547</v>
      </c>
      <c r="K254" s="1" t="s">
        <v>552</v>
      </c>
      <c r="L254" s="1" t="s">
        <v>8646</v>
      </c>
      <c r="M254" s="1" t="s">
        <v>9798</v>
      </c>
    </row>
    <row r="255">
      <c r="A255" s="1" t="s">
        <v>9799</v>
      </c>
      <c r="B255" s="1" t="s">
        <v>6</v>
      </c>
      <c r="C255" s="1" t="s">
        <v>857</v>
      </c>
      <c r="D255" s="1"/>
      <c r="E255" s="1" t="s">
        <v>9800</v>
      </c>
      <c r="F255" s="1" t="s">
        <v>9801</v>
      </c>
      <c r="G255" s="1" t="s">
        <v>8638</v>
      </c>
      <c r="H255" s="1" t="s">
        <v>9802</v>
      </c>
      <c r="I255" s="1">
        <v>2020.0</v>
      </c>
      <c r="J255" s="1" t="s">
        <v>8613</v>
      </c>
      <c r="K255" s="1" t="s">
        <v>584</v>
      </c>
      <c r="L255" s="1" t="s">
        <v>9803</v>
      </c>
      <c r="M255" s="1" t="s">
        <v>9804</v>
      </c>
    </row>
    <row r="256">
      <c r="A256" s="1" t="s">
        <v>9805</v>
      </c>
      <c r="B256" s="1" t="s">
        <v>6</v>
      </c>
      <c r="C256" s="1" t="s">
        <v>858</v>
      </c>
      <c r="D256" s="1"/>
      <c r="E256" s="1" t="s">
        <v>9765</v>
      </c>
      <c r="F256" s="1" t="s">
        <v>9806</v>
      </c>
      <c r="G256" s="1" t="s">
        <v>8672</v>
      </c>
      <c r="H256" s="1" t="s">
        <v>8980</v>
      </c>
      <c r="I256" s="1">
        <v>2017.0</v>
      </c>
      <c r="J256" s="1" t="s">
        <v>9260</v>
      </c>
      <c r="K256" s="1" t="s">
        <v>552</v>
      </c>
      <c r="L256" s="1" t="s">
        <v>9272</v>
      </c>
      <c r="M256" s="1" t="s">
        <v>9807</v>
      </c>
    </row>
    <row r="257">
      <c r="A257" s="1" t="s">
        <v>9808</v>
      </c>
      <c r="B257" s="1" t="s">
        <v>6</v>
      </c>
      <c r="C257" s="1" t="s">
        <v>859</v>
      </c>
      <c r="D257" s="1"/>
      <c r="E257" s="1" t="s">
        <v>8861</v>
      </c>
      <c r="F257" s="1" t="s">
        <v>9809</v>
      </c>
      <c r="G257" s="1" t="s">
        <v>8513</v>
      </c>
      <c r="H257" s="1" t="s">
        <v>9810</v>
      </c>
      <c r="I257" s="1">
        <v>2018.0</v>
      </c>
      <c r="J257" s="1" t="s">
        <v>9260</v>
      </c>
      <c r="K257" s="1" t="s">
        <v>563</v>
      </c>
      <c r="L257" s="1" t="s">
        <v>9272</v>
      </c>
      <c r="M257" s="1" t="s">
        <v>9811</v>
      </c>
    </row>
    <row r="258">
      <c r="A258" s="1" t="s">
        <v>9812</v>
      </c>
      <c r="B258" s="1" t="s">
        <v>7</v>
      </c>
      <c r="C258" s="1" t="s">
        <v>860</v>
      </c>
      <c r="F258" s="1" t="s">
        <v>9813</v>
      </c>
      <c r="G258" s="1" t="s">
        <v>8513</v>
      </c>
      <c r="H258" s="1" t="s">
        <v>8540</v>
      </c>
      <c r="I258" s="1">
        <v>2015.0</v>
      </c>
      <c r="J258" s="1" t="s">
        <v>8613</v>
      </c>
      <c r="K258" s="1" t="s">
        <v>536</v>
      </c>
      <c r="L258" s="1" t="s">
        <v>9225</v>
      </c>
      <c r="M258" s="1" t="s">
        <v>9814</v>
      </c>
    </row>
    <row r="259">
      <c r="A259" s="1" t="s">
        <v>9815</v>
      </c>
      <c r="B259" s="1" t="s">
        <v>6</v>
      </c>
      <c r="C259" s="1" t="s">
        <v>861</v>
      </c>
      <c r="D259" s="1"/>
      <c r="E259" s="1" t="s">
        <v>9816</v>
      </c>
      <c r="F259" s="1" t="s">
        <v>9817</v>
      </c>
      <c r="G259" s="1" t="s">
        <v>9818</v>
      </c>
      <c r="H259" s="1" t="s">
        <v>9493</v>
      </c>
      <c r="I259" s="1">
        <v>2016.0</v>
      </c>
      <c r="J259" s="1" t="s">
        <v>8493</v>
      </c>
      <c r="K259" s="1" t="s">
        <v>761</v>
      </c>
      <c r="L259" s="1" t="s">
        <v>8620</v>
      </c>
      <c r="M259" s="1" t="s">
        <v>9819</v>
      </c>
    </row>
    <row r="260">
      <c r="A260" s="1" t="s">
        <v>9820</v>
      </c>
      <c r="B260" s="1" t="s">
        <v>7</v>
      </c>
      <c r="C260" s="1" t="s">
        <v>862</v>
      </c>
      <c r="F260" s="1" t="s">
        <v>9821</v>
      </c>
      <c r="G260" s="1" t="s">
        <v>8611</v>
      </c>
      <c r="I260" s="1">
        <v>2013.0</v>
      </c>
      <c r="J260" s="1" t="s">
        <v>8493</v>
      </c>
      <c r="K260" s="1" t="s">
        <v>571</v>
      </c>
      <c r="L260" s="1" t="s">
        <v>9822</v>
      </c>
      <c r="M260" s="1" t="s">
        <v>9823</v>
      </c>
    </row>
    <row r="261">
      <c r="A261" s="1" t="s">
        <v>9824</v>
      </c>
      <c r="B261" s="1" t="s">
        <v>7</v>
      </c>
      <c r="C261" s="1" t="s">
        <v>863</v>
      </c>
      <c r="F261" s="1" t="s">
        <v>9825</v>
      </c>
      <c r="G261" s="1" t="s">
        <v>8513</v>
      </c>
      <c r="H261" s="1" t="s">
        <v>8552</v>
      </c>
      <c r="I261" s="1">
        <v>2015.0</v>
      </c>
      <c r="J261" s="1" t="s">
        <v>8547</v>
      </c>
      <c r="K261" s="1" t="s">
        <v>536</v>
      </c>
      <c r="L261" s="1" t="s">
        <v>9826</v>
      </c>
      <c r="M261" s="1" t="s">
        <v>9827</v>
      </c>
    </row>
    <row r="262">
      <c r="A262" s="1" t="s">
        <v>9828</v>
      </c>
      <c r="B262" s="1" t="s">
        <v>7</v>
      </c>
      <c r="C262" s="1" t="s">
        <v>864</v>
      </c>
      <c r="D262" s="1"/>
      <c r="E262" s="1" t="s">
        <v>9829</v>
      </c>
      <c r="F262" s="1" t="s">
        <v>9830</v>
      </c>
      <c r="G262" s="1" t="s">
        <v>8638</v>
      </c>
      <c r="H262" s="1" t="s">
        <v>9831</v>
      </c>
      <c r="I262" s="1">
        <v>2018.0</v>
      </c>
      <c r="J262" s="1" t="s">
        <v>8547</v>
      </c>
      <c r="K262" s="1" t="s">
        <v>536</v>
      </c>
      <c r="L262" s="1" t="s">
        <v>8640</v>
      </c>
      <c r="M262" s="1" t="s">
        <v>9832</v>
      </c>
    </row>
    <row r="263">
      <c r="A263" s="1" t="s">
        <v>9833</v>
      </c>
      <c r="B263" s="1" t="s">
        <v>6</v>
      </c>
      <c r="C263" s="1" t="s">
        <v>865</v>
      </c>
      <c r="D263" s="1"/>
      <c r="E263" s="1" t="s">
        <v>9834</v>
      </c>
      <c r="F263" s="1" t="s">
        <v>9835</v>
      </c>
      <c r="G263" s="1" t="s">
        <v>8672</v>
      </c>
      <c r="H263" s="1" t="s">
        <v>9092</v>
      </c>
      <c r="I263" s="1">
        <v>2019.0</v>
      </c>
      <c r="J263" s="1" t="s">
        <v>8493</v>
      </c>
      <c r="K263" s="1" t="s">
        <v>717</v>
      </c>
      <c r="L263" s="1" t="s">
        <v>9836</v>
      </c>
      <c r="M263" s="1" t="s">
        <v>9837</v>
      </c>
    </row>
    <row r="264">
      <c r="A264" s="1" t="s">
        <v>9838</v>
      </c>
      <c r="B264" s="1" t="s">
        <v>6</v>
      </c>
      <c r="C264" s="1" t="s">
        <v>866</v>
      </c>
      <c r="D264" s="1"/>
      <c r="E264" s="1" t="s">
        <v>9839</v>
      </c>
      <c r="F264" s="1" t="s">
        <v>9840</v>
      </c>
      <c r="G264" s="1" t="s">
        <v>8513</v>
      </c>
      <c r="H264" s="1" t="s">
        <v>8594</v>
      </c>
      <c r="I264" s="1">
        <v>2018.0</v>
      </c>
      <c r="J264" s="1" t="s">
        <v>9260</v>
      </c>
      <c r="K264" s="1" t="s">
        <v>576</v>
      </c>
      <c r="L264" s="1" t="s">
        <v>9841</v>
      </c>
      <c r="M264" s="1" t="s">
        <v>9842</v>
      </c>
    </row>
    <row r="265">
      <c r="A265" s="1" t="s">
        <v>9843</v>
      </c>
      <c r="B265" s="1" t="s">
        <v>6</v>
      </c>
      <c r="C265" s="1" t="s">
        <v>867</v>
      </c>
      <c r="D265" s="1"/>
      <c r="E265" s="1" t="s">
        <v>9844</v>
      </c>
      <c r="F265" s="1" t="s">
        <v>9845</v>
      </c>
      <c r="G265" s="1" t="s">
        <v>8527</v>
      </c>
      <c r="H265" s="1" t="s">
        <v>9846</v>
      </c>
      <c r="I265" s="1">
        <v>2011.0</v>
      </c>
      <c r="J265" s="1" t="s">
        <v>8493</v>
      </c>
      <c r="K265" s="1" t="s">
        <v>737</v>
      </c>
      <c r="L265" s="1" t="s">
        <v>8681</v>
      </c>
      <c r="M265" s="1" t="s">
        <v>9847</v>
      </c>
    </row>
    <row r="266">
      <c r="A266" s="1" t="s">
        <v>9848</v>
      </c>
      <c r="B266" s="1" t="s">
        <v>6</v>
      </c>
      <c r="C266" s="1" t="s">
        <v>868</v>
      </c>
      <c r="D266" s="1"/>
      <c r="E266" s="1" t="s">
        <v>9849</v>
      </c>
      <c r="F266" s="1" t="s">
        <v>9850</v>
      </c>
      <c r="G266" s="1" t="s">
        <v>8545</v>
      </c>
      <c r="H266" s="1" t="s">
        <v>9851</v>
      </c>
      <c r="I266" s="1">
        <v>2017.0</v>
      </c>
      <c r="J266" s="1" t="s">
        <v>8493</v>
      </c>
      <c r="K266" s="1" t="s">
        <v>869</v>
      </c>
      <c r="L266" s="1" t="s">
        <v>8724</v>
      </c>
      <c r="M266" s="1" t="s">
        <v>9852</v>
      </c>
    </row>
    <row r="267">
      <c r="A267" s="1" t="s">
        <v>9853</v>
      </c>
      <c r="B267" s="1" t="s">
        <v>6</v>
      </c>
      <c r="C267" s="1" t="s">
        <v>870</v>
      </c>
      <c r="D267" s="1"/>
      <c r="E267" s="1" t="s">
        <v>9854</v>
      </c>
      <c r="F267" s="1" t="s">
        <v>9855</v>
      </c>
      <c r="G267" s="1" t="s">
        <v>8545</v>
      </c>
      <c r="H267" s="1" t="s">
        <v>9793</v>
      </c>
      <c r="I267" s="1">
        <v>2009.0</v>
      </c>
      <c r="J267" s="1" t="s">
        <v>8547</v>
      </c>
      <c r="K267" s="1" t="s">
        <v>567</v>
      </c>
      <c r="L267" s="1" t="s">
        <v>9215</v>
      </c>
      <c r="M267" s="1" t="s">
        <v>9856</v>
      </c>
    </row>
    <row r="268">
      <c r="A268" s="1" t="s">
        <v>9857</v>
      </c>
      <c r="B268" s="1" t="s">
        <v>6</v>
      </c>
      <c r="C268" s="1" t="s">
        <v>871</v>
      </c>
      <c r="D268" s="1"/>
      <c r="E268" s="1" t="s">
        <v>9858</v>
      </c>
      <c r="F268" s="1" t="s">
        <v>9859</v>
      </c>
      <c r="G268" s="1" t="s">
        <v>8545</v>
      </c>
      <c r="H268" s="1" t="s">
        <v>9860</v>
      </c>
      <c r="I268" s="1">
        <v>2013.0</v>
      </c>
      <c r="J268" s="1" t="s">
        <v>8613</v>
      </c>
      <c r="K268" s="1" t="s">
        <v>705</v>
      </c>
      <c r="L268" s="1" t="s">
        <v>8709</v>
      </c>
      <c r="M268" s="1" t="s">
        <v>9861</v>
      </c>
    </row>
    <row r="269">
      <c r="A269" s="1" t="s">
        <v>9862</v>
      </c>
      <c r="B269" s="1" t="s">
        <v>6</v>
      </c>
      <c r="C269" s="1" t="s">
        <v>872</v>
      </c>
      <c r="D269" s="1"/>
      <c r="E269" s="1" t="s">
        <v>9863</v>
      </c>
      <c r="F269" s="1" t="s">
        <v>9864</v>
      </c>
      <c r="G269" s="1" t="s">
        <v>8545</v>
      </c>
      <c r="H269" s="1" t="s">
        <v>9298</v>
      </c>
      <c r="I269" s="1">
        <v>1988.0</v>
      </c>
      <c r="J269" s="1" t="s">
        <v>8547</v>
      </c>
      <c r="K269" s="1" t="s">
        <v>722</v>
      </c>
      <c r="L269" s="1" t="s">
        <v>8873</v>
      </c>
      <c r="M269" s="1" t="s">
        <v>9865</v>
      </c>
    </row>
    <row r="270">
      <c r="A270" s="1" t="s">
        <v>9866</v>
      </c>
      <c r="B270" s="1" t="s">
        <v>6</v>
      </c>
      <c r="C270" s="1" t="s">
        <v>873</v>
      </c>
      <c r="D270" s="1"/>
      <c r="E270" s="1" t="s">
        <v>9867</v>
      </c>
      <c r="F270" s="1" t="s">
        <v>9868</v>
      </c>
      <c r="G270" s="1" t="s">
        <v>8545</v>
      </c>
      <c r="H270" s="1" t="s">
        <v>9869</v>
      </c>
      <c r="I270" s="1">
        <v>2018.0</v>
      </c>
      <c r="J270" s="1" t="s">
        <v>8613</v>
      </c>
      <c r="K270" s="1" t="s">
        <v>737</v>
      </c>
      <c r="L270" s="1" t="s">
        <v>8620</v>
      </c>
      <c r="M270" s="1" t="s">
        <v>9870</v>
      </c>
    </row>
    <row r="271">
      <c r="A271" s="1" t="s">
        <v>9871</v>
      </c>
      <c r="B271" s="1" t="s">
        <v>6</v>
      </c>
      <c r="C271" s="1" t="s">
        <v>874</v>
      </c>
      <c r="D271" s="1"/>
      <c r="E271" s="1" t="s">
        <v>9872</v>
      </c>
      <c r="F271" s="1" t="s">
        <v>9873</v>
      </c>
      <c r="G271" s="1" t="s">
        <v>8545</v>
      </c>
      <c r="H271" s="1" t="s">
        <v>9793</v>
      </c>
      <c r="I271" s="1">
        <v>2008.0</v>
      </c>
      <c r="J271" s="1" t="s">
        <v>8547</v>
      </c>
      <c r="K271" s="1" t="s">
        <v>538</v>
      </c>
      <c r="L271" s="1" t="s">
        <v>9084</v>
      </c>
      <c r="M271" s="1" t="s">
        <v>9874</v>
      </c>
    </row>
    <row r="272">
      <c r="A272" s="1" t="s">
        <v>9875</v>
      </c>
      <c r="B272" s="1" t="s">
        <v>6</v>
      </c>
      <c r="C272" s="1" t="s">
        <v>875</v>
      </c>
      <c r="D272" s="1"/>
      <c r="E272" s="1" t="s">
        <v>9876</v>
      </c>
      <c r="F272" s="1" t="s">
        <v>9877</v>
      </c>
      <c r="G272" s="1" t="s">
        <v>8545</v>
      </c>
      <c r="H272" s="1" t="s">
        <v>9878</v>
      </c>
      <c r="I272" s="1">
        <v>2018.0</v>
      </c>
      <c r="J272" s="1" t="s">
        <v>8547</v>
      </c>
      <c r="K272" s="1" t="s">
        <v>876</v>
      </c>
      <c r="L272" s="1" t="s">
        <v>8590</v>
      </c>
      <c r="M272" s="1" t="s">
        <v>9879</v>
      </c>
    </row>
    <row r="273">
      <c r="A273" s="1" t="s">
        <v>9880</v>
      </c>
      <c r="B273" s="1" t="s">
        <v>6</v>
      </c>
      <c r="C273" s="1" t="s">
        <v>877</v>
      </c>
      <c r="D273" s="1"/>
      <c r="E273" s="1" t="s">
        <v>9881</v>
      </c>
      <c r="F273" s="1" t="s">
        <v>9882</v>
      </c>
      <c r="G273" s="1" t="s">
        <v>8545</v>
      </c>
      <c r="H273" s="1" t="s">
        <v>9017</v>
      </c>
      <c r="I273" s="1">
        <v>2011.0</v>
      </c>
      <c r="J273" s="1" t="s">
        <v>8547</v>
      </c>
      <c r="K273" s="1" t="s">
        <v>675</v>
      </c>
      <c r="L273" s="1" t="s">
        <v>8501</v>
      </c>
      <c r="M273" s="1" t="s">
        <v>9883</v>
      </c>
    </row>
    <row r="274">
      <c r="A274" s="1" t="s">
        <v>9884</v>
      </c>
      <c r="B274" s="1" t="s">
        <v>6</v>
      </c>
      <c r="C274" s="1" t="s">
        <v>878</v>
      </c>
      <c r="D274" s="1"/>
      <c r="E274" s="1" t="s">
        <v>9015</v>
      </c>
      <c r="F274" s="1" t="s">
        <v>9885</v>
      </c>
      <c r="G274" s="1" t="s">
        <v>8545</v>
      </c>
      <c r="H274" s="1" t="s">
        <v>9886</v>
      </c>
      <c r="I274" s="1">
        <v>2010.0</v>
      </c>
      <c r="J274" s="1" t="s">
        <v>8547</v>
      </c>
      <c r="K274" s="1" t="s">
        <v>879</v>
      </c>
      <c r="L274" s="1" t="s">
        <v>8501</v>
      </c>
      <c r="M274" s="1" t="s">
        <v>9887</v>
      </c>
    </row>
    <row r="275">
      <c r="A275" s="1" t="s">
        <v>9888</v>
      </c>
      <c r="B275" s="1" t="s">
        <v>6</v>
      </c>
      <c r="C275" s="1" t="s">
        <v>880</v>
      </c>
      <c r="D275" s="1"/>
      <c r="E275" s="1" t="s">
        <v>9889</v>
      </c>
      <c r="F275" s="1" t="s">
        <v>9890</v>
      </c>
      <c r="G275" s="1" t="s">
        <v>8545</v>
      </c>
      <c r="H275" s="1" t="s">
        <v>9891</v>
      </c>
      <c r="I275" s="1">
        <v>1993.0</v>
      </c>
      <c r="J275" s="1" t="s">
        <v>8547</v>
      </c>
      <c r="K275" s="1" t="s">
        <v>881</v>
      </c>
      <c r="L275" s="1" t="s">
        <v>9892</v>
      </c>
      <c r="M275" s="1" t="s">
        <v>9893</v>
      </c>
    </row>
    <row r="276">
      <c r="A276" s="1" t="s">
        <v>9894</v>
      </c>
      <c r="B276" s="1" t="s">
        <v>6</v>
      </c>
      <c r="C276" s="1" t="s">
        <v>882</v>
      </c>
      <c r="D276" s="1"/>
      <c r="E276" s="1" t="s">
        <v>9895</v>
      </c>
      <c r="F276" s="1" t="s">
        <v>9896</v>
      </c>
      <c r="G276" s="1" t="s">
        <v>8545</v>
      </c>
      <c r="H276" s="1" t="s">
        <v>9860</v>
      </c>
      <c r="I276" s="1">
        <v>2010.0</v>
      </c>
      <c r="J276" s="1" t="s">
        <v>8547</v>
      </c>
      <c r="K276" s="1" t="s">
        <v>876</v>
      </c>
      <c r="L276" s="1" t="s">
        <v>8709</v>
      </c>
      <c r="M276" s="1" t="s">
        <v>9897</v>
      </c>
    </row>
    <row r="277">
      <c r="A277" s="1" t="s">
        <v>9898</v>
      </c>
      <c r="B277" s="1" t="s">
        <v>6</v>
      </c>
      <c r="C277" s="1" t="s">
        <v>883</v>
      </c>
      <c r="D277" s="1"/>
      <c r="E277" s="1" t="s">
        <v>9899</v>
      </c>
      <c r="F277" s="1" t="s">
        <v>9900</v>
      </c>
      <c r="G277" s="1" t="s">
        <v>8545</v>
      </c>
      <c r="H277" s="1" t="s">
        <v>9017</v>
      </c>
      <c r="I277" s="1">
        <v>2019.0</v>
      </c>
      <c r="J277" s="1" t="s">
        <v>8547</v>
      </c>
      <c r="K277" s="1" t="s">
        <v>563</v>
      </c>
      <c r="L277" s="1" t="s">
        <v>8553</v>
      </c>
      <c r="M277" s="1" t="s">
        <v>9901</v>
      </c>
    </row>
    <row r="278">
      <c r="A278" s="1" t="s">
        <v>9902</v>
      </c>
      <c r="B278" s="1" t="s">
        <v>7</v>
      </c>
      <c r="C278" s="1" t="s">
        <v>884</v>
      </c>
      <c r="D278" s="1"/>
      <c r="E278" s="1" t="s">
        <v>9903</v>
      </c>
      <c r="F278" s="1" t="s">
        <v>9904</v>
      </c>
      <c r="G278" s="1" t="s">
        <v>9356</v>
      </c>
      <c r="H278" s="1" t="s">
        <v>8662</v>
      </c>
      <c r="I278" s="1">
        <v>2019.0</v>
      </c>
      <c r="J278" s="1" t="s">
        <v>8807</v>
      </c>
      <c r="K278" s="1" t="s">
        <v>536</v>
      </c>
      <c r="L278" s="1" t="s">
        <v>9093</v>
      </c>
      <c r="M278" s="1" t="s">
        <v>9905</v>
      </c>
    </row>
    <row r="279">
      <c r="A279" s="1" t="s">
        <v>9906</v>
      </c>
      <c r="B279" s="1" t="s">
        <v>6</v>
      </c>
      <c r="C279" s="1" t="s">
        <v>885</v>
      </c>
      <c r="D279" s="1"/>
      <c r="E279" s="1" t="s">
        <v>8633</v>
      </c>
      <c r="F279" s="1" t="s">
        <v>9907</v>
      </c>
      <c r="G279" s="1" t="s">
        <v>8545</v>
      </c>
      <c r="H279" s="1" t="s">
        <v>9493</v>
      </c>
      <c r="I279" s="1">
        <v>2015.0</v>
      </c>
      <c r="J279" s="1" t="s">
        <v>8613</v>
      </c>
      <c r="K279" s="1" t="s">
        <v>886</v>
      </c>
      <c r="L279" s="1" t="s">
        <v>8709</v>
      </c>
      <c r="M279" s="1" t="s">
        <v>9908</v>
      </c>
    </row>
    <row r="280">
      <c r="A280" s="1" t="s">
        <v>9909</v>
      </c>
      <c r="B280" s="1" t="s">
        <v>6</v>
      </c>
      <c r="C280" s="1" t="s">
        <v>887</v>
      </c>
      <c r="D280" s="1"/>
      <c r="E280" s="1" t="s">
        <v>9400</v>
      </c>
      <c r="F280" s="1" t="s">
        <v>9910</v>
      </c>
      <c r="G280" s="1" t="s">
        <v>8545</v>
      </c>
      <c r="H280" s="1" t="s">
        <v>9793</v>
      </c>
      <c r="I280" s="1">
        <v>2015.0</v>
      </c>
      <c r="J280" s="1" t="s">
        <v>8547</v>
      </c>
      <c r="K280" s="1" t="s">
        <v>888</v>
      </c>
      <c r="L280" s="1" t="s">
        <v>9892</v>
      </c>
      <c r="M280" s="1" t="s">
        <v>9911</v>
      </c>
    </row>
    <row r="281">
      <c r="A281" s="1" t="s">
        <v>9912</v>
      </c>
      <c r="B281" s="1" t="s">
        <v>6</v>
      </c>
      <c r="C281" s="1" t="s">
        <v>889</v>
      </c>
      <c r="D281" s="1"/>
      <c r="E281" s="1" t="s">
        <v>9400</v>
      </c>
      <c r="F281" s="1" t="s">
        <v>9913</v>
      </c>
      <c r="G281" s="1" t="s">
        <v>8545</v>
      </c>
      <c r="H281" s="1" t="s">
        <v>9793</v>
      </c>
      <c r="I281" s="1">
        <v>2013.0</v>
      </c>
      <c r="J281" s="1" t="s">
        <v>8547</v>
      </c>
      <c r="K281" s="1" t="s">
        <v>890</v>
      </c>
      <c r="L281" s="1" t="s">
        <v>8501</v>
      </c>
      <c r="M281" s="1" t="s">
        <v>9914</v>
      </c>
    </row>
    <row r="282">
      <c r="A282" s="1" t="s">
        <v>9915</v>
      </c>
      <c r="B282" s="1" t="s">
        <v>6</v>
      </c>
      <c r="C282" s="1" t="s">
        <v>891</v>
      </c>
      <c r="F282" s="1" t="s">
        <v>9916</v>
      </c>
      <c r="G282" s="1" t="s">
        <v>8534</v>
      </c>
      <c r="H282" s="1" t="s">
        <v>9917</v>
      </c>
      <c r="I282" s="1">
        <v>2012.0</v>
      </c>
      <c r="J282" s="1" t="s">
        <v>8493</v>
      </c>
      <c r="K282" s="1" t="s">
        <v>569</v>
      </c>
      <c r="L282" s="1" t="s">
        <v>8626</v>
      </c>
      <c r="M282" s="1" t="s">
        <v>9918</v>
      </c>
    </row>
    <row r="283">
      <c r="A283" s="1" t="s">
        <v>9919</v>
      </c>
      <c r="B283" s="1" t="s">
        <v>6</v>
      </c>
      <c r="C283" s="1" t="s">
        <v>892</v>
      </c>
      <c r="D283" s="1"/>
      <c r="E283" s="1" t="s">
        <v>9920</v>
      </c>
      <c r="G283" s="1" t="s">
        <v>8513</v>
      </c>
      <c r="H283" s="1" t="s">
        <v>9921</v>
      </c>
      <c r="I283" s="1">
        <v>2017.0</v>
      </c>
      <c r="J283" s="1" t="s">
        <v>8547</v>
      </c>
      <c r="K283" s="1" t="s">
        <v>580</v>
      </c>
      <c r="L283" s="1" t="s">
        <v>8646</v>
      </c>
      <c r="M283" s="1" t="s">
        <v>9922</v>
      </c>
    </row>
    <row r="284">
      <c r="A284" s="1" t="s">
        <v>9923</v>
      </c>
      <c r="B284" s="1" t="s">
        <v>6</v>
      </c>
      <c r="C284" s="1" t="s">
        <v>893</v>
      </c>
      <c r="D284" s="1"/>
      <c r="E284" s="1" t="s">
        <v>9924</v>
      </c>
      <c r="F284" s="1" t="s">
        <v>9925</v>
      </c>
      <c r="G284" s="1" t="s">
        <v>9213</v>
      </c>
      <c r="H284" s="1" t="s">
        <v>9921</v>
      </c>
      <c r="I284" s="1">
        <v>2016.0</v>
      </c>
      <c r="J284" s="1" t="s">
        <v>8547</v>
      </c>
      <c r="K284" s="1" t="s">
        <v>894</v>
      </c>
      <c r="L284" s="1" t="s">
        <v>8501</v>
      </c>
      <c r="M284" s="1" t="s">
        <v>9926</v>
      </c>
    </row>
    <row r="285">
      <c r="A285" s="1" t="s">
        <v>9927</v>
      </c>
      <c r="B285" s="1" t="s">
        <v>6</v>
      </c>
      <c r="C285" s="1" t="s">
        <v>895</v>
      </c>
      <c r="D285" s="1"/>
      <c r="E285" s="1" t="s">
        <v>9928</v>
      </c>
      <c r="F285" s="1" t="s">
        <v>9929</v>
      </c>
      <c r="G285" s="1" t="s">
        <v>8545</v>
      </c>
      <c r="H285" s="1" t="s">
        <v>8991</v>
      </c>
      <c r="I285" s="1">
        <v>2016.0</v>
      </c>
      <c r="J285" s="1" t="s">
        <v>8547</v>
      </c>
      <c r="K285" s="1" t="s">
        <v>896</v>
      </c>
      <c r="L285" s="1" t="s">
        <v>9930</v>
      </c>
      <c r="M285" s="1" t="s">
        <v>9931</v>
      </c>
    </row>
    <row r="286">
      <c r="A286" s="1" t="s">
        <v>9932</v>
      </c>
      <c r="B286" s="1" t="s">
        <v>7</v>
      </c>
      <c r="C286" s="1" t="s">
        <v>897</v>
      </c>
      <c r="D286" s="1"/>
      <c r="E286" s="1" t="s">
        <v>9933</v>
      </c>
      <c r="F286" s="1" t="s">
        <v>9934</v>
      </c>
      <c r="G286" s="1" t="s">
        <v>8655</v>
      </c>
      <c r="H286" s="1" t="s">
        <v>9935</v>
      </c>
      <c r="I286" s="1">
        <v>2017.0</v>
      </c>
      <c r="J286" s="1" t="s">
        <v>8613</v>
      </c>
      <c r="K286" s="1" t="s">
        <v>571</v>
      </c>
      <c r="L286" s="1" t="s">
        <v>9936</v>
      </c>
      <c r="M286" s="1" t="s">
        <v>9937</v>
      </c>
    </row>
    <row r="287">
      <c r="A287" s="1" t="s">
        <v>9938</v>
      </c>
      <c r="B287" s="1" t="s">
        <v>6</v>
      </c>
      <c r="C287" s="1" t="s">
        <v>898</v>
      </c>
      <c r="D287" s="1"/>
      <c r="E287" s="1" t="s">
        <v>9939</v>
      </c>
      <c r="F287" s="1" t="s">
        <v>9940</v>
      </c>
      <c r="G287" s="1" t="s">
        <v>8513</v>
      </c>
      <c r="H287" s="1" t="s">
        <v>9941</v>
      </c>
      <c r="I287" s="1">
        <v>2012.0</v>
      </c>
      <c r="J287" s="1" t="s">
        <v>9076</v>
      </c>
      <c r="K287" s="1" t="s">
        <v>616</v>
      </c>
      <c r="L287" s="1" t="s">
        <v>9104</v>
      </c>
      <c r="M287" s="1" t="s">
        <v>9942</v>
      </c>
    </row>
    <row r="288">
      <c r="A288" s="1" t="s">
        <v>9943</v>
      </c>
      <c r="B288" s="1" t="s">
        <v>6</v>
      </c>
      <c r="C288" s="1" t="s">
        <v>899</v>
      </c>
      <c r="D288" s="1"/>
      <c r="E288" s="1" t="s">
        <v>9944</v>
      </c>
      <c r="F288" s="1" t="s">
        <v>9945</v>
      </c>
      <c r="G288" s="1" t="s">
        <v>9946</v>
      </c>
      <c r="H288" s="1" t="s">
        <v>8882</v>
      </c>
      <c r="I288" s="1">
        <v>2002.0</v>
      </c>
      <c r="J288" s="1" t="s">
        <v>8515</v>
      </c>
      <c r="K288" s="1" t="s">
        <v>620</v>
      </c>
      <c r="L288" s="1" t="s">
        <v>8709</v>
      </c>
      <c r="M288" s="1" t="s">
        <v>9947</v>
      </c>
    </row>
    <row r="289">
      <c r="A289" s="1" t="s">
        <v>9948</v>
      </c>
      <c r="B289" s="1" t="s">
        <v>6</v>
      </c>
      <c r="C289" s="1" t="s">
        <v>900</v>
      </c>
      <c r="D289" s="1"/>
      <c r="E289" s="1" t="s">
        <v>9949</v>
      </c>
      <c r="F289" s="1" t="s">
        <v>9950</v>
      </c>
      <c r="G289" s="1" t="s">
        <v>8611</v>
      </c>
      <c r="H289" s="1" t="s">
        <v>8953</v>
      </c>
      <c r="I289" s="1">
        <v>2013.0</v>
      </c>
      <c r="J289" s="1" t="s">
        <v>8507</v>
      </c>
      <c r="K289" s="1" t="s">
        <v>534</v>
      </c>
      <c r="L289" s="1" t="s">
        <v>8709</v>
      </c>
      <c r="M289" s="1" t="s">
        <v>9951</v>
      </c>
    </row>
    <row r="290">
      <c r="A290" s="1" t="s">
        <v>9952</v>
      </c>
      <c r="B290" s="1" t="s">
        <v>7</v>
      </c>
      <c r="C290" s="1" t="s">
        <v>901</v>
      </c>
      <c r="F290" s="1" t="s">
        <v>9953</v>
      </c>
      <c r="G290" s="1" t="s">
        <v>8513</v>
      </c>
      <c r="H290" s="1" t="s">
        <v>9954</v>
      </c>
      <c r="I290" s="1">
        <v>2019.0</v>
      </c>
      <c r="J290" s="1" t="s">
        <v>8547</v>
      </c>
      <c r="K290" s="1" t="s">
        <v>571</v>
      </c>
      <c r="L290" s="1" t="s">
        <v>9208</v>
      </c>
      <c r="M290" s="1" t="s">
        <v>9955</v>
      </c>
    </row>
    <row r="291">
      <c r="A291" s="1" t="s">
        <v>9956</v>
      </c>
      <c r="B291" s="1" t="s">
        <v>7</v>
      </c>
      <c r="C291" s="1" t="s">
        <v>902</v>
      </c>
      <c r="F291" s="1" t="s">
        <v>9957</v>
      </c>
      <c r="G291" s="1" t="s">
        <v>8513</v>
      </c>
      <c r="H291" s="1" t="s">
        <v>9958</v>
      </c>
      <c r="I291" s="1">
        <v>2020.0</v>
      </c>
      <c r="J291" s="1" t="s">
        <v>8613</v>
      </c>
      <c r="K291" s="1" t="s">
        <v>536</v>
      </c>
      <c r="L291" s="1" t="s">
        <v>9959</v>
      </c>
      <c r="M291" s="1" t="s">
        <v>9960</v>
      </c>
    </row>
    <row r="292">
      <c r="A292" s="1" t="s">
        <v>9961</v>
      </c>
      <c r="B292" s="1" t="s">
        <v>7</v>
      </c>
      <c r="C292" s="1" t="s">
        <v>903</v>
      </c>
      <c r="F292" s="1" t="s">
        <v>9962</v>
      </c>
      <c r="G292" s="1" t="s">
        <v>8655</v>
      </c>
      <c r="H292" s="1" t="s">
        <v>9963</v>
      </c>
      <c r="I292" s="1">
        <v>2019.0</v>
      </c>
      <c r="J292" s="1" t="s">
        <v>8547</v>
      </c>
      <c r="K292" s="1" t="s">
        <v>536</v>
      </c>
      <c r="L292" s="1" t="s">
        <v>9550</v>
      </c>
      <c r="M292" s="1" t="s">
        <v>9964</v>
      </c>
    </row>
    <row r="293">
      <c r="A293" s="1" t="s">
        <v>9965</v>
      </c>
      <c r="B293" s="1" t="s">
        <v>6</v>
      </c>
      <c r="C293" s="1" t="s">
        <v>904</v>
      </c>
      <c r="D293" s="1"/>
      <c r="E293" s="1" t="s">
        <v>9966</v>
      </c>
      <c r="F293" s="1" t="s">
        <v>9967</v>
      </c>
      <c r="G293" s="1" t="s">
        <v>8990</v>
      </c>
      <c r="H293" s="1" t="s">
        <v>9968</v>
      </c>
      <c r="I293" s="1">
        <v>2015.0</v>
      </c>
      <c r="J293" s="1" t="s">
        <v>8493</v>
      </c>
      <c r="K293" s="1" t="s">
        <v>580</v>
      </c>
      <c r="L293" s="1" t="s">
        <v>8501</v>
      </c>
      <c r="M293" s="1" t="s">
        <v>9969</v>
      </c>
    </row>
    <row r="294">
      <c r="A294" s="1" t="s">
        <v>9970</v>
      </c>
      <c r="B294" s="1" t="s">
        <v>6</v>
      </c>
      <c r="C294" s="1" t="s">
        <v>905</v>
      </c>
      <c r="D294" s="1"/>
      <c r="E294" s="1" t="s">
        <v>9971</v>
      </c>
      <c r="F294" s="1" t="s">
        <v>9972</v>
      </c>
      <c r="G294" s="1" t="s">
        <v>8499</v>
      </c>
      <c r="H294" s="1" t="s">
        <v>9973</v>
      </c>
      <c r="I294" s="1">
        <v>2016.0</v>
      </c>
      <c r="J294" s="1" t="s">
        <v>8493</v>
      </c>
      <c r="K294" s="1" t="s">
        <v>550</v>
      </c>
      <c r="L294" s="1" t="s">
        <v>8709</v>
      </c>
      <c r="M294" s="1" t="s">
        <v>9974</v>
      </c>
    </row>
    <row r="295">
      <c r="A295" s="1" t="s">
        <v>9975</v>
      </c>
      <c r="B295" s="1" t="s">
        <v>6</v>
      </c>
      <c r="C295" s="1" t="s">
        <v>906</v>
      </c>
      <c r="D295" s="1"/>
      <c r="E295" s="1" t="s">
        <v>9976</v>
      </c>
      <c r="F295" s="1" t="s">
        <v>9977</v>
      </c>
      <c r="G295" s="1" t="s">
        <v>9478</v>
      </c>
      <c r="H295" s="1" t="s">
        <v>8961</v>
      </c>
      <c r="I295" s="1">
        <v>2009.0</v>
      </c>
      <c r="J295" s="1" t="s">
        <v>8493</v>
      </c>
      <c r="K295" s="1" t="s">
        <v>561</v>
      </c>
      <c r="L295" s="1" t="s">
        <v>9084</v>
      </c>
      <c r="M295" s="1" t="s">
        <v>9978</v>
      </c>
    </row>
    <row r="296">
      <c r="A296" s="1" t="s">
        <v>9979</v>
      </c>
      <c r="B296" s="1" t="s">
        <v>7</v>
      </c>
      <c r="C296" s="1" t="s">
        <v>907</v>
      </c>
      <c r="F296" s="1" t="s">
        <v>9980</v>
      </c>
      <c r="G296" s="1" t="s">
        <v>9530</v>
      </c>
      <c r="H296" s="1" t="s">
        <v>9981</v>
      </c>
      <c r="I296" s="1">
        <v>2018.0</v>
      </c>
      <c r="J296" s="1" t="s">
        <v>8547</v>
      </c>
      <c r="K296" s="1" t="s">
        <v>536</v>
      </c>
      <c r="L296" s="1" t="s">
        <v>8717</v>
      </c>
      <c r="M296" s="1" t="s">
        <v>9982</v>
      </c>
    </row>
    <row r="297">
      <c r="A297" s="1" t="s">
        <v>9983</v>
      </c>
      <c r="B297" s="1" t="s">
        <v>6</v>
      </c>
      <c r="C297" s="1" t="s">
        <v>908</v>
      </c>
      <c r="D297" s="1"/>
      <c r="E297" s="1" t="s">
        <v>9984</v>
      </c>
      <c r="F297" s="1" t="s">
        <v>9985</v>
      </c>
      <c r="G297" s="1" t="s">
        <v>8513</v>
      </c>
      <c r="H297" s="1" t="s">
        <v>8701</v>
      </c>
      <c r="I297" s="1">
        <v>2013.0</v>
      </c>
      <c r="J297" s="1" t="s">
        <v>8613</v>
      </c>
      <c r="K297" s="1" t="s">
        <v>909</v>
      </c>
      <c r="L297" s="1" t="s">
        <v>8522</v>
      </c>
      <c r="M297" s="1" t="s">
        <v>9986</v>
      </c>
    </row>
    <row r="298">
      <c r="A298" s="1" t="s">
        <v>9987</v>
      </c>
      <c r="B298" s="1" t="s">
        <v>6</v>
      </c>
      <c r="C298" s="1" t="s">
        <v>910</v>
      </c>
      <c r="D298" s="1"/>
      <c r="E298" s="1" t="s">
        <v>9988</v>
      </c>
      <c r="F298" s="1" t="s">
        <v>9989</v>
      </c>
      <c r="G298" s="1" t="s">
        <v>8672</v>
      </c>
      <c r="H298" s="1" t="s">
        <v>8546</v>
      </c>
      <c r="I298" s="1">
        <v>2015.0</v>
      </c>
      <c r="J298" s="1" t="s">
        <v>8493</v>
      </c>
      <c r="K298" s="1" t="s">
        <v>894</v>
      </c>
      <c r="L298" s="1" t="s">
        <v>9990</v>
      </c>
      <c r="M298" s="1" t="s">
        <v>9991</v>
      </c>
    </row>
    <row r="299">
      <c r="A299" s="1" t="s">
        <v>9992</v>
      </c>
      <c r="B299" s="1" t="s">
        <v>6</v>
      </c>
      <c r="C299" s="1" t="s">
        <v>911</v>
      </c>
      <c r="D299" s="1"/>
      <c r="E299" s="1" t="s">
        <v>9993</v>
      </c>
      <c r="F299" s="1" t="s">
        <v>9994</v>
      </c>
      <c r="G299" s="1" t="s">
        <v>9304</v>
      </c>
      <c r="H299" s="1" t="s">
        <v>9609</v>
      </c>
      <c r="I299" s="1">
        <v>2007.0</v>
      </c>
      <c r="J299" s="1" t="s">
        <v>8515</v>
      </c>
      <c r="K299" s="1" t="s">
        <v>876</v>
      </c>
      <c r="L299" s="1" t="s">
        <v>9995</v>
      </c>
      <c r="M299" s="1" t="s">
        <v>9996</v>
      </c>
    </row>
    <row r="300">
      <c r="A300" s="1" t="s">
        <v>9997</v>
      </c>
      <c r="B300" s="1" t="s">
        <v>6</v>
      </c>
      <c r="C300" s="1" t="s">
        <v>912</v>
      </c>
      <c r="D300" s="1"/>
      <c r="E300" s="1" t="s">
        <v>9998</v>
      </c>
      <c r="F300" s="1" t="s">
        <v>9999</v>
      </c>
      <c r="G300" s="1" t="s">
        <v>8513</v>
      </c>
      <c r="H300" s="1" t="s">
        <v>8535</v>
      </c>
      <c r="I300" s="1">
        <v>2012.0</v>
      </c>
      <c r="J300" s="1" t="s">
        <v>8507</v>
      </c>
      <c r="K300" s="1" t="s">
        <v>563</v>
      </c>
      <c r="L300" s="1" t="s">
        <v>8783</v>
      </c>
      <c r="M300" s="1" t="s">
        <v>10000</v>
      </c>
    </row>
    <row r="301">
      <c r="A301" s="1" t="s">
        <v>10001</v>
      </c>
      <c r="B301" s="1" t="s">
        <v>6</v>
      </c>
      <c r="C301" s="1" t="s">
        <v>913</v>
      </c>
      <c r="D301" s="1"/>
      <c r="E301" s="1" t="s">
        <v>10002</v>
      </c>
      <c r="F301" s="1" t="s">
        <v>10003</v>
      </c>
      <c r="G301" s="1" t="s">
        <v>10004</v>
      </c>
      <c r="H301" s="1" t="s">
        <v>10005</v>
      </c>
      <c r="I301" s="1">
        <v>2010.0</v>
      </c>
      <c r="J301" s="1" t="s">
        <v>8645</v>
      </c>
      <c r="K301" s="1" t="s">
        <v>914</v>
      </c>
      <c r="L301" s="1" t="s">
        <v>8873</v>
      </c>
      <c r="M301" s="1" t="s">
        <v>10006</v>
      </c>
    </row>
    <row r="302">
      <c r="A302" s="1" t="s">
        <v>10007</v>
      </c>
      <c r="B302" s="1" t="s">
        <v>6</v>
      </c>
      <c r="C302" s="1" t="s">
        <v>915</v>
      </c>
      <c r="D302" s="1"/>
      <c r="E302" s="1" t="s">
        <v>10008</v>
      </c>
      <c r="F302" s="1" t="s">
        <v>10009</v>
      </c>
      <c r="G302" s="1" t="s">
        <v>8545</v>
      </c>
      <c r="H302" s="1" t="s">
        <v>10010</v>
      </c>
      <c r="I302" s="1">
        <v>2010.0</v>
      </c>
      <c r="J302" s="1" t="s">
        <v>8613</v>
      </c>
      <c r="K302" s="1" t="s">
        <v>710</v>
      </c>
      <c r="L302" s="1" t="s">
        <v>10011</v>
      </c>
      <c r="M302" s="1" t="s">
        <v>10012</v>
      </c>
    </row>
    <row r="303">
      <c r="A303" s="1" t="s">
        <v>10013</v>
      </c>
      <c r="B303" s="1" t="s">
        <v>6</v>
      </c>
      <c r="C303" s="1" t="s">
        <v>916</v>
      </c>
      <c r="D303" s="1"/>
      <c r="E303" s="1" t="s">
        <v>10014</v>
      </c>
      <c r="F303" s="1" t="s">
        <v>10015</v>
      </c>
      <c r="G303" s="1" t="s">
        <v>10016</v>
      </c>
      <c r="H303" s="1" t="s">
        <v>10017</v>
      </c>
      <c r="I303" s="1">
        <v>2017.0</v>
      </c>
      <c r="J303" s="1" t="s">
        <v>8507</v>
      </c>
      <c r="K303" s="1" t="s">
        <v>561</v>
      </c>
      <c r="L303" s="1" t="s">
        <v>8873</v>
      </c>
      <c r="M303" s="1" t="s">
        <v>10018</v>
      </c>
    </row>
    <row r="304">
      <c r="A304" s="1" t="s">
        <v>10019</v>
      </c>
      <c r="B304" s="1" t="s">
        <v>6</v>
      </c>
      <c r="C304" s="1" t="s">
        <v>917</v>
      </c>
      <c r="D304" s="1"/>
      <c r="E304" s="1" t="s">
        <v>10020</v>
      </c>
      <c r="F304" s="1" t="s">
        <v>10021</v>
      </c>
      <c r="G304" s="1" t="s">
        <v>8672</v>
      </c>
      <c r="H304" s="1" t="s">
        <v>10022</v>
      </c>
      <c r="I304" s="1">
        <v>2018.0</v>
      </c>
      <c r="J304" s="1" t="s">
        <v>8507</v>
      </c>
      <c r="K304" s="1" t="s">
        <v>561</v>
      </c>
      <c r="L304" s="1" t="s">
        <v>8783</v>
      </c>
      <c r="M304" s="1" t="s">
        <v>10023</v>
      </c>
    </row>
    <row r="305">
      <c r="A305" s="1" t="s">
        <v>10024</v>
      </c>
      <c r="B305" s="1" t="s">
        <v>7</v>
      </c>
      <c r="C305" s="1" t="s">
        <v>918</v>
      </c>
      <c r="F305" s="1" t="s">
        <v>10025</v>
      </c>
      <c r="G305" s="1" t="s">
        <v>8777</v>
      </c>
      <c r="H305" s="1" t="s">
        <v>8540</v>
      </c>
      <c r="I305" s="1">
        <v>2018.0</v>
      </c>
      <c r="J305" s="1" t="s">
        <v>8493</v>
      </c>
      <c r="K305" s="1" t="s">
        <v>536</v>
      </c>
      <c r="L305" s="1" t="s">
        <v>8565</v>
      </c>
      <c r="M305" s="1" t="s">
        <v>10026</v>
      </c>
    </row>
    <row r="306">
      <c r="A306" s="1" t="s">
        <v>10027</v>
      </c>
      <c r="B306" s="1" t="s">
        <v>6</v>
      </c>
      <c r="C306" s="1" t="s">
        <v>919</v>
      </c>
      <c r="D306" s="1"/>
      <c r="E306" s="1" t="s">
        <v>8900</v>
      </c>
      <c r="F306" s="1" t="s">
        <v>10028</v>
      </c>
      <c r="G306" s="1" t="s">
        <v>8722</v>
      </c>
      <c r="H306" s="1" t="s">
        <v>8662</v>
      </c>
      <c r="I306" s="1">
        <v>2020.0</v>
      </c>
      <c r="J306" s="1" t="s">
        <v>8493</v>
      </c>
      <c r="K306" s="1" t="s">
        <v>696</v>
      </c>
      <c r="L306" s="1" t="s">
        <v>8501</v>
      </c>
      <c r="M306" s="1" t="s">
        <v>10029</v>
      </c>
    </row>
    <row r="307">
      <c r="A307" s="1" t="s">
        <v>10030</v>
      </c>
      <c r="B307" s="1" t="s">
        <v>6</v>
      </c>
      <c r="C307" s="1" t="s">
        <v>920</v>
      </c>
      <c r="D307" s="1"/>
      <c r="E307" s="1" t="s">
        <v>10031</v>
      </c>
      <c r="F307" s="1" t="s">
        <v>10032</v>
      </c>
      <c r="G307" s="1" t="s">
        <v>8513</v>
      </c>
      <c r="H307" s="1" t="s">
        <v>10033</v>
      </c>
      <c r="I307" s="1">
        <v>2019.0</v>
      </c>
      <c r="J307" s="1" t="s">
        <v>8493</v>
      </c>
      <c r="K307" s="1" t="s">
        <v>778</v>
      </c>
      <c r="L307" s="1" t="s">
        <v>9641</v>
      </c>
      <c r="M307" s="1" t="s">
        <v>10034</v>
      </c>
    </row>
    <row r="308">
      <c r="A308" s="1" t="s">
        <v>10035</v>
      </c>
      <c r="B308" s="1" t="s">
        <v>7</v>
      </c>
      <c r="C308" s="1" t="s">
        <v>921</v>
      </c>
      <c r="F308" s="1" t="s">
        <v>10036</v>
      </c>
      <c r="G308" s="1" t="s">
        <v>8513</v>
      </c>
      <c r="H308" s="1" t="s">
        <v>10037</v>
      </c>
      <c r="I308" s="1">
        <v>2018.0</v>
      </c>
      <c r="J308" s="1" t="s">
        <v>8547</v>
      </c>
      <c r="K308" s="1" t="s">
        <v>536</v>
      </c>
      <c r="L308" s="1" t="s">
        <v>8668</v>
      </c>
      <c r="M308" s="1" t="s">
        <v>10038</v>
      </c>
    </row>
    <row r="309">
      <c r="A309" s="1" t="s">
        <v>10039</v>
      </c>
      <c r="B309" s="1" t="s">
        <v>6</v>
      </c>
      <c r="C309" s="1" t="s">
        <v>922</v>
      </c>
      <c r="D309" s="1"/>
      <c r="E309" s="1" t="s">
        <v>10040</v>
      </c>
      <c r="F309" s="1" t="s">
        <v>10041</v>
      </c>
      <c r="G309" s="1" t="s">
        <v>8513</v>
      </c>
      <c r="H309" s="1" t="s">
        <v>10042</v>
      </c>
      <c r="I309" s="1">
        <v>2018.0</v>
      </c>
      <c r="J309" s="1" t="s">
        <v>8493</v>
      </c>
      <c r="K309" s="1" t="s">
        <v>923</v>
      </c>
      <c r="L309" s="1" t="s">
        <v>9641</v>
      </c>
      <c r="M309" s="1" t="s">
        <v>10043</v>
      </c>
    </row>
    <row r="310">
      <c r="A310" s="1" t="s">
        <v>10044</v>
      </c>
      <c r="B310" s="1" t="s">
        <v>6</v>
      </c>
      <c r="C310" s="1" t="s">
        <v>924</v>
      </c>
      <c r="D310" s="1"/>
      <c r="E310" s="1" t="s">
        <v>10045</v>
      </c>
      <c r="F310" s="1" t="s">
        <v>10046</v>
      </c>
      <c r="G310" s="1" t="s">
        <v>8513</v>
      </c>
      <c r="H310" s="1" t="s">
        <v>9703</v>
      </c>
      <c r="I310" s="1">
        <v>1986.0</v>
      </c>
      <c r="J310" s="1" t="s">
        <v>8493</v>
      </c>
      <c r="K310" s="1" t="s">
        <v>700</v>
      </c>
      <c r="L310" s="1" t="s">
        <v>8522</v>
      </c>
      <c r="M310" s="1" t="s">
        <v>10047</v>
      </c>
    </row>
    <row r="311">
      <c r="A311" s="1" t="s">
        <v>10048</v>
      </c>
      <c r="B311" s="1" t="s">
        <v>6</v>
      </c>
      <c r="C311" s="1" t="s">
        <v>925</v>
      </c>
      <c r="D311" s="1"/>
      <c r="E311" s="1" t="s">
        <v>10049</v>
      </c>
      <c r="F311" s="1" t="s">
        <v>10050</v>
      </c>
      <c r="G311" s="1" t="s">
        <v>8777</v>
      </c>
      <c r="H311" s="1" t="s">
        <v>10051</v>
      </c>
      <c r="I311" s="1">
        <v>2014.0</v>
      </c>
      <c r="J311" s="1" t="s">
        <v>8547</v>
      </c>
      <c r="K311" s="1" t="s">
        <v>552</v>
      </c>
      <c r="L311" s="1" t="s">
        <v>10052</v>
      </c>
      <c r="M311" s="1" t="s">
        <v>10053</v>
      </c>
    </row>
    <row r="312">
      <c r="A312" s="1" t="s">
        <v>10054</v>
      </c>
      <c r="B312" s="1" t="s">
        <v>6</v>
      </c>
      <c r="C312" s="1" t="s">
        <v>926</v>
      </c>
      <c r="F312" s="1" t="s">
        <v>10055</v>
      </c>
      <c r="G312" s="1" t="s">
        <v>8513</v>
      </c>
      <c r="H312" s="1" t="s">
        <v>8965</v>
      </c>
      <c r="I312" s="1">
        <v>2018.0</v>
      </c>
      <c r="J312" s="1" t="s">
        <v>8493</v>
      </c>
      <c r="K312" s="1" t="s">
        <v>778</v>
      </c>
      <c r="L312" s="1" t="s">
        <v>9641</v>
      </c>
      <c r="M312" s="1" t="s">
        <v>10056</v>
      </c>
    </row>
    <row r="313">
      <c r="A313" s="1" t="s">
        <v>10057</v>
      </c>
      <c r="B313" s="1" t="s">
        <v>6</v>
      </c>
      <c r="C313" s="1" t="s">
        <v>927</v>
      </c>
      <c r="G313" s="1" t="s">
        <v>8545</v>
      </c>
      <c r="H313" s="1" t="s">
        <v>9921</v>
      </c>
      <c r="I313" s="1">
        <v>2018.0</v>
      </c>
      <c r="J313" s="1" t="s">
        <v>8547</v>
      </c>
      <c r="K313" s="1" t="s">
        <v>587</v>
      </c>
      <c r="L313" s="1" t="s">
        <v>10058</v>
      </c>
      <c r="M313" s="1" t="s">
        <v>10059</v>
      </c>
    </row>
    <row r="314">
      <c r="A314" s="1" t="s">
        <v>10060</v>
      </c>
      <c r="B314" s="1" t="s">
        <v>6</v>
      </c>
      <c r="C314" s="1" t="s">
        <v>928</v>
      </c>
      <c r="D314" s="1"/>
      <c r="E314" s="1" t="s">
        <v>10061</v>
      </c>
      <c r="F314" s="1" t="s">
        <v>10062</v>
      </c>
      <c r="G314" s="1" t="s">
        <v>8545</v>
      </c>
      <c r="H314" s="1" t="s">
        <v>10063</v>
      </c>
      <c r="I314" s="1">
        <v>2017.0</v>
      </c>
      <c r="J314" s="1" t="s">
        <v>8493</v>
      </c>
      <c r="K314" s="1" t="s">
        <v>929</v>
      </c>
      <c r="L314" s="1" t="s">
        <v>9641</v>
      </c>
      <c r="M314" s="1" t="s">
        <v>10064</v>
      </c>
    </row>
    <row r="315">
      <c r="A315" s="1" t="s">
        <v>10065</v>
      </c>
      <c r="B315" s="1" t="s">
        <v>6</v>
      </c>
      <c r="C315" s="1" t="s">
        <v>930</v>
      </c>
      <c r="D315" s="1"/>
      <c r="E315" s="1" t="s">
        <v>10066</v>
      </c>
      <c r="F315" s="1" t="s">
        <v>10067</v>
      </c>
      <c r="G315" s="1" t="s">
        <v>10068</v>
      </c>
      <c r="H315" s="1" t="s">
        <v>10069</v>
      </c>
      <c r="I315" s="1">
        <v>2013.0</v>
      </c>
      <c r="J315" s="1" t="s">
        <v>8507</v>
      </c>
      <c r="K315" s="1" t="s">
        <v>761</v>
      </c>
      <c r="L315" s="1" t="s">
        <v>8620</v>
      </c>
      <c r="M315" s="1" t="s">
        <v>10070</v>
      </c>
    </row>
    <row r="316">
      <c r="A316" s="1" t="s">
        <v>10071</v>
      </c>
      <c r="B316" s="1" t="s">
        <v>6</v>
      </c>
      <c r="C316" s="1" t="s">
        <v>931</v>
      </c>
      <c r="D316" s="1"/>
      <c r="E316" s="1" t="s">
        <v>10072</v>
      </c>
      <c r="F316" s="1" t="s">
        <v>10073</v>
      </c>
      <c r="G316" s="1" t="s">
        <v>10074</v>
      </c>
      <c r="H316" s="1" t="s">
        <v>10075</v>
      </c>
      <c r="I316" s="1">
        <v>2018.0</v>
      </c>
      <c r="J316" s="1" t="s">
        <v>8515</v>
      </c>
      <c r="K316" s="1" t="s">
        <v>700</v>
      </c>
      <c r="L316" s="1" t="s">
        <v>10076</v>
      </c>
      <c r="M316" s="1" t="s">
        <v>10077</v>
      </c>
    </row>
    <row r="317">
      <c r="A317" s="1" t="s">
        <v>10078</v>
      </c>
      <c r="B317" s="1" t="s">
        <v>6</v>
      </c>
      <c r="C317" s="1" t="s">
        <v>932</v>
      </c>
      <c r="D317" s="1"/>
      <c r="E317" s="1" t="s">
        <v>10079</v>
      </c>
      <c r="F317" s="1" t="s">
        <v>10080</v>
      </c>
      <c r="G317" s="1" t="s">
        <v>8545</v>
      </c>
      <c r="H317" s="1" t="s">
        <v>9017</v>
      </c>
      <c r="I317" s="1">
        <v>2017.0</v>
      </c>
      <c r="J317" s="1" t="s">
        <v>8547</v>
      </c>
      <c r="K317" s="1" t="s">
        <v>576</v>
      </c>
      <c r="L317" s="1" t="s">
        <v>10081</v>
      </c>
      <c r="M317" s="1" t="s">
        <v>10082</v>
      </c>
    </row>
    <row r="318">
      <c r="A318" s="1" t="s">
        <v>10083</v>
      </c>
      <c r="B318" s="1" t="s">
        <v>6</v>
      </c>
      <c r="C318" s="1" t="s">
        <v>933</v>
      </c>
      <c r="D318" s="1"/>
      <c r="E318" s="1" t="s">
        <v>10084</v>
      </c>
      <c r="F318" s="1" t="s">
        <v>10085</v>
      </c>
      <c r="G318" s="1" t="s">
        <v>8513</v>
      </c>
      <c r="H318" s="1" t="s">
        <v>10086</v>
      </c>
      <c r="I318" s="1">
        <v>2015.0</v>
      </c>
      <c r="J318" s="1" t="s">
        <v>8493</v>
      </c>
      <c r="K318" s="1" t="s">
        <v>673</v>
      </c>
      <c r="L318" s="1" t="s">
        <v>10087</v>
      </c>
      <c r="M318" s="1" t="s">
        <v>10088</v>
      </c>
    </row>
    <row r="319">
      <c r="A319" s="1" t="s">
        <v>10089</v>
      </c>
      <c r="B319" s="1" t="s">
        <v>6</v>
      </c>
      <c r="C319" s="1" t="s">
        <v>934</v>
      </c>
      <c r="D319" s="1"/>
      <c r="E319" s="1" t="s">
        <v>10090</v>
      </c>
      <c r="F319" s="1" t="s">
        <v>10091</v>
      </c>
      <c r="G319" s="1" t="s">
        <v>9391</v>
      </c>
      <c r="H319" s="1" t="s">
        <v>10092</v>
      </c>
      <c r="I319" s="1">
        <v>2018.0</v>
      </c>
      <c r="J319" s="1" t="s">
        <v>8645</v>
      </c>
      <c r="K319" s="1" t="s">
        <v>694</v>
      </c>
      <c r="L319" s="1" t="s">
        <v>8691</v>
      </c>
      <c r="M319" s="1" t="s">
        <v>10093</v>
      </c>
    </row>
    <row r="320">
      <c r="A320" s="1" t="s">
        <v>10094</v>
      </c>
      <c r="B320" s="1" t="s">
        <v>6</v>
      </c>
      <c r="C320" s="1" t="s">
        <v>935</v>
      </c>
      <c r="D320" s="1"/>
      <c r="E320" s="1" t="s">
        <v>10095</v>
      </c>
      <c r="F320" s="1" t="s">
        <v>10096</v>
      </c>
      <c r="G320" s="1" t="s">
        <v>10097</v>
      </c>
      <c r="H320" s="1" t="s">
        <v>10098</v>
      </c>
      <c r="I320" s="1">
        <v>2016.0</v>
      </c>
      <c r="J320" s="1" t="s">
        <v>8547</v>
      </c>
      <c r="K320" s="1" t="s">
        <v>580</v>
      </c>
      <c r="L320" s="1" t="s">
        <v>10099</v>
      </c>
      <c r="M320" s="1" t="s">
        <v>10100</v>
      </c>
    </row>
    <row r="321">
      <c r="A321" s="1" t="s">
        <v>10101</v>
      </c>
      <c r="B321" s="1" t="s">
        <v>7</v>
      </c>
      <c r="C321" s="1" t="s">
        <v>936</v>
      </c>
      <c r="G321" s="1" t="s">
        <v>8513</v>
      </c>
      <c r="H321" s="1" t="s">
        <v>9229</v>
      </c>
      <c r="I321" s="1">
        <v>2018.0</v>
      </c>
      <c r="J321" s="1" t="s">
        <v>8493</v>
      </c>
      <c r="K321" s="1" t="s">
        <v>536</v>
      </c>
      <c r="L321" s="1" t="s">
        <v>10102</v>
      </c>
      <c r="M321" s="1" t="s">
        <v>10103</v>
      </c>
    </row>
    <row r="322">
      <c r="A322" s="1" t="s">
        <v>10104</v>
      </c>
      <c r="B322" s="1" t="s">
        <v>6</v>
      </c>
      <c r="C322" s="1" t="s">
        <v>937</v>
      </c>
      <c r="D322" s="1"/>
      <c r="E322" s="1" t="s">
        <v>10105</v>
      </c>
      <c r="F322" s="1" t="s">
        <v>10106</v>
      </c>
      <c r="G322" s="1" t="s">
        <v>8491</v>
      </c>
      <c r="H322" s="1" t="s">
        <v>10107</v>
      </c>
      <c r="I322" s="1">
        <v>2020.0</v>
      </c>
      <c r="J322" s="1" t="s">
        <v>8493</v>
      </c>
      <c r="K322" s="1" t="s">
        <v>929</v>
      </c>
      <c r="L322" s="1" t="s">
        <v>9641</v>
      </c>
      <c r="M322" s="1" t="s">
        <v>10108</v>
      </c>
    </row>
    <row r="323">
      <c r="A323" s="1" t="s">
        <v>10109</v>
      </c>
      <c r="B323" s="1" t="s">
        <v>7</v>
      </c>
      <c r="C323" s="1" t="s">
        <v>938</v>
      </c>
      <c r="F323" s="1" t="s">
        <v>10110</v>
      </c>
      <c r="G323" s="1" t="s">
        <v>8611</v>
      </c>
      <c r="H323" s="1" t="s">
        <v>10111</v>
      </c>
      <c r="I323" s="1">
        <v>2013.0</v>
      </c>
      <c r="J323" s="1" t="s">
        <v>8613</v>
      </c>
      <c r="K323" s="1" t="s">
        <v>536</v>
      </c>
      <c r="L323" s="1" t="s">
        <v>10112</v>
      </c>
      <c r="M323" s="1" t="s">
        <v>10113</v>
      </c>
    </row>
    <row r="324">
      <c r="A324" s="1" t="s">
        <v>10114</v>
      </c>
      <c r="B324" s="1" t="s">
        <v>7</v>
      </c>
      <c r="C324" s="1" t="s">
        <v>939</v>
      </c>
      <c r="D324" s="1"/>
      <c r="E324" s="1" t="s">
        <v>10115</v>
      </c>
      <c r="F324" s="1" t="s">
        <v>10116</v>
      </c>
      <c r="G324" s="1" t="s">
        <v>8491</v>
      </c>
      <c r="H324" s="1" t="s">
        <v>10117</v>
      </c>
      <c r="I324" s="1">
        <v>2017.0</v>
      </c>
      <c r="J324" s="1" t="s">
        <v>8613</v>
      </c>
      <c r="K324" s="1" t="s">
        <v>536</v>
      </c>
      <c r="L324" s="1" t="s">
        <v>10118</v>
      </c>
      <c r="M324" s="1" t="s">
        <v>10119</v>
      </c>
    </row>
    <row r="325">
      <c r="A325" s="1" t="s">
        <v>10120</v>
      </c>
      <c r="B325" s="1" t="s">
        <v>6</v>
      </c>
      <c r="C325" s="1" t="s">
        <v>940</v>
      </c>
      <c r="D325" s="1"/>
      <c r="E325" s="1" t="s">
        <v>10121</v>
      </c>
      <c r="F325" s="1" t="s">
        <v>10122</v>
      </c>
      <c r="G325" s="1" t="s">
        <v>8513</v>
      </c>
      <c r="H325" s="1" t="s">
        <v>10123</v>
      </c>
      <c r="I325" s="1">
        <v>2019.0</v>
      </c>
      <c r="J325" s="1" t="s">
        <v>8515</v>
      </c>
      <c r="K325" s="1" t="s">
        <v>599</v>
      </c>
      <c r="L325" s="1" t="s">
        <v>8759</v>
      </c>
      <c r="M325" s="1" t="s">
        <v>10124</v>
      </c>
    </row>
    <row r="326">
      <c r="A326" s="1" t="s">
        <v>10125</v>
      </c>
      <c r="B326" s="1" t="s">
        <v>7</v>
      </c>
      <c r="C326" s="1" t="s">
        <v>941</v>
      </c>
      <c r="F326" s="1" t="s">
        <v>10126</v>
      </c>
      <c r="G326" s="1" t="s">
        <v>8611</v>
      </c>
      <c r="H326" s="1" t="s">
        <v>10127</v>
      </c>
      <c r="I326" s="1">
        <v>2020.0</v>
      </c>
      <c r="J326" s="1" t="s">
        <v>8493</v>
      </c>
      <c r="K326" s="1" t="s">
        <v>571</v>
      </c>
      <c r="L326" s="1" t="s">
        <v>10128</v>
      </c>
      <c r="M326" s="1" t="s">
        <v>10129</v>
      </c>
    </row>
    <row r="327">
      <c r="A327" s="1" t="s">
        <v>10130</v>
      </c>
      <c r="B327" s="1" t="s">
        <v>6</v>
      </c>
      <c r="C327" s="1" t="s">
        <v>942</v>
      </c>
      <c r="D327" s="1"/>
      <c r="E327" s="1" t="s">
        <v>10131</v>
      </c>
      <c r="G327" s="1" t="s">
        <v>8513</v>
      </c>
      <c r="H327" s="1" t="s">
        <v>10132</v>
      </c>
      <c r="I327" s="1">
        <v>2019.0</v>
      </c>
      <c r="J327" s="1" t="s">
        <v>8613</v>
      </c>
      <c r="K327" s="1" t="s">
        <v>943</v>
      </c>
      <c r="L327" s="1" t="s">
        <v>8646</v>
      </c>
      <c r="M327" s="1" t="s">
        <v>10133</v>
      </c>
    </row>
    <row r="328">
      <c r="A328" s="1" t="s">
        <v>10134</v>
      </c>
      <c r="B328" s="1" t="s">
        <v>6</v>
      </c>
      <c r="C328" s="1" t="s">
        <v>944</v>
      </c>
      <c r="D328" s="1"/>
      <c r="E328" s="1" t="s">
        <v>10135</v>
      </c>
      <c r="G328" s="1" t="s">
        <v>8513</v>
      </c>
      <c r="H328" s="1" t="s">
        <v>10136</v>
      </c>
      <c r="I328" s="1">
        <v>2012.0</v>
      </c>
      <c r="J328" s="1" t="s">
        <v>8645</v>
      </c>
      <c r="K328" s="1" t="s">
        <v>528</v>
      </c>
      <c r="L328" s="1" t="s">
        <v>8646</v>
      </c>
      <c r="M328" s="1" t="s">
        <v>10137</v>
      </c>
    </row>
    <row r="329">
      <c r="A329" s="1" t="s">
        <v>10138</v>
      </c>
      <c r="B329" s="1" t="s">
        <v>6</v>
      </c>
      <c r="C329" s="1" t="s">
        <v>945</v>
      </c>
      <c r="D329" s="1"/>
      <c r="E329" s="1" t="s">
        <v>10139</v>
      </c>
      <c r="G329" s="1" t="s">
        <v>8513</v>
      </c>
      <c r="H329" s="1" t="s">
        <v>10140</v>
      </c>
      <c r="I329" s="1">
        <v>2018.0</v>
      </c>
      <c r="J329" s="1" t="s">
        <v>8493</v>
      </c>
      <c r="K329" s="1" t="s">
        <v>561</v>
      </c>
      <c r="L329" s="1" t="s">
        <v>8646</v>
      </c>
      <c r="M329" s="1" t="s">
        <v>10141</v>
      </c>
    </row>
    <row r="330">
      <c r="A330" s="1" t="s">
        <v>10142</v>
      </c>
      <c r="B330" s="1" t="s">
        <v>6</v>
      </c>
      <c r="C330" s="1" t="s">
        <v>946</v>
      </c>
      <c r="D330" s="1"/>
      <c r="E330" s="1" t="s">
        <v>10143</v>
      </c>
      <c r="G330" s="1" t="s">
        <v>9727</v>
      </c>
      <c r="H330" s="1" t="s">
        <v>10144</v>
      </c>
      <c r="I330" s="1">
        <v>2019.0</v>
      </c>
      <c r="J330" s="1" t="s">
        <v>8613</v>
      </c>
      <c r="K330" s="1" t="s">
        <v>947</v>
      </c>
      <c r="L330" s="1" t="s">
        <v>8663</v>
      </c>
      <c r="M330" s="1" t="s">
        <v>10145</v>
      </c>
    </row>
    <row r="331">
      <c r="A331" s="1" t="s">
        <v>10146</v>
      </c>
      <c r="B331" s="1" t="s">
        <v>6</v>
      </c>
      <c r="C331" s="1" t="s">
        <v>948</v>
      </c>
      <c r="D331" s="1"/>
      <c r="E331" s="1" t="s">
        <v>10147</v>
      </c>
      <c r="F331" s="1" t="s">
        <v>10148</v>
      </c>
      <c r="G331" s="1" t="s">
        <v>8513</v>
      </c>
      <c r="H331" s="1" t="s">
        <v>10149</v>
      </c>
      <c r="I331" s="1">
        <v>2020.0</v>
      </c>
      <c r="J331" s="1" t="s">
        <v>8507</v>
      </c>
      <c r="K331" s="1" t="s">
        <v>587</v>
      </c>
      <c r="L331" s="1" t="s">
        <v>8759</v>
      </c>
      <c r="M331" s="1" t="s">
        <v>10150</v>
      </c>
    </row>
    <row r="332">
      <c r="A332" s="1" t="s">
        <v>10151</v>
      </c>
      <c r="B332" s="1" t="s">
        <v>6</v>
      </c>
      <c r="C332" s="1" t="s">
        <v>949</v>
      </c>
      <c r="D332" s="1"/>
      <c r="E332" s="1" t="s">
        <v>10152</v>
      </c>
      <c r="F332" s="1" t="s">
        <v>10153</v>
      </c>
      <c r="G332" s="1" t="s">
        <v>9367</v>
      </c>
      <c r="H332" s="1" t="s">
        <v>10154</v>
      </c>
      <c r="I332" s="1">
        <v>2017.0</v>
      </c>
      <c r="J332" s="1" t="s">
        <v>8507</v>
      </c>
      <c r="K332" s="1" t="s">
        <v>645</v>
      </c>
      <c r="L332" s="1" t="s">
        <v>8522</v>
      </c>
      <c r="M332" s="1" t="s">
        <v>10155</v>
      </c>
    </row>
    <row r="333">
      <c r="A333" s="1" t="s">
        <v>10156</v>
      </c>
      <c r="B333" s="1" t="s">
        <v>6</v>
      </c>
      <c r="C333" s="1" t="s">
        <v>950</v>
      </c>
      <c r="D333" s="1"/>
      <c r="E333" s="1" t="s">
        <v>10157</v>
      </c>
      <c r="F333" s="1" t="s">
        <v>10158</v>
      </c>
      <c r="G333" s="1" t="s">
        <v>8513</v>
      </c>
      <c r="H333" s="1" t="s">
        <v>10159</v>
      </c>
      <c r="I333" s="1">
        <v>2008.0</v>
      </c>
      <c r="J333" s="1" t="s">
        <v>8493</v>
      </c>
      <c r="K333" s="1" t="s">
        <v>602</v>
      </c>
      <c r="L333" s="1" t="s">
        <v>8948</v>
      </c>
      <c r="M333" s="1" t="s">
        <v>10160</v>
      </c>
    </row>
    <row r="334">
      <c r="A334" s="1" t="s">
        <v>10161</v>
      </c>
      <c r="B334" s="1" t="s">
        <v>6</v>
      </c>
      <c r="C334" s="1" t="s">
        <v>951</v>
      </c>
      <c r="D334" s="1"/>
      <c r="E334" s="1" t="s">
        <v>10162</v>
      </c>
      <c r="F334" s="1" t="s">
        <v>10163</v>
      </c>
      <c r="G334" s="1" t="s">
        <v>10164</v>
      </c>
      <c r="H334" s="1" t="s">
        <v>10165</v>
      </c>
      <c r="I334" s="1">
        <v>2012.0</v>
      </c>
      <c r="J334" s="1" t="s">
        <v>8507</v>
      </c>
      <c r="K334" s="1" t="s">
        <v>550</v>
      </c>
      <c r="L334" s="1" t="s">
        <v>10166</v>
      </c>
      <c r="M334" s="1" t="s">
        <v>10167</v>
      </c>
    </row>
    <row r="335">
      <c r="A335" s="1" t="s">
        <v>10168</v>
      </c>
      <c r="B335" s="1" t="s">
        <v>7</v>
      </c>
      <c r="C335" s="1" t="s">
        <v>952</v>
      </c>
      <c r="F335" s="1" t="s">
        <v>10169</v>
      </c>
      <c r="G335" s="1" t="s">
        <v>6324</v>
      </c>
      <c r="H335" s="1" t="s">
        <v>8528</v>
      </c>
      <c r="I335" s="1">
        <v>2014.0</v>
      </c>
      <c r="J335" s="1" t="s">
        <v>8547</v>
      </c>
      <c r="K335" s="1" t="s">
        <v>536</v>
      </c>
      <c r="L335" s="1" t="s">
        <v>8565</v>
      </c>
      <c r="M335" s="1" t="s">
        <v>10170</v>
      </c>
    </row>
    <row r="336">
      <c r="A336" s="1" t="s">
        <v>10171</v>
      </c>
      <c r="B336" s="1" t="s">
        <v>6</v>
      </c>
      <c r="C336" s="1" t="s">
        <v>953</v>
      </c>
      <c r="D336" s="1"/>
      <c r="E336" s="1" t="s">
        <v>10172</v>
      </c>
      <c r="F336" s="1" t="s">
        <v>10173</v>
      </c>
      <c r="G336" s="1" t="s">
        <v>8611</v>
      </c>
      <c r="H336" s="1" t="s">
        <v>10174</v>
      </c>
      <c r="I336" s="1">
        <v>2018.0</v>
      </c>
      <c r="J336" s="1" t="s">
        <v>8493</v>
      </c>
      <c r="K336" s="1" t="s">
        <v>673</v>
      </c>
      <c r="L336" s="1" t="s">
        <v>8522</v>
      </c>
      <c r="M336" s="1" t="s">
        <v>10175</v>
      </c>
    </row>
    <row r="337">
      <c r="A337" s="1" t="s">
        <v>10176</v>
      </c>
      <c r="B337" s="1" t="s">
        <v>7</v>
      </c>
      <c r="C337" s="1" t="s">
        <v>954</v>
      </c>
      <c r="F337" s="1" t="s">
        <v>10177</v>
      </c>
      <c r="G337" s="1" t="s">
        <v>8611</v>
      </c>
      <c r="H337" s="1" t="s">
        <v>9075</v>
      </c>
      <c r="I337" s="1">
        <v>2017.0</v>
      </c>
      <c r="J337" s="1" t="s">
        <v>8493</v>
      </c>
      <c r="K337" s="1" t="s">
        <v>536</v>
      </c>
      <c r="L337" s="1" t="s">
        <v>10178</v>
      </c>
      <c r="M337" s="1" t="s">
        <v>10179</v>
      </c>
    </row>
    <row r="338">
      <c r="A338" s="1" t="s">
        <v>10180</v>
      </c>
      <c r="B338" s="1" t="s">
        <v>7</v>
      </c>
      <c r="C338" s="1" t="s">
        <v>955</v>
      </c>
      <c r="F338" s="1" t="s">
        <v>10181</v>
      </c>
      <c r="H338" s="1" t="s">
        <v>10182</v>
      </c>
      <c r="I338" s="1">
        <v>2010.0</v>
      </c>
      <c r="J338" s="1" t="s">
        <v>8493</v>
      </c>
      <c r="K338" s="1" t="s">
        <v>571</v>
      </c>
      <c r="L338" s="1" t="s">
        <v>8788</v>
      </c>
      <c r="M338" s="1" t="s">
        <v>10183</v>
      </c>
    </row>
    <row r="339">
      <c r="A339" s="1" t="s">
        <v>10184</v>
      </c>
      <c r="B339" s="1" t="s">
        <v>7</v>
      </c>
      <c r="C339" s="1" t="s">
        <v>956</v>
      </c>
      <c r="D339" s="1"/>
      <c r="E339" s="1" t="s">
        <v>10185</v>
      </c>
      <c r="F339" s="1" t="s">
        <v>10186</v>
      </c>
      <c r="G339" s="1" t="s">
        <v>9297</v>
      </c>
      <c r="H339" s="1" t="s">
        <v>8619</v>
      </c>
      <c r="I339" s="1">
        <v>2018.0</v>
      </c>
      <c r="J339" s="1" t="s">
        <v>8493</v>
      </c>
      <c r="K339" s="1" t="s">
        <v>536</v>
      </c>
      <c r="L339" s="1" t="s">
        <v>8565</v>
      </c>
      <c r="M339" s="1" t="s">
        <v>10187</v>
      </c>
    </row>
    <row r="340">
      <c r="A340" s="1" t="s">
        <v>10188</v>
      </c>
      <c r="B340" s="1" t="s">
        <v>7</v>
      </c>
      <c r="C340" s="1" t="s">
        <v>957</v>
      </c>
      <c r="G340" s="1" t="s">
        <v>10189</v>
      </c>
      <c r="H340" s="1" t="s">
        <v>10190</v>
      </c>
      <c r="I340" s="1">
        <v>2017.0</v>
      </c>
      <c r="J340" s="1" t="s">
        <v>8613</v>
      </c>
      <c r="K340" s="1" t="s">
        <v>536</v>
      </c>
      <c r="L340" s="1" t="s">
        <v>9225</v>
      </c>
      <c r="M340" s="1" t="s">
        <v>10191</v>
      </c>
    </row>
    <row r="341">
      <c r="A341" s="1" t="s">
        <v>10192</v>
      </c>
      <c r="B341" s="1" t="s">
        <v>7</v>
      </c>
      <c r="C341" s="1" t="s">
        <v>958</v>
      </c>
      <c r="F341" s="1" t="s">
        <v>10193</v>
      </c>
      <c r="G341" s="1" t="s">
        <v>10194</v>
      </c>
      <c r="H341" s="1" t="s">
        <v>10195</v>
      </c>
      <c r="I341" s="1">
        <v>2019.0</v>
      </c>
      <c r="J341" s="1" t="s">
        <v>8493</v>
      </c>
      <c r="K341" s="1" t="s">
        <v>536</v>
      </c>
      <c r="L341" s="1" t="s">
        <v>8595</v>
      </c>
      <c r="M341" s="1" t="s">
        <v>10196</v>
      </c>
    </row>
    <row r="342">
      <c r="A342" s="1" t="s">
        <v>10197</v>
      </c>
      <c r="B342" s="1" t="s">
        <v>7</v>
      </c>
      <c r="C342" s="1" t="s">
        <v>959</v>
      </c>
      <c r="F342" s="1" t="s">
        <v>10198</v>
      </c>
      <c r="G342" s="1" t="s">
        <v>8545</v>
      </c>
      <c r="H342" s="1" t="s">
        <v>9601</v>
      </c>
      <c r="I342" s="1">
        <v>2015.0</v>
      </c>
      <c r="J342" s="1" t="s">
        <v>8547</v>
      </c>
      <c r="K342" s="1" t="s">
        <v>536</v>
      </c>
      <c r="L342" s="1" t="s">
        <v>10199</v>
      </c>
      <c r="M342" s="1" t="s">
        <v>10200</v>
      </c>
    </row>
    <row r="343">
      <c r="A343" s="1" t="s">
        <v>10201</v>
      </c>
      <c r="B343" s="1" t="s">
        <v>7</v>
      </c>
      <c r="C343" s="1" t="s">
        <v>960</v>
      </c>
      <c r="F343" s="1" t="s">
        <v>10202</v>
      </c>
      <c r="G343" s="1" t="s">
        <v>8638</v>
      </c>
      <c r="H343" s="1" t="s">
        <v>10203</v>
      </c>
      <c r="I343" s="1">
        <v>2020.0</v>
      </c>
      <c r="J343" s="1" t="s">
        <v>8547</v>
      </c>
      <c r="K343" s="1" t="s">
        <v>628</v>
      </c>
      <c r="L343" s="1" t="s">
        <v>8640</v>
      </c>
      <c r="M343" s="1" t="s">
        <v>10204</v>
      </c>
    </row>
    <row r="344">
      <c r="A344" s="1" t="s">
        <v>10205</v>
      </c>
      <c r="B344" s="1" t="s">
        <v>6</v>
      </c>
      <c r="C344" s="1" t="s">
        <v>961</v>
      </c>
      <c r="D344" s="1"/>
      <c r="E344" s="1" t="s">
        <v>10206</v>
      </c>
      <c r="F344" s="1" t="s">
        <v>10207</v>
      </c>
      <c r="G344" s="1" t="s">
        <v>8638</v>
      </c>
      <c r="H344" s="1" t="s">
        <v>8506</v>
      </c>
      <c r="I344" s="1">
        <v>2018.0</v>
      </c>
      <c r="J344" s="1" t="s">
        <v>8613</v>
      </c>
      <c r="K344" s="1" t="s">
        <v>753</v>
      </c>
      <c r="L344" s="1" t="s">
        <v>8808</v>
      </c>
      <c r="M344" s="1" t="s">
        <v>10208</v>
      </c>
    </row>
    <row r="345">
      <c r="A345" s="1" t="s">
        <v>10209</v>
      </c>
      <c r="B345" s="1" t="s">
        <v>6</v>
      </c>
      <c r="C345" s="1" t="s">
        <v>962</v>
      </c>
      <c r="D345" s="1"/>
      <c r="E345" s="1" t="s">
        <v>10210</v>
      </c>
      <c r="F345" s="1" t="s">
        <v>10211</v>
      </c>
      <c r="G345" s="1" t="s">
        <v>8545</v>
      </c>
      <c r="H345" s="1" t="s">
        <v>10212</v>
      </c>
      <c r="I345" s="1">
        <v>1990.0</v>
      </c>
      <c r="J345" s="1" t="s">
        <v>8547</v>
      </c>
      <c r="K345" s="1" t="s">
        <v>963</v>
      </c>
      <c r="L345" s="1" t="s">
        <v>8501</v>
      </c>
      <c r="M345" s="1" t="s">
        <v>10213</v>
      </c>
    </row>
    <row r="346">
      <c r="A346" s="1" t="s">
        <v>10214</v>
      </c>
      <c r="B346" s="1" t="s">
        <v>6</v>
      </c>
      <c r="C346" s="1" t="s">
        <v>964</v>
      </c>
      <c r="D346" s="1"/>
      <c r="E346" s="1" t="s">
        <v>10215</v>
      </c>
      <c r="F346" s="1" t="s">
        <v>10216</v>
      </c>
      <c r="G346" s="1" t="s">
        <v>8990</v>
      </c>
      <c r="H346" s="1" t="s">
        <v>10217</v>
      </c>
      <c r="I346" s="1">
        <v>2018.0</v>
      </c>
      <c r="J346" s="1" t="s">
        <v>8493</v>
      </c>
      <c r="K346" s="1" t="s">
        <v>965</v>
      </c>
      <c r="L346" s="1" t="s">
        <v>9641</v>
      </c>
      <c r="M346" s="1" t="s">
        <v>10218</v>
      </c>
    </row>
    <row r="347">
      <c r="A347" s="1" t="s">
        <v>10219</v>
      </c>
      <c r="B347" s="1" t="s">
        <v>6</v>
      </c>
      <c r="C347" s="1" t="s">
        <v>966</v>
      </c>
      <c r="D347" s="1"/>
      <c r="E347" s="1" t="s">
        <v>10220</v>
      </c>
      <c r="F347" s="1" t="s">
        <v>10221</v>
      </c>
      <c r="G347" s="1" t="s">
        <v>8545</v>
      </c>
      <c r="H347" s="1" t="s">
        <v>8980</v>
      </c>
      <c r="I347" s="1">
        <v>2009.0</v>
      </c>
      <c r="J347" s="1" t="s">
        <v>8547</v>
      </c>
      <c r="K347" s="1" t="s">
        <v>597</v>
      </c>
      <c r="L347" s="1" t="s">
        <v>8508</v>
      </c>
      <c r="M347" s="1" t="s">
        <v>10222</v>
      </c>
    </row>
    <row r="348">
      <c r="A348" s="1" t="s">
        <v>10223</v>
      </c>
      <c r="B348" s="1" t="s">
        <v>6</v>
      </c>
      <c r="C348" s="1" t="s">
        <v>967</v>
      </c>
      <c r="D348" s="1"/>
      <c r="E348" s="1" t="s">
        <v>10224</v>
      </c>
      <c r="F348" s="1" t="s">
        <v>10225</v>
      </c>
      <c r="G348" s="1" t="s">
        <v>8545</v>
      </c>
      <c r="H348" s="1" t="s">
        <v>9017</v>
      </c>
      <c r="I348" s="1">
        <v>2006.0</v>
      </c>
      <c r="J348" s="1" t="s">
        <v>8547</v>
      </c>
      <c r="K348" s="1" t="s">
        <v>737</v>
      </c>
      <c r="L348" s="1" t="s">
        <v>8681</v>
      </c>
      <c r="M348" s="1" t="s">
        <v>10226</v>
      </c>
    </row>
    <row r="349">
      <c r="A349" s="1" t="s">
        <v>10227</v>
      </c>
      <c r="B349" s="1" t="s">
        <v>6</v>
      </c>
      <c r="C349" s="1" t="s">
        <v>968</v>
      </c>
      <c r="D349" s="1"/>
      <c r="E349" s="1" t="s">
        <v>10228</v>
      </c>
      <c r="F349" s="1" t="s">
        <v>10229</v>
      </c>
      <c r="G349" s="1" t="s">
        <v>8513</v>
      </c>
      <c r="H349" s="1" t="s">
        <v>8965</v>
      </c>
      <c r="I349" s="1">
        <v>2012.0</v>
      </c>
      <c r="J349" s="1" t="s">
        <v>8507</v>
      </c>
      <c r="K349" s="1" t="s">
        <v>552</v>
      </c>
      <c r="L349" s="1" t="s">
        <v>8646</v>
      </c>
      <c r="M349" s="1" t="s">
        <v>10230</v>
      </c>
    </row>
    <row r="350">
      <c r="A350" s="1" t="s">
        <v>10231</v>
      </c>
      <c r="B350" s="1" t="s">
        <v>7</v>
      </c>
      <c r="C350" s="1" t="s">
        <v>969</v>
      </c>
      <c r="F350" s="1" t="s">
        <v>10232</v>
      </c>
      <c r="G350" s="1" t="s">
        <v>8638</v>
      </c>
      <c r="H350" s="1" t="s">
        <v>10233</v>
      </c>
      <c r="I350" s="1">
        <v>2019.0</v>
      </c>
      <c r="J350" s="1" t="s">
        <v>8547</v>
      </c>
      <c r="K350" s="1" t="s">
        <v>536</v>
      </c>
      <c r="L350" s="1" t="s">
        <v>10234</v>
      </c>
      <c r="M350" s="1" t="s">
        <v>10235</v>
      </c>
    </row>
    <row r="351">
      <c r="A351" s="1" t="s">
        <v>10236</v>
      </c>
      <c r="B351" s="1" t="s">
        <v>7</v>
      </c>
      <c r="C351" s="1" t="s">
        <v>970</v>
      </c>
      <c r="F351" s="1" t="s">
        <v>10237</v>
      </c>
      <c r="G351" s="1" t="s">
        <v>8638</v>
      </c>
      <c r="H351" s="1" t="s">
        <v>10238</v>
      </c>
      <c r="I351" s="1">
        <v>2018.0</v>
      </c>
      <c r="J351" s="1" t="s">
        <v>8493</v>
      </c>
      <c r="K351" s="1" t="s">
        <v>571</v>
      </c>
      <c r="L351" s="1" t="s">
        <v>10234</v>
      </c>
      <c r="M351" s="1" t="s">
        <v>10239</v>
      </c>
    </row>
    <row r="352">
      <c r="A352" s="1" t="s">
        <v>10240</v>
      </c>
      <c r="B352" s="1" t="s">
        <v>7</v>
      </c>
      <c r="C352" s="1" t="s">
        <v>971</v>
      </c>
      <c r="F352" s="1" t="s">
        <v>10241</v>
      </c>
      <c r="G352" s="1" t="s">
        <v>8611</v>
      </c>
      <c r="H352" s="1" t="s">
        <v>9075</v>
      </c>
      <c r="I352" s="1">
        <v>2014.0</v>
      </c>
      <c r="J352" s="1" t="s">
        <v>8613</v>
      </c>
      <c r="K352" s="1" t="s">
        <v>536</v>
      </c>
      <c r="L352" s="1" t="s">
        <v>10112</v>
      </c>
      <c r="M352" s="1" t="s">
        <v>10242</v>
      </c>
    </row>
    <row r="353">
      <c r="A353" s="1" t="s">
        <v>10243</v>
      </c>
      <c r="B353" s="1" t="s">
        <v>6</v>
      </c>
      <c r="C353" s="1" t="s">
        <v>972</v>
      </c>
      <c r="D353" s="1"/>
      <c r="E353" s="1" t="s">
        <v>10244</v>
      </c>
      <c r="F353" s="1" t="s">
        <v>10245</v>
      </c>
      <c r="G353" s="1" t="s">
        <v>10246</v>
      </c>
      <c r="H353" s="1" t="s">
        <v>10247</v>
      </c>
      <c r="I353" s="1">
        <v>2020.0</v>
      </c>
      <c r="J353" s="1" t="s">
        <v>8613</v>
      </c>
      <c r="K353" s="1" t="s">
        <v>573</v>
      </c>
      <c r="L353" s="1" t="s">
        <v>8501</v>
      </c>
      <c r="M353" s="1" t="s">
        <v>10248</v>
      </c>
    </row>
    <row r="354">
      <c r="A354" s="1" t="s">
        <v>10249</v>
      </c>
      <c r="B354" s="1" t="s">
        <v>6</v>
      </c>
      <c r="C354" s="1" t="s">
        <v>973</v>
      </c>
      <c r="D354" s="1"/>
      <c r="E354" s="1" t="s">
        <v>10250</v>
      </c>
      <c r="F354" s="1" t="s">
        <v>10251</v>
      </c>
      <c r="G354" s="1" t="s">
        <v>8513</v>
      </c>
      <c r="H354" s="1" t="s">
        <v>8639</v>
      </c>
      <c r="I354" s="1">
        <v>2020.0</v>
      </c>
      <c r="J354" s="1" t="s">
        <v>8613</v>
      </c>
      <c r="K354" s="1" t="s">
        <v>597</v>
      </c>
      <c r="L354" s="1" t="s">
        <v>8772</v>
      </c>
      <c r="M354" s="1" t="s">
        <v>10252</v>
      </c>
    </row>
    <row r="355">
      <c r="A355" s="1" t="s">
        <v>10253</v>
      </c>
      <c r="B355" s="1" t="s">
        <v>6</v>
      </c>
      <c r="C355" s="1" t="s">
        <v>974</v>
      </c>
      <c r="D355" s="1"/>
      <c r="E355" s="1" t="s">
        <v>10254</v>
      </c>
      <c r="F355" s="1" t="s">
        <v>10255</v>
      </c>
      <c r="G355" s="1" t="s">
        <v>8545</v>
      </c>
      <c r="H355" s="1" t="s">
        <v>9646</v>
      </c>
      <c r="I355" s="1">
        <v>2015.0</v>
      </c>
      <c r="J355" s="1" t="s">
        <v>8547</v>
      </c>
      <c r="K355" s="1" t="s">
        <v>886</v>
      </c>
      <c r="L355" s="1" t="s">
        <v>8620</v>
      </c>
      <c r="M355" s="1" t="s">
        <v>10256</v>
      </c>
    </row>
    <row r="356">
      <c r="A356" s="1" t="s">
        <v>10257</v>
      </c>
      <c r="B356" s="1" t="s">
        <v>6</v>
      </c>
      <c r="C356" s="1" t="s">
        <v>975</v>
      </c>
      <c r="D356" s="1"/>
      <c r="E356" s="1" t="s">
        <v>10258</v>
      </c>
      <c r="F356" s="1" t="s">
        <v>10259</v>
      </c>
      <c r="G356" s="1" t="s">
        <v>8545</v>
      </c>
      <c r="H356" s="1" t="s">
        <v>8965</v>
      </c>
      <c r="I356" s="1">
        <v>2004.0</v>
      </c>
      <c r="J356" s="1" t="s">
        <v>8547</v>
      </c>
      <c r="K356" s="1" t="s">
        <v>976</v>
      </c>
      <c r="L356" s="1" t="s">
        <v>10260</v>
      </c>
      <c r="M356" s="1" t="s">
        <v>10261</v>
      </c>
    </row>
    <row r="357">
      <c r="A357" s="1" t="s">
        <v>10262</v>
      </c>
      <c r="B357" s="1" t="s">
        <v>6</v>
      </c>
      <c r="C357" s="1" t="s">
        <v>977</v>
      </c>
      <c r="D357" s="1"/>
      <c r="E357" s="1" t="s">
        <v>9791</v>
      </c>
      <c r="F357" s="1" t="s">
        <v>10263</v>
      </c>
      <c r="G357" s="1" t="s">
        <v>8545</v>
      </c>
      <c r="H357" s="1" t="s">
        <v>9851</v>
      </c>
      <c r="I357" s="1">
        <v>2018.0</v>
      </c>
      <c r="J357" s="1" t="s">
        <v>8493</v>
      </c>
      <c r="K357" s="1" t="s">
        <v>978</v>
      </c>
      <c r="L357" s="1" t="s">
        <v>8626</v>
      </c>
      <c r="M357" s="1" t="s">
        <v>10264</v>
      </c>
    </row>
    <row r="358">
      <c r="A358" s="1" t="s">
        <v>10265</v>
      </c>
      <c r="B358" s="1" t="s">
        <v>6</v>
      </c>
      <c r="C358" s="1" t="s">
        <v>979</v>
      </c>
      <c r="D358" s="1"/>
      <c r="E358" s="1" t="s">
        <v>10266</v>
      </c>
      <c r="F358" s="1" t="s">
        <v>10267</v>
      </c>
      <c r="G358" s="1" t="s">
        <v>8545</v>
      </c>
      <c r="H358" s="1" t="s">
        <v>10268</v>
      </c>
      <c r="I358" s="1">
        <v>2012.0</v>
      </c>
      <c r="J358" s="1" t="s">
        <v>8547</v>
      </c>
      <c r="K358" s="1" t="s">
        <v>980</v>
      </c>
      <c r="L358" s="1" t="s">
        <v>9215</v>
      </c>
      <c r="M358" s="1" t="s">
        <v>10269</v>
      </c>
    </row>
    <row r="359">
      <c r="A359" s="1" t="s">
        <v>10270</v>
      </c>
      <c r="B359" s="1" t="s">
        <v>7</v>
      </c>
      <c r="C359" s="1" t="s">
        <v>981</v>
      </c>
      <c r="F359" s="1" t="s">
        <v>10271</v>
      </c>
      <c r="G359" s="1" t="s">
        <v>8513</v>
      </c>
      <c r="H359" s="1" t="s">
        <v>10272</v>
      </c>
      <c r="I359" s="1">
        <v>2020.0</v>
      </c>
      <c r="J359" s="1" t="s">
        <v>8547</v>
      </c>
      <c r="K359" s="1" t="s">
        <v>536</v>
      </c>
      <c r="L359" s="1" t="s">
        <v>10273</v>
      </c>
      <c r="M359" s="1" t="s">
        <v>10274</v>
      </c>
    </row>
    <row r="360">
      <c r="A360" s="1" t="s">
        <v>10275</v>
      </c>
      <c r="B360" s="1" t="s">
        <v>6</v>
      </c>
      <c r="C360" s="1" t="s">
        <v>982</v>
      </c>
      <c r="D360" s="1"/>
      <c r="E360" s="1" t="s">
        <v>10276</v>
      </c>
      <c r="F360" s="1" t="s">
        <v>10277</v>
      </c>
      <c r="G360" s="1" t="s">
        <v>8545</v>
      </c>
      <c r="H360" s="1" t="s">
        <v>10278</v>
      </c>
      <c r="I360" s="1">
        <v>2009.0</v>
      </c>
      <c r="J360" s="1" t="s">
        <v>8547</v>
      </c>
      <c r="K360" s="1" t="s">
        <v>869</v>
      </c>
      <c r="L360" s="1" t="s">
        <v>9215</v>
      </c>
      <c r="M360" s="1" t="s">
        <v>10279</v>
      </c>
    </row>
    <row r="361">
      <c r="A361" s="1" t="s">
        <v>10280</v>
      </c>
      <c r="B361" s="1" t="s">
        <v>7</v>
      </c>
      <c r="C361" s="1" t="s">
        <v>983</v>
      </c>
      <c r="H361" s="1" t="s">
        <v>10281</v>
      </c>
      <c r="I361" s="1">
        <v>2015.0</v>
      </c>
      <c r="J361" s="1" t="s">
        <v>8613</v>
      </c>
      <c r="K361" s="1" t="s">
        <v>536</v>
      </c>
      <c r="L361" s="1" t="s">
        <v>8595</v>
      </c>
      <c r="M361" s="1" t="s">
        <v>10282</v>
      </c>
    </row>
    <row r="362">
      <c r="A362" s="1" t="s">
        <v>10283</v>
      </c>
      <c r="B362" s="1" t="s">
        <v>7</v>
      </c>
      <c r="C362" s="1" t="s">
        <v>984</v>
      </c>
      <c r="F362" s="1" t="s">
        <v>10284</v>
      </c>
      <c r="G362" s="1" t="s">
        <v>8638</v>
      </c>
      <c r="H362" s="1" t="s">
        <v>10285</v>
      </c>
      <c r="I362" s="1">
        <v>2016.0</v>
      </c>
      <c r="J362" s="1" t="s">
        <v>8493</v>
      </c>
      <c r="K362" s="1" t="s">
        <v>571</v>
      </c>
      <c r="L362" s="1" t="s">
        <v>8640</v>
      </c>
      <c r="M362" s="1" t="s">
        <v>10286</v>
      </c>
    </row>
    <row r="363">
      <c r="A363" s="1" t="s">
        <v>10287</v>
      </c>
      <c r="B363" s="1" t="s">
        <v>6</v>
      </c>
      <c r="C363" s="1" t="s">
        <v>985</v>
      </c>
      <c r="D363" s="1"/>
      <c r="E363" s="1" t="s">
        <v>10288</v>
      </c>
      <c r="F363" s="1" t="s">
        <v>10289</v>
      </c>
      <c r="G363" s="1" t="s">
        <v>8545</v>
      </c>
      <c r="H363" s="1" t="s">
        <v>8991</v>
      </c>
      <c r="I363" s="1">
        <v>2017.0</v>
      </c>
      <c r="J363" s="1" t="s">
        <v>8493</v>
      </c>
      <c r="K363" s="1" t="s">
        <v>587</v>
      </c>
      <c r="L363" s="1" t="s">
        <v>8501</v>
      </c>
      <c r="M363" s="1" t="s">
        <v>10290</v>
      </c>
    </row>
    <row r="364">
      <c r="A364" s="1" t="s">
        <v>10291</v>
      </c>
      <c r="B364" s="1" t="s">
        <v>6</v>
      </c>
      <c r="C364" s="1" t="s">
        <v>986</v>
      </c>
      <c r="D364" s="1"/>
      <c r="E364" s="1" t="s">
        <v>10292</v>
      </c>
      <c r="F364" s="1" t="s">
        <v>10293</v>
      </c>
      <c r="G364" s="1" t="s">
        <v>8545</v>
      </c>
      <c r="H364" s="1" t="s">
        <v>10294</v>
      </c>
      <c r="I364" s="1">
        <v>2020.0</v>
      </c>
      <c r="J364" s="1" t="s">
        <v>8493</v>
      </c>
      <c r="K364" s="1" t="s">
        <v>610</v>
      </c>
      <c r="L364" s="1" t="s">
        <v>8709</v>
      </c>
      <c r="M364" s="1" t="s">
        <v>10295</v>
      </c>
    </row>
    <row r="365">
      <c r="A365" s="1" t="s">
        <v>10296</v>
      </c>
      <c r="B365" s="1" t="s">
        <v>7</v>
      </c>
      <c r="C365" s="1" t="s">
        <v>987</v>
      </c>
      <c r="F365" s="1" t="s">
        <v>10297</v>
      </c>
      <c r="G365" s="1" t="s">
        <v>8638</v>
      </c>
      <c r="H365" s="1" t="s">
        <v>10298</v>
      </c>
      <c r="I365" s="1">
        <v>2014.0</v>
      </c>
      <c r="J365" s="1" t="s">
        <v>8547</v>
      </c>
      <c r="K365" s="1" t="s">
        <v>536</v>
      </c>
      <c r="L365" s="1" t="s">
        <v>10299</v>
      </c>
      <c r="M365" s="1" t="s">
        <v>10300</v>
      </c>
    </row>
    <row r="366">
      <c r="A366" s="1" t="s">
        <v>10301</v>
      </c>
      <c r="B366" s="1" t="s">
        <v>7</v>
      </c>
      <c r="C366" s="1" t="s">
        <v>988</v>
      </c>
      <c r="F366" s="1" t="s">
        <v>10302</v>
      </c>
      <c r="G366" s="1" t="s">
        <v>8545</v>
      </c>
      <c r="H366" s="1" t="s">
        <v>9756</v>
      </c>
      <c r="I366" s="1">
        <v>2019.0</v>
      </c>
      <c r="J366" s="1" t="s">
        <v>8680</v>
      </c>
      <c r="K366" s="1" t="s">
        <v>536</v>
      </c>
      <c r="L366" s="1" t="s">
        <v>10303</v>
      </c>
      <c r="M366" s="1" t="s">
        <v>10304</v>
      </c>
    </row>
    <row r="367">
      <c r="A367" s="1" t="s">
        <v>10305</v>
      </c>
      <c r="B367" s="1" t="s">
        <v>7</v>
      </c>
      <c r="C367" s="1" t="s">
        <v>989</v>
      </c>
      <c r="D367" s="1"/>
      <c r="E367" s="1" t="s">
        <v>10306</v>
      </c>
      <c r="F367" s="1" t="s">
        <v>10307</v>
      </c>
      <c r="H367" s="1" t="s">
        <v>10308</v>
      </c>
      <c r="I367" s="1">
        <v>2015.0</v>
      </c>
      <c r="J367" s="1" t="s">
        <v>8547</v>
      </c>
      <c r="K367" s="1" t="s">
        <v>536</v>
      </c>
      <c r="L367" s="1" t="s">
        <v>8595</v>
      </c>
      <c r="M367" s="1" t="s">
        <v>10309</v>
      </c>
    </row>
    <row r="368">
      <c r="A368" s="1" t="s">
        <v>10310</v>
      </c>
      <c r="B368" s="1" t="s">
        <v>6</v>
      </c>
      <c r="C368" s="1" t="s">
        <v>990</v>
      </c>
      <c r="D368" s="1"/>
      <c r="E368" s="1" t="s">
        <v>10311</v>
      </c>
      <c r="F368" s="1" t="s">
        <v>10312</v>
      </c>
      <c r="H368" s="1" t="s">
        <v>10313</v>
      </c>
      <c r="I368" s="1">
        <v>2019.0</v>
      </c>
      <c r="J368" s="1" t="s">
        <v>8493</v>
      </c>
      <c r="K368" s="1" t="s">
        <v>595</v>
      </c>
      <c r="L368" s="1" t="s">
        <v>9084</v>
      </c>
      <c r="M368" s="1" t="s">
        <v>10314</v>
      </c>
    </row>
    <row r="369">
      <c r="A369" s="1" t="s">
        <v>10315</v>
      </c>
      <c r="B369" s="1" t="s">
        <v>7</v>
      </c>
      <c r="C369" s="1" t="s">
        <v>991</v>
      </c>
      <c r="F369" s="1" t="s">
        <v>10316</v>
      </c>
      <c r="G369" s="1" t="s">
        <v>10317</v>
      </c>
      <c r="H369" s="1" t="s">
        <v>8625</v>
      </c>
      <c r="I369" s="1">
        <v>2017.0</v>
      </c>
      <c r="J369" s="1" t="s">
        <v>8547</v>
      </c>
      <c r="K369" s="1" t="s">
        <v>536</v>
      </c>
      <c r="L369" s="1" t="s">
        <v>8565</v>
      </c>
      <c r="M369" s="1" t="s">
        <v>10318</v>
      </c>
    </row>
    <row r="370">
      <c r="A370" s="1" t="s">
        <v>10319</v>
      </c>
      <c r="B370" s="1" t="s">
        <v>6</v>
      </c>
      <c r="C370" s="1" t="s">
        <v>992</v>
      </c>
      <c r="D370" s="1"/>
      <c r="E370" s="1" t="s">
        <v>10320</v>
      </c>
      <c r="F370" s="1" t="s">
        <v>10321</v>
      </c>
      <c r="G370" s="1" t="s">
        <v>8545</v>
      </c>
      <c r="H370" s="1" t="s">
        <v>10322</v>
      </c>
      <c r="I370" s="1">
        <v>2020.0</v>
      </c>
      <c r="J370" s="1" t="s">
        <v>8547</v>
      </c>
      <c r="K370" s="1" t="s">
        <v>993</v>
      </c>
      <c r="L370" s="1" t="s">
        <v>10323</v>
      </c>
      <c r="M370" s="1" t="s">
        <v>10324</v>
      </c>
    </row>
    <row r="371">
      <c r="A371" s="1" t="s">
        <v>10325</v>
      </c>
      <c r="B371" s="1" t="s">
        <v>6</v>
      </c>
      <c r="C371" s="1" t="s">
        <v>994</v>
      </c>
      <c r="D371" s="1"/>
      <c r="E371" s="1" t="s">
        <v>10326</v>
      </c>
      <c r="F371" s="1" t="s">
        <v>10327</v>
      </c>
      <c r="H371" s="1" t="s">
        <v>10328</v>
      </c>
      <c r="I371" s="1">
        <v>2017.0</v>
      </c>
      <c r="J371" s="1" t="s">
        <v>8493</v>
      </c>
      <c r="K371" s="1" t="s">
        <v>584</v>
      </c>
      <c r="L371" s="1" t="s">
        <v>8724</v>
      </c>
      <c r="M371" s="1" t="s">
        <v>10329</v>
      </c>
    </row>
    <row r="372">
      <c r="A372" s="1" t="s">
        <v>10330</v>
      </c>
      <c r="B372" s="1" t="s">
        <v>6</v>
      </c>
      <c r="C372" s="1" t="s">
        <v>995</v>
      </c>
      <c r="D372" s="1"/>
      <c r="E372" s="1" t="s">
        <v>10331</v>
      </c>
      <c r="F372" s="1" t="s">
        <v>10332</v>
      </c>
      <c r="G372" s="1" t="s">
        <v>8499</v>
      </c>
      <c r="H372" s="1" t="s">
        <v>10333</v>
      </c>
      <c r="I372" s="1">
        <v>2017.0</v>
      </c>
      <c r="J372" s="1" t="s">
        <v>8493</v>
      </c>
      <c r="K372" s="1" t="s">
        <v>996</v>
      </c>
      <c r="L372" s="1" t="s">
        <v>9641</v>
      </c>
      <c r="M372" s="1" t="s">
        <v>10334</v>
      </c>
    </row>
    <row r="373">
      <c r="A373" s="1" t="s">
        <v>10335</v>
      </c>
      <c r="B373" s="1" t="s">
        <v>6</v>
      </c>
      <c r="C373" s="1" t="s">
        <v>997</v>
      </c>
      <c r="G373" s="1" t="s">
        <v>8534</v>
      </c>
      <c r="H373" s="1" t="s">
        <v>10336</v>
      </c>
      <c r="I373" s="1">
        <v>2017.0</v>
      </c>
      <c r="J373" s="1" t="s">
        <v>8493</v>
      </c>
      <c r="K373" s="1" t="s">
        <v>645</v>
      </c>
      <c r="L373" s="1" t="s">
        <v>8724</v>
      </c>
      <c r="M373" s="1" t="s">
        <v>10337</v>
      </c>
    </row>
    <row r="374">
      <c r="A374" s="1" t="s">
        <v>10338</v>
      </c>
      <c r="B374" s="1" t="s">
        <v>6</v>
      </c>
      <c r="C374" s="1" t="s">
        <v>998</v>
      </c>
      <c r="D374" s="1"/>
      <c r="E374" s="1" t="s">
        <v>10339</v>
      </c>
      <c r="F374" s="1" t="s">
        <v>10340</v>
      </c>
      <c r="G374" s="1" t="s">
        <v>8513</v>
      </c>
      <c r="H374" s="1" t="s">
        <v>10341</v>
      </c>
      <c r="I374" s="1">
        <v>2017.0</v>
      </c>
      <c r="J374" s="1" t="s">
        <v>8493</v>
      </c>
      <c r="K374" s="1" t="s">
        <v>681</v>
      </c>
      <c r="L374" s="1" t="s">
        <v>9023</v>
      </c>
      <c r="M374" s="1" t="s">
        <v>10342</v>
      </c>
    </row>
    <row r="375">
      <c r="A375" s="1" t="s">
        <v>10343</v>
      </c>
      <c r="B375" s="1" t="s">
        <v>6</v>
      </c>
      <c r="C375" s="1" t="s">
        <v>999</v>
      </c>
      <c r="D375" s="1"/>
      <c r="E375" s="1" t="s">
        <v>10344</v>
      </c>
      <c r="F375" s="1" t="s">
        <v>10345</v>
      </c>
      <c r="G375" s="1" t="s">
        <v>8545</v>
      </c>
      <c r="H375" s="1" t="s">
        <v>9017</v>
      </c>
      <c r="I375" s="1">
        <v>2019.0</v>
      </c>
      <c r="J375" s="1" t="s">
        <v>8493</v>
      </c>
      <c r="K375" s="1" t="s">
        <v>750</v>
      </c>
      <c r="L375" s="1" t="s">
        <v>8620</v>
      </c>
      <c r="M375" s="1" t="s">
        <v>10346</v>
      </c>
    </row>
    <row r="376">
      <c r="A376" s="1" t="s">
        <v>10347</v>
      </c>
      <c r="B376" s="1" t="s">
        <v>6</v>
      </c>
      <c r="C376" s="1" t="s">
        <v>1000</v>
      </c>
      <c r="D376" s="1"/>
      <c r="E376" s="1" t="s">
        <v>10348</v>
      </c>
      <c r="F376" s="1" t="s">
        <v>10349</v>
      </c>
      <c r="G376" s="1" t="s">
        <v>10350</v>
      </c>
      <c r="H376" s="1" t="s">
        <v>8528</v>
      </c>
      <c r="I376" s="1">
        <v>2016.0</v>
      </c>
      <c r="J376" s="1" t="s">
        <v>8613</v>
      </c>
      <c r="K376" s="1" t="s">
        <v>599</v>
      </c>
      <c r="L376" s="1" t="s">
        <v>9272</v>
      </c>
      <c r="M376" s="1" t="s">
        <v>10351</v>
      </c>
    </row>
    <row r="377">
      <c r="A377" s="1" t="s">
        <v>10352</v>
      </c>
      <c r="B377" s="1" t="s">
        <v>6</v>
      </c>
      <c r="C377" s="1" t="s">
        <v>1001</v>
      </c>
      <c r="F377" s="1" t="s">
        <v>10353</v>
      </c>
      <c r="G377" s="1" t="s">
        <v>10354</v>
      </c>
      <c r="H377" s="1" t="s">
        <v>10355</v>
      </c>
      <c r="I377" s="1">
        <v>2018.0</v>
      </c>
      <c r="J377" s="1" t="s">
        <v>8493</v>
      </c>
      <c r="K377" s="1" t="s">
        <v>965</v>
      </c>
      <c r="L377" s="1" t="s">
        <v>9641</v>
      </c>
      <c r="M377" s="1" t="s">
        <v>10356</v>
      </c>
    </row>
    <row r="378">
      <c r="A378" s="1" t="s">
        <v>10357</v>
      </c>
      <c r="B378" s="1" t="s">
        <v>6</v>
      </c>
      <c r="C378" s="1" t="s">
        <v>1002</v>
      </c>
      <c r="D378" s="1"/>
      <c r="E378" s="1" t="s">
        <v>10358</v>
      </c>
      <c r="F378" s="1" t="s">
        <v>10359</v>
      </c>
      <c r="G378" s="1" t="s">
        <v>8722</v>
      </c>
      <c r="H378" s="1" t="s">
        <v>10360</v>
      </c>
      <c r="I378" s="1">
        <v>2018.0</v>
      </c>
      <c r="J378" s="1" t="s">
        <v>8493</v>
      </c>
      <c r="K378" s="1" t="s">
        <v>582</v>
      </c>
      <c r="L378" s="1" t="s">
        <v>10361</v>
      </c>
      <c r="M378" s="1" t="s">
        <v>10362</v>
      </c>
    </row>
    <row r="379">
      <c r="A379" s="1" t="s">
        <v>10363</v>
      </c>
      <c r="B379" s="1" t="s">
        <v>6</v>
      </c>
      <c r="C379" s="1" t="s">
        <v>1003</v>
      </c>
      <c r="D379" s="1"/>
      <c r="E379" s="1" t="s">
        <v>10364</v>
      </c>
      <c r="F379" s="1" t="s">
        <v>10365</v>
      </c>
      <c r="G379" s="1" t="s">
        <v>10366</v>
      </c>
      <c r="H379" s="1" t="s">
        <v>10367</v>
      </c>
      <c r="I379" s="1">
        <v>2019.0</v>
      </c>
      <c r="J379" s="1" t="s">
        <v>8493</v>
      </c>
      <c r="K379" s="1" t="s">
        <v>894</v>
      </c>
      <c r="L379" s="1" t="s">
        <v>8709</v>
      </c>
      <c r="M379" s="1" t="s">
        <v>10368</v>
      </c>
    </row>
    <row r="380">
      <c r="A380" s="1" t="s">
        <v>10369</v>
      </c>
      <c r="B380" s="1" t="s">
        <v>6</v>
      </c>
      <c r="C380" s="1" t="s">
        <v>1004</v>
      </c>
      <c r="D380" s="1"/>
      <c r="E380" s="1" t="s">
        <v>10370</v>
      </c>
      <c r="F380" s="1" t="s">
        <v>10371</v>
      </c>
      <c r="G380" s="1" t="s">
        <v>8499</v>
      </c>
      <c r="H380" s="1" t="s">
        <v>8639</v>
      </c>
      <c r="I380" s="1">
        <v>2020.0</v>
      </c>
      <c r="J380" s="1" t="s">
        <v>8493</v>
      </c>
      <c r="K380" s="1" t="s">
        <v>1005</v>
      </c>
      <c r="L380" s="1" t="s">
        <v>9641</v>
      </c>
      <c r="M380" s="1" t="s">
        <v>10372</v>
      </c>
    </row>
    <row r="381">
      <c r="A381" s="1" t="s">
        <v>10373</v>
      </c>
      <c r="B381" s="1" t="s">
        <v>6</v>
      </c>
      <c r="C381" s="1" t="s">
        <v>1006</v>
      </c>
      <c r="D381" s="1"/>
      <c r="E381" s="1" t="s">
        <v>10374</v>
      </c>
      <c r="F381" s="1" t="s">
        <v>10375</v>
      </c>
      <c r="G381" s="1" t="s">
        <v>8513</v>
      </c>
      <c r="H381" s="1" t="s">
        <v>10376</v>
      </c>
      <c r="I381" s="1">
        <v>2018.0</v>
      </c>
      <c r="J381" s="1" t="s">
        <v>8493</v>
      </c>
      <c r="K381" s="1" t="s">
        <v>569</v>
      </c>
      <c r="L381" s="1" t="s">
        <v>8607</v>
      </c>
      <c r="M381" s="1" t="s">
        <v>10377</v>
      </c>
    </row>
    <row r="382">
      <c r="A382" s="1" t="s">
        <v>10378</v>
      </c>
      <c r="B382" s="1" t="s">
        <v>7</v>
      </c>
      <c r="C382" s="1" t="s">
        <v>1007</v>
      </c>
      <c r="F382" s="1" t="s">
        <v>10379</v>
      </c>
      <c r="G382" s="1" t="s">
        <v>8513</v>
      </c>
      <c r="H382" s="1" t="s">
        <v>9119</v>
      </c>
      <c r="I382" s="1">
        <v>2020.0</v>
      </c>
      <c r="J382" s="1" t="s">
        <v>8680</v>
      </c>
      <c r="K382" s="1" t="s">
        <v>526</v>
      </c>
      <c r="L382" s="1" t="s">
        <v>10380</v>
      </c>
      <c r="M382" s="1" t="s">
        <v>10381</v>
      </c>
    </row>
    <row r="383">
      <c r="A383" s="1" t="s">
        <v>10382</v>
      </c>
      <c r="B383" s="1" t="s">
        <v>6</v>
      </c>
      <c r="C383" s="1" t="s">
        <v>1008</v>
      </c>
      <c r="D383" s="1"/>
      <c r="E383" s="1" t="s">
        <v>10383</v>
      </c>
      <c r="F383" s="1" t="s">
        <v>10384</v>
      </c>
      <c r="G383" s="1" t="s">
        <v>10385</v>
      </c>
      <c r="H383" s="1" t="s">
        <v>9802</v>
      </c>
      <c r="I383" s="1">
        <v>1979.0</v>
      </c>
      <c r="J383" s="1" t="s">
        <v>8493</v>
      </c>
      <c r="K383" s="1" t="s">
        <v>896</v>
      </c>
      <c r="L383" s="1" t="s">
        <v>10386</v>
      </c>
      <c r="M383" s="1" t="s">
        <v>10387</v>
      </c>
    </row>
    <row r="384">
      <c r="A384" s="1" t="s">
        <v>10388</v>
      </c>
      <c r="B384" s="1" t="s">
        <v>6</v>
      </c>
      <c r="C384" s="1" t="s">
        <v>1009</v>
      </c>
      <c r="D384" s="1"/>
      <c r="E384" s="1" t="s">
        <v>10383</v>
      </c>
      <c r="F384" s="1" t="s">
        <v>10389</v>
      </c>
      <c r="G384" s="1" t="s">
        <v>10390</v>
      </c>
      <c r="H384" s="1" t="s">
        <v>9802</v>
      </c>
      <c r="I384" s="1">
        <v>1989.0</v>
      </c>
      <c r="J384" s="1" t="s">
        <v>8493</v>
      </c>
      <c r="K384" s="1" t="s">
        <v>610</v>
      </c>
      <c r="L384" s="1" t="s">
        <v>10386</v>
      </c>
      <c r="M384" s="1" t="s">
        <v>10391</v>
      </c>
    </row>
    <row r="385">
      <c r="A385" s="1" t="s">
        <v>10392</v>
      </c>
      <c r="B385" s="1" t="s">
        <v>6</v>
      </c>
      <c r="C385" s="1" t="s">
        <v>1010</v>
      </c>
      <c r="D385" s="1"/>
      <c r="E385" s="1" t="s">
        <v>10393</v>
      </c>
      <c r="F385" s="1" t="s">
        <v>10394</v>
      </c>
      <c r="G385" s="1" t="s">
        <v>10395</v>
      </c>
      <c r="H385" s="1" t="s">
        <v>8594</v>
      </c>
      <c r="I385" s="1">
        <v>2019.0</v>
      </c>
      <c r="J385" s="1" t="s">
        <v>8493</v>
      </c>
      <c r="K385" s="1" t="s">
        <v>1011</v>
      </c>
      <c r="L385" s="1" t="s">
        <v>8577</v>
      </c>
      <c r="M385" s="1" t="s">
        <v>10396</v>
      </c>
    </row>
    <row r="386">
      <c r="A386" s="1" t="s">
        <v>10397</v>
      </c>
      <c r="B386" s="1" t="s">
        <v>6</v>
      </c>
      <c r="C386" s="1" t="s">
        <v>1012</v>
      </c>
      <c r="D386" s="1"/>
      <c r="E386" s="1" t="s">
        <v>10398</v>
      </c>
      <c r="F386" s="1" t="s">
        <v>10399</v>
      </c>
      <c r="G386" s="1" t="s">
        <v>10097</v>
      </c>
      <c r="H386" s="1" t="s">
        <v>10400</v>
      </c>
      <c r="I386" s="1">
        <v>2019.0</v>
      </c>
      <c r="J386" s="1" t="s">
        <v>8547</v>
      </c>
      <c r="K386" s="1" t="s">
        <v>599</v>
      </c>
      <c r="L386" s="1" t="s">
        <v>8681</v>
      </c>
      <c r="M386" s="1" t="s">
        <v>10401</v>
      </c>
    </row>
    <row r="387">
      <c r="A387" s="1" t="s">
        <v>10402</v>
      </c>
      <c r="B387" s="1" t="s">
        <v>6</v>
      </c>
      <c r="C387" s="1" t="s">
        <v>1013</v>
      </c>
      <c r="D387" s="1"/>
      <c r="E387" s="1" t="s">
        <v>10403</v>
      </c>
      <c r="F387" s="1" t="s">
        <v>10404</v>
      </c>
      <c r="G387" s="1" t="s">
        <v>8527</v>
      </c>
      <c r="H387" s="1" t="s">
        <v>8662</v>
      </c>
      <c r="I387" s="1">
        <v>2015.0</v>
      </c>
      <c r="J387" s="1" t="s">
        <v>8493</v>
      </c>
      <c r="K387" s="1" t="s">
        <v>879</v>
      </c>
      <c r="L387" s="1" t="s">
        <v>8992</v>
      </c>
      <c r="M387" s="1" t="s">
        <v>10405</v>
      </c>
    </row>
    <row r="388">
      <c r="A388" s="1" t="s">
        <v>10406</v>
      </c>
      <c r="B388" s="1" t="s">
        <v>6</v>
      </c>
      <c r="C388" s="1" t="s">
        <v>1014</v>
      </c>
      <c r="D388" s="1"/>
      <c r="E388" s="1" t="s">
        <v>10031</v>
      </c>
      <c r="F388" s="1" t="s">
        <v>10407</v>
      </c>
      <c r="G388" s="1" t="s">
        <v>8513</v>
      </c>
      <c r="H388" s="1" t="s">
        <v>10408</v>
      </c>
      <c r="I388" s="1">
        <v>2016.0</v>
      </c>
      <c r="J388" s="1" t="s">
        <v>8493</v>
      </c>
      <c r="K388" s="1" t="s">
        <v>965</v>
      </c>
      <c r="L388" s="1" t="s">
        <v>9641</v>
      </c>
      <c r="M388" s="1" t="s">
        <v>10409</v>
      </c>
    </row>
    <row r="389">
      <c r="A389" s="1" t="s">
        <v>10410</v>
      </c>
      <c r="B389" s="1" t="s">
        <v>6</v>
      </c>
      <c r="C389" s="1" t="s">
        <v>1015</v>
      </c>
      <c r="D389" s="1"/>
      <c r="E389" s="1" t="s">
        <v>10031</v>
      </c>
      <c r="F389" s="1" t="s">
        <v>10407</v>
      </c>
      <c r="G389" s="1" t="s">
        <v>8513</v>
      </c>
      <c r="H389" s="1" t="s">
        <v>10411</v>
      </c>
      <c r="I389" s="1">
        <v>2018.0</v>
      </c>
      <c r="J389" s="1" t="s">
        <v>8493</v>
      </c>
      <c r="K389" s="1" t="s">
        <v>1016</v>
      </c>
      <c r="L389" s="1" t="s">
        <v>9641</v>
      </c>
      <c r="M389" s="1" t="s">
        <v>10412</v>
      </c>
    </row>
    <row r="390">
      <c r="A390" s="1" t="s">
        <v>10413</v>
      </c>
      <c r="B390" s="1" t="s">
        <v>6</v>
      </c>
      <c r="C390" s="1" t="s">
        <v>1017</v>
      </c>
      <c r="D390" s="1"/>
      <c r="E390" s="1" t="s">
        <v>10414</v>
      </c>
      <c r="F390" s="1" t="s">
        <v>10415</v>
      </c>
      <c r="G390" s="1" t="s">
        <v>9223</v>
      </c>
      <c r="H390" s="1" t="s">
        <v>10376</v>
      </c>
      <c r="I390" s="1">
        <v>2018.0</v>
      </c>
      <c r="J390" s="1" t="s">
        <v>8493</v>
      </c>
      <c r="K390" s="1" t="s">
        <v>563</v>
      </c>
      <c r="L390" s="1" t="s">
        <v>10416</v>
      </c>
      <c r="M390" s="1" t="s">
        <v>10417</v>
      </c>
    </row>
    <row r="391">
      <c r="A391" s="1" t="s">
        <v>10418</v>
      </c>
      <c r="B391" s="1" t="s">
        <v>7</v>
      </c>
      <c r="C391" s="1" t="s">
        <v>1018</v>
      </c>
      <c r="F391" s="1" t="s">
        <v>10419</v>
      </c>
      <c r="G391" s="1" t="s">
        <v>8672</v>
      </c>
      <c r="H391" s="1" t="s">
        <v>10308</v>
      </c>
      <c r="I391" s="1">
        <v>2017.0</v>
      </c>
      <c r="J391" s="1" t="s">
        <v>8493</v>
      </c>
      <c r="K391" s="1" t="s">
        <v>536</v>
      </c>
      <c r="L391" s="1" t="s">
        <v>8565</v>
      </c>
      <c r="M391" s="1" t="s">
        <v>10420</v>
      </c>
    </row>
    <row r="392">
      <c r="A392" s="1" t="s">
        <v>10421</v>
      </c>
      <c r="B392" s="1" t="s">
        <v>6</v>
      </c>
      <c r="C392" s="1" t="s">
        <v>1019</v>
      </c>
      <c r="H392" s="1" t="s">
        <v>9298</v>
      </c>
      <c r="I392" s="1">
        <v>2017.0</v>
      </c>
      <c r="J392" s="1" t="s">
        <v>8493</v>
      </c>
      <c r="K392" s="1" t="s">
        <v>996</v>
      </c>
      <c r="L392" s="1" t="s">
        <v>8663</v>
      </c>
      <c r="M392" s="1" t="s">
        <v>10422</v>
      </c>
    </row>
    <row r="393">
      <c r="A393" s="1" t="s">
        <v>10423</v>
      </c>
      <c r="B393" s="1" t="s">
        <v>6</v>
      </c>
      <c r="C393" s="1" t="s">
        <v>1020</v>
      </c>
      <c r="D393" s="1"/>
      <c r="E393" s="1" t="s">
        <v>10424</v>
      </c>
      <c r="F393" s="1" t="s">
        <v>10425</v>
      </c>
      <c r="G393" s="1" t="s">
        <v>10426</v>
      </c>
      <c r="H393" s="1" t="s">
        <v>9292</v>
      </c>
      <c r="I393" s="1">
        <v>1980.0</v>
      </c>
      <c r="J393" s="1" t="s">
        <v>8547</v>
      </c>
      <c r="K393" s="1" t="s">
        <v>1021</v>
      </c>
      <c r="L393" s="1" t="s">
        <v>9403</v>
      </c>
      <c r="M393" s="1" t="s">
        <v>10427</v>
      </c>
    </row>
    <row r="394">
      <c r="A394" s="1" t="s">
        <v>10428</v>
      </c>
      <c r="B394" s="1" t="s">
        <v>6</v>
      </c>
      <c r="C394" s="1" t="s">
        <v>1022</v>
      </c>
      <c r="D394" s="1"/>
      <c r="E394" s="1" t="s">
        <v>10429</v>
      </c>
      <c r="F394" s="1" t="s">
        <v>10430</v>
      </c>
      <c r="G394" s="1" t="s">
        <v>8513</v>
      </c>
      <c r="H394" s="1" t="s">
        <v>10431</v>
      </c>
      <c r="I394" s="1">
        <v>1974.0</v>
      </c>
      <c r="J394" s="1" t="s">
        <v>9260</v>
      </c>
      <c r="K394" s="1" t="s">
        <v>914</v>
      </c>
      <c r="L394" s="1" t="s">
        <v>10432</v>
      </c>
      <c r="M394" s="1" t="s">
        <v>10433</v>
      </c>
    </row>
    <row r="395">
      <c r="A395" s="1" t="s">
        <v>10434</v>
      </c>
      <c r="B395" s="1" t="s">
        <v>7</v>
      </c>
      <c r="C395" s="1" t="s">
        <v>1023</v>
      </c>
      <c r="F395" s="1" t="s">
        <v>10435</v>
      </c>
      <c r="G395" s="1" t="s">
        <v>8638</v>
      </c>
      <c r="H395" s="1" t="s">
        <v>10436</v>
      </c>
      <c r="I395" s="1">
        <v>2020.0</v>
      </c>
      <c r="J395" s="1" t="s">
        <v>8493</v>
      </c>
      <c r="K395" s="1" t="s">
        <v>536</v>
      </c>
      <c r="L395" s="1" t="s">
        <v>10437</v>
      </c>
      <c r="M395" s="1" t="s">
        <v>10438</v>
      </c>
    </row>
    <row r="396">
      <c r="A396" s="1" t="s">
        <v>10439</v>
      </c>
      <c r="B396" s="1" t="s">
        <v>6</v>
      </c>
      <c r="C396" s="1" t="s">
        <v>1024</v>
      </c>
      <c r="D396" s="1"/>
      <c r="E396" s="1" t="s">
        <v>10440</v>
      </c>
      <c r="F396" s="1" t="s">
        <v>10441</v>
      </c>
      <c r="G396" s="1" t="s">
        <v>8491</v>
      </c>
      <c r="H396" s="1" t="s">
        <v>10442</v>
      </c>
      <c r="I396" s="1">
        <v>2019.0</v>
      </c>
      <c r="J396" s="1" t="s">
        <v>8493</v>
      </c>
      <c r="K396" s="1" t="s">
        <v>561</v>
      </c>
      <c r="L396" s="1" t="s">
        <v>10443</v>
      </c>
      <c r="M396" s="1" t="s">
        <v>10444</v>
      </c>
    </row>
    <row r="397">
      <c r="A397" s="1" t="s">
        <v>10445</v>
      </c>
      <c r="B397" s="1" t="s">
        <v>6</v>
      </c>
      <c r="C397" s="1" t="s">
        <v>1025</v>
      </c>
      <c r="D397" s="1"/>
      <c r="E397" s="1" t="s">
        <v>10446</v>
      </c>
      <c r="F397" s="1" t="s">
        <v>10446</v>
      </c>
      <c r="G397" s="1" t="s">
        <v>8513</v>
      </c>
      <c r="H397" s="1" t="s">
        <v>10447</v>
      </c>
      <c r="I397" s="1">
        <v>2017.0</v>
      </c>
      <c r="J397" s="1" t="s">
        <v>8613</v>
      </c>
      <c r="K397" s="1" t="s">
        <v>929</v>
      </c>
      <c r="L397" s="1" t="s">
        <v>8646</v>
      </c>
      <c r="M397" s="1" t="s">
        <v>10448</v>
      </c>
    </row>
    <row r="398">
      <c r="A398" s="1" t="s">
        <v>10449</v>
      </c>
      <c r="B398" s="1" t="s">
        <v>7</v>
      </c>
      <c r="C398" s="1" t="s">
        <v>1026</v>
      </c>
      <c r="F398" s="1" t="s">
        <v>10450</v>
      </c>
      <c r="H398" s="1" t="s">
        <v>10451</v>
      </c>
      <c r="I398" s="1">
        <v>2020.0</v>
      </c>
      <c r="J398" s="1" t="s">
        <v>9076</v>
      </c>
      <c r="K398" s="1" t="s">
        <v>536</v>
      </c>
      <c r="L398" s="1" t="s">
        <v>10380</v>
      </c>
      <c r="M398" s="1" t="s">
        <v>10452</v>
      </c>
    </row>
    <row r="399">
      <c r="A399" s="1" t="s">
        <v>10453</v>
      </c>
      <c r="B399" s="1" t="s">
        <v>6</v>
      </c>
      <c r="C399" s="1" t="s">
        <v>1027</v>
      </c>
      <c r="D399" s="1"/>
      <c r="E399" s="1" t="s">
        <v>10454</v>
      </c>
      <c r="F399" s="1" t="s">
        <v>10455</v>
      </c>
      <c r="G399" s="1" t="s">
        <v>8513</v>
      </c>
      <c r="H399" s="1" t="s">
        <v>10456</v>
      </c>
      <c r="I399" s="1">
        <v>2019.0</v>
      </c>
      <c r="J399" s="1" t="s">
        <v>8493</v>
      </c>
      <c r="K399" s="1" t="s">
        <v>894</v>
      </c>
      <c r="L399" s="1" t="s">
        <v>8750</v>
      </c>
      <c r="M399" s="1" t="s">
        <v>10457</v>
      </c>
    </row>
    <row r="400">
      <c r="A400" s="1" t="s">
        <v>10458</v>
      </c>
      <c r="B400" s="1" t="s">
        <v>7</v>
      </c>
      <c r="C400" s="1" t="s">
        <v>1028</v>
      </c>
      <c r="G400" s="1" t="s">
        <v>8611</v>
      </c>
      <c r="H400" s="1" t="s">
        <v>10459</v>
      </c>
      <c r="I400" s="1">
        <v>2020.0</v>
      </c>
      <c r="J400" s="1" t="s">
        <v>8613</v>
      </c>
      <c r="K400" s="1" t="s">
        <v>536</v>
      </c>
      <c r="L400" s="1" t="s">
        <v>10112</v>
      </c>
      <c r="M400" s="1" t="s">
        <v>10460</v>
      </c>
    </row>
    <row r="401">
      <c r="A401" s="1" t="s">
        <v>10461</v>
      </c>
      <c r="B401" s="1" t="s">
        <v>6</v>
      </c>
      <c r="C401" s="1" t="s">
        <v>1029</v>
      </c>
      <c r="D401" s="1"/>
      <c r="E401" s="1" t="s">
        <v>10462</v>
      </c>
      <c r="F401" s="1" t="s">
        <v>10463</v>
      </c>
      <c r="G401" s="1" t="s">
        <v>8513</v>
      </c>
      <c r="H401" s="1" t="s">
        <v>9083</v>
      </c>
      <c r="I401" s="1">
        <v>2020.0</v>
      </c>
      <c r="J401" s="1" t="s">
        <v>8807</v>
      </c>
      <c r="K401" s="1" t="s">
        <v>1030</v>
      </c>
      <c r="L401" s="1" t="s">
        <v>9272</v>
      </c>
      <c r="M401" s="1" t="s">
        <v>10464</v>
      </c>
    </row>
    <row r="402">
      <c r="A402" s="1" t="s">
        <v>10465</v>
      </c>
      <c r="B402" s="1" t="s">
        <v>6</v>
      </c>
      <c r="C402" s="1" t="s">
        <v>1031</v>
      </c>
      <c r="D402" s="1"/>
      <c r="E402" s="1" t="s">
        <v>10466</v>
      </c>
      <c r="F402" s="1" t="s">
        <v>10467</v>
      </c>
      <c r="G402" s="1" t="s">
        <v>8513</v>
      </c>
      <c r="H402" s="1" t="s">
        <v>10468</v>
      </c>
      <c r="I402" s="1">
        <v>2018.0</v>
      </c>
      <c r="J402" s="1" t="s">
        <v>9260</v>
      </c>
      <c r="K402" s="1" t="s">
        <v>580</v>
      </c>
      <c r="L402" s="1" t="s">
        <v>10469</v>
      </c>
      <c r="M402" s="1" t="s">
        <v>10470</v>
      </c>
    </row>
    <row r="403">
      <c r="A403" s="1" t="s">
        <v>10471</v>
      </c>
      <c r="B403" s="1" t="s">
        <v>6</v>
      </c>
      <c r="C403" s="1" t="s">
        <v>1032</v>
      </c>
      <c r="D403" s="1"/>
      <c r="E403" s="1" t="s">
        <v>10472</v>
      </c>
      <c r="G403" s="1" t="s">
        <v>10473</v>
      </c>
      <c r="H403" s="1" t="s">
        <v>10474</v>
      </c>
      <c r="I403" s="1">
        <v>2016.0</v>
      </c>
      <c r="J403" s="1" t="s">
        <v>8547</v>
      </c>
      <c r="K403" s="1" t="s">
        <v>550</v>
      </c>
      <c r="L403" s="1" t="s">
        <v>8646</v>
      </c>
      <c r="M403" s="1" t="s">
        <v>10475</v>
      </c>
    </row>
    <row r="404">
      <c r="A404" s="1" t="s">
        <v>10476</v>
      </c>
      <c r="B404" s="1" t="s">
        <v>6</v>
      </c>
      <c r="C404" s="1" t="s">
        <v>1033</v>
      </c>
      <c r="D404" s="1"/>
      <c r="E404" s="1" t="s">
        <v>8768</v>
      </c>
      <c r="F404" s="1" t="s">
        <v>10477</v>
      </c>
      <c r="G404" s="1" t="s">
        <v>10478</v>
      </c>
      <c r="H404" s="1" t="s">
        <v>10328</v>
      </c>
      <c r="I404" s="1">
        <v>2017.0</v>
      </c>
      <c r="J404" s="1" t="s">
        <v>8493</v>
      </c>
      <c r="K404" s="1" t="s">
        <v>1034</v>
      </c>
      <c r="L404" s="1" t="s">
        <v>8681</v>
      </c>
      <c r="M404" s="1" t="s">
        <v>10479</v>
      </c>
    </row>
    <row r="405">
      <c r="A405" s="1" t="s">
        <v>10480</v>
      </c>
      <c r="B405" s="1" t="s">
        <v>6</v>
      </c>
      <c r="C405" s="1" t="s">
        <v>1035</v>
      </c>
      <c r="D405" s="1"/>
      <c r="E405" s="1" t="s">
        <v>10481</v>
      </c>
      <c r="F405" s="1" t="s">
        <v>10482</v>
      </c>
      <c r="G405" s="1" t="s">
        <v>8513</v>
      </c>
      <c r="H405" s="1" t="s">
        <v>10483</v>
      </c>
      <c r="I405" s="1">
        <v>2018.0</v>
      </c>
      <c r="J405" s="1" t="s">
        <v>8507</v>
      </c>
      <c r="K405" s="1" t="s">
        <v>620</v>
      </c>
      <c r="L405" s="1" t="s">
        <v>8607</v>
      </c>
      <c r="M405" s="1" t="s">
        <v>10484</v>
      </c>
    </row>
    <row r="406">
      <c r="A406" s="1" t="s">
        <v>10485</v>
      </c>
      <c r="B406" s="1" t="s">
        <v>7</v>
      </c>
      <c r="C406" s="1" t="s">
        <v>1036</v>
      </c>
      <c r="F406" s="1" t="s">
        <v>10486</v>
      </c>
      <c r="G406" s="1" t="s">
        <v>8513</v>
      </c>
      <c r="H406" s="1" t="s">
        <v>9229</v>
      </c>
      <c r="I406" s="1">
        <v>2018.0</v>
      </c>
      <c r="J406" s="1" t="s">
        <v>8613</v>
      </c>
      <c r="K406" s="1" t="s">
        <v>536</v>
      </c>
      <c r="L406" s="1" t="s">
        <v>8668</v>
      </c>
      <c r="M406" s="1" t="s">
        <v>10487</v>
      </c>
    </row>
    <row r="407">
      <c r="A407" s="1" t="s">
        <v>10488</v>
      </c>
      <c r="B407" s="1" t="s">
        <v>7</v>
      </c>
      <c r="C407" s="1" t="s">
        <v>1037</v>
      </c>
      <c r="F407" s="1" t="s">
        <v>10489</v>
      </c>
      <c r="G407" s="1" t="s">
        <v>8513</v>
      </c>
      <c r="H407" s="1" t="s">
        <v>10490</v>
      </c>
      <c r="I407" s="1">
        <v>2019.0</v>
      </c>
      <c r="J407" s="1" t="s">
        <v>8547</v>
      </c>
      <c r="K407" s="1" t="s">
        <v>571</v>
      </c>
      <c r="L407" s="1" t="s">
        <v>10491</v>
      </c>
      <c r="M407" s="1" t="s">
        <v>10492</v>
      </c>
    </row>
    <row r="408">
      <c r="A408" s="1" t="s">
        <v>10493</v>
      </c>
      <c r="B408" s="1" t="s">
        <v>6</v>
      </c>
      <c r="C408" s="1" t="s">
        <v>1038</v>
      </c>
      <c r="D408" s="1"/>
      <c r="E408" s="1" t="s">
        <v>10494</v>
      </c>
      <c r="F408" s="1" t="s">
        <v>10495</v>
      </c>
      <c r="G408" s="1" t="s">
        <v>10496</v>
      </c>
      <c r="H408" s="1" t="s">
        <v>9092</v>
      </c>
      <c r="I408" s="1">
        <v>2020.0</v>
      </c>
      <c r="J408" s="1" t="s">
        <v>8613</v>
      </c>
      <c r="K408" s="1" t="s">
        <v>582</v>
      </c>
      <c r="L408" s="1" t="s">
        <v>8992</v>
      </c>
      <c r="M408" s="1" t="s">
        <v>10497</v>
      </c>
    </row>
    <row r="409">
      <c r="A409" s="1" t="s">
        <v>10498</v>
      </c>
      <c r="B409" s="1" t="s">
        <v>6</v>
      </c>
      <c r="C409" s="1" t="s">
        <v>1039</v>
      </c>
      <c r="D409" s="1"/>
      <c r="E409" s="1" t="s">
        <v>10499</v>
      </c>
      <c r="F409" s="1" t="s">
        <v>10500</v>
      </c>
      <c r="G409" s="1" t="s">
        <v>8513</v>
      </c>
      <c r="H409" s="1" t="s">
        <v>10501</v>
      </c>
      <c r="I409" s="1">
        <v>2020.0</v>
      </c>
      <c r="J409" s="1" t="s">
        <v>8507</v>
      </c>
      <c r="K409" s="1" t="s">
        <v>737</v>
      </c>
      <c r="L409" s="1" t="s">
        <v>8948</v>
      </c>
      <c r="M409" s="1" t="s">
        <v>10502</v>
      </c>
    </row>
    <row r="410">
      <c r="A410" s="1" t="s">
        <v>10503</v>
      </c>
      <c r="B410" s="1" t="s">
        <v>6</v>
      </c>
      <c r="C410" s="1" t="s">
        <v>1040</v>
      </c>
      <c r="D410" s="1"/>
      <c r="E410" s="1" t="s">
        <v>10504</v>
      </c>
      <c r="F410" s="1" t="s">
        <v>10505</v>
      </c>
      <c r="G410" s="1" t="s">
        <v>10506</v>
      </c>
      <c r="H410" s="1" t="s">
        <v>8535</v>
      </c>
      <c r="I410" s="1">
        <v>1989.0</v>
      </c>
      <c r="J410" s="1" t="s">
        <v>9316</v>
      </c>
      <c r="K410" s="1" t="s">
        <v>750</v>
      </c>
      <c r="L410" s="1" t="s">
        <v>9272</v>
      </c>
      <c r="M410" s="1" t="s">
        <v>10507</v>
      </c>
    </row>
    <row r="411">
      <c r="A411" s="1" t="s">
        <v>10508</v>
      </c>
      <c r="B411" s="1" t="s">
        <v>7</v>
      </c>
      <c r="C411" s="1" t="s">
        <v>1041</v>
      </c>
      <c r="F411" s="1" t="s">
        <v>10509</v>
      </c>
      <c r="G411" s="1" t="s">
        <v>10354</v>
      </c>
      <c r="H411" s="1" t="s">
        <v>10510</v>
      </c>
      <c r="I411" s="1">
        <v>2020.0</v>
      </c>
      <c r="J411" s="1" t="s">
        <v>8493</v>
      </c>
      <c r="K411" s="1" t="s">
        <v>536</v>
      </c>
      <c r="L411" s="1" t="s">
        <v>9098</v>
      </c>
      <c r="M411" s="1" t="s">
        <v>10511</v>
      </c>
    </row>
    <row r="412">
      <c r="A412" s="1" t="s">
        <v>10512</v>
      </c>
      <c r="B412" s="1" t="s">
        <v>6</v>
      </c>
      <c r="C412" s="1" t="s">
        <v>1042</v>
      </c>
      <c r="D412" s="1"/>
      <c r="E412" s="1" t="s">
        <v>10513</v>
      </c>
      <c r="F412" s="1" t="s">
        <v>10514</v>
      </c>
      <c r="G412" s="1" t="s">
        <v>10515</v>
      </c>
      <c r="H412" s="1" t="s">
        <v>9198</v>
      </c>
      <c r="I412" s="1">
        <v>2019.0</v>
      </c>
      <c r="J412" s="1" t="s">
        <v>8493</v>
      </c>
      <c r="K412" s="1" t="s">
        <v>681</v>
      </c>
      <c r="L412" s="1" t="s">
        <v>9084</v>
      </c>
      <c r="M412" s="1" t="s">
        <v>10516</v>
      </c>
    </row>
    <row r="413">
      <c r="A413" s="1" t="s">
        <v>10517</v>
      </c>
      <c r="B413" s="1" t="s">
        <v>7</v>
      </c>
      <c r="C413" s="1" t="s">
        <v>1043</v>
      </c>
      <c r="F413" s="1" t="s">
        <v>10518</v>
      </c>
      <c r="G413" s="1" t="s">
        <v>8513</v>
      </c>
      <c r="H413" s="1" t="s">
        <v>9708</v>
      </c>
      <c r="I413" s="1">
        <v>2017.0</v>
      </c>
      <c r="J413" s="1" t="s">
        <v>9076</v>
      </c>
      <c r="K413" s="1" t="s">
        <v>1044</v>
      </c>
      <c r="L413" s="1" t="s">
        <v>10380</v>
      </c>
      <c r="M413" s="1" t="s">
        <v>10519</v>
      </c>
    </row>
    <row r="414">
      <c r="A414" s="1" t="s">
        <v>10520</v>
      </c>
      <c r="B414" s="1" t="s">
        <v>7</v>
      </c>
      <c r="C414" s="1" t="s">
        <v>1045</v>
      </c>
      <c r="F414" s="1" t="s">
        <v>10521</v>
      </c>
      <c r="H414" s="1" t="s">
        <v>10522</v>
      </c>
      <c r="I414" s="1">
        <v>2017.0</v>
      </c>
      <c r="J414" s="1" t="s">
        <v>9076</v>
      </c>
      <c r="K414" s="1" t="s">
        <v>536</v>
      </c>
      <c r="L414" s="1" t="s">
        <v>9666</v>
      </c>
      <c r="M414" s="1" t="s">
        <v>10523</v>
      </c>
    </row>
    <row r="415">
      <c r="A415" s="1" t="s">
        <v>10524</v>
      </c>
      <c r="B415" s="1" t="s">
        <v>6</v>
      </c>
      <c r="C415" s="1" t="s">
        <v>1046</v>
      </c>
      <c r="D415" s="1"/>
      <c r="E415" s="1" t="s">
        <v>10525</v>
      </c>
      <c r="F415" s="1" t="s">
        <v>10526</v>
      </c>
      <c r="G415" s="1" t="s">
        <v>8513</v>
      </c>
      <c r="H415" s="1" t="s">
        <v>9698</v>
      </c>
      <c r="I415" s="1">
        <v>2016.0</v>
      </c>
      <c r="J415" s="1" t="s">
        <v>8680</v>
      </c>
      <c r="K415" s="1" t="s">
        <v>673</v>
      </c>
      <c r="L415" s="1" t="s">
        <v>10527</v>
      </c>
      <c r="M415" s="1" t="s">
        <v>10528</v>
      </c>
    </row>
    <row r="416">
      <c r="A416" s="1" t="s">
        <v>10529</v>
      </c>
      <c r="B416" s="1" t="s">
        <v>6</v>
      </c>
      <c r="C416" s="1" t="s">
        <v>1047</v>
      </c>
      <c r="D416" s="1"/>
      <c r="E416" s="1" t="s">
        <v>10530</v>
      </c>
      <c r="G416" s="1" t="s">
        <v>8513</v>
      </c>
      <c r="H416" s="1" t="s">
        <v>10531</v>
      </c>
      <c r="I416" s="1">
        <v>2019.0</v>
      </c>
      <c r="J416" s="1" t="s">
        <v>8547</v>
      </c>
      <c r="K416" s="1" t="s">
        <v>1048</v>
      </c>
      <c r="L416" s="1" t="s">
        <v>9656</v>
      </c>
      <c r="M416" s="1" t="s">
        <v>10532</v>
      </c>
    </row>
    <row r="417">
      <c r="A417" s="1" t="s">
        <v>10533</v>
      </c>
      <c r="B417" s="1" t="s">
        <v>6</v>
      </c>
      <c r="C417" s="1" t="s">
        <v>1049</v>
      </c>
      <c r="D417" s="1"/>
      <c r="E417" s="1" t="s">
        <v>10534</v>
      </c>
      <c r="F417" s="1" t="s">
        <v>10535</v>
      </c>
      <c r="G417" s="1" t="s">
        <v>8513</v>
      </c>
      <c r="H417" s="1" t="s">
        <v>10536</v>
      </c>
      <c r="I417" s="1">
        <v>2018.0</v>
      </c>
      <c r="J417" s="1" t="s">
        <v>8493</v>
      </c>
      <c r="K417" s="1" t="s">
        <v>573</v>
      </c>
      <c r="L417" s="1" t="s">
        <v>8858</v>
      </c>
      <c r="M417" s="1" t="s">
        <v>10537</v>
      </c>
    </row>
    <row r="418">
      <c r="A418" s="1" t="s">
        <v>10538</v>
      </c>
      <c r="B418" s="1" t="s">
        <v>6</v>
      </c>
      <c r="C418" s="1" t="s">
        <v>1050</v>
      </c>
      <c r="D418" s="1"/>
      <c r="E418" s="1" t="s">
        <v>10539</v>
      </c>
      <c r="F418" s="1" t="s">
        <v>10540</v>
      </c>
      <c r="G418" s="1" t="s">
        <v>9545</v>
      </c>
      <c r="H418" s="1" t="s">
        <v>10541</v>
      </c>
      <c r="I418" s="1">
        <v>2017.0</v>
      </c>
      <c r="J418" s="1" t="s">
        <v>8493</v>
      </c>
      <c r="K418" s="1" t="s">
        <v>584</v>
      </c>
      <c r="L418" s="1" t="s">
        <v>8709</v>
      </c>
      <c r="M418" s="1" t="s">
        <v>10542</v>
      </c>
    </row>
    <row r="419">
      <c r="A419" s="1" t="s">
        <v>10543</v>
      </c>
      <c r="B419" s="1" t="s">
        <v>6</v>
      </c>
      <c r="C419" s="1" t="s">
        <v>1051</v>
      </c>
      <c r="D419" s="1"/>
      <c r="E419" s="1" t="s">
        <v>9146</v>
      </c>
      <c r="F419" s="1" t="s">
        <v>10544</v>
      </c>
      <c r="G419" s="1" t="s">
        <v>8513</v>
      </c>
      <c r="H419" s="1" t="s">
        <v>10545</v>
      </c>
      <c r="I419" s="1">
        <v>2006.0</v>
      </c>
      <c r="J419" s="1" t="s">
        <v>8507</v>
      </c>
      <c r="K419" s="1" t="s">
        <v>552</v>
      </c>
      <c r="L419" s="1" t="s">
        <v>9836</v>
      </c>
      <c r="M419" s="1" t="s">
        <v>10546</v>
      </c>
    </row>
    <row r="420">
      <c r="A420" s="1" t="s">
        <v>10547</v>
      </c>
      <c r="B420" s="1" t="s">
        <v>6</v>
      </c>
      <c r="C420" s="1" t="s">
        <v>1052</v>
      </c>
      <c r="D420" s="1"/>
      <c r="E420" s="1" t="s">
        <v>10548</v>
      </c>
      <c r="F420" s="1" t="s">
        <v>10549</v>
      </c>
      <c r="G420" s="1" t="s">
        <v>8513</v>
      </c>
      <c r="H420" s="1" t="s">
        <v>10550</v>
      </c>
      <c r="I420" s="1">
        <v>2020.0</v>
      </c>
      <c r="J420" s="1" t="s">
        <v>8493</v>
      </c>
      <c r="K420" s="1" t="s">
        <v>610</v>
      </c>
      <c r="L420" s="1" t="s">
        <v>8759</v>
      </c>
      <c r="M420" s="1" t="s">
        <v>10551</v>
      </c>
    </row>
    <row r="421">
      <c r="A421" s="1" t="s">
        <v>10552</v>
      </c>
      <c r="B421" s="1" t="s">
        <v>6</v>
      </c>
      <c r="C421" s="1" t="s">
        <v>1053</v>
      </c>
      <c r="D421" s="1"/>
      <c r="E421" s="1" t="s">
        <v>10553</v>
      </c>
      <c r="F421" s="1" t="s">
        <v>10554</v>
      </c>
      <c r="G421" s="1" t="s">
        <v>8611</v>
      </c>
      <c r="H421" s="1" t="s">
        <v>9214</v>
      </c>
      <c r="I421" s="1">
        <v>2018.0</v>
      </c>
      <c r="J421" s="1" t="s">
        <v>8507</v>
      </c>
      <c r="K421" s="1" t="s">
        <v>569</v>
      </c>
      <c r="L421" s="1" t="s">
        <v>8783</v>
      </c>
      <c r="M421" s="1" t="s">
        <v>10555</v>
      </c>
    </row>
    <row r="422">
      <c r="A422" s="1" t="s">
        <v>10556</v>
      </c>
      <c r="B422" s="1" t="s">
        <v>6</v>
      </c>
      <c r="C422" s="1" t="s">
        <v>1054</v>
      </c>
      <c r="D422" s="1"/>
      <c r="E422" s="1" t="s">
        <v>10557</v>
      </c>
      <c r="F422" s="1" t="s">
        <v>10558</v>
      </c>
      <c r="G422" s="1" t="s">
        <v>8499</v>
      </c>
      <c r="H422" s="1" t="s">
        <v>10559</v>
      </c>
      <c r="I422" s="1">
        <v>2020.0</v>
      </c>
      <c r="J422" s="1" t="s">
        <v>8547</v>
      </c>
      <c r="K422" s="1" t="s">
        <v>580</v>
      </c>
      <c r="L422" s="1" t="s">
        <v>8772</v>
      </c>
      <c r="M422" s="1" t="s">
        <v>10560</v>
      </c>
    </row>
    <row r="423">
      <c r="A423" s="1" t="s">
        <v>10561</v>
      </c>
      <c r="B423" s="1" t="s">
        <v>6</v>
      </c>
      <c r="C423" s="1" t="s">
        <v>1055</v>
      </c>
      <c r="D423" s="1"/>
      <c r="E423" s="1" t="s">
        <v>10562</v>
      </c>
      <c r="F423" s="1" t="s">
        <v>10563</v>
      </c>
      <c r="G423" s="1" t="s">
        <v>8491</v>
      </c>
      <c r="H423" s="1" t="s">
        <v>10564</v>
      </c>
      <c r="I423" s="1">
        <v>2017.0</v>
      </c>
      <c r="J423" s="1" t="s">
        <v>8493</v>
      </c>
      <c r="K423" s="1" t="s">
        <v>580</v>
      </c>
      <c r="L423" s="1" t="s">
        <v>8709</v>
      </c>
      <c r="M423" s="1" t="s">
        <v>10565</v>
      </c>
    </row>
    <row r="424">
      <c r="A424" s="1" t="s">
        <v>10566</v>
      </c>
      <c r="B424" s="1" t="s">
        <v>6</v>
      </c>
      <c r="C424" s="1" t="s">
        <v>1056</v>
      </c>
      <c r="D424" s="1"/>
      <c r="E424" s="1" t="s">
        <v>10548</v>
      </c>
      <c r="F424" s="1" t="s">
        <v>10567</v>
      </c>
      <c r="G424" s="1" t="s">
        <v>8513</v>
      </c>
      <c r="H424" s="1" t="s">
        <v>10568</v>
      </c>
      <c r="I424" s="1">
        <v>2020.0</v>
      </c>
      <c r="J424" s="1" t="s">
        <v>9260</v>
      </c>
      <c r="K424" s="1" t="s">
        <v>645</v>
      </c>
      <c r="L424" s="1" t="s">
        <v>8522</v>
      </c>
      <c r="M424" s="1" t="s">
        <v>10569</v>
      </c>
    </row>
    <row r="425">
      <c r="A425" s="1" t="s">
        <v>10570</v>
      </c>
      <c r="B425" s="1" t="s">
        <v>6</v>
      </c>
      <c r="C425" s="1" t="s">
        <v>1057</v>
      </c>
      <c r="D425" s="1"/>
      <c r="E425" s="1" t="s">
        <v>10571</v>
      </c>
      <c r="F425" s="1" t="s">
        <v>10572</v>
      </c>
      <c r="G425" s="1" t="s">
        <v>9478</v>
      </c>
      <c r="H425" s="1" t="s">
        <v>10573</v>
      </c>
      <c r="I425" s="1">
        <v>2009.0</v>
      </c>
      <c r="J425" s="1" t="s">
        <v>8547</v>
      </c>
      <c r="K425" s="1" t="s">
        <v>576</v>
      </c>
      <c r="L425" s="1" t="s">
        <v>8772</v>
      </c>
      <c r="M425" s="1" t="s">
        <v>10574</v>
      </c>
    </row>
    <row r="426">
      <c r="A426" s="1" t="s">
        <v>10575</v>
      </c>
      <c r="B426" s="1" t="s">
        <v>6</v>
      </c>
      <c r="C426" s="1" t="s">
        <v>1058</v>
      </c>
      <c r="D426" s="1"/>
      <c r="E426" s="1" t="s">
        <v>10576</v>
      </c>
      <c r="F426" s="1" t="s">
        <v>10577</v>
      </c>
      <c r="G426" s="1" t="s">
        <v>9043</v>
      </c>
      <c r="H426" s="1" t="s">
        <v>9615</v>
      </c>
      <c r="I426" s="1">
        <v>2019.0</v>
      </c>
      <c r="J426" s="1" t="s">
        <v>8493</v>
      </c>
      <c r="K426" s="1" t="s">
        <v>580</v>
      </c>
      <c r="L426" s="1" t="s">
        <v>8501</v>
      </c>
      <c r="M426" s="1" t="s">
        <v>10578</v>
      </c>
    </row>
    <row r="427">
      <c r="A427" s="1" t="s">
        <v>10579</v>
      </c>
      <c r="B427" s="1" t="s">
        <v>6</v>
      </c>
      <c r="C427" s="1" t="s">
        <v>1059</v>
      </c>
      <c r="D427" s="1"/>
      <c r="E427" s="1" t="s">
        <v>10580</v>
      </c>
      <c r="F427" s="1" t="s">
        <v>10581</v>
      </c>
      <c r="G427" s="1" t="s">
        <v>8513</v>
      </c>
      <c r="H427" s="1" t="s">
        <v>10582</v>
      </c>
      <c r="I427" s="1">
        <v>2017.0</v>
      </c>
      <c r="J427" s="1" t="s">
        <v>8507</v>
      </c>
      <c r="K427" s="1" t="s">
        <v>538</v>
      </c>
      <c r="L427" s="1" t="s">
        <v>8759</v>
      </c>
      <c r="M427" s="1" t="s">
        <v>10583</v>
      </c>
    </row>
    <row r="428">
      <c r="A428" s="1" t="s">
        <v>10584</v>
      </c>
      <c r="B428" s="1" t="s">
        <v>7</v>
      </c>
      <c r="C428" s="1" t="s">
        <v>1060</v>
      </c>
      <c r="D428" s="1"/>
      <c r="E428" s="1" t="s">
        <v>10585</v>
      </c>
      <c r="F428" s="1" t="s">
        <v>10586</v>
      </c>
      <c r="G428" s="1" t="s">
        <v>8990</v>
      </c>
      <c r="H428" s="1" t="s">
        <v>10587</v>
      </c>
      <c r="I428" s="1">
        <v>2020.0</v>
      </c>
      <c r="J428" s="1" t="s">
        <v>8493</v>
      </c>
      <c r="K428" s="1" t="s">
        <v>536</v>
      </c>
      <c r="L428" s="1" t="s">
        <v>10588</v>
      </c>
      <c r="M428" s="1" t="s">
        <v>10589</v>
      </c>
    </row>
    <row r="429">
      <c r="A429" s="1" t="s">
        <v>10590</v>
      </c>
      <c r="B429" s="1" t="s">
        <v>6</v>
      </c>
      <c r="C429" s="1" t="s">
        <v>1061</v>
      </c>
      <c r="D429" s="1"/>
      <c r="E429" s="1" t="s">
        <v>10591</v>
      </c>
      <c r="F429" s="1" t="s">
        <v>10592</v>
      </c>
      <c r="G429" s="1" t="s">
        <v>8513</v>
      </c>
      <c r="H429" s="1" t="s">
        <v>10593</v>
      </c>
      <c r="I429" s="1">
        <v>2020.0</v>
      </c>
      <c r="J429" s="1" t="s">
        <v>8493</v>
      </c>
      <c r="K429" s="1" t="s">
        <v>673</v>
      </c>
      <c r="L429" s="1" t="s">
        <v>8607</v>
      </c>
      <c r="M429" s="1" t="s">
        <v>10594</v>
      </c>
    </row>
    <row r="430">
      <c r="A430" s="1" t="s">
        <v>10595</v>
      </c>
      <c r="B430" s="1" t="s">
        <v>7</v>
      </c>
      <c r="C430" s="1" t="s">
        <v>1062</v>
      </c>
      <c r="H430" s="1" t="s">
        <v>10596</v>
      </c>
      <c r="I430" s="1">
        <v>2019.0</v>
      </c>
      <c r="J430" s="1" t="s">
        <v>8547</v>
      </c>
      <c r="K430" s="1" t="s">
        <v>536</v>
      </c>
      <c r="L430" s="1" t="s">
        <v>8650</v>
      </c>
      <c r="M430" s="1" t="s">
        <v>10597</v>
      </c>
    </row>
    <row r="431">
      <c r="A431" s="1" t="s">
        <v>10598</v>
      </c>
      <c r="B431" s="1" t="s">
        <v>6</v>
      </c>
      <c r="C431" s="1" t="s">
        <v>1063</v>
      </c>
      <c r="D431" s="1"/>
      <c r="E431" s="1" t="s">
        <v>10599</v>
      </c>
      <c r="F431" s="1" t="s">
        <v>10600</v>
      </c>
      <c r="G431" s="1" t="s">
        <v>10601</v>
      </c>
      <c r="H431" s="1" t="s">
        <v>10602</v>
      </c>
      <c r="I431" s="1">
        <v>2016.0</v>
      </c>
      <c r="J431" s="1" t="s">
        <v>8507</v>
      </c>
      <c r="K431" s="1" t="s">
        <v>546</v>
      </c>
      <c r="L431" s="1" t="s">
        <v>8522</v>
      </c>
      <c r="M431" s="1" t="s">
        <v>10603</v>
      </c>
    </row>
    <row r="432">
      <c r="A432" s="1" t="s">
        <v>10604</v>
      </c>
      <c r="B432" s="1" t="s">
        <v>6</v>
      </c>
      <c r="C432" s="1" t="s">
        <v>1064</v>
      </c>
      <c r="D432" s="1"/>
      <c r="E432" s="1" t="s">
        <v>10605</v>
      </c>
      <c r="F432" s="1" t="s">
        <v>10606</v>
      </c>
      <c r="G432" s="1" t="s">
        <v>9545</v>
      </c>
      <c r="H432" s="1" t="s">
        <v>9584</v>
      </c>
      <c r="I432" s="1">
        <v>2019.0</v>
      </c>
      <c r="J432" s="1" t="s">
        <v>8547</v>
      </c>
      <c r="K432" s="1" t="s">
        <v>546</v>
      </c>
      <c r="L432" s="1" t="s">
        <v>8681</v>
      </c>
      <c r="M432" s="1" t="s">
        <v>10607</v>
      </c>
    </row>
    <row r="433">
      <c r="A433" s="1" t="s">
        <v>10608</v>
      </c>
      <c r="B433" s="1" t="s">
        <v>6</v>
      </c>
      <c r="C433" s="1" t="s">
        <v>1065</v>
      </c>
      <c r="D433" s="1"/>
      <c r="E433" s="1" t="s">
        <v>10609</v>
      </c>
      <c r="F433" s="1" t="s">
        <v>10610</v>
      </c>
      <c r="G433" s="1" t="s">
        <v>10611</v>
      </c>
      <c r="H433" s="1" t="s">
        <v>9060</v>
      </c>
      <c r="I433" s="1">
        <v>2001.0</v>
      </c>
      <c r="J433" s="1" t="s">
        <v>8507</v>
      </c>
      <c r="K433" s="1" t="s">
        <v>546</v>
      </c>
      <c r="L433" s="1" t="s">
        <v>9494</v>
      </c>
      <c r="M433" s="1" t="s">
        <v>10612</v>
      </c>
    </row>
    <row r="434">
      <c r="A434" s="1" t="s">
        <v>10613</v>
      </c>
      <c r="B434" s="1" t="s">
        <v>6</v>
      </c>
      <c r="C434" s="1" t="s">
        <v>1066</v>
      </c>
      <c r="D434" s="1"/>
      <c r="E434" s="1" t="s">
        <v>10614</v>
      </c>
      <c r="F434" s="1" t="s">
        <v>10615</v>
      </c>
      <c r="G434" s="1" t="s">
        <v>8513</v>
      </c>
      <c r="H434" s="1" t="s">
        <v>9060</v>
      </c>
      <c r="I434" s="1">
        <v>2013.0</v>
      </c>
      <c r="J434" s="1" t="s">
        <v>8680</v>
      </c>
      <c r="K434" s="1" t="s">
        <v>1067</v>
      </c>
      <c r="L434" s="1" t="s">
        <v>9272</v>
      </c>
      <c r="M434" s="1" t="s">
        <v>10616</v>
      </c>
    </row>
    <row r="435">
      <c r="A435" s="1" t="s">
        <v>10617</v>
      </c>
      <c r="B435" s="1" t="s">
        <v>6</v>
      </c>
      <c r="C435" s="1" t="s">
        <v>1068</v>
      </c>
      <c r="D435" s="1"/>
      <c r="E435" s="1" t="s">
        <v>10614</v>
      </c>
      <c r="F435" s="1" t="s">
        <v>10618</v>
      </c>
      <c r="G435" s="1" t="s">
        <v>10619</v>
      </c>
      <c r="H435" s="1" t="s">
        <v>8521</v>
      </c>
      <c r="I435" s="1">
        <v>2014.0</v>
      </c>
      <c r="J435" s="1" t="s">
        <v>9076</v>
      </c>
      <c r="K435" s="1" t="s">
        <v>1067</v>
      </c>
      <c r="L435" s="1" t="s">
        <v>9272</v>
      </c>
      <c r="M435" s="1" t="s">
        <v>10620</v>
      </c>
    </row>
    <row r="436">
      <c r="A436" s="1" t="s">
        <v>10621</v>
      </c>
      <c r="B436" s="1" t="s">
        <v>7</v>
      </c>
      <c r="C436" s="1" t="s">
        <v>1069</v>
      </c>
      <c r="F436" s="1" t="s">
        <v>10622</v>
      </c>
      <c r="G436" s="1" t="s">
        <v>8611</v>
      </c>
      <c r="H436" s="1" t="s">
        <v>10623</v>
      </c>
      <c r="I436" s="1">
        <v>2014.0</v>
      </c>
      <c r="J436" s="1" t="s">
        <v>8807</v>
      </c>
      <c r="K436" s="1" t="s">
        <v>1044</v>
      </c>
      <c r="L436" s="1" t="s">
        <v>9093</v>
      </c>
      <c r="M436" s="1" t="s">
        <v>10624</v>
      </c>
    </row>
    <row r="437">
      <c r="A437" s="1" t="s">
        <v>10625</v>
      </c>
      <c r="B437" s="1" t="s">
        <v>6</v>
      </c>
      <c r="C437" s="1" t="s">
        <v>1070</v>
      </c>
      <c r="D437" s="1"/>
      <c r="E437" s="1" t="s">
        <v>10626</v>
      </c>
      <c r="G437" s="1" t="s">
        <v>8513</v>
      </c>
      <c r="H437" s="1" t="s">
        <v>9860</v>
      </c>
      <c r="I437" s="1">
        <v>2017.0</v>
      </c>
      <c r="J437" s="1" t="s">
        <v>8680</v>
      </c>
      <c r="K437" s="1" t="s">
        <v>580</v>
      </c>
      <c r="L437" s="1" t="s">
        <v>8646</v>
      </c>
      <c r="M437" s="1" t="s">
        <v>10627</v>
      </c>
    </row>
    <row r="438">
      <c r="A438" s="1" t="s">
        <v>10628</v>
      </c>
      <c r="B438" s="1" t="s">
        <v>6</v>
      </c>
      <c r="C438" s="1" t="s">
        <v>1071</v>
      </c>
      <c r="D438" s="1"/>
      <c r="E438" s="1" t="s">
        <v>10629</v>
      </c>
      <c r="F438" s="1" t="s">
        <v>10630</v>
      </c>
      <c r="H438" s="1" t="s">
        <v>10631</v>
      </c>
      <c r="I438" s="1">
        <v>2018.0</v>
      </c>
      <c r="J438" s="1" t="s">
        <v>8493</v>
      </c>
      <c r="K438" s="1" t="s">
        <v>599</v>
      </c>
      <c r="L438" s="1" t="s">
        <v>8646</v>
      </c>
      <c r="M438" s="1" t="s">
        <v>10632</v>
      </c>
    </row>
    <row r="439">
      <c r="A439" s="1" t="s">
        <v>10633</v>
      </c>
      <c r="B439" s="1" t="s">
        <v>7</v>
      </c>
      <c r="C439" s="1" t="s">
        <v>1072</v>
      </c>
      <c r="F439" s="1" t="s">
        <v>10634</v>
      </c>
      <c r="G439" s="1" t="s">
        <v>8513</v>
      </c>
      <c r="H439" s="1" t="s">
        <v>10322</v>
      </c>
      <c r="I439" s="1">
        <v>2020.0</v>
      </c>
      <c r="J439" s="1" t="s">
        <v>8493</v>
      </c>
      <c r="K439" s="1" t="s">
        <v>571</v>
      </c>
      <c r="L439" s="1" t="s">
        <v>10635</v>
      </c>
      <c r="M439" s="1" t="s">
        <v>10636</v>
      </c>
    </row>
    <row r="440">
      <c r="A440" s="1" t="s">
        <v>10637</v>
      </c>
      <c r="B440" s="1" t="s">
        <v>6</v>
      </c>
      <c r="C440" s="1" t="s">
        <v>1073</v>
      </c>
      <c r="D440" s="1"/>
      <c r="E440" s="1" t="s">
        <v>10638</v>
      </c>
      <c r="F440" s="1" t="s">
        <v>10639</v>
      </c>
      <c r="G440" s="1" t="s">
        <v>10640</v>
      </c>
      <c r="H440" s="1" t="s">
        <v>8582</v>
      </c>
      <c r="I440" s="1">
        <v>2020.0</v>
      </c>
      <c r="J440" s="1" t="s">
        <v>8493</v>
      </c>
      <c r="K440" s="1" t="s">
        <v>618</v>
      </c>
      <c r="L440" s="1" t="s">
        <v>10641</v>
      </c>
      <c r="M440" s="1" t="s">
        <v>10642</v>
      </c>
    </row>
    <row r="441">
      <c r="A441" s="1" t="s">
        <v>10643</v>
      </c>
      <c r="B441" s="1" t="s">
        <v>6</v>
      </c>
      <c r="C441" s="1" t="s">
        <v>1074</v>
      </c>
      <c r="D441" s="1"/>
      <c r="E441" s="1" t="s">
        <v>10644</v>
      </c>
      <c r="F441" s="1" t="s">
        <v>10645</v>
      </c>
      <c r="G441" s="1" t="s">
        <v>8513</v>
      </c>
      <c r="H441" s="1" t="s">
        <v>10646</v>
      </c>
      <c r="I441" s="1">
        <v>2019.0</v>
      </c>
      <c r="J441" s="1" t="s">
        <v>8547</v>
      </c>
      <c r="K441" s="1" t="s">
        <v>803</v>
      </c>
      <c r="L441" s="1" t="s">
        <v>8697</v>
      </c>
      <c r="M441" s="1" t="s">
        <v>10647</v>
      </c>
    </row>
    <row r="442">
      <c r="A442" s="1" t="s">
        <v>10648</v>
      </c>
      <c r="B442" s="1" t="s">
        <v>7</v>
      </c>
      <c r="C442" s="1" t="s">
        <v>1075</v>
      </c>
      <c r="F442" s="1" t="s">
        <v>10649</v>
      </c>
      <c r="G442" s="1" t="s">
        <v>10354</v>
      </c>
      <c r="H442" s="1" t="s">
        <v>10550</v>
      </c>
      <c r="I442" s="1">
        <v>2019.0</v>
      </c>
      <c r="J442" s="1" t="s">
        <v>8547</v>
      </c>
      <c r="K442" s="1" t="s">
        <v>571</v>
      </c>
      <c r="L442" s="1" t="s">
        <v>10588</v>
      </c>
      <c r="M442" s="1" t="s">
        <v>10650</v>
      </c>
    </row>
    <row r="443">
      <c r="A443" s="1" t="s">
        <v>10651</v>
      </c>
      <c r="B443" s="1" t="s">
        <v>6</v>
      </c>
      <c r="C443" s="1" t="s">
        <v>1076</v>
      </c>
      <c r="D443" s="1"/>
      <c r="E443" s="1" t="s">
        <v>10539</v>
      </c>
      <c r="F443" s="1" t="s">
        <v>10652</v>
      </c>
      <c r="G443" s="1" t="s">
        <v>9545</v>
      </c>
      <c r="H443" s="1" t="s">
        <v>10075</v>
      </c>
      <c r="I443" s="1">
        <v>2016.0</v>
      </c>
      <c r="J443" s="1" t="s">
        <v>8547</v>
      </c>
      <c r="K443" s="1" t="s">
        <v>914</v>
      </c>
      <c r="L443" s="1" t="s">
        <v>9784</v>
      </c>
      <c r="M443" s="1" t="s">
        <v>10653</v>
      </c>
    </row>
    <row r="444">
      <c r="A444" s="1" t="s">
        <v>10654</v>
      </c>
      <c r="B444" s="1" t="s">
        <v>6</v>
      </c>
      <c r="C444" s="1" t="s">
        <v>1077</v>
      </c>
      <c r="D444" s="1"/>
      <c r="E444" s="1" t="s">
        <v>10655</v>
      </c>
      <c r="G444" s="1" t="s">
        <v>10656</v>
      </c>
      <c r="H444" s="1" t="s">
        <v>10657</v>
      </c>
      <c r="I444" s="1">
        <v>2016.0</v>
      </c>
      <c r="J444" s="1" t="s">
        <v>8493</v>
      </c>
      <c r="K444" s="1" t="s">
        <v>673</v>
      </c>
      <c r="L444" s="1" t="s">
        <v>8646</v>
      </c>
      <c r="M444" s="1" t="s">
        <v>10658</v>
      </c>
    </row>
    <row r="445">
      <c r="A445" s="1" t="s">
        <v>10659</v>
      </c>
      <c r="B445" s="1" t="s">
        <v>6</v>
      </c>
      <c r="C445" s="1" t="s">
        <v>1078</v>
      </c>
      <c r="D445" s="1"/>
      <c r="E445" s="1" t="s">
        <v>10660</v>
      </c>
      <c r="F445" s="1" t="s">
        <v>10661</v>
      </c>
      <c r="G445" s="1" t="s">
        <v>10662</v>
      </c>
      <c r="H445" s="1" t="s">
        <v>10663</v>
      </c>
      <c r="I445" s="1">
        <v>2002.0</v>
      </c>
      <c r="J445" s="1" t="s">
        <v>8515</v>
      </c>
      <c r="K445" s="1" t="s">
        <v>546</v>
      </c>
      <c r="L445" s="1" t="s">
        <v>10361</v>
      </c>
      <c r="M445" s="1" t="s">
        <v>10664</v>
      </c>
    </row>
    <row r="446">
      <c r="A446" s="1" t="s">
        <v>10665</v>
      </c>
      <c r="B446" s="1" t="s">
        <v>6</v>
      </c>
      <c r="C446" s="1" t="s">
        <v>1079</v>
      </c>
      <c r="D446" s="1"/>
      <c r="E446" s="1" t="s">
        <v>10666</v>
      </c>
      <c r="F446" s="1" t="s">
        <v>10667</v>
      </c>
      <c r="G446" s="1" t="s">
        <v>8722</v>
      </c>
      <c r="H446" s="1" t="s">
        <v>10668</v>
      </c>
      <c r="I446" s="1">
        <v>2017.0</v>
      </c>
      <c r="J446" s="1" t="s">
        <v>8493</v>
      </c>
      <c r="K446" s="1" t="s">
        <v>584</v>
      </c>
      <c r="L446" s="1" t="s">
        <v>8681</v>
      </c>
      <c r="M446" s="1" t="s">
        <v>10669</v>
      </c>
    </row>
    <row r="447">
      <c r="A447" s="1" t="s">
        <v>10670</v>
      </c>
      <c r="B447" s="1" t="s">
        <v>6</v>
      </c>
      <c r="C447" s="1" t="s">
        <v>1080</v>
      </c>
      <c r="D447" s="1"/>
      <c r="E447" s="1" t="s">
        <v>10671</v>
      </c>
      <c r="F447" s="1" t="s">
        <v>10672</v>
      </c>
      <c r="G447" s="1" t="s">
        <v>8611</v>
      </c>
      <c r="H447" s="1" t="s">
        <v>10673</v>
      </c>
      <c r="I447" s="1">
        <v>2015.0</v>
      </c>
      <c r="J447" s="1" t="s">
        <v>8493</v>
      </c>
      <c r="K447" s="1" t="s">
        <v>673</v>
      </c>
      <c r="L447" s="1" t="s">
        <v>8709</v>
      </c>
      <c r="M447" s="1" t="s">
        <v>10674</v>
      </c>
    </row>
    <row r="448">
      <c r="A448" s="1" t="s">
        <v>10675</v>
      </c>
      <c r="B448" s="1" t="s">
        <v>6</v>
      </c>
      <c r="C448" s="1" t="s">
        <v>1081</v>
      </c>
      <c r="D448" s="1"/>
      <c r="E448" s="1" t="s">
        <v>10676</v>
      </c>
      <c r="F448" s="1" t="s">
        <v>10677</v>
      </c>
      <c r="G448" s="1" t="s">
        <v>8545</v>
      </c>
      <c r="H448" s="1" t="s">
        <v>9017</v>
      </c>
      <c r="I448" s="1">
        <v>1977.0</v>
      </c>
      <c r="J448" s="1" t="s">
        <v>8547</v>
      </c>
      <c r="K448" s="1" t="s">
        <v>1082</v>
      </c>
      <c r="L448" s="1" t="s">
        <v>10678</v>
      </c>
      <c r="M448" s="1" t="s">
        <v>10679</v>
      </c>
    </row>
    <row r="449">
      <c r="A449" s="1" t="s">
        <v>10680</v>
      </c>
      <c r="B449" s="1" t="s">
        <v>6</v>
      </c>
      <c r="C449" s="1" t="s">
        <v>1083</v>
      </c>
      <c r="D449" s="1"/>
      <c r="E449" s="1" t="s">
        <v>10681</v>
      </c>
      <c r="F449" s="1" t="s">
        <v>10682</v>
      </c>
      <c r="G449" s="1" t="s">
        <v>8534</v>
      </c>
      <c r="H449" s="1" t="s">
        <v>10683</v>
      </c>
      <c r="I449" s="1">
        <v>2011.0</v>
      </c>
      <c r="J449" s="1" t="s">
        <v>8547</v>
      </c>
      <c r="K449" s="1" t="s">
        <v>591</v>
      </c>
      <c r="L449" s="1" t="s">
        <v>8501</v>
      </c>
      <c r="M449" s="1" t="s">
        <v>10684</v>
      </c>
    </row>
    <row r="450">
      <c r="A450" s="1" t="s">
        <v>10685</v>
      </c>
      <c r="B450" s="1" t="s">
        <v>6</v>
      </c>
      <c r="C450" s="1" t="s">
        <v>1084</v>
      </c>
      <c r="D450" s="1"/>
      <c r="E450" s="1" t="s">
        <v>10686</v>
      </c>
      <c r="F450" s="1" t="s">
        <v>10687</v>
      </c>
      <c r="G450" s="1" t="s">
        <v>8513</v>
      </c>
      <c r="H450" s="1" t="s">
        <v>9162</v>
      </c>
      <c r="I450" s="1">
        <v>2018.0</v>
      </c>
      <c r="J450" s="1" t="s">
        <v>8493</v>
      </c>
      <c r="K450" s="1" t="s">
        <v>700</v>
      </c>
      <c r="L450" s="1" t="s">
        <v>8831</v>
      </c>
      <c r="M450" s="1" t="s">
        <v>10688</v>
      </c>
    </row>
    <row r="451">
      <c r="A451" s="1" t="s">
        <v>10689</v>
      </c>
      <c r="B451" s="1" t="s">
        <v>7</v>
      </c>
      <c r="C451" s="1" t="s">
        <v>1085</v>
      </c>
      <c r="G451" s="1" t="s">
        <v>8611</v>
      </c>
      <c r="H451" s="1" t="s">
        <v>10690</v>
      </c>
      <c r="I451" s="1">
        <v>2018.0</v>
      </c>
      <c r="J451" s="1" t="s">
        <v>8613</v>
      </c>
      <c r="K451" s="1" t="s">
        <v>536</v>
      </c>
      <c r="L451" s="1" t="s">
        <v>8821</v>
      </c>
      <c r="M451" s="1" t="s">
        <v>10691</v>
      </c>
    </row>
    <row r="452">
      <c r="A452" s="1" t="s">
        <v>10692</v>
      </c>
      <c r="B452" s="1" t="s">
        <v>6</v>
      </c>
      <c r="C452" s="1" t="s">
        <v>1086</v>
      </c>
      <c r="D452" s="1"/>
      <c r="E452" s="1" t="s">
        <v>10693</v>
      </c>
      <c r="F452" s="1" t="s">
        <v>10694</v>
      </c>
      <c r="G452" s="1" t="s">
        <v>8611</v>
      </c>
      <c r="H452" s="1" t="s">
        <v>9891</v>
      </c>
      <c r="I452" s="1">
        <v>2017.0</v>
      </c>
      <c r="J452" s="1" t="s">
        <v>8613</v>
      </c>
      <c r="K452" s="1" t="s">
        <v>616</v>
      </c>
      <c r="L452" s="1" t="s">
        <v>8646</v>
      </c>
      <c r="M452" s="1" t="s">
        <v>10695</v>
      </c>
    </row>
    <row r="453">
      <c r="A453" s="1" t="s">
        <v>10696</v>
      </c>
      <c r="B453" s="1" t="s">
        <v>7</v>
      </c>
      <c r="C453" s="1" t="s">
        <v>1087</v>
      </c>
      <c r="F453" s="1" t="s">
        <v>10697</v>
      </c>
      <c r="G453" s="1" t="s">
        <v>8513</v>
      </c>
      <c r="H453" s="1" t="s">
        <v>10698</v>
      </c>
      <c r="I453" s="1">
        <v>2014.0</v>
      </c>
      <c r="J453" s="1" t="s">
        <v>8547</v>
      </c>
      <c r="K453" s="1" t="s">
        <v>536</v>
      </c>
      <c r="L453" s="1" t="s">
        <v>9208</v>
      </c>
      <c r="M453" s="1" t="s">
        <v>10699</v>
      </c>
    </row>
    <row r="454">
      <c r="A454" s="1" t="s">
        <v>10700</v>
      </c>
      <c r="B454" s="1" t="s">
        <v>7</v>
      </c>
      <c r="C454" s="1" t="s">
        <v>1088</v>
      </c>
      <c r="F454" s="1" t="s">
        <v>10701</v>
      </c>
      <c r="G454" s="1" t="s">
        <v>8513</v>
      </c>
      <c r="H454" s="1" t="s">
        <v>9767</v>
      </c>
      <c r="I454" s="1">
        <v>2013.0</v>
      </c>
      <c r="J454" s="1" t="s">
        <v>8547</v>
      </c>
      <c r="K454" s="1" t="s">
        <v>571</v>
      </c>
      <c r="L454" s="1" t="s">
        <v>8650</v>
      </c>
      <c r="M454" s="1" t="s">
        <v>10702</v>
      </c>
    </row>
    <row r="455">
      <c r="A455" s="1" t="s">
        <v>10703</v>
      </c>
      <c r="B455" s="1" t="s">
        <v>6</v>
      </c>
      <c r="C455" s="1" t="s">
        <v>1089</v>
      </c>
      <c r="D455" s="1"/>
      <c r="E455" s="1" t="s">
        <v>10704</v>
      </c>
      <c r="F455" s="1" t="s">
        <v>10705</v>
      </c>
      <c r="G455" s="1" t="s">
        <v>8513</v>
      </c>
      <c r="H455" s="1" t="s">
        <v>10706</v>
      </c>
      <c r="I455" s="1">
        <v>2016.0</v>
      </c>
      <c r="J455" s="1" t="s">
        <v>8493</v>
      </c>
      <c r="K455" s="1" t="s">
        <v>595</v>
      </c>
      <c r="L455" s="1" t="s">
        <v>8646</v>
      </c>
      <c r="M455" s="1" t="s">
        <v>10707</v>
      </c>
    </row>
    <row r="456">
      <c r="A456" s="1" t="s">
        <v>10708</v>
      </c>
      <c r="B456" s="1" t="s">
        <v>6</v>
      </c>
      <c r="C456" s="1" t="s">
        <v>1090</v>
      </c>
      <c r="D456" s="1"/>
      <c r="E456" s="1" t="s">
        <v>10709</v>
      </c>
      <c r="F456" s="1" t="s">
        <v>10710</v>
      </c>
      <c r="G456" s="1" t="s">
        <v>8513</v>
      </c>
      <c r="H456" s="1" t="s">
        <v>9071</v>
      </c>
      <c r="I456" s="1">
        <v>2017.0</v>
      </c>
      <c r="J456" s="1" t="s">
        <v>8507</v>
      </c>
      <c r="K456" s="1" t="s">
        <v>914</v>
      </c>
      <c r="L456" s="1" t="s">
        <v>8783</v>
      </c>
      <c r="M456" s="1" t="s">
        <v>10711</v>
      </c>
    </row>
    <row r="457">
      <c r="A457" s="1" t="s">
        <v>10712</v>
      </c>
      <c r="B457" s="1" t="s">
        <v>6</v>
      </c>
      <c r="C457" s="1" t="s">
        <v>332</v>
      </c>
      <c r="D457" s="1"/>
      <c r="E457" s="1" t="s">
        <v>10713</v>
      </c>
      <c r="F457" s="1" t="s">
        <v>10714</v>
      </c>
      <c r="G457" s="1" t="s">
        <v>8513</v>
      </c>
      <c r="H457" s="1" t="s">
        <v>8521</v>
      </c>
      <c r="I457" s="1">
        <v>1999.0</v>
      </c>
      <c r="J457" s="1" t="s">
        <v>8507</v>
      </c>
      <c r="K457" s="1" t="s">
        <v>737</v>
      </c>
      <c r="L457" s="1" t="s">
        <v>8522</v>
      </c>
      <c r="M457" s="1" t="s">
        <v>10715</v>
      </c>
    </row>
    <row r="458">
      <c r="A458" s="1" t="s">
        <v>10716</v>
      </c>
      <c r="B458" s="1" t="s">
        <v>6</v>
      </c>
      <c r="C458" s="1" t="s">
        <v>1091</v>
      </c>
      <c r="D458" s="1"/>
      <c r="E458" s="1" t="s">
        <v>10717</v>
      </c>
      <c r="G458" s="1" t="s">
        <v>8513</v>
      </c>
      <c r="H458" s="1" t="s">
        <v>10718</v>
      </c>
      <c r="I458" s="1">
        <v>2017.0</v>
      </c>
      <c r="J458" s="1" t="s">
        <v>8547</v>
      </c>
      <c r="K458" s="1" t="s">
        <v>620</v>
      </c>
      <c r="L458" s="1" t="s">
        <v>8646</v>
      </c>
      <c r="M458" s="1" t="s">
        <v>10719</v>
      </c>
    </row>
    <row r="459">
      <c r="A459" s="1" t="s">
        <v>10720</v>
      </c>
      <c r="B459" s="1" t="s">
        <v>7</v>
      </c>
      <c r="C459" s="1" t="s">
        <v>1092</v>
      </c>
      <c r="F459" s="1" t="s">
        <v>10721</v>
      </c>
      <c r="G459" s="1" t="s">
        <v>8513</v>
      </c>
      <c r="H459" s="1" t="s">
        <v>10722</v>
      </c>
      <c r="I459" s="1">
        <v>2017.0</v>
      </c>
      <c r="J459" s="1" t="s">
        <v>8493</v>
      </c>
      <c r="K459" s="1" t="s">
        <v>628</v>
      </c>
      <c r="L459" s="1" t="s">
        <v>10723</v>
      </c>
      <c r="M459" s="1" t="s">
        <v>10724</v>
      </c>
    </row>
    <row r="460">
      <c r="A460" s="1" t="s">
        <v>10725</v>
      </c>
      <c r="B460" s="1" t="s">
        <v>7</v>
      </c>
      <c r="C460" s="1" t="s">
        <v>1093</v>
      </c>
      <c r="F460" s="1" t="s">
        <v>10726</v>
      </c>
      <c r="G460" s="1" t="s">
        <v>8513</v>
      </c>
      <c r="H460" s="1" t="s">
        <v>10727</v>
      </c>
      <c r="I460" s="1">
        <v>2016.0</v>
      </c>
      <c r="J460" s="1" t="s">
        <v>8493</v>
      </c>
      <c r="K460" s="1" t="s">
        <v>536</v>
      </c>
      <c r="L460" s="1" t="s">
        <v>10723</v>
      </c>
      <c r="M460" s="1" t="s">
        <v>10728</v>
      </c>
    </row>
    <row r="461">
      <c r="A461" s="1" t="s">
        <v>10729</v>
      </c>
      <c r="B461" s="1" t="s">
        <v>6</v>
      </c>
      <c r="C461" s="1" t="s">
        <v>1094</v>
      </c>
      <c r="D461" s="1"/>
      <c r="E461" s="1" t="s">
        <v>10730</v>
      </c>
      <c r="F461" s="1" t="s">
        <v>10731</v>
      </c>
      <c r="G461" s="1" t="s">
        <v>8513</v>
      </c>
      <c r="H461" s="1" t="s">
        <v>10732</v>
      </c>
      <c r="I461" s="1">
        <v>2017.0</v>
      </c>
      <c r="J461" s="1" t="s">
        <v>8493</v>
      </c>
      <c r="K461" s="1" t="s">
        <v>677</v>
      </c>
      <c r="L461" s="1" t="s">
        <v>8646</v>
      </c>
      <c r="M461" s="1" t="s">
        <v>10733</v>
      </c>
    </row>
    <row r="462">
      <c r="A462" s="1" t="s">
        <v>10734</v>
      </c>
      <c r="B462" s="1" t="s">
        <v>7</v>
      </c>
      <c r="C462" s="1" t="s">
        <v>1095</v>
      </c>
      <c r="D462" s="1"/>
      <c r="E462" s="1" t="s">
        <v>10735</v>
      </c>
      <c r="G462" s="1" t="s">
        <v>8513</v>
      </c>
      <c r="H462" s="1" t="s">
        <v>10736</v>
      </c>
      <c r="I462" s="1">
        <v>2018.0</v>
      </c>
      <c r="J462" s="1" t="s">
        <v>8613</v>
      </c>
      <c r="K462" s="1" t="s">
        <v>536</v>
      </c>
      <c r="L462" s="1" t="s">
        <v>9208</v>
      </c>
      <c r="M462" s="1" t="s">
        <v>10737</v>
      </c>
    </row>
    <row r="463">
      <c r="A463" s="1" t="s">
        <v>10738</v>
      </c>
      <c r="B463" s="1" t="s">
        <v>6</v>
      </c>
      <c r="C463" s="1" t="s">
        <v>1096</v>
      </c>
      <c r="D463" s="1"/>
      <c r="E463" s="1" t="s">
        <v>10739</v>
      </c>
      <c r="F463" s="1" t="s">
        <v>10740</v>
      </c>
      <c r="G463" s="1" t="s">
        <v>8513</v>
      </c>
      <c r="H463" s="1" t="s">
        <v>10741</v>
      </c>
      <c r="I463" s="1">
        <v>2018.0</v>
      </c>
      <c r="J463" s="1" t="s">
        <v>8547</v>
      </c>
      <c r="K463" s="1" t="s">
        <v>677</v>
      </c>
      <c r="L463" s="1" t="s">
        <v>8646</v>
      </c>
      <c r="M463" s="1" t="s">
        <v>10742</v>
      </c>
    </row>
    <row r="464">
      <c r="A464" s="1" t="s">
        <v>10743</v>
      </c>
      <c r="B464" s="1" t="s">
        <v>6</v>
      </c>
      <c r="C464" s="1" t="s">
        <v>1097</v>
      </c>
      <c r="D464" s="1"/>
      <c r="E464" s="1" t="s">
        <v>9515</v>
      </c>
      <c r="G464" s="1" t="s">
        <v>8513</v>
      </c>
      <c r="H464" s="1" t="s">
        <v>10744</v>
      </c>
      <c r="I464" s="1">
        <v>2019.0</v>
      </c>
      <c r="J464" s="1" t="s">
        <v>8547</v>
      </c>
      <c r="K464" s="1" t="s">
        <v>563</v>
      </c>
      <c r="L464" s="1" t="s">
        <v>8646</v>
      </c>
      <c r="M464" s="1" t="s">
        <v>10745</v>
      </c>
    </row>
    <row r="465">
      <c r="A465" s="1" t="s">
        <v>10746</v>
      </c>
      <c r="B465" s="1" t="s">
        <v>6</v>
      </c>
      <c r="C465" s="1" t="s">
        <v>1098</v>
      </c>
      <c r="F465" s="1" t="s">
        <v>10747</v>
      </c>
      <c r="G465" s="1" t="s">
        <v>8513</v>
      </c>
      <c r="H465" s="1" t="s">
        <v>10748</v>
      </c>
      <c r="I465" s="1">
        <v>2019.0</v>
      </c>
      <c r="J465" s="1" t="s">
        <v>8680</v>
      </c>
      <c r="K465" s="1" t="s">
        <v>1099</v>
      </c>
      <c r="L465" s="1" t="s">
        <v>8646</v>
      </c>
      <c r="M465" s="1" t="s">
        <v>10749</v>
      </c>
    </row>
    <row r="466">
      <c r="A466" s="1" t="s">
        <v>10750</v>
      </c>
      <c r="B466" s="1" t="s">
        <v>6</v>
      </c>
      <c r="C466" s="1" t="s">
        <v>1100</v>
      </c>
      <c r="D466" s="1"/>
      <c r="E466" s="1" t="s">
        <v>10751</v>
      </c>
      <c r="F466" s="1" t="s">
        <v>10752</v>
      </c>
      <c r="G466" s="1" t="s">
        <v>8672</v>
      </c>
      <c r="H466" s="1" t="s">
        <v>9198</v>
      </c>
      <c r="I466" s="1">
        <v>2019.0</v>
      </c>
      <c r="J466" s="1" t="s">
        <v>8493</v>
      </c>
      <c r="K466" s="1" t="s">
        <v>576</v>
      </c>
      <c r="L466" s="1" t="s">
        <v>9494</v>
      </c>
      <c r="M466" s="1" t="s">
        <v>10753</v>
      </c>
    </row>
    <row r="467">
      <c r="A467" s="1" t="s">
        <v>10754</v>
      </c>
      <c r="B467" s="1" t="s">
        <v>6</v>
      </c>
      <c r="C467" s="1" t="s">
        <v>1101</v>
      </c>
      <c r="D467" s="1"/>
      <c r="E467" s="1" t="s">
        <v>10755</v>
      </c>
      <c r="F467" s="1" t="s">
        <v>10756</v>
      </c>
      <c r="G467" s="1" t="s">
        <v>10757</v>
      </c>
      <c r="H467" s="1" t="s">
        <v>10758</v>
      </c>
      <c r="I467" s="1">
        <v>2014.0</v>
      </c>
      <c r="J467" s="1" t="s">
        <v>8507</v>
      </c>
      <c r="K467" s="1" t="s">
        <v>538</v>
      </c>
      <c r="L467" s="1" t="s">
        <v>9174</v>
      </c>
      <c r="M467" s="1" t="s">
        <v>10759</v>
      </c>
    </row>
    <row r="468">
      <c r="A468" s="1" t="s">
        <v>10760</v>
      </c>
      <c r="B468" s="1" t="s">
        <v>6</v>
      </c>
      <c r="C468" s="1" t="s">
        <v>303</v>
      </c>
      <c r="D468" s="1"/>
      <c r="E468" s="1" t="s">
        <v>10761</v>
      </c>
      <c r="F468" s="1" t="s">
        <v>10762</v>
      </c>
      <c r="G468" s="1" t="s">
        <v>8513</v>
      </c>
      <c r="H468" s="1" t="s">
        <v>8540</v>
      </c>
      <c r="I468" s="1">
        <v>1998.0</v>
      </c>
      <c r="J468" s="1" t="s">
        <v>8507</v>
      </c>
      <c r="K468" s="1" t="s">
        <v>540</v>
      </c>
      <c r="L468" s="1" t="s">
        <v>8522</v>
      </c>
      <c r="M468" s="1" t="s">
        <v>10763</v>
      </c>
    </row>
    <row r="469">
      <c r="A469" s="1" t="s">
        <v>10764</v>
      </c>
      <c r="B469" s="1" t="s">
        <v>6</v>
      </c>
      <c r="C469" s="1" t="s">
        <v>1102</v>
      </c>
      <c r="D469" s="1"/>
      <c r="E469" s="1" t="s">
        <v>10765</v>
      </c>
      <c r="F469" s="1" t="s">
        <v>10766</v>
      </c>
      <c r="G469" s="1" t="s">
        <v>9367</v>
      </c>
      <c r="H469" s="1" t="s">
        <v>10767</v>
      </c>
      <c r="I469" s="1">
        <v>2016.0</v>
      </c>
      <c r="J469" s="1" t="s">
        <v>8507</v>
      </c>
      <c r="K469" s="1" t="s">
        <v>1103</v>
      </c>
      <c r="L469" s="1" t="s">
        <v>8948</v>
      </c>
      <c r="M469" s="1" t="s">
        <v>10768</v>
      </c>
    </row>
    <row r="470">
      <c r="A470" s="1" t="s">
        <v>10769</v>
      </c>
      <c r="B470" s="1" t="s">
        <v>7</v>
      </c>
      <c r="C470" s="1" t="s">
        <v>1104</v>
      </c>
      <c r="F470" s="1" t="s">
        <v>10770</v>
      </c>
      <c r="G470" s="1" t="s">
        <v>8513</v>
      </c>
      <c r="H470" s="1" t="s">
        <v>10771</v>
      </c>
      <c r="I470" s="1">
        <v>2019.0</v>
      </c>
      <c r="J470" s="1" t="s">
        <v>8493</v>
      </c>
      <c r="K470" s="1" t="s">
        <v>1105</v>
      </c>
      <c r="L470" s="1" t="s">
        <v>10772</v>
      </c>
      <c r="M470" s="1" t="s">
        <v>10773</v>
      </c>
    </row>
    <row r="471">
      <c r="A471" s="1" t="s">
        <v>10774</v>
      </c>
      <c r="B471" s="1" t="s">
        <v>6</v>
      </c>
      <c r="C471" s="1" t="s">
        <v>1106</v>
      </c>
      <c r="D471" s="1"/>
      <c r="E471" s="1" t="s">
        <v>10775</v>
      </c>
      <c r="F471" s="1" t="s">
        <v>10776</v>
      </c>
      <c r="G471" s="1" t="s">
        <v>8513</v>
      </c>
      <c r="H471" s="1" t="s">
        <v>8546</v>
      </c>
      <c r="I471" s="1">
        <v>2018.0</v>
      </c>
      <c r="J471" s="1" t="s">
        <v>8493</v>
      </c>
      <c r="K471" s="1" t="s">
        <v>1107</v>
      </c>
      <c r="L471" s="1" t="s">
        <v>8702</v>
      </c>
      <c r="M471" s="1" t="s">
        <v>10777</v>
      </c>
    </row>
    <row r="472">
      <c r="A472" s="1" t="s">
        <v>10778</v>
      </c>
      <c r="B472" s="1" t="s">
        <v>6</v>
      </c>
      <c r="C472" s="1" t="s">
        <v>1108</v>
      </c>
      <c r="D472" s="1"/>
      <c r="E472" s="1" t="s">
        <v>10779</v>
      </c>
      <c r="G472" s="1" t="s">
        <v>8513</v>
      </c>
      <c r="H472" s="1" t="s">
        <v>9001</v>
      </c>
      <c r="I472" s="1">
        <v>2020.0</v>
      </c>
      <c r="J472" s="1" t="s">
        <v>8493</v>
      </c>
      <c r="K472" s="1" t="s">
        <v>573</v>
      </c>
      <c r="L472" s="1" t="s">
        <v>8646</v>
      </c>
      <c r="M472" s="1" t="s">
        <v>10780</v>
      </c>
    </row>
    <row r="473">
      <c r="A473" s="1" t="s">
        <v>10781</v>
      </c>
      <c r="B473" s="1" t="s">
        <v>7</v>
      </c>
      <c r="C473" s="1" t="s">
        <v>1109</v>
      </c>
      <c r="F473" s="1" t="s">
        <v>10782</v>
      </c>
      <c r="G473" s="1" t="s">
        <v>8513</v>
      </c>
      <c r="H473" s="1" t="s">
        <v>10783</v>
      </c>
      <c r="I473" s="1">
        <v>2015.0</v>
      </c>
      <c r="J473" s="1" t="s">
        <v>8547</v>
      </c>
      <c r="K473" s="1" t="s">
        <v>536</v>
      </c>
      <c r="L473" s="1" t="s">
        <v>10784</v>
      </c>
      <c r="M473" s="1" t="s">
        <v>10785</v>
      </c>
    </row>
    <row r="474">
      <c r="A474" s="1" t="s">
        <v>10786</v>
      </c>
      <c r="B474" s="1" t="s">
        <v>6</v>
      </c>
      <c r="C474" s="1" t="s">
        <v>1110</v>
      </c>
      <c r="D474" s="1"/>
      <c r="E474" s="1" t="s">
        <v>10787</v>
      </c>
      <c r="F474" s="1" t="s">
        <v>10788</v>
      </c>
      <c r="G474" s="1" t="s">
        <v>8513</v>
      </c>
      <c r="H474" s="1" t="s">
        <v>10789</v>
      </c>
      <c r="I474" s="1">
        <v>2020.0</v>
      </c>
      <c r="J474" s="1" t="s">
        <v>8507</v>
      </c>
      <c r="K474" s="1" t="s">
        <v>700</v>
      </c>
      <c r="L474" s="1" t="s">
        <v>8691</v>
      </c>
      <c r="M474" s="1" t="s">
        <v>10790</v>
      </c>
    </row>
    <row r="475">
      <c r="A475" s="1" t="s">
        <v>10791</v>
      </c>
      <c r="B475" s="1" t="s">
        <v>6</v>
      </c>
      <c r="C475" s="1" t="s">
        <v>1111</v>
      </c>
      <c r="D475" s="1"/>
      <c r="E475" s="1" t="s">
        <v>10792</v>
      </c>
      <c r="F475" s="1" t="s">
        <v>10793</v>
      </c>
      <c r="G475" s="1" t="s">
        <v>9356</v>
      </c>
      <c r="H475" s="1" t="s">
        <v>8589</v>
      </c>
      <c r="I475" s="1">
        <v>2000.0</v>
      </c>
      <c r="J475" s="1" t="s">
        <v>8507</v>
      </c>
      <c r="K475" s="1" t="s">
        <v>582</v>
      </c>
      <c r="L475" s="1" t="s">
        <v>10794</v>
      </c>
      <c r="M475" s="1" t="s">
        <v>10795</v>
      </c>
    </row>
    <row r="476">
      <c r="A476" s="1" t="s">
        <v>10796</v>
      </c>
      <c r="B476" s="1" t="s">
        <v>6</v>
      </c>
      <c r="C476" s="1" t="s">
        <v>1112</v>
      </c>
      <c r="D476" s="1"/>
      <c r="E476" s="1" t="s">
        <v>10797</v>
      </c>
      <c r="F476" s="1" t="s">
        <v>10798</v>
      </c>
      <c r="G476" s="1" t="s">
        <v>8513</v>
      </c>
      <c r="H476" s="1" t="s">
        <v>8540</v>
      </c>
      <c r="I476" s="1">
        <v>2019.0</v>
      </c>
      <c r="J476" s="1" t="s">
        <v>8493</v>
      </c>
      <c r="K476" s="1" t="s">
        <v>580</v>
      </c>
      <c r="L476" s="1" t="s">
        <v>8522</v>
      </c>
      <c r="M476" s="1" t="s">
        <v>10799</v>
      </c>
    </row>
    <row r="477">
      <c r="A477" s="1" t="s">
        <v>10800</v>
      </c>
      <c r="B477" s="1" t="s">
        <v>7</v>
      </c>
      <c r="C477" s="1" t="s">
        <v>1113</v>
      </c>
      <c r="F477" s="1" t="s">
        <v>10801</v>
      </c>
      <c r="G477" s="1" t="s">
        <v>8513</v>
      </c>
      <c r="H477" s="1" t="s">
        <v>10802</v>
      </c>
      <c r="I477" s="1">
        <v>2018.0</v>
      </c>
      <c r="J477" s="1" t="s">
        <v>8493</v>
      </c>
      <c r="K477" s="1" t="s">
        <v>571</v>
      </c>
      <c r="L477" s="1" t="s">
        <v>10803</v>
      </c>
      <c r="M477" s="1" t="s">
        <v>10804</v>
      </c>
    </row>
    <row r="478">
      <c r="A478" s="1" t="s">
        <v>10805</v>
      </c>
      <c r="B478" s="1" t="s">
        <v>6</v>
      </c>
      <c r="C478" s="1" t="s">
        <v>1114</v>
      </c>
      <c r="D478" s="1"/>
      <c r="E478" s="1" t="s">
        <v>10806</v>
      </c>
      <c r="F478" s="1" t="s">
        <v>10807</v>
      </c>
      <c r="G478" s="1" t="s">
        <v>8513</v>
      </c>
      <c r="H478" s="1" t="s">
        <v>10808</v>
      </c>
      <c r="I478" s="1">
        <v>2019.0</v>
      </c>
      <c r="J478" s="1" t="s">
        <v>8493</v>
      </c>
      <c r="K478" s="1" t="s">
        <v>599</v>
      </c>
      <c r="L478" s="1" t="s">
        <v>8522</v>
      </c>
      <c r="M478" s="1" t="s">
        <v>10809</v>
      </c>
    </row>
    <row r="479">
      <c r="A479" s="1" t="s">
        <v>10810</v>
      </c>
      <c r="B479" s="1" t="s">
        <v>6</v>
      </c>
      <c r="C479" s="1" t="s">
        <v>1115</v>
      </c>
      <c r="F479" s="1" t="s">
        <v>10811</v>
      </c>
      <c r="G479" s="1" t="s">
        <v>8545</v>
      </c>
      <c r="H479" s="1" t="s">
        <v>10550</v>
      </c>
      <c r="I479" s="1">
        <v>2019.0</v>
      </c>
      <c r="J479" s="1" t="s">
        <v>8547</v>
      </c>
      <c r="K479" s="1" t="s">
        <v>1116</v>
      </c>
      <c r="L479" s="1" t="s">
        <v>9641</v>
      </c>
      <c r="M479" s="1" t="s">
        <v>10812</v>
      </c>
    </row>
    <row r="480">
      <c r="A480" s="1" t="s">
        <v>10813</v>
      </c>
      <c r="B480" s="1" t="s">
        <v>7</v>
      </c>
      <c r="C480" s="1" t="s">
        <v>1117</v>
      </c>
      <c r="F480" s="1" t="s">
        <v>10814</v>
      </c>
      <c r="G480" s="1" t="s">
        <v>9545</v>
      </c>
      <c r="H480" s="1" t="s">
        <v>10815</v>
      </c>
      <c r="I480" s="1">
        <v>2017.0</v>
      </c>
      <c r="J480" s="1" t="s">
        <v>8493</v>
      </c>
      <c r="K480" s="1" t="s">
        <v>536</v>
      </c>
      <c r="L480" s="1" t="s">
        <v>8595</v>
      </c>
      <c r="M480" s="1" t="s">
        <v>10816</v>
      </c>
    </row>
    <row r="481">
      <c r="A481" s="1" t="s">
        <v>10817</v>
      </c>
      <c r="B481" s="1" t="s">
        <v>6</v>
      </c>
      <c r="C481" s="1" t="s">
        <v>1118</v>
      </c>
      <c r="D481" s="1"/>
      <c r="E481" s="1" t="s">
        <v>8738</v>
      </c>
      <c r="F481" s="1" t="s">
        <v>10818</v>
      </c>
      <c r="G481" s="1" t="s">
        <v>8527</v>
      </c>
      <c r="H481" s="1" t="s">
        <v>10602</v>
      </c>
      <c r="I481" s="1">
        <v>2017.0</v>
      </c>
      <c r="J481" s="1" t="s">
        <v>8547</v>
      </c>
      <c r="K481" s="1" t="s">
        <v>886</v>
      </c>
      <c r="L481" s="1" t="s">
        <v>8724</v>
      </c>
      <c r="M481" s="1" t="s">
        <v>10819</v>
      </c>
    </row>
    <row r="482">
      <c r="A482" s="1" t="s">
        <v>10820</v>
      </c>
      <c r="B482" s="1" t="s">
        <v>6</v>
      </c>
      <c r="C482" s="1" t="s">
        <v>1119</v>
      </c>
      <c r="D482" s="1"/>
      <c r="E482" s="1" t="s">
        <v>10821</v>
      </c>
      <c r="F482" s="1" t="s">
        <v>10822</v>
      </c>
      <c r="G482" s="1" t="s">
        <v>8545</v>
      </c>
      <c r="H482" s="1" t="s">
        <v>8528</v>
      </c>
      <c r="I482" s="1">
        <v>1966.0</v>
      </c>
      <c r="J482" s="1" t="s">
        <v>8613</v>
      </c>
      <c r="K482" s="1" t="s">
        <v>685</v>
      </c>
      <c r="L482" s="1" t="s">
        <v>9892</v>
      </c>
      <c r="M482" s="1" t="s">
        <v>10823</v>
      </c>
    </row>
    <row r="483">
      <c r="A483" s="1" t="s">
        <v>10824</v>
      </c>
      <c r="B483" s="1" t="s">
        <v>6</v>
      </c>
      <c r="C483" s="1" t="s">
        <v>1120</v>
      </c>
      <c r="D483" s="1"/>
      <c r="E483" s="1" t="s">
        <v>10825</v>
      </c>
      <c r="F483" s="1" t="s">
        <v>10826</v>
      </c>
      <c r="G483" s="1" t="s">
        <v>8611</v>
      </c>
      <c r="H483" s="1" t="s">
        <v>10827</v>
      </c>
      <c r="I483" s="1">
        <v>2015.0</v>
      </c>
      <c r="J483" s="1" t="s">
        <v>8507</v>
      </c>
      <c r="K483" s="1" t="s">
        <v>565</v>
      </c>
      <c r="L483" s="1" t="s">
        <v>10361</v>
      </c>
      <c r="M483" s="1" t="s">
        <v>10828</v>
      </c>
    </row>
    <row r="484">
      <c r="A484" s="1" t="s">
        <v>10829</v>
      </c>
      <c r="B484" s="1" t="s">
        <v>6</v>
      </c>
      <c r="C484" s="1" t="s">
        <v>1121</v>
      </c>
      <c r="D484" s="1"/>
      <c r="E484" s="1" t="s">
        <v>10830</v>
      </c>
      <c r="F484" s="1" t="s">
        <v>10830</v>
      </c>
      <c r="G484" s="1" t="s">
        <v>8513</v>
      </c>
      <c r="H484" s="1" t="s">
        <v>10831</v>
      </c>
      <c r="I484" s="1">
        <v>2019.0</v>
      </c>
      <c r="J484" s="1" t="s">
        <v>8493</v>
      </c>
      <c r="K484" s="1" t="s">
        <v>1122</v>
      </c>
      <c r="L484" s="1" t="s">
        <v>9641</v>
      </c>
      <c r="M484" s="1" t="s">
        <v>10832</v>
      </c>
    </row>
    <row r="485">
      <c r="A485" s="1" t="s">
        <v>10833</v>
      </c>
      <c r="B485" s="1" t="s">
        <v>6</v>
      </c>
      <c r="C485" s="1" t="s">
        <v>1123</v>
      </c>
      <c r="D485" s="1"/>
      <c r="E485" s="1" t="s">
        <v>10830</v>
      </c>
      <c r="F485" s="1" t="s">
        <v>10830</v>
      </c>
      <c r="G485" s="1" t="s">
        <v>8513</v>
      </c>
      <c r="H485" s="1" t="s">
        <v>10834</v>
      </c>
      <c r="I485" s="1">
        <v>2017.0</v>
      </c>
      <c r="J485" s="1" t="s">
        <v>8493</v>
      </c>
      <c r="K485" s="1" t="s">
        <v>851</v>
      </c>
      <c r="L485" s="1" t="s">
        <v>9641</v>
      </c>
      <c r="M485" s="1" t="s">
        <v>10835</v>
      </c>
    </row>
    <row r="486">
      <c r="A486" s="1" t="s">
        <v>10836</v>
      </c>
      <c r="B486" s="1" t="s">
        <v>6</v>
      </c>
      <c r="C486" s="1" t="s">
        <v>1124</v>
      </c>
      <c r="D486" s="1"/>
      <c r="E486" s="1" t="s">
        <v>10837</v>
      </c>
      <c r="G486" s="1" t="s">
        <v>8545</v>
      </c>
      <c r="H486" s="1" t="s">
        <v>9442</v>
      </c>
      <c r="I486" s="1">
        <v>2013.0</v>
      </c>
      <c r="J486" s="1" t="s">
        <v>8613</v>
      </c>
      <c r="K486" s="1" t="s">
        <v>532</v>
      </c>
      <c r="L486" s="1" t="s">
        <v>8663</v>
      </c>
      <c r="M486" s="1" t="s">
        <v>10838</v>
      </c>
    </row>
    <row r="487">
      <c r="A487" s="1" t="s">
        <v>10839</v>
      </c>
      <c r="B487" s="1" t="s">
        <v>6</v>
      </c>
      <c r="C487" s="1" t="s">
        <v>1125</v>
      </c>
      <c r="D487" s="1"/>
      <c r="E487" s="1" t="s">
        <v>10840</v>
      </c>
      <c r="F487" s="1" t="s">
        <v>10841</v>
      </c>
      <c r="G487" s="1" t="s">
        <v>8513</v>
      </c>
      <c r="H487" s="1" t="s">
        <v>9287</v>
      </c>
      <c r="I487" s="1">
        <v>1986.0</v>
      </c>
      <c r="J487" s="1" t="s">
        <v>9316</v>
      </c>
      <c r="K487" s="1" t="s">
        <v>532</v>
      </c>
      <c r="L487" s="1" t="s">
        <v>9272</v>
      </c>
      <c r="M487" s="1" t="s">
        <v>10842</v>
      </c>
    </row>
    <row r="488">
      <c r="A488" s="1" t="s">
        <v>10843</v>
      </c>
      <c r="B488" s="1" t="s">
        <v>6</v>
      </c>
      <c r="C488" s="1" t="s">
        <v>1126</v>
      </c>
      <c r="D488" s="1"/>
      <c r="E488" s="1" t="s">
        <v>10844</v>
      </c>
      <c r="F488" s="1" t="s">
        <v>10845</v>
      </c>
      <c r="G488" s="1" t="s">
        <v>8513</v>
      </c>
      <c r="H488" s="1" t="s">
        <v>9287</v>
      </c>
      <c r="I488" s="1">
        <v>1991.0</v>
      </c>
      <c r="J488" s="1" t="s">
        <v>9316</v>
      </c>
      <c r="K488" s="1" t="s">
        <v>618</v>
      </c>
      <c r="L488" s="1" t="s">
        <v>9272</v>
      </c>
      <c r="M488" s="1" t="s">
        <v>10846</v>
      </c>
    </row>
    <row r="489">
      <c r="A489" s="1" t="s">
        <v>10847</v>
      </c>
      <c r="B489" s="1" t="s">
        <v>6</v>
      </c>
      <c r="C489" s="1" t="s">
        <v>1127</v>
      </c>
      <c r="D489" s="1"/>
      <c r="E489" s="1" t="s">
        <v>10848</v>
      </c>
      <c r="F489" s="1" t="s">
        <v>10849</v>
      </c>
      <c r="G489" s="1" t="s">
        <v>8513</v>
      </c>
      <c r="H489" s="1" t="s">
        <v>9287</v>
      </c>
      <c r="I489" s="1">
        <v>1999.0</v>
      </c>
      <c r="J489" s="1" t="s">
        <v>9316</v>
      </c>
      <c r="K489" s="1" t="s">
        <v>618</v>
      </c>
      <c r="L489" s="1" t="s">
        <v>9272</v>
      </c>
      <c r="M489" s="1" t="s">
        <v>10850</v>
      </c>
    </row>
    <row r="490">
      <c r="A490" s="1" t="s">
        <v>10851</v>
      </c>
      <c r="B490" s="1" t="s">
        <v>6</v>
      </c>
      <c r="C490" s="1" t="s">
        <v>1128</v>
      </c>
      <c r="D490" s="1"/>
      <c r="E490" s="1" t="s">
        <v>10848</v>
      </c>
      <c r="F490" s="1" t="s">
        <v>10852</v>
      </c>
      <c r="G490" s="1" t="s">
        <v>8513</v>
      </c>
      <c r="H490" s="1" t="s">
        <v>9287</v>
      </c>
      <c r="I490" s="1">
        <v>2000.0</v>
      </c>
      <c r="J490" s="1" t="s">
        <v>9316</v>
      </c>
      <c r="K490" s="1" t="s">
        <v>1034</v>
      </c>
      <c r="L490" s="1" t="s">
        <v>9272</v>
      </c>
      <c r="M490" s="1" t="s">
        <v>10853</v>
      </c>
    </row>
    <row r="491">
      <c r="A491" s="1" t="s">
        <v>10854</v>
      </c>
      <c r="B491" s="1" t="s">
        <v>6</v>
      </c>
      <c r="C491" s="1" t="s">
        <v>1129</v>
      </c>
      <c r="D491" s="1"/>
      <c r="E491" s="1" t="s">
        <v>10855</v>
      </c>
      <c r="F491" s="1" t="s">
        <v>10856</v>
      </c>
      <c r="G491" s="1" t="s">
        <v>8777</v>
      </c>
      <c r="H491" s="1" t="s">
        <v>10159</v>
      </c>
      <c r="I491" s="1">
        <v>2019.0</v>
      </c>
      <c r="J491" s="1" t="s">
        <v>8493</v>
      </c>
      <c r="K491" s="1" t="s">
        <v>528</v>
      </c>
      <c r="L491" s="1" t="s">
        <v>8709</v>
      </c>
      <c r="M491" s="1" t="s">
        <v>10857</v>
      </c>
    </row>
    <row r="492">
      <c r="A492" s="1" t="s">
        <v>10858</v>
      </c>
      <c r="B492" s="1" t="s">
        <v>6</v>
      </c>
      <c r="C492" s="1" t="s">
        <v>1130</v>
      </c>
      <c r="D492" s="1"/>
      <c r="E492" s="1" t="s">
        <v>10383</v>
      </c>
      <c r="F492" s="1" t="s">
        <v>10859</v>
      </c>
      <c r="G492" s="1" t="s">
        <v>8534</v>
      </c>
      <c r="H492" s="1" t="s">
        <v>9802</v>
      </c>
      <c r="I492" s="1">
        <v>1982.0</v>
      </c>
      <c r="J492" s="1" t="s">
        <v>8493</v>
      </c>
      <c r="K492" s="1" t="s">
        <v>710</v>
      </c>
      <c r="L492" s="1" t="s">
        <v>10386</v>
      </c>
      <c r="M492" s="1" t="s">
        <v>10860</v>
      </c>
    </row>
    <row r="493">
      <c r="A493" s="1" t="s">
        <v>10861</v>
      </c>
      <c r="B493" s="1" t="s">
        <v>6</v>
      </c>
      <c r="C493" s="1" t="s">
        <v>1131</v>
      </c>
      <c r="D493" s="1"/>
      <c r="E493" s="1" t="s">
        <v>10862</v>
      </c>
      <c r="F493" s="1" t="s">
        <v>10863</v>
      </c>
      <c r="G493" s="1" t="s">
        <v>9367</v>
      </c>
      <c r="H493" s="1" t="s">
        <v>10864</v>
      </c>
      <c r="I493" s="1">
        <v>2018.0</v>
      </c>
      <c r="J493" s="1" t="s">
        <v>8507</v>
      </c>
      <c r="K493" s="1" t="s">
        <v>805</v>
      </c>
      <c r="L493" s="1" t="s">
        <v>9425</v>
      </c>
      <c r="M493" s="1" t="s">
        <v>10865</v>
      </c>
    </row>
    <row r="494">
      <c r="A494" s="1" t="s">
        <v>10866</v>
      </c>
      <c r="B494" s="1" t="s">
        <v>6</v>
      </c>
      <c r="C494" s="1" t="s">
        <v>1132</v>
      </c>
      <c r="D494" s="1"/>
      <c r="E494" s="1" t="s">
        <v>10867</v>
      </c>
      <c r="F494" s="1" t="s">
        <v>10868</v>
      </c>
      <c r="G494" s="1" t="s">
        <v>8534</v>
      </c>
      <c r="H494" s="1" t="s">
        <v>10683</v>
      </c>
      <c r="I494" s="1">
        <v>2012.0</v>
      </c>
      <c r="J494" s="1" t="s">
        <v>8547</v>
      </c>
      <c r="K494" s="1" t="s">
        <v>561</v>
      </c>
      <c r="L494" s="1" t="s">
        <v>8501</v>
      </c>
      <c r="M494" s="1" t="s">
        <v>10869</v>
      </c>
    </row>
    <row r="495">
      <c r="A495" s="1" t="s">
        <v>10870</v>
      </c>
      <c r="B495" s="1" t="s">
        <v>6</v>
      </c>
      <c r="C495" s="1" t="s">
        <v>1133</v>
      </c>
      <c r="D495" s="1"/>
      <c r="E495" s="1" t="s">
        <v>10871</v>
      </c>
      <c r="F495" s="1" t="s">
        <v>10872</v>
      </c>
      <c r="G495" s="1" t="s">
        <v>8513</v>
      </c>
      <c r="H495" s="1" t="s">
        <v>10873</v>
      </c>
      <c r="I495" s="1">
        <v>2017.0</v>
      </c>
      <c r="J495" s="1" t="s">
        <v>8507</v>
      </c>
      <c r="K495" s="1" t="s">
        <v>1134</v>
      </c>
      <c r="L495" s="1" t="s">
        <v>8559</v>
      </c>
      <c r="M495" s="1" t="s">
        <v>10874</v>
      </c>
    </row>
    <row r="496">
      <c r="A496" s="1" t="s">
        <v>10875</v>
      </c>
      <c r="B496" s="1" t="s">
        <v>7</v>
      </c>
      <c r="C496" s="1" t="s">
        <v>1135</v>
      </c>
      <c r="F496" s="1" t="s">
        <v>10876</v>
      </c>
      <c r="G496" s="1" t="s">
        <v>9297</v>
      </c>
      <c r="H496" s="1" t="s">
        <v>9442</v>
      </c>
      <c r="I496" s="1">
        <v>2012.0</v>
      </c>
      <c r="J496" s="1" t="s">
        <v>8547</v>
      </c>
      <c r="K496" s="1" t="s">
        <v>536</v>
      </c>
      <c r="L496" s="1" t="s">
        <v>8788</v>
      </c>
      <c r="M496" s="1" t="s">
        <v>10877</v>
      </c>
    </row>
    <row r="497">
      <c r="A497" s="1" t="s">
        <v>10878</v>
      </c>
      <c r="B497" s="1" t="s">
        <v>6</v>
      </c>
      <c r="C497" s="1" t="s">
        <v>1136</v>
      </c>
      <c r="D497" s="1"/>
      <c r="E497" s="1" t="s">
        <v>10879</v>
      </c>
      <c r="F497" s="1" t="s">
        <v>10880</v>
      </c>
      <c r="G497" s="1" t="s">
        <v>8513</v>
      </c>
      <c r="H497" s="1" t="s">
        <v>8576</v>
      </c>
      <c r="I497" s="1">
        <v>2018.0</v>
      </c>
      <c r="J497" s="1" t="s">
        <v>8613</v>
      </c>
      <c r="K497" s="1" t="s">
        <v>597</v>
      </c>
      <c r="L497" s="1" t="s">
        <v>10881</v>
      </c>
      <c r="M497" s="1" t="s">
        <v>10882</v>
      </c>
    </row>
    <row r="498">
      <c r="A498" s="1" t="s">
        <v>10883</v>
      </c>
      <c r="B498" s="1" t="s">
        <v>6</v>
      </c>
      <c r="C498" s="1" t="s">
        <v>1137</v>
      </c>
      <c r="D498" s="1"/>
      <c r="E498" s="1" t="s">
        <v>10884</v>
      </c>
      <c r="F498" s="1" t="s">
        <v>10885</v>
      </c>
      <c r="G498" s="1" t="s">
        <v>10886</v>
      </c>
      <c r="H498" s="1" t="s">
        <v>9092</v>
      </c>
      <c r="I498" s="1">
        <v>2017.0</v>
      </c>
      <c r="J498" s="1" t="s">
        <v>8507</v>
      </c>
      <c r="K498" s="1" t="s">
        <v>552</v>
      </c>
      <c r="L498" s="1" t="s">
        <v>8559</v>
      </c>
      <c r="M498" s="1" t="s">
        <v>10887</v>
      </c>
    </row>
    <row r="499">
      <c r="A499" s="1" t="s">
        <v>10888</v>
      </c>
      <c r="B499" s="1" t="s">
        <v>6</v>
      </c>
      <c r="C499" s="1" t="s">
        <v>1138</v>
      </c>
      <c r="D499" s="1"/>
      <c r="E499" s="1" t="s">
        <v>10889</v>
      </c>
      <c r="F499" s="1" t="s">
        <v>10890</v>
      </c>
      <c r="G499" s="1" t="s">
        <v>10354</v>
      </c>
      <c r="H499" s="1" t="s">
        <v>10891</v>
      </c>
      <c r="I499" s="1">
        <v>2020.0</v>
      </c>
      <c r="J499" s="1" t="s">
        <v>8547</v>
      </c>
      <c r="K499" s="1" t="s">
        <v>681</v>
      </c>
      <c r="L499" s="1" t="s">
        <v>8709</v>
      </c>
      <c r="M499" s="1" t="s">
        <v>10892</v>
      </c>
    </row>
    <row r="500">
      <c r="A500" s="1" t="s">
        <v>10893</v>
      </c>
      <c r="B500" s="1" t="s">
        <v>6</v>
      </c>
      <c r="C500" s="1" t="s">
        <v>1139</v>
      </c>
      <c r="D500" s="1"/>
      <c r="E500" s="1" t="s">
        <v>10894</v>
      </c>
      <c r="F500" s="1" t="s">
        <v>10895</v>
      </c>
      <c r="G500" s="1" t="s">
        <v>8534</v>
      </c>
      <c r="H500" s="1" t="s">
        <v>10896</v>
      </c>
      <c r="I500" s="1">
        <v>2014.0</v>
      </c>
      <c r="J500" s="1" t="s">
        <v>8493</v>
      </c>
      <c r="K500" s="1" t="s">
        <v>750</v>
      </c>
      <c r="L500" s="1" t="s">
        <v>8709</v>
      </c>
      <c r="M500" s="1" t="s">
        <v>10897</v>
      </c>
    </row>
    <row r="501">
      <c r="A501" s="1" t="s">
        <v>10898</v>
      </c>
      <c r="B501" s="1" t="s">
        <v>6</v>
      </c>
      <c r="C501" s="1" t="s">
        <v>1140</v>
      </c>
      <c r="D501" s="1"/>
      <c r="E501" s="1" t="s">
        <v>10899</v>
      </c>
      <c r="F501" s="1" t="s">
        <v>10900</v>
      </c>
      <c r="G501" s="1" t="s">
        <v>8491</v>
      </c>
      <c r="H501" s="1" t="s">
        <v>10901</v>
      </c>
      <c r="I501" s="1">
        <v>2018.0</v>
      </c>
      <c r="J501" s="1" t="s">
        <v>8493</v>
      </c>
      <c r="K501" s="1" t="s">
        <v>685</v>
      </c>
      <c r="L501" s="1" t="s">
        <v>10443</v>
      </c>
      <c r="M501" s="1" t="s">
        <v>10902</v>
      </c>
    </row>
    <row r="502">
      <c r="A502" s="1" t="s">
        <v>10903</v>
      </c>
      <c r="B502" s="1" t="s">
        <v>6</v>
      </c>
      <c r="C502" s="1" t="s">
        <v>1141</v>
      </c>
      <c r="D502" s="1"/>
      <c r="E502" s="1" t="s">
        <v>10904</v>
      </c>
      <c r="F502" s="1" t="s">
        <v>10905</v>
      </c>
      <c r="G502" s="1" t="s">
        <v>8545</v>
      </c>
      <c r="H502" s="1" t="s">
        <v>10906</v>
      </c>
      <c r="I502" s="1">
        <v>2014.0</v>
      </c>
      <c r="J502" s="1" t="s">
        <v>8547</v>
      </c>
      <c r="K502" s="1" t="s">
        <v>642</v>
      </c>
      <c r="L502" s="1" t="s">
        <v>9084</v>
      </c>
      <c r="M502" s="1" t="s">
        <v>10907</v>
      </c>
    </row>
    <row r="503">
      <c r="A503" s="1" t="s">
        <v>10908</v>
      </c>
      <c r="B503" s="1" t="s">
        <v>6</v>
      </c>
      <c r="C503" s="1" t="s">
        <v>1142</v>
      </c>
      <c r="D503" s="1"/>
      <c r="E503" s="1" t="s">
        <v>10909</v>
      </c>
      <c r="F503" s="1" t="s">
        <v>10910</v>
      </c>
      <c r="G503" s="1" t="s">
        <v>8545</v>
      </c>
      <c r="H503" s="1" t="s">
        <v>9698</v>
      </c>
      <c r="I503" s="1">
        <v>2017.0</v>
      </c>
      <c r="J503" s="1" t="s">
        <v>8493</v>
      </c>
      <c r="K503" s="1" t="s">
        <v>761</v>
      </c>
      <c r="L503" s="1" t="s">
        <v>8620</v>
      </c>
      <c r="M503" s="1" t="s">
        <v>10911</v>
      </c>
    </row>
    <row r="504">
      <c r="A504" s="1" t="s">
        <v>10912</v>
      </c>
      <c r="B504" s="1" t="s">
        <v>6</v>
      </c>
      <c r="C504" s="1" t="s">
        <v>1143</v>
      </c>
      <c r="D504" s="1"/>
      <c r="E504" s="1" t="s">
        <v>10913</v>
      </c>
      <c r="F504" s="1" t="s">
        <v>10914</v>
      </c>
      <c r="G504" s="1" t="s">
        <v>8722</v>
      </c>
      <c r="H504" s="1" t="s">
        <v>10602</v>
      </c>
      <c r="I504" s="1">
        <v>2017.0</v>
      </c>
      <c r="J504" s="1" t="s">
        <v>8493</v>
      </c>
      <c r="K504" s="1" t="s">
        <v>634</v>
      </c>
      <c r="L504" s="1" t="s">
        <v>10915</v>
      </c>
      <c r="M504" s="1" t="s">
        <v>10916</v>
      </c>
    </row>
    <row r="505">
      <c r="A505" s="1" t="s">
        <v>10917</v>
      </c>
      <c r="B505" s="1" t="s">
        <v>6</v>
      </c>
      <c r="C505" s="1" t="s">
        <v>1144</v>
      </c>
      <c r="D505" s="1"/>
      <c r="E505" s="1" t="s">
        <v>10918</v>
      </c>
      <c r="F505" s="1" t="s">
        <v>10919</v>
      </c>
      <c r="G505" s="1" t="s">
        <v>10920</v>
      </c>
      <c r="H505" s="1" t="s">
        <v>10921</v>
      </c>
      <c r="I505" s="1">
        <v>2010.0</v>
      </c>
      <c r="J505" s="1" t="s">
        <v>8493</v>
      </c>
      <c r="K505" s="1" t="s">
        <v>597</v>
      </c>
      <c r="L505" s="1" t="s">
        <v>8501</v>
      </c>
      <c r="M505" s="1" t="s">
        <v>10922</v>
      </c>
    </row>
    <row r="506">
      <c r="A506" s="1" t="s">
        <v>10923</v>
      </c>
      <c r="B506" s="1" t="s">
        <v>7</v>
      </c>
      <c r="C506" s="1" t="s">
        <v>1145</v>
      </c>
      <c r="F506" s="1" t="s">
        <v>10924</v>
      </c>
      <c r="G506" s="1" t="s">
        <v>8513</v>
      </c>
      <c r="H506" s="1" t="s">
        <v>9462</v>
      </c>
      <c r="I506" s="1">
        <v>2018.0</v>
      </c>
      <c r="J506" s="1" t="s">
        <v>8547</v>
      </c>
      <c r="K506" s="1" t="s">
        <v>536</v>
      </c>
      <c r="L506" s="1" t="s">
        <v>8796</v>
      </c>
      <c r="M506" s="1" t="s">
        <v>10925</v>
      </c>
    </row>
    <row r="507">
      <c r="A507" s="1" t="s">
        <v>10926</v>
      </c>
      <c r="B507" s="1" t="s">
        <v>6</v>
      </c>
      <c r="C507" s="1" t="s">
        <v>1146</v>
      </c>
      <c r="D507" s="1"/>
      <c r="E507" s="1" t="s">
        <v>10927</v>
      </c>
      <c r="F507" s="1" t="s">
        <v>10928</v>
      </c>
      <c r="G507" s="1" t="s">
        <v>10929</v>
      </c>
      <c r="H507" s="1" t="s">
        <v>10930</v>
      </c>
      <c r="I507" s="1">
        <v>2018.0</v>
      </c>
      <c r="J507" s="1" t="s">
        <v>8547</v>
      </c>
      <c r="K507" s="1" t="s">
        <v>582</v>
      </c>
      <c r="L507" s="1" t="s">
        <v>8620</v>
      </c>
      <c r="M507" s="1" t="s">
        <v>10931</v>
      </c>
    </row>
    <row r="508">
      <c r="A508" s="1" t="s">
        <v>10932</v>
      </c>
      <c r="B508" s="1" t="s">
        <v>6</v>
      </c>
      <c r="C508" s="1" t="s">
        <v>1147</v>
      </c>
      <c r="D508" s="1"/>
      <c r="E508" s="1" t="s">
        <v>10867</v>
      </c>
      <c r="F508" s="1" t="s">
        <v>10933</v>
      </c>
      <c r="G508" s="1" t="s">
        <v>8534</v>
      </c>
      <c r="H508" s="1" t="s">
        <v>10596</v>
      </c>
      <c r="I508" s="1">
        <v>2008.0</v>
      </c>
      <c r="J508" s="1" t="s">
        <v>8547</v>
      </c>
      <c r="K508" s="1" t="s">
        <v>599</v>
      </c>
      <c r="L508" s="1" t="s">
        <v>8724</v>
      </c>
      <c r="M508" s="1" t="s">
        <v>10934</v>
      </c>
    </row>
    <row r="509">
      <c r="A509" s="1" t="s">
        <v>10935</v>
      </c>
      <c r="B509" s="1" t="s">
        <v>6</v>
      </c>
      <c r="C509" s="1" t="s">
        <v>1148</v>
      </c>
      <c r="D509" s="1"/>
      <c r="E509" s="1" t="s">
        <v>10276</v>
      </c>
      <c r="F509" s="1" t="s">
        <v>10936</v>
      </c>
      <c r="G509" s="1" t="s">
        <v>8545</v>
      </c>
      <c r="H509" s="1" t="s">
        <v>10010</v>
      </c>
      <c r="I509" s="1">
        <v>1994.0</v>
      </c>
      <c r="J509" s="1" t="s">
        <v>8547</v>
      </c>
      <c r="K509" s="1" t="s">
        <v>1149</v>
      </c>
      <c r="L509" s="1" t="s">
        <v>10937</v>
      </c>
      <c r="M509" s="1" t="s">
        <v>10938</v>
      </c>
    </row>
    <row r="510">
      <c r="A510" s="1" t="s">
        <v>10939</v>
      </c>
      <c r="B510" s="1" t="s">
        <v>6</v>
      </c>
      <c r="C510" s="1" t="s">
        <v>1150</v>
      </c>
      <c r="D510" s="1"/>
      <c r="E510" s="1" t="s">
        <v>10940</v>
      </c>
      <c r="F510" s="1" t="s">
        <v>10941</v>
      </c>
      <c r="G510" s="1" t="s">
        <v>8545</v>
      </c>
      <c r="H510" s="1" t="s">
        <v>10718</v>
      </c>
      <c r="I510" s="1">
        <v>2018.0</v>
      </c>
      <c r="J510" s="1" t="s">
        <v>8547</v>
      </c>
      <c r="K510" s="1" t="s">
        <v>720</v>
      </c>
      <c r="L510" s="1" t="s">
        <v>8709</v>
      </c>
      <c r="M510" s="1" t="s">
        <v>10942</v>
      </c>
    </row>
    <row r="511">
      <c r="A511" s="1" t="s">
        <v>10943</v>
      </c>
      <c r="B511" s="1" t="s">
        <v>6</v>
      </c>
      <c r="C511" s="1" t="s">
        <v>1151</v>
      </c>
      <c r="D511" s="1"/>
      <c r="E511" s="1" t="s">
        <v>10944</v>
      </c>
      <c r="F511" s="1" t="s">
        <v>10945</v>
      </c>
      <c r="H511" s="1" t="s">
        <v>10946</v>
      </c>
      <c r="I511" s="1">
        <v>2020.0</v>
      </c>
      <c r="J511" s="1" t="s">
        <v>8547</v>
      </c>
      <c r="K511" s="1" t="s">
        <v>1152</v>
      </c>
      <c r="L511" s="1" t="s">
        <v>8553</v>
      </c>
      <c r="M511" s="1" t="s">
        <v>10947</v>
      </c>
    </row>
    <row r="512">
      <c r="A512" s="1" t="s">
        <v>10948</v>
      </c>
      <c r="B512" s="1" t="s">
        <v>6</v>
      </c>
      <c r="C512" s="1" t="s">
        <v>1153</v>
      </c>
      <c r="D512" s="1"/>
      <c r="E512" s="1" t="s">
        <v>10944</v>
      </c>
      <c r="F512" s="1" t="s">
        <v>10945</v>
      </c>
      <c r="G512" s="1" t="s">
        <v>8545</v>
      </c>
      <c r="H512" s="1" t="s">
        <v>10946</v>
      </c>
      <c r="I512" s="1">
        <v>2020.0</v>
      </c>
      <c r="J512" s="1" t="s">
        <v>8547</v>
      </c>
      <c r="K512" s="1" t="s">
        <v>1152</v>
      </c>
      <c r="L512" s="1" t="s">
        <v>8553</v>
      </c>
      <c r="M512" s="1" t="s">
        <v>10947</v>
      </c>
    </row>
    <row r="513">
      <c r="A513" s="1" t="s">
        <v>10949</v>
      </c>
      <c r="B513" s="1" t="s">
        <v>6</v>
      </c>
      <c r="C513" s="1" t="s">
        <v>1154</v>
      </c>
      <c r="D513" s="1"/>
      <c r="E513" s="1" t="s">
        <v>10950</v>
      </c>
      <c r="F513" s="1" t="s">
        <v>10951</v>
      </c>
      <c r="G513" s="1" t="s">
        <v>6324</v>
      </c>
      <c r="H513" s="1" t="s">
        <v>10952</v>
      </c>
      <c r="I513" s="1">
        <v>2020.0</v>
      </c>
      <c r="J513" s="1" t="s">
        <v>8613</v>
      </c>
      <c r="K513" s="1" t="s">
        <v>584</v>
      </c>
      <c r="L513" s="1" t="s">
        <v>8663</v>
      </c>
      <c r="M513" s="1" t="s">
        <v>10953</v>
      </c>
    </row>
    <row r="514">
      <c r="A514" s="1" t="s">
        <v>10954</v>
      </c>
      <c r="B514" s="1" t="s">
        <v>6</v>
      </c>
      <c r="C514" s="1" t="s">
        <v>1155</v>
      </c>
      <c r="D514" s="1"/>
      <c r="E514" s="1" t="s">
        <v>10955</v>
      </c>
      <c r="F514" s="1" t="s">
        <v>10956</v>
      </c>
      <c r="G514" s="1" t="s">
        <v>8777</v>
      </c>
      <c r="H514" s="1" t="s">
        <v>10957</v>
      </c>
      <c r="I514" s="1">
        <v>2020.0</v>
      </c>
      <c r="J514" s="1" t="s">
        <v>8547</v>
      </c>
      <c r="K514" s="1" t="s">
        <v>538</v>
      </c>
      <c r="L514" s="1" t="s">
        <v>8577</v>
      </c>
      <c r="M514" s="1" t="s">
        <v>10958</v>
      </c>
    </row>
    <row r="515">
      <c r="A515" s="1" t="s">
        <v>10959</v>
      </c>
      <c r="B515" s="1" t="s">
        <v>6</v>
      </c>
      <c r="C515" s="1" t="s">
        <v>1156</v>
      </c>
      <c r="D515" s="1"/>
      <c r="E515" s="1" t="s">
        <v>10960</v>
      </c>
      <c r="F515" s="1" t="s">
        <v>10961</v>
      </c>
      <c r="G515" s="1" t="s">
        <v>8513</v>
      </c>
      <c r="H515" s="1" t="s">
        <v>10140</v>
      </c>
      <c r="I515" s="1">
        <v>2015.0</v>
      </c>
      <c r="J515" s="1" t="s">
        <v>8507</v>
      </c>
      <c r="K515" s="1" t="s">
        <v>580</v>
      </c>
      <c r="L515" s="1" t="s">
        <v>8948</v>
      </c>
      <c r="M515" s="1" t="s">
        <v>10962</v>
      </c>
    </row>
    <row r="516">
      <c r="A516" s="1" t="s">
        <v>10963</v>
      </c>
      <c r="B516" s="1" t="s">
        <v>6</v>
      </c>
      <c r="C516" s="1" t="s">
        <v>1157</v>
      </c>
      <c r="D516" s="1"/>
      <c r="E516" s="1" t="s">
        <v>10964</v>
      </c>
      <c r="F516" s="1" t="s">
        <v>10965</v>
      </c>
      <c r="G516" s="1" t="s">
        <v>8545</v>
      </c>
      <c r="H516" s="1" t="s">
        <v>10966</v>
      </c>
      <c r="I516" s="1">
        <v>2017.0</v>
      </c>
      <c r="J516" s="1" t="s">
        <v>8547</v>
      </c>
      <c r="K516" s="1" t="s">
        <v>565</v>
      </c>
      <c r="L516" s="1" t="s">
        <v>10323</v>
      </c>
      <c r="M516" s="1" t="s">
        <v>10967</v>
      </c>
    </row>
    <row r="517">
      <c r="A517" s="1" t="s">
        <v>10968</v>
      </c>
      <c r="B517" s="1" t="s">
        <v>7</v>
      </c>
      <c r="C517" s="1" t="s">
        <v>1158</v>
      </c>
      <c r="F517" s="1" t="s">
        <v>10969</v>
      </c>
      <c r="G517" s="1" t="s">
        <v>9297</v>
      </c>
      <c r="H517" s="1" t="s">
        <v>9479</v>
      </c>
      <c r="I517" s="1">
        <v>2014.0</v>
      </c>
      <c r="J517" s="1" t="s">
        <v>8547</v>
      </c>
      <c r="K517" s="1" t="s">
        <v>536</v>
      </c>
      <c r="L517" s="1" t="s">
        <v>10970</v>
      </c>
      <c r="M517" s="1" t="s">
        <v>10971</v>
      </c>
    </row>
    <row r="518">
      <c r="A518" s="1" t="s">
        <v>10972</v>
      </c>
      <c r="B518" s="1" t="s">
        <v>7</v>
      </c>
      <c r="C518" s="1" t="s">
        <v>1159</v>
      </c>
      <c r="F518" s="1" t="s">
        <v>10973</v>
      </c>
      <c r="G518" s="1" t="s">
        <v>8638</v>
      </c>
      <c r="H518" s="1" t="s">
        <v>10974</v>
      </c>
      <c r="I518" s="1">
        <v>2010.0</v>
      </c>
      <c r="J518" s="1" t="s">
        <v>8613</v>
      </c>
      <c r="K518" s="1" t="s">
        <v>536</v>
      </c>
      <c r="L518" s="1" t="s">
        <v>8640</v>
      </c>
      <c r="M518" s="1" t="s">
        <v>10975</v>
      </c>
    </row>
    <row r="519">
      <c r="A519" s="1" t="s">
        <v>10976</v>
      </c>
      <c r="B519" s="1" t="s">
        <v>6</v>
      </c>
      <c r="C519" s="1" t="s">
        <v>1160</v>
      </c>
      <c r="D519" s="1"/>
      <c r="E519" s="1" t="s">
        <v>10977</v>
      </c>
      <c r="F519" s="1" t="s">
        <v>10978</v>
      </c>
      <c r="G519" s="1" t="s">
        <v>8513</v>
      </c>
      <c r="H519" s="1" t="s">
        <v>10979</v>
      </c>
      <c r="I519" s="1">
        <v>2001.0</v>
      </c>
      <c r="J519" s="1" t="s">
        <v>8507</v>
      </c>
      <c r="K519" s="1" t="s">
        <v>546</v>
      </c>
      <c r="L519" s="1" t="s">
        <v>8759</v>
      </c>
      <c r="M519" s="1" t="s">
        <v>10980</v>
      </c>
    </row>
    <row r="520">
      <c r="A520" s="1" t="s">
        <v>10981</v>
      </c>
      <c r="B520" s="1" t="s">
        <v>6</v>
      </c>
      <c r="C520" s="1" t="s">
        <v>1161</v>
      </c>
      <c r="D520" s="1"/>
      <c r="E520" s="1" t="s">
        <v>10982</v>
      </c>
      <c r="F520" s="1" t="s">
        <v>10983</v>
      </c>
      <c r="G520" s="1" t="s">
        <v>8513</v>
      </c>
      <c r="H520" s="1" t="s">
        <v>10984</v>
      </c>
      <c r="I520" s="1">
        <v>2019.0</v>
      </c>
      <c r="J520" s="1" t="s">
        <v>8507</v>
      </c>
      <c r="K520" s="1" t="s">
        <v>671</v>
      </c>
      <c r="L520" s="1" t="s">
        <v>8783</v>
      </c>
      <c r="M520" s="1" t="s">
        <v>10985</v>
      </c>
    </row>
    <row r="521">
      <c r="A521" s="1" t="s">
        <v>10986</v>
      </c>
      <c r="B521" s="1" t="s">
        <v>6</v>
      </c>
      <c r="C521" s="1" t="s">
        <v>1162</v>
      </c>
      <c r="D521" s="1"/>
      <c r="E521" s="1" t="s">
        <v>10987</v>
      </c>
      <c r="F521" s="1" t="s">
        <v>10988</v>
      </c>
      <c r="G521" s="1" t="s">
        <v>10989</v>
      </c>
      <c r="H521" s="1" t="s">
        <v>8564</v>
      </c>
      <c r="I521" s="1">
        <v>2018.0</v>
      </c>
      <c r="J521" s="1" t="s">
        <v>8807</v>
      </c>
      <c r="K521" s="1" t="s">
        <v>840</v>
      </c>
      <c r="L521" s="1" t="s">
        <v>9272</v>
      </c>
      <c r="M521" s="1" t="s">
        <v>10990</v>
      </c>
    </row>
    <row r="522">
      <c r="A522" s="1" t="s">
        <v>10991</v>
      </c>
      <c r="B522" s="1" t="s">
        <v>6</v>
      </c>
      <c r="C522" s="1" t="s">
        <v>1163</v>
      </c>
      <c r="D522" s="1"/>
      <c r="E522" s="1" t="s">
        <v>10987</v>
      </c>
      <c r="F522" s="1" t="s">
        <v>10992</v>
      </c>
      <c r="G522" s="1" t="s">
        <v>8513</v>
      </c>
      <c r="H522" s="1" t="s">
        <v>9012</v>
      </c>
      <c r="I522" s="1">
        <v>2020.0</v>
      </c>
      <c r="J522" s="1" t="s">
        <v>8807</v>
      </c>
      <c r="K522" s="1" t="s">
        <v>1164</v>
      </c>
      <c r="L522" s="1" t="s">
        <v>9272</v>
      </c>
      <c r="M522" s="1" t="s">
        <v>10993</v>
      </c>
    </row>
    <row r="523">
      <c r="A523" s="1" t="s">
        <v>10994</v>
      </c>
      <c r="B523" s="1" t="s">
        <v>6</v>
      </c>
      <c r="C523" s="1" t="s">
        <v>1165</v>
      </c>
      <c r="D523" s="1"/>
      <c r="E523" s="1" t="s">
        <v>10995</v>
      </c>
      <c r="F523" s="1" t="s">
        <v>10996</v>
      </c>
      <c r="G523" s="1" t="s">
        <v>10997</v>
      </c>
      <c r="H523" s="1" t="s">
        <v>9012</v>
      </c>
      <c r="I523" s="1">
        <v>2009.0</v>
      </c>
      <c r="J523" s="1" t="s">
        <v>8515</v>
      </c>
      <c r="K523" s="1" t="s">
        <v>1166</v>
      </c>
      <c r="L523" s="1" t="s">
        <v>9494</v>
      </c>
      <c r="M523" s="1" t="s">
        <v>10998</v>
      </c>
    </row>
    <row r="524">
      <c r="A524" s="1" t="s">
        <v>10999</v>
      </c>
      <c r="B524" s="1" t="s">
        <v>6</v>
      </c>
      <c r="C524" s="1" t="s">
        <v>1167</v>
      </c>
      <c r="D524" s="1"/>
      <c r="E524" s="1" t="s">
        <v>9142</v>
      </c>
      <c r="F524" s="1" t="s">
        <v>11000</v>
      </c>
      <c r="G524" s="1" t="s">
        <v>8513</v>
      </c>
      <c r="H524" s="1" t="s">
        <v>8540</v>
      </c>
      <c r="I524" s="1">
        <v>2003.0</v>
      </c>
      <c r="J524" s="1" t="s">
        <v>8515</v>
      </c>
      <c r="K524" s="1" t="s">
        <v>587</v>
      </c>
      <c r="L524" s="1" t="s">
        <v>8691</v>
      </c>
      <c r="M524" s="1" t="s">
        <v>11001</v>
      </c>
    </row>
    <row r="525">
      <c r="A525" s="1" t="s">
        <v>11002</v>
      </c>
      <c r="B525" s="1" t="s">
        <v>7</v>
      </c>
      <c r="C525" s="1" t="s">
        <v>1168</v>
      </c>
      <c r="F525" s="1" t="s">
        <v>11003</v>
      </c>
      <c r="G525" s="1" t="s">
        <v>11004</v>
      </c>
      <c r="H525" s="1" t="s">
        <v>9662</v>
      </c>
      <c r="I525" s="1">
        <v>2018.0</v>
      </c>
      <c r="J525" s="1" t="s">
        <v>9076</v>
      </c>
      <c r="K525" s="1" t="s">
        <v>628</v>
      </c>
      <c r="L525" s="1" t="s">
        <v>10380</v>
      </c>
      <c r="M525" s="1" t="s">
        <v>11005</v>
      </c>
    </row>
    <row r="526">
      <c r="A526" s="1" t="s">
        <v>11006</v>
      </c>
      <c r="B526" s="1" t="s">
        <v>6</v>
      </c>
      <c r="C526" s="1" t="s">
        <v>1169</v>
      </c>
      <c r="D526" s="1"/>
      <c r="E526" s="1" t="s">
        <v>11007</v>
      </c>
      <c r="F526" s="1" t="s">
        <v>11008</v>
      </c>
      <c r="G526" s="1" t="s">
        <v>11009</v>
      </c>
      <c r="H526" s="1" t="s">
        <v>11010</v>
      </c>
      <c r="I526" s="1">
        <v>2015.0</v>
      </c>
      <c r="J526" s="1" t="s">
        <v>8493</v>
      </c>
      <c r="K526" s="1" t="s">
        <v>584</v>
      </c>
      <c r="L526" s="1" t="s">
        <v>8620</v>
      </c>
      <c r="M526" s="1" t="s">
        <v>11011</v>
      </c>
    </row>
    <row r="527">
      <c r="A527" s="1" t="s">
        <v>11012</v>
      </c>
      <c r="B527" s="1" t="s">
        <v>6</v>
      </c>
      <c r="C527" s="1" t="s">
        <v>1170</v>
      </c>
      <c r="D527" s="1"/>
      <c r="E527" s="1" t="s">
        <v>10320</v>
      </c>
      <c r="F527" s="1" t="s">
        <v>10321</v>
      </c>
      <c r="H527" s="1" t="s">
        <v>9255</v>
      </c>
      <c r="I527" s="1">
        <v>2020.0</v>
      </c>
      <c r="J527" s="1" t="s">
        <v>8547</v>
      </c>
      <c r="K527" s="1" t="s">
        <v>993</v>
      </c>
      <c r="L527" s="1" t="s">
        <v>10323</v>
      </c>
      <c r="M527" s="1" t="s">
        <v>10324</v>
      </c>
    </row>
    <row r="528">
      <c r="A528" s="1" t="s">
        <v>11013</v>
      </c>
      <c r="B528" s="1" t="s">
        <v>6</v>
      </c>
      <c r="C528" s="1" t="s">
        <v>1171</v>
      </c>
      <c r="D528" s="1"/>
      <c r="E528" s="1" t="s">
        <v>11014</v>
      </c>
      <c r="F528" s="1" t="s">
        <v>11015</v>
      </c>
      <c r="G528" s="1" t="s">
        <v>8545</v>
      </c>
      <c r="H528" s="1" t="s">
        <v>9878</v>
      </c>
      <c r="I528" s="1">
        <v>2018.0</v>
      </c>
      <c r="J528" s="1" t="s">
        <v>8547</v>
      </c>
      <c r="K528" s="1" t="s">
        <v>1172</v>
      </c>
      <c r="L528" s="1" t="s">
        <v>8501</v>
      </c>
      <c r="M528" s="1" t="s">
        <v>11016</v>
      </c>
    </row>
    <row r="529">
      <c r="A529" s="1" t="s">
        <v>11017</v>
      </c>
      <c r="B529" s="1" t="s">
        <v>6</v>
      </c>
      <c r="C529" s="1" t="s">
        <v>1173</v>
      </c>
      <c r="D529" s="1"/>
      <c r="E529" s="1" t="s">
        <v>11018</v>
      </c>
      <c r="F529" s="1" t="s">
        <v>11019</v>
      </c>
      <c r="G529" s="1" t="s">
        <v>8611</v>
      </c>
      <c r="H529" s="1" t="s">
        <v>11020</v>
      </c>
      <c r="I529" s="1">
        <v>2019.0</v>
      </c>
      <c r="J529" s="1" t="s">
        <v>8613</v>
      </c>
      <c r="K529" s="1" t="s">
        <v>1174</v>
      </c>
      <c r="L529" s="1" t="s">
        <v>11021</v>
      </c>
      <c r="M529" s="1" t="s">
        <v>11022</v>
      </c>
    </row>
    <row r="530">
      <c r="A530" s="1" t="s">
        <v>11023</v>
      </c>
      <c r="B530" s="1" t="s">
        <v>6</v>
      </c>
      <c r="C530" s="1" t="s">
        <v>1175</v>
      </c>
      <c r="D530" s="1"/>
      <c r="E530" s="1" t="s">
        <v>11024</v>
      </c>
      <c r="F530" s="1" t="s">
        <v>11025</v>
      </c>
      <c r="G530" s="1" t="s">
        <v>11026</v>
      </c>
      <c r="H530" s="1" t="s">
        <v>11027</v>
      </c>
      <c r="I530" s="1">
        <v>2020.0</v>
      </c>
      <c r="J530" s="1" t="s">
        <v>9076</v>
      </c>
      <c r="K530" s="1" t="s">
        <v>599</v>
      </c>
      <c r="L530" s="1" t="s">
        <v>9104</v>
      </c>
      <c r="M530" s="1" t="s">
        <v>11028</v>
      </c>
    </row>
    <row r="531">
      <c r="A531" s="1" t="s">
        <v>11029</v>
      </c>
      <c r="B531" s="1" t="s">
        <v>6</v>
      </c>
      <c r="C531" s="1" t="s">
        <v>1176</v>
      </c>
      <c r="D531" s="1"/>
      <c r="E531" s="1" t="s">
        <v>11030</v>
      </c>
      <c r="F531" s="1" t="s">
        <v>11031</v>
      </c>
      <c r="G531" s="1" t="s">
        <v>9530</v>
      </c>
      <c r="H531" s="1" t="s">
        <v>9152</v>
      </c>
      <c r="I531" s="1">
        <v>2018.0</v>
      </c>
      <c r="J531" s="1" t="s">
        <v>8493</v>
      </c>
      <c r="K531" s="1" t="s">
        <v>642</v>
      </c>
      <c r="L531" s="1" t="s">
        <v>9403</v>
      </c>
      <c r="M531" s="1" t="s">
        <v>11032</v>
      </c>
    </row>
    <row r="532">
      <c r="A532" s="1" t="s">
        <v>11033</v>
      </c>
      <c r="B532" s="1" t="s">
        <v>6</v>
      </c>
      <c r="C532" s="1" t="s">
        <v>1177</v>
      </c>
      <c r="D532" s="1"/>
      <c r="E532" s="1" t="s">
        <v>11034</v>
      </c>
      <c r="F532" s="1" t="s">
        <v>11035</v>
      </c>
      <c r="G532" s="1" t="s">
        <v>11036</v>
      </c>
      <c r="H532" s="1" t="s">
        <v>11037</v>
      </c>
      <c r="I532" s="1">
        <v>2018.0</v>
      </c>
      <c r="J532" s="1" t="s">
        <v>8493</v>
      </c>
      <c r="K532" s="1" t="s">
        <v>894</v>
      </c>
      <c r="L532" s="1" t="s">
        <v>8508</v>
      </c>
      <c r="M532" s="1" t="s">
        <v>11038</v>
      </c>
    </row>
    <row r="533">
      <c r="A533" s="1" t="s">
        <v>11039</v>
      </c>
      <c r="B533" s="1" t="s">
        <v>7</v>
      </c>
      <c r="C533" s="1" t="s">
        <v>1178</v>
      </c>
      <c r="D533" s="1"/>
      <c r="E533" s="1" t="s">
        <v>11040</v>
      </c>
      <c r="F533" s="1" t="s">
        <v>11041</v>
      </c>
      <c r="G533" s="1" t="s">
        <v>8491</v>
      </c>
      <c r="H533" s="1" t="s">
        <v>11042</v>
      </c>
      <c r="I533" s="1">
        <v>2020.0</v>
      </c>
      <c r="J533" s="1" t="s">
        <v>8493</v>
      </c>
      <c r="K533" s="1" t="s">
        <v>536</v>
      </c>
      <c r="L533" s="1" t="s">
        <v>10118</v>
      </c>
      <c r="M533" s="1" t="s">
        <v>11043</v>
      </c>
    </row>
    <row r="534">
      <c r="A534" s="1" t="s">
        <v>11044</v>
      </c>
      <c r="B534" s="1" t="s">
        <v>6</v>
      </c>
      <c r="C534" s="1" t="s">
        <v>1179</v>
      </c>
      <c r="D534" s="1"/>
      <c r="E534" s="1" t="s">
        <v>11045</v>
      </c>
      <c r="F534" s="1" t="s">
        <v>11046</v>
      </c>
      <c r="G534" s="1" t="s">
        <v>8545</v>
      </c>
      <c r="H534" s="1" t="s">
        <v>8980</v>
      </c>
      <c r="I534" s="1">
        <v>2014.0</v>
      </c>
      <c r="J534" s="1" t="s">
        <v>8547</v>
      </c>
      <c r="K534" s="1" t="s">
        <v>888</v>
      </c>
      <c r="L534" s="1" t="s">
        <v>8626</v>
      </c>
      <c r="M534" s="1" t="s">
        <v>11047</v>
      </c>
    </row>
    <row r="535">
      <c r="A535" s="1" t="s">
        <v>11048</v>
      </c>
      <c r="B535" s="1" t="s">
        <v>7</v>
      </c>
      <c r="C535" s="1" t="s">
        <v>1180</v>
      </c>
      <c r="G535" s="1" t="s">
        <v>8545</v>
      </c>
      <c r="H535" s="1" t="s">
        <v>11049</v>
      </c>
      <c r="I535" s="1">
        <v>2018.0</v>
      </c>
      <c r="J535" s="1" t="s">
        <v>8547</v>
      </c>
      <c r="K535" s="1" t="s">
        <v>536</v>
      </c>
      <c r="L535" s="1" t="s">
        <v>11050</v>
      </c>
      <c r="M535" s="1" t="s">
        <v>11051</v>
      </c>
    </row>
    <row r="536">
      <c r="A536" s="1" t="s">
        <v>11052</v>
      </c>
      <c r="B536" s="1" t="s">
        <v>7</v>
      </c>
      <c r="C536" s="1" t="s">
        <v>1181</v>
      </c>
      <c r="F536" s="1" t="s">
        <v>11053</v>
      </c>
      <c r="G536" s="1" t="s">
        <v>8545</v>
      </c>
      <c r="H536" s="1" t="s">
        <v>8991</v>
      </c>
      <c r="I536" s="1">
        <v>2018.0</v>
      </c>
      <c r="J536" s="1" t="s">
        <v>8547</v>
      </c>
      <c r="K536" s="1" t="s">
        <v>536</v>
      </c>
      <c r="L536" s="1" t="s">
        <v>11054</v>
      </c>
      <c r="M536" s="1" t="s">
        <v>11055</v>
      </c>
    </row>
    <row r="537">
      <c r="A537" s="1" t="s">
        <v>11056</v>
      </c>
      <c r="B537" s="1" t="s">
        <v>6</v>
      </c>
      <c r="C537" s="1" t="s">
        <v>1182</v>
      </c>
      <c r="D537" s="1"/>
      <c r="E537" s="1" t="s">
        <v>10031</v>
      </c>
      <c r="F537" s="1" t="s">
        <v>11057</v>
      </c>
      <c r="G537" s="1" t="s">
        <v>8513</v>
      </c>
      <c r="H537" s="1" t="s">
        <v>11058</v>
      </c>
      <c r="I537" s="1">
        <v>2015.0</v>
      </c>
      <c r="J537" s="1" t="s">
        <v>8547</v>
      </c>
      <c r="K537" s="1" t="s">
        <v>1016</v>
      </c>
      <c r="L537" s="1" t="s">
        <v>9641</v>
      </c>
      <c r="M537" s="1" t="s">
        <v>11059</v>
      </c>
    </row>
    <row r="538">
      <c r="A538" s="1" t="s">
        <v>11060</v>
      </c>
      <c r="B538" s="1" t="s">
        <v>6</v>
      </c>
      <c r="C538" s="1" t="s">
        <v>1183</v>
      </c>
      <c r="D538" s="1"/>
      <c r="E538" s="1" t="s">
        <v>11061</v>
      </c>
      <c r="F538" s="1" t="s">
        <v>11062</v>
      </c>
      <c r="G538" s="1" t="s">
        <v>8545</v>
      </c>
      <c r="H538" s="1" t="s">
        <v>10663</v>
      </c>
      <c r="I538" s="1">
        <v>2013.0</v>
      </c>
      <c r="J538" s="1" t="s">
        <v>8613</v>
      </c>
      <c r="K538" s="1" t="s">
        <v>584</v>
      </c>
      <c r="L538" s="1" t="s">
        <v>8620</v>
      </c>
      <c r="M538" s="1" t="s">
        <v>11063</v>
      </c>
    </row>
    <row r="539">
      <c r="A539" s="1" t="s">
        <v>11064</v>
      </c>
      <c r="B539" s="1" t="s">
        <v>6</v>
      </c>
      <c r="C539" s="1" t="s">
        <v>1184</v>
      </c>
      <c r="D539" s="1"/>
      <c r="E539" s="1" t="s">
        <v>11065</v>
      </c>
      <c r="F539" s="1" t="s">
        <v>11066</v>
      </c>
      <c r="G539" s="1" t="s">
        <v>8545</v>
      </c>
      <c r="H539" s="1" t="s">
        <v>9646</v>
      </c>
      <c r="I539" s="1">
        <v>2013.0</v>
      </c>
      <c r="J539" s="1" t="s">
        <v>8547</v>
      </c>
      <c r="K539" s="1" t="s">
        <v>886</v>
      </c>
      <c r="L539" s="1" t="s">
        <v>8590</v>
      </c>
      <c r="M539" s="1" t="s">
        <v>11067</v>
      </c>
    </row>
    <row r="540">
      <c r="A540" s="1" t="s">
        <v>11068</v>
      </c>
      <c r="B540" s="1" t="s">
        <v>6</v>
      </c>
      <c r="C540" s="1" t="s">
        <v>1185</v>
      </c>
      <c r="D540" s="1"/>
      <c r="E540" s="1" t="s">
        <v>11069</v>
      </c>
      <c r="F540" s="1" t="s">
        <v>11070</v>
      </c>
      <c r="G540" s="1" t="s">
        <v>8513</v>
      </c>
      <c r="H540" s="1" t="s">
        <v>9698</v>
      </c>
      <c r="I540" s="1">
        <v>2016.0</v>
      </c>
      <c r="J540" s="1" t="s">
        <v>8613</v>
      </c>
      <c r="K540" s="1" t="s">
        <v>673</v>
      </c>
      <c r="L540" s="1" t="s">
        <v>9272</v>
      </c>
      <c r="M540" s="1" t="s">
        <v>11071</v>
      </c>
    </row>
    <row r="541">
      <c r="A541" s="1" t="s">
        <v>11072</v>
      </c>
      <c r="B541" s="1" t="s">
        <v>7</v>
      </c>
      <c r="C541" s="1" t="s">
        <v>1186</v>
      </c>
      <c r="F541" s="1" t="s">
        <v>11073</v>
      </c>
      <c r="G541" s="1" t="s">
        <v>8672</v>
      </c>
      <c r="H541" s="1" t="s">
        <v>10559</v>
      </c>
      <c r="I541" s="1">
        <v>2019.0</v>
      </c>
      <c r="J541" s="1" t="s">
        <v>8613</v>
      </c>
      <c r="K541" s="1" t="s">
        <v>628</v>
      </c>
      <c r="L541" s="1" t="s">
        <v>11074</v>
      </c>
      <c r="M541" s="1" t="s">
        <v>11075</v>
      </c>
    </row>
    <row r="542">
      <c r="A542" s="1" t="s">
        <v>11076</v>
      </c>
      <c r="B542" s="1" t="s">
        <v>7</v>
      </c>
      <c r="C542" s="1" t="s">
        <v>1187</v>
      </c>
      <c r="F542" s="1" t="s">
        <v>11077</v>
      </c>
      <c r="G542" s="1" t="s">
        <v>8638</v>
      </c>
      <c r="H542" s="1" t="s">
        <v>10974</v>
      </c>
      <c r="I542" s="1">
        <v>2011.0</v>
      </c>
      <c r="J542" s="1" t="s">
        <v>8547</v>
      </c>
      <c r="K542" s="1" t="s">
        <v>536</v>
      </c>
      <c r="L542" s="1" t="s">
        <v>11078</v>
      </c>
      <c r="M542" s="1" t="s">
        <v>11079</v>
      </c>
    </row>
    <row r="543">
      <c r="A543" s="1" t="s">
        <v>11080</v>
      </c>
      <c r="B543" s="1" t="s">
        <v>6</v>
      </c>
      <c r="C543" s="1" t="s">
        <v>1188</v>
      </c>
      <c r="D543" s="1"/>
      <c r="E543" s="1" t="s">
        <v>11081</v>
      </c>
      <c r="F543" s="1" t="s">
        <v>11082</v>
      </c>
      <c r="G543" s="1" t="s">
        <v>11083</v>
      </c>
      <c r="H543" s="1" t="s">
        <v>9525</v>
      </c>
      <c r="I543" s="1">
        <v>2018.0</v>
      </c>
      <c r="J543" s="1" t="s">
        <v>8493</v>
      </c>
      <c r="K543" s="1" t="s">
        <v>569</v>
      </c>
      <c r="L543" s="1" t="s">
        <v>11084</v>
      </c>
      <c r="M543" s="1" t="s">
        <v>11085</v>
      </c>
    </row>
    <row r="544">
      <c r="A544" s="1" t="s">
        <v>11086</v>
      </c>
      <c r="B544" s="1" t="s">
        <v>6</v>
      </c>
      <c r="C544" s="1" t="s">
        <v>1189</v>
      </c>
      <c r="D544" s="1"/>
      <c r="E544" s="1" t="s">
        <v>11087</v>
      </c>
      <c r="F544" s="1" t="s">
        <v>11088</v>
      </c>
      <c r="G544" s="1" t="s">
        <v>11089</v>
      </c>
      <c r="H544" s="1" t="s">
        <v>11090</v>
      </c>
      <c r="I544" s="1">
        <v>2016.0</v>
      </c>
      <c r="J544" s="1" t="s">
        <v>8613</v>
      </c>
      <c r="K544" s="1" t="s">
        <v>1116</v>
      </c>
      <c r="L544" s="1" t="s">
        <v>8620</v>
      </c>
      <c r="M544" s="1" t="s">
        <v>11091</v>
      </c>
    </row>
    <row r="545">
      <c r="A545" s="1" t="s">
        <v>11092</v>
      </c>
      <c r="B545" s="1" t="s">
        <v>7</v>
      </c>
      <c r="C545" s="1" t="s">
        <v>1190</v>
      </c>
      <c r="F545" s="1" t="s">
        <v>11093</v>
      </c>
      <c r="G545" s="1" t="s">
        <v>8513</v>
      </c>
      <c r="H545" s="1" t="s">
        <v>11094</v>
      </c>
      <c r="I545" s="1">
        <v>2019.0</v>
      </c>
      <c r="J545" s="1" t="s">
        <v>8493</v>
      </c>
      <c r="K545" s="1" t="s">
        <v>536</v>
      </c>
      <c r="L545" s="1" t="s">
        <v>11095</v>
      </c>
      <c r="M545" s="1" t="s">
        <v>11096</v>
      </c>
    </row>
    <row r="546">
      <c r="A546" s="1" t="s">
        <v>11097</v>
      </c>
      <c r="B546" s="1" t="s">
        <v>7</v>
      </c>
      <c r="C546" s="1" t="s">
        <v>1191</v>
      </c>
      <c r="F546" s="1" t="s">
        <v>11098</v>
      </c>
      <c r="G546" s="1" t="s">
        <v>8655</v>
      </c>
      <c r="H546" s="1" t="s">
        <v>11099</v>
      </c>
      <c r="I546" s="1">
        <v>2016.0</v>
      </c>
      <c r="J546" s="1" t="s">
        <v>8493</v>
      </c>
      <c r="K546" s="1" t="s">
        <v>536</v>
      </c>
      <c r="L546" s="1" t="s">
        <v>8836</v>
      </c>
      <c r="M546" s="1" t="s">
        <v>11100</v>
      </c>
    </row>
    <row r="547">
      <c r="A547" s="1" t="s">
        <v>11101</v>
      </c>
      <c r="B547" s="1" t="s">
        <v>7</v>
      </c>
      <c r="C547" s="1" t="s">
        <v>1192</v>
      </c>
      <c r="F547" s="1" t="s">
        <v>11102</v>
      </c>
      <c r="H547" s="1" t="s">
        <v>11020</v>
      </c>
      <c r="I547" s="1">
        <v>2019.0</v>
      </c>
      <c r="J547" s="1" t="s">
        <v>8493</v>
      </c>
      <c r="K547" s="1" t="s">
        <v>536</v>
      </c>
      <c r="L547" s="1" t="s">
        <v>11103</v>
      </c>
      <c r="M547" s="1" t="s">
        <v>11104</v>
      </c>
    </row>
    <row r="548">
      <c r="A548" s="1" t="s">
        <v>11105</v>
      </c>
      <c r="B548" s="1" t="s">
        <v>6</v>
      </c>
      <c r="C548" s="1" t="s">
        <v>1193</v>
      </c>
      <c r="D548" s="1"/>
      <c r="E548" s="1" t="s">
        <v>11106</v>
      </c>
      <c r="F548" s="1" t="s">
        <v>11107</v>
      </c>
      <c r="G548" s="1" t="s">
        <v>8513</v>
      </c>
      <c r="H548" s="1" t="s">
        <v>11108</v>
      </c>
      <c r="I548" s="1">
        <v>2018.0</v>
      </c>
      <c r="J548" s="1" t="s">
        <v>8515</v>
      </c>
      <c r="K548" s="1" t="s">
        <v>542</v>
      </c>
      <c r="L548" s="1" t="s">
        <v>11109</v>
      </c>
      <c r="M548" s="1" t="s">
        <v>11110</v>
      </c>
    </row>
    <row r="549">
      <c r="A549" s="1" t="s">
        <v>11111</v>
      </c>
      <c r="B549" s="1" t="s">
        <v>6</v>
      </c>
      <c r="C549" s="1" t="s">
        <v>1194</v>
      </c>
      <c r="D549" s="1"/>
      <c r="E549" s="1" t="s">
        <v>11112</v>
      </c>
      <c r="F549" s="1" t="s">
        <v>11113</v>
      </c>
      <c r="G549" s="1" t="s">
        <v>8534</v>
      </c>
      <c r="H549" s="1" t="s">
        <v>11114</v>
      </c>
      <c r="I549" s="1">
        <v>2017.0</v>
      </c>
      <c r="J549" s="1" t="s">
        <v>8493</v>
      </c>
      <c r="K549" s="1" t="s">
        <v>563</v>
      </c>
      <c r="L549" s="1" t="s">
        <v>8724</v>
      </c>
      <c r="M549" s="1" t="s">
        <v>11115</v>
      </c>
    </row>
    <row r="550">
      <c r="A550" s="1" t="s">
        <v>11116</v>
      </c>
      <c r="B550" s="1" t="s">
        <v>6</v>
      </c>
      <c r="C550" s="1" t="s">
        <v>1195</v>
      </c>
      <c r="D550" s="1"/>
      <c r="E550" s="1" t="s">
        <v>11117</v>
      </c>
      <c r="F550" s="1" t="s">
        <v>11118</v>
      </c>
      <c r="H550" s="1" t="s">
        <v>10033</v>
      </c>
      <c r="I550" s="1">
        <v>2018.0</v>
      </c>
      <c r="J550" s="1" t="s">
        <v>9076</v>
      </c>
      <c r="K550" s="1" t="s">
        <v>1196</v>
      </c>
      <c r="L550" s="1" t="s">
        <v>9272</v>
      </c>
      <c r="M550" s="1" t="s">
        <v>11119</v>
      </c>
    </row>
    <row r="551">
      <c r="A551" s="1" t="s">
        <v>11120</v>
      </c>
      <c r="B551" s="1" t="s">
        <v>7</v>
      </c>
      <c r="C551" s="1" t="s">
        <v>1197</v>
      </c>
      <c r="F551" s="1" t="s">
        <v>11121</v>
      </c>
      <c r="G551" s="1" t="s">
        <v>8513</v>
      </c>
      <c r="I551" s="1">
        <v>2018.0</v>
      </c>
      <c r="J551" s="1" t="s">
        <v>8613</v>
      </c>
      <c r="K551" s="1" t="s">
        <v>1044</v>
      </c>
      <c r="L551" s="1" t="s">
        <v>9208</v>
      </c>
      <c r="M551" s="1" t="s">
        <v>11122</v>
      </c>
    </row>
    <row r="552">
      <c r="A552" s="1" t="s">
        <v>11123</v>
      </c>
      <c r="B552" s="1" t="s">
        <v>6</v>
      </c>
      <c r="C552" s="1" t="s">
        <v>1198</v>
      </c>
      <c r="D552" s="1"/>
      <c r="E552" s="1" t="s">
        <v>11124</v>
      </c>
      <c r="F552" s="1" t="s">
        <v>11125</v>
      </c>
      <c r="G552" s="1" t="s">
        <v>8513</v>
      </c>
      <c r="H552" s="1" t="s">
        <v>9479</v>
      </c>
      <c r="I552" s="1">
        <v>2019.0</v>
      </c>
      <c r="J552" s="1" t="s">
        <v>8493</v>
      </c>
      <c r="K552" s="1" t="s">
        <v>1016</v>
      </c>
      <c r="L552" s="1" t="s">
        <v>9641</v>
      </c>
      <c r="M552" s="1" t="s">
        <v>11126</v>
      </c>
    </row>
    <row r="553">
      <c r="A553" s="1" t="s">
        <v>11127</v>
      </c>
      <c r="B553" s="1" t="s">
        <v>6</v>
      </c>
      <c r="C553" s="1" t="s">
        <v>1199</v>
      </c>
      <c r="D553" s="1"/>
      <c r="E553" s="1" t="s">
        <v>11128</v>
      </c>
      <c r="F553" s="1" t="s">
        <v>11125</v>
      </c>
      <c r="G553" s="1" t="s">
        <v>8513</v>
      </c>
      <c r="H553" s="1" t="s">
        <v>11129</v>
      </c>
      <c r="I553" s="1">
        <v>2015.0</v>
      </c>
      <c r="J553" s="1" t="s">
        <v>8493</v>
      </c>
      <c r="K553" s="1" t="s">
        <v>778</v>
      </c>
      <c r="L553" s="1" t="s">
        <v>9641</v>
      </c>
      <c r="M553" s="1" t="s">
        <v>11130</v>
      </c>
    </row>
    <row r="554">
      <c r="A554" s="1" t="s">
        <v>11131</v>
      </c>
      <c r="B554" s="1" t="s">
        <v>6</v>
      </c>
      <c r="C554" s="1" t="s">
        <v>1200</v>
      </c>
      <c r="D554" s="1"/>
      <c r="E554" s="1" t="s">
        <v>11132</v>
      </c>
      <c r="F554" s="1" t="s">
        <v>11133</v>
      </c>
      <c r="G554" s="1" t="s">
        <v>8545</v>
      </c>
      <c r="H554" s="1" t="s">
        <v>10966</v>
      </c>
      <c r="I554" s="1">
        <v>2006.0</v>
      </c>
      <c r="J554" s="1" t="s">
        <v>8547</v>
      </c>
      <c r="K554" s="1" t="s">
        <v>737</v>
      </c>
      <c r="L554" s="1" t="s">
        <v>8709</v>
      </c>
      <c r="M554" s="1" t="s">
        <v>11134</v>
      </c>
    </row>
    <row r="555">
      <c r="A555" s="1" t="s">
        <v>11135</v>
      </c>
      <c r="B555" s="1" t="s">
        <v>6</v>
      </c>
      <c r="C555" s="1" t="s">
        <v>1201</v>
      </c>
      <c r="D555" s="1"/>
      <c r="E555" s="1" t="s">
        <v>11136</v>
      </c>
      <c r="F555" s="1" t="s">
        <v>11137</v>
      </c>
      <c r="G555" s="1" t="s">
        <v>8513</v>
      </c>
      <c r="H555" s="1" t="s">
        <v>11138</v>
      </c>
      <c r="I555" s="1">
        <v>2018.0</v>
      </c>
      <c r="J555" s="1" t="s">
        <v>8493</v>
      </c>
      <c r="K555" s="1" t="s">
        <v>580</v>
      </c>
      <c r="L555" s="1" t="s">
        <v>10166</v>
      </c>
      <c r="M555" s="1" t="s">
        <v>11139</v>
      </c>
    </row>
    <row r="556">
      <c r="A556" s="1" t="s">
        <v>11140</v>
      </c>
      <c r="B556" s="1" t="s">
        <v>6</v>
      </c>
      <c r="C556" s="1" t="s">
        <v>1202</v>
      </c>
      <c r="H556" s="1" t="s">
        <v>11141</v>
      </c>
      <c r="I556" s="1">
        <v>2019.0</v>
      </c>
      <c r="J556" s="1" t="s">
        <v>8613</v>
      </c>
      <c r="K556" s="1" t="s">
        <v>965</v>
      </c>
      <c r="L556" s="1" t="s">
        <v>8577</v>
      </c>
      <c r="M556" s="1" t="s">
        <v>11142</v>
      </c>
    </row>
    <row r="557">
      <c r="A557" s="1" t="s">
        <v>11143</v>
      </c>
      <c r="B557" s="1" t="s">
        <v>6</v>
      </c>
      <c r="C557" s="1" t="s">
        <v>1203</v>
      </c>
      <c r="D557" s="1"/>
      <c r="E557" s="1" t="s">
        <v>11144</v>
      </c>
      <c r="F557" s="1" t="s">
        <v>11145</v>
      </c>
      <c r="G557" s="1" t="s">
        <v>8545</v>
      </c>
      <c r="H557" s="1" t="s">
        <v>9017</v>
      </c>
      <c r="I557" s="1">
        <v>2007.0</v>
      </c>
      <c r="J557" s="1" t="s">
        <v>8547</v>
      </c>
      <c r="K557" s="1" t="s">
        <v>1204</v>
      </c>
      <c r="L557" s="1" t="s">
        <v>8620</v>
      </c>
      <c r="M557" s="1" t="s">
        <v>11146</v>
      </c>
    </row>
    <row r="558">
      <c r="A558" s="1" t="s">
        <v>11147</v>
      </c>
      <c r="B558" s="1" t="s">
        <v>7</v>
      </c>
      <c r="C558" s="1" t="s">
        <v>1205</v>
      </c>
      <c r="G558" s="1" t="s">
        <v>8638</v>
      </c>
      <c r="H558" s="1" t="s">
        <v>11148</v>
      </c>
      <c r="I558" s="1">
        <v>2012.0</v>
      </c>
      <c r="J558" s="1" t="s">
        <v>9076</v>
      </c>
      <c r="K558" s="1" t="s">
        <v>571</v>
      </c>
      <c r="L558" s="1" t="s">
        <v>11149</v>
      </c>
      <c r="M558" s="1" t="s">
        <v>11150</v>
      </c>
    </row>
    <row r="559">
      <c r="A559" s="1" t="s">
        <v>11151</v>
      </c>
      <c r="B559" s="1" t="s">
        <v>6</v>
      </c>
      <c r="C559" s="1" t="s">
        <v>1206</v>
      </c>
      <c r="D559" s="1"/>
      <c r="E559" s="1" t="s">
        <v>11152</v>
      </c>
      <c r="G559" s="1" t="s">
        <v>8513</v>
      </c>
      <c r="H559" s="1" t="s">
        <v>8540</v>
      </c>
      <c r="I559" s="1">
        <v>2017.0</v>
      </c>
      <c r="J559" s="1" t="s">
        <v>8493</v>
      </c>
      <c r="K559" s="1" t="s">
        <v>550</v>
      </c>
      <c r="L559" s="1" t="s">
        <v>8646</v>
      </c>
      <c r="M559" s="1" t="s">
        <v>11153</v>
      </c>
    </row>
    <row r="560">
      <c r="A560" s="1" t="s">
        <v>11154</v>
      </c>
      <c r="B560" s="1" t="s">
        <v>7</v>
      </c>
      <c r="C560" s="1" t="s">
        <v>1207</v>
      </c>
      <c r="F560" s="1" t="s">
        <v>11155</v>
      </c>
      <c r="G560" s="1" t="s">
        <v>8990</v>
      </c>
      <c r="H560" s="1" t="s">
        <v>9097</v>
      </c>
      <c r="I560" s="1">
        <v>2019.0</v>
      </c>
      <c r="J560" s="1" t="s">
        <v>8493</v>
      </c>
      <c r="K560" s="1" t="s">
        <v>536</v>
      </c>
      <c r="L560" s="1" t="s">
        <v>11156</v>
      </c>
      <c r="M560" s="1" t="s">
        <v>11157</v>
      </c>
    </row>
    <row r="561">
      <c r="A561" s="1" t="s">
        <v>11158</v>
      </c>
      <c r="B561" s="1" t="s">
        <v>7</v>
      </c>
      <c r="C561" s="1" t="s">
        <v>1208</v>
      </c>
      <c r="F561" s="1" t="s">
        <v>11159</v>
      </c>
      <c r="G561" s="1" t="s">
        <v>8722</v>
      </c>
      <c r="H561" s="1" t="s">
        <v>8690</v>
      </c>
      <c r="I561" s="1">
        <v>2016.0</v>
      </c>
      <c r="J561" s="1" t="s">
        <v>8493</v>
      </c>
      <c r="K561" s="1" t="s">
        <v>536</v>
      </c>
      <c r="L561" s="1" t="s">
        <v>11156</v>
      </c>
      <c r="M561" s="1" t="s">
        <v>11160</v>
      </c>
    </row>
    <row r="562">
      <c r="A562" s="1" t="s">
        <v>11161</v>
      </c>
      <c r="B562" s="1" t="s">
        <v>6</v>
      </c>
      <c r="C562" s="1" t="s">
        <v>1209</v>
      </c>
      <c r="D562" s="1"/>
      <c r="E562" s="1" t="s">
        <v>9881</v>
      </c>
      <c r="F562" s="1" t="s">
        <v>11162</v>
      </c>
      <c r="G562" s="1" t="s">
        <v>8545</v>
      </c>
      <c r="H562" s="1" t="s">
        <v>11163</v>
      </c>
      <c r="I562" s="1">
        <v>2005.0</v>
      </c>
      <c r="J562" s="1" t="s">
        <v>8547</v>
      </c>
      <c r="K562" s="1" t="s">
        <v>1210</v>
      </c>
      <c r="L562" s="1" t="s">
        <v>8501</v>
      </c>
      <c r="M562" s="1" t="s">
        <v>11164</v>
      </c>
    </row>
    <row r="563">
      <c r="A563" s="1" t="s">
        <v>11165</v>
      </c>
      <c r="B563" s="1" t="s">
        <v>6</v>
      </c>
      <c r="C563" s="1" t="s">
        <v>1211</v>
      </c>
      <c r="D563" s="1"/>
      <c r="E563" s="1" t="s">
        <v>11166</v>
      </c>
      <c r="F563" s="1" t="s">
        <v>11167</v>
      </c>
      <c r="G563" s="1" t="s">
        <v>8513</v>
      </c>
      <c r="H563" s="1" t="s">
        <v>11168</v>
      </c>
      <c r="I563" s="1">
        <v>2016.0</v>
      </c>
      <c r="J563" s="1" t="s">
        <v>8645</v>
      </c>
      <c r="K563" s="1" t="s">
        <v>694</v>
      </c>
      <c r="L563" s="1" t="s">
        <v>8646</v>
      </c>
      <c r="M563" s="1" t="s">
        <v>11169</v>
      </c>
    </row>
    <row r="564">
      <c r="A564" s="1" t="s">
        <v>11170</v>
      </c>
      <c r="B564" s="1" t="s">
        <v>6</v>
      </c>
      <c r="C564" s="1" t="s">
        <v>1212</v>
      </c>
      <c r="D564" s="1"/>
      <c r="E564" s="1" t="s">
        <v>11171</v>
      </c>
      <c r="F564" s="1" t="s">
        <v>11172</v>
      </c>
      <c r="G564" s="1" t="s">
        <v>9356</v>
      </c>
      <c r="H564" s="1" t="s">
        <v>11173</v>
      </c>
      <c r="I564" s="1">
        <v>2011.0</v>
      </c>
      <c r="J564" s="1" t="s">
        <v>8515</v>
      </c>
      <c r="K564" s="1" t="s">
        <v>561</v>
      </c>
      <c r="L564" s="1" t="s">
        <v>11174</v>
      </c>
      <c r="M564" s="1" t="s">
        <v>11175</v>
      </c>
    </row>
    <row r="565">
      <c r="A565" s="1" t="s">
        <v>11176</v>
      </c>
      <c r="B565" s="1" t="s">
        <v>6</v>
      </c>
      <c r="C565" s="1" t="s">
        <v>1213</v>
      </c>
      <c r="D565" s="1"/>
      <c r="E565" s="1" t="s">
        <v>11177</v>
      </c>
      <c r="F565" s="1" t="s">
        <v>11178</v>
      </c>
      <c r="G565" s="1" t="s">
        <v>9367</v>
      </c>
      <c r="H565" s="1" t="s">
        <v>11179</v>
      </c>
      <c r="I565" s="1">
        <v>2018.0</v>
      </c>
      <c r="J565" s="1" t="s">
        <v>8493</v>
      </c>
      <c r="K565" s="1" t="s">
        <v>642</v>
      </c>
      <c r="L565" s="1" t="s">
        <v>8553</v>
      </c>
      <c r="M565" s="1" t="s">
        <v>11180</v>
      </c>
    </row>
    <row r="566">
      <c r="A566" s="1" t="s">
        <v>11181</v>
      </c>
      <c r="B566" s="1" t="s">
        <v>6</v>
      </c>
      <c r="C566" s="1" t="s">
        <v>1214</v>
      </c>
      <c r="D566" s="1"/>
      <c r="E566" s="1" t="s">
        <v>11182</v>
      </c>
      <c r="F566" s="1" t="s">
        <v>11183</v>
      </c>
      <c r="G566" s="1" t="s">
        <v>11184</v>
      </c>
      <c r="H566" s="1" t="s">
        <v>8985</v>
      </c>
      <c r="I566" s="1">
        <v>2015.0</v>
      </c>
      <c r="J566" s="1" t="s">
        <v>9260</v>
      </c>
      <c r="K566" s="1" t="s">
        <v>602</v>
      </c>
      <c r="L566" s="1" t="s">
        <v>8992</v>
      </c>
      <c r="M566" s="1" t="s">
        <v>11185</v>
      </c>
    </row>
    <row r="567">
      <c r="A567" s="1" t="s">
        <v>11186</v>
      </c>
      <c r="B567" s="1" t="s">
        <v>7</v>
      </c>
      <c r="C567" s="1" t="s">
        <v>1215</v>
      </c>
      <c r="F567" s="1" t="s">
        <v>11187</v>
      </c>
      <c r="G567" s="1" t="s">
        <v>8513</v>
      </c>
      <c r="H567" s="1" t="s">
        <v>11188</v>
      </c>
      <c r="I567" s="1">
        <v>2016.0</v>
      </c>
      <c r="J567" s="1" t="s">
        <v>8493</v>
      </c>
      <c r="K567" s="1" t="s">
        <v>571</v>
      </c>
      <c r="L567" s="1" t="s">
        <v>10723</v>
      </c>
      <c r="M567" s="1" t="s">
        <v>11189</v>
      </c>
    </row>
    <row r="568">
      <c r="A568" s="1" t="s">
        <v>11190</v>
      </c>
      <c r="B568" s="1" t="s">
        <v>6</v>
      </c>
      <c r="C568" s="1" t="s">
        <v>1216</v>
      </c>
      <c r="D568" s="1"/>
      <c r="E568" s="1" t="s">
        <v>11191</v>
      </c>
      <c r="F568" s="1" t="s">
        <v>11192</v>
      </c>
      <c r="G568" s="1" t="s">
        <v>8777</v>
      </c>
      <c r="H568" s="1" t="s">
        <v>11193</v>
      </c>
      <c r="I568" s="1">
        <v>2016.0</v>
      </c>
      <c r="J568" s="1" t="s">
        <v>8493</v>
      </c>
      <c r="K568" s="1" t="s">
        <v>532</v>
      </c>
      <c r="L568" s="1" t="s">
        <v>9403</v>
      </c>
      <c r="M568" s="1" t="s">
        <v>11194</v>
      </c>
    </row>
    <row r="569">
      <c r="A569" s="1" t="s">
        <v>11195</v>
      </c>
      <c r="B569" s="1" t="s">
        <v>6</v>
      </c>
      <c r="C569" s="1" t="s">
        <v>1217</v>
      </c>
      <c r="D569" s="1"/>
      <c r="E569" s="1" t="s">
        <v>11196</v>
      </c>
      <c r="F569" s="1" t="s">
        <v>11197</v>
      </c>
      <c r="G569" s="1" t="s">
        <v>8513</v>
      </c>
      <c r="H569" s="1" t="s">
        <v>9467</v>
      </c>
      <c r="I569" s="1">
        <v>2015.0</v>
      </c>
      <c r="J569" s="1" t="s">
        <v>8547</v>
      </c>
      <c r="K569" s="1" t="s">
        <v>1034</v>
      </c>
      <c r="L569" s="1" t="s">
        <v>8948</v>
      </c>
      <c r="M569" s="1" t="s">
        <v>11198</v>
      </c>
    </row>
    <row r="570">
      <c r="A570" s="1" t="s">
        <v>11199</v>
      </c>
      <c r="B570" s="1" t="s">
        <v>6</v>
      </c>
      <c r="C570" s="1" t="s">
        <v>1218</v>
      </c>
      <c r="D570" s="1"/>
      <c r="E570" s="1" t="s">
        <v>10331</v>
      </c>
      <c r="F570" s="1" t="s">
        <v>11200</v>
      </c>
      <c r="G570" s="1" t="s">
        <v>10354</v>
      </c>
      <c r="H570" s="1" t="s">
        <v>11201</v>
      </c>
      <c r="I570" s="1">
        <v>2018.0</v>
      </c>
      <c r="J570" s="1" t="s">
        <v>8493</v>
      </c>
      <c r="K570" s="1" t="s">
        <v>1219</v>
      </c>
      <c r="L570" s="1" t="s">
        <v>9641</v>
      </c>
      <c r="M570" s="1" t="s">
        <v>11202</v>
      </c>
    </row>
    <row r="571">
      <c r="A571" s="1" t="s">
        <v>11203</v>
      </c>
      <c r="B571" s="1" t="s">
        <v>7</v>
      </c>
      <c r="C571" s="1" t="s">
        <v>1220</v>
      </c>
      <c r="F571" s="1" t="s">
        <v>11204</v>
      </c>
      <c r="G571" s="1" t="s">
        <v>8638</v>
      </c>
      <c r="H571" s="1" t="s">
        <v>9017</v>
      </c>
      <c r="I571" s="1">
        <v>2019.0</v>
      </c>
      <c r="J571" s="1" t="s">
        <v>8613</v>
      </c>
      <c r="K571" s="1" t="s">
        <v>536</v>
      </c>
      <c r="L571" s="1" t="s">
        <v>10118</v>
      </c>
      <c r="M571" s="1" t="s">
        <v>11205</v>
      </c>
    </row>
    <row r="572">
      <c r="A572" s="1" t="s">
        <v>11206</v>
      </c>
      <c r="B572" s="1" t="s">
        <v>7</v>
      </c>
      <c r="C572" s="1" t="s">
        <v>1221</v>
      </c>
      <c r="F572" s="1" t="s">
        <v>11207</v>
      </c>
      <c r="H572" s="1" t="s">
        <v>9512</v>
      </c>
      <c r="I572" s="1">
        <v>2020.0</v>
      </c>
      <c r="J572" s="1" t="s">
        <v>9076</v>
      </c>
      <c r="K572" s="1" t="s">
        <v>571</v>
      </c>
      <c r="L572" s="1" t="s">
        <v>10380</v>
      </c>
      <c r="M572" s="1" t="s">
        <v>11208</v>
      </c>
    </row>
    <row r="573">
      <c r="A573" s="1" t="s">
        <v>11209</v>
      </c>
      <c r="B573" s="1" t="s">
        <v>6</v>
      </c>
      <c r="C573" s="1" t="s">
        <v>1222</v>
      </c>
      <c r="D573" s="1"/>
      <c r="E573" s="1" t="s">
        <v>11210</v>
      </c>
      <c r="F573" s="1" t="s">
        <v>11211</v>
      </c>
      <c r="G573" s="1" t="s">
        <v>11212</v>
      </c>
      <c r="H573" s="1" t="s">
        <v>11213</v>
      </c>
      <c r="I573" s="1">
        <v>2019.0</v>
      </c>
      <c r="J573" s="1" t="s">
        <v>9260</v>
      </c>
      <c r="K573" s="1" t="s">
        <v>528</v>
      </c>
      <c r="L573" s="1" t="s">
        <v>9104</v>
      </c>
      <c r="M573" s="1" t="s">
        <v>11214</v>
      </c>
    </row>
    <row r="574">
      <c r="A574" s="1" t="s">
        <v>11215</v>
      </c>
      <c r="B574" s="1" t="s">
        <v>6</v>
      </c>
      <c r="C574" s="1" t="s">
        <v>1223</v>
      </c>
      <c r="D574" s="1"/>
      <c r="E574" s="1" t="s">
        <v>11216</v>
      </c>
      <c r="F574" s="1" t="s">
        <v>11217</v>
      </c>
      <c r="G574" s="1" t="s">
        <v>11218</v>
      </c>
      <c r="H574" s="1" t="s">
        <v>11219</v>
      </c>
      <c r="I574" s="1">
        <v>2016.0</v>
      </c>
      <c r="J574" s="1" t="s">
        <v>8547</v>
      </c>
      <c r="K574" s="1" t="s">
        <v>595</v>
      </c>
      <c r="L574" s="1" t="s">
        <v>8681</v>
      </c>
      <c r="M574" s="1" t="s">
        <v>11220</v>
      </c>
    </row>
    <row r="575">
      <c r="A575" s="1" t="s">
        <v>11221</v>
      </c>
      <c r="B575" s="1" t="s">
        <v>6</v>
      </c>
      <c r="C575" s="1" t="s">
        <v>1224</v>
      </c>
      <c r="D575" s="1"/>
      <c r="E575" s="1" t="s">
        <v>11222</v>
      </c>
      <c r="F575" s="1" t="s">
        <v>11223</v>
      </c>
      <c r="G575" s="1" t="s">
        <v>8534</v>
      </c>
      <c r="H575" s="1" t="s">
        <v>9033</v>
      </c>
      <c r="I575" s="1">
        <v>2018.0</v>
      </c>
      <c r="J575" s="1" t="s">
        <v>8547</v>
      </c>
      <c r="K575" s="1" t="s">
        <v>561</v>
      </c>
      <c r="L575" s="1" t="s">
        <v>8709</v>
      </c>
      <c r="M575" s="1" t="s">
        <v>11224</v>
      </c>
    </row>
    <row r="576">
      <c r="A576" s="1" t="s">
        <v>11225</v>
      </c>
      <c r="B576" s="1" t="s">
        <v>7</v>
      </c>
      <c r="C576" s="1" t="s">
        <v>1225</v>
      </c>
      <c r="F576" s="1" t="s">
        <v>11226</v>
      </c>
      <c r="G576" s="1" t="s">
        <v>8513</v>
      </c>
      <c r="H576" s="1" t="s">
        <v>9012</v>
      </c>
      <c r="I576" s="1">
        <v>2014.0</v>
      </c>
      <c r="J576" s="1" t="s">
        <v>8547</v>
      </c>
      <c r="K576" s="1" t="s">
        <v>571</v>
      </c>
      <c r="L576" s="1" t="s">
        <v>8650</v>
      </c>
      <c r="M576" s="1" t="s">
        <v>11227</v>
      </c>
    </row>
    <row r="577">
      <c r="A577" s="1" t="s">
        <v>11228</v>
      </c>
      <c r="B577" s="1" t="s">
        <v>7</v>
      </c>
      <c r="C577" s="1" t="s">
        <v>1226</v>
      </c>
      <c r="F577" s="1" t="s">
        <v>11229</v>
      </c>
      <c r="G577" s="1" t="s">
        <v>9595</v>
      </c>
      <c r="H577" s="1" t="s">
        <v>9381</v>
      </c>
      <c r="I577" s="1">
        <v>2020.0</v>
      </c>
      <c r="J577" s="1" t="s">
        <v>8493</v>
      </c>
      <c r="K577" s="1" t="s">
        <v>536</v>
      </c>
      <c r="L577" s="1" t="s">
        <v>9483</v>
      </c>
      <c r="M577" s="1" t="s">
        <v>11230</v>
      </c>
    </row>
    <row r="578">
      <c r="A578" s="1" t="s">
        <v>11231</v>
      </c>
      <c r="B578" s="1" t="s">
        <v>7</v>
      </c>
      <c r="C578" s="1" t="s">
        <v>1227</v>
      </c>
      <c r="F578" s="1" t="s">
        <v>11232</v>
      </c>
      <c r="G578" s="1" t="s">
        <v>8655</v>
      </c>
      <c r="H578" s="1" t="s">
        <v>11233</v>
      </c>
      <c r="I578" s="1">
        <v>2017.0</v>
      </c>
      <c r="J578" s="1" t="s">
        <v>8493</v>
      </c>
      <c r="K578" s="1" t="s">
        <v>536</v>
      </c>
      <c r="L578" s="1" t="s">
        <v>11234</v>
      </c>
      <c r="M578" s="1" t="s">
        <v>11235</v>
      </c>
    </row>
    <row r="579">
      <c r="A579" s="1" t="s">
        <v>11236</v>
      </c>
      <c r="B579" s="1" t="s">
        <v>6</v>
      </c>
      <c r="C579" s="1" t="s">
        <v>1228</v>
      </c>
      <c r="D579" s="1"/>
      <c r="E579" s="1" t="s">
        <v>11237</v>
      </c>
      <c r="F579" s="1" t="s">
        <v>11238</v>
      </c>
      <c r="G579" s="1" t="s">
        <v>8734</v>
      </c>
      <c r="H579" s="1" t="s">
        <v>10459</v>
      </c>
      <c r="I579" s="1">
        <v>2020.0</v>
      </c>
      <c r="J579" s="1" t="s">
        <v>8493</v>
      </c>
      <c r="K579" s="1" t="s">
        <v>996</v>
      </c>
      <c r="L579" s="1" t="s">
        <v>9641</v>
      </c>
      <c r="M579" s="1" t="s">
        <v>11239</v>
      </c>
    </row>
    <row r="580">
      <c r="A580" s="1" t="s">
        <v>11240</v>
      </c>
      <c r="B580" s="1" t="s">
        <v>7</v>
      </c>
      <c r="C580" s="1" t="s">
        <v>1229</v>
      </c>
      <c r="D580" s="1"/>
      <c r="E580" s="1" t="s">
        <v>11241</v>
      </c>
      <c r="F580" s="1" t="s">
        <v>11242</v>
      </c>
      <c r="G580" s="1" t="s">
        <v>8513</v>
      </c>
      <c r="H580" s="1" t="s">
        <v>10063</v>
      </c>
      <c r="I580" s="1">
        <v>2017.0</v>
      </c>
      <c r="J580" s="1" t="s">
        <v>8493</v>
      </c>
      <c r="K580" s="1" t="s">
        <v>536</v>
      </c>
      <c r="L580" s="1" t="s">
        <v>11243</v>
      </c>
      <c r="M580" s="1" t="s">
        <v>11244</v>
      </c>
    </row>
    <row r="581">
      <c r="A581" s="1" t="s">
        <v>11245</v>
      </c>
      <c r="B581" s="1" t="s">
        <v>6</v>
      </c>
      <c r="C581" s="1" t="s">
        <v>1230</v>
      </c>
      <c r="D581" s="1"/>
      <c r="E581" s="1" t="s">
        <v>11246</v>
      </c>
      <c r="F581" s="1" t="s">
        <v>11247</v>
      </c>
      <c r="G581" s="1" t="s">
        <v>8513</v>
      </c>
      <c r="H581" s="1" t="s">
        <v>11248</v>
      </c>
      <c r="I581" s="1">
        <v>2020.0</v>
      </c>
      <c r="J581" s="1" t="s">
        <v>8493</v>
      </c>
      <c r="K581" s="1" t="s">
        <v>803</v>
      </c>
      <c r="L581" s="1" t="s">
        <v>8928</v>
      </c>
      <c r="M581" s="1" t="s">
        <v>11249</v>
      </c>
    </row>
    <row r="582">
      <c r="A582" s="1" t="s">
        <v>11250</v>
      </c>
      <c r="B582" s="1" t="s">
        <v>6</v>
      </c>
      <c r="C582" s="1" t="s">
        <v>1231</v>
      </c>
      <c r="D582" s="1"/>
      <c r="E582" s="1" t="s">
        <v>11251</v>
      </c>
      <c r="F582" s="1" t="s">
        <v>11252</v>
      </c>
      <c r="G582" s="1" t="s">
        <v>8678</v>
      </c>
      <c r="H582" s="1" t="s">
        <v>8625</v>
      </c>
      <c r="I582" s="1">
        <v>2011.0</v>
      </c>
      <c r="J582" s="1" t="s">
        <v>8547</v>
      </c>
      <c r="K582" s="1" t="s">
        <v>634</v>
      </c>
      <c r="L582" s="1" t="s">
        <v>8709</v>
      </c>
      <c r="M582" s="1" t="s">
        <v>11253</v>
      </c>
    </row>
    <row r="583">
      <c r="A583" s="1" t="s">
        <v>11254</v>
      </c>
      <c r="B583" s="1" t="s">
        <v>6</v>
      </c>
      <c r="C583" s="1" t="s">
        <v>1232</v>
      </c>
      <c r="D583" s="1"/>
      <c r="E583" s="1" t="s">
        <v>11255</v>
      </c>
      <c r="F583" s="1" t="s">
        <v>11256</v>
      </c>
      <c r="G583" s="1" t="s">
        <v>8545</v>
      </c>
      <c r="H583" s="1" t="s">
        <v>9793</v>
      </c>
      <c r="I583" s="1">
        <v>2011.0</v>
      </c>
      <c r="J583" s="1" t="s">
        <v>8547</v>
      </c>
      <c r="K583" s="1" t="s">
        <v>552</v>
      </c>
      <c r="L583" s="1" t="s">
        <v>8626</v>
      </c>
      <c r="M583" s="1" t="s">
        <v>11257</v>
      </c>
    </row>
    <row r="584">
      <c r="A584" s="1" t="s">
        <v>11258</v>
      </c>
      <c r="B584" s="1" t="s">
        <v>6</v>
      </c>
      <c r="C584" s="1" t="s">
        <v>1233</v>
      </c>
      <c r="D584" s="1"/>
      <c r="E584" s="1" t="s">
        <v>11259</v>
      </c>
      <c r="F584" s="1" t="s">
        <v>11260</v>
      </c>
      <c r="G584" s="1" t="s">
        <v>9391</v>
      </c>
      <c r="H584" s="1" t="s">
        <v>11261</v>
      </c>
      <c r="I584" s="1">
        <v>2016.0</v>
      </c>
      <c r="J584" s="1" t="s">
        <v>8493</v>
      </c>
      <c r="K584" s="1" t="s">
        <v>550</v>
      </c>
      <c r="L584" s="1" t="s">
        <v>11262</v>
      </c>
      <c r="M584" s="1" t="s">
        <v>11263</v>
      </c>
    </row>
    <row r="585">
      <c r="A585" s="1" t="s">
        <v>11264</v>
      </c>
      <c r="B585" s="1" t="s">
        <v>7</v>
      </c>
      <c r="C585" s="1" t="s">
        <v>1234</v>
      </c>
      <c r="F585" s="1" t="s">
        <v>11265</v>
      </c>
      <c r="G585" s="1" t="s">
        <v>8513</v>
      </c>
      <c r="H585" s="1" t="s">
        <v>11266</v>
      </c>
      <c r="I585" s="1">
        <v>2019.0</v>
      </c>
      <c r="J585" s="1" t="s">
        <v>8493</v>
      </c>
      <c r="K585" s="1" t="s">
        <v>1044</v>
      </c>
      <c r="L585" s="1" t="s">
        <v>8668</v>
      </c>
      <c r="M585" s="1" t="s">
        <v>11267</v>
      </c>
    </row>
    <row r="586">
      <c r="A586" s="1" t="s">
        <v>11268</v>
      </c>
      <c r="B586" s="1" t="s">
        <v>7</v>
      </c>
      <c r="C586" s="1" t="s">
        <v>1235</v>
      </c>
      <c r="D586" s="1"/>
      <c r="E586" s="1" t="s">
        <v>11269</v>
      </c>
      <c r="F586" s="1" t="s">
        <v>11270</v>
      </c>
      <c r="G586" s="1" t="s">
        <v>8513</v>
      </c>
      <c r="H586" s="1" t="s">
        <v>8673</v>
      </c>
      <c r="I586" s="1">
        <v>2019.0</v>
      </c>
      <c r="J586" s="1" t="s">
        <v>8547</v>
      </c>
      <c r="K586" s="1" t="s">
        <v>1236</v>
      </c>
      <c r="L586" s="1" t="s">
        <v>11271</v>
      </c>
      <c r="M586" s="1" t="s">
        <v>11272</v>
      </c>
    </row>
    <row r="587">
      <c r="A587" s="1" t="s">
        <v>11273</v>
      </c>
      <c r="B587" s="1" t="s">
        <v>6</v>
      </c>
      <c r="C587" s="1" t="s">
        <v>1237</v>
      </c>
      <c r="D587" s="1"/>
      <c r="E587" s="1" t="s">
        <v>11274</v>
      </c>
      <c r="F587" s="1" t="s">
        <v>11275</v>
      </c>
      <c r="G587" s="1" t="s">
        <v>8513</v>
      </c>
      <c r="H587" s="1" t="s">
        <v>11276</v>
      </c>
      <c r="I587" s="1">
        <v>2019.0</v>
      </c>
      <c r="J587" s="1" t="s">
        <v>8493</v>
      </c>
      <c r="K587" s="1" t="s">
        <v>929</v>
      </c>
      <c r="L587" s="1" t="s">
        <v>9641</v>
      </c>
      <c r="M587" s="1" t="s">
        <v>11277</v>
      </c>
    </row>
    <row r="588">
      <c r="A588" s="1" t="s">
        <v>11278</v>
      </c>
      <c r="B588" s="1" t="s">
        <v>7</v>
      </c>
      <c r="C588" s="1" t="s">
        <v>1238</v>
      </c>
      <c r="F588" s="1" t="s">
        <v>11279</v>
      </c>
      <c r="G588" s="1" t="s">
        <v>8655</v>
      </c>
      <c r="H588" s="1" t="s">
        <v>11280</v>
      </c>
      <c r="I588" s="1">
        <v>2019.0</v>
      </c>
      <c r="J588" s="1" t="s">
        <v>8493</v>
      </c>
      <c r="K588" s="1" t="s">
        <v>536</v>
      </c>
      <c r="L588" s="1" t="s">
        <v>11281</v>
      </c>
      <c r="M588" s="1" t="s">
        <v>11282</v>
      </c>
    </row>
    <row r="589">
      <c r="A589" s="1" t="s">
        <v>11283</v>
      </c>
      <c r="B589" s="1" t="s">
        <v>6</v>
      </c>
      <c r="C589" s="1" t="s">
        <v>1239</v>
      </c>
      <c r="D589" s="1"/>
      <c r="E589" s="1" t="s">
        <v>11284</v>
      </c>
      <c r="F589" s="1" t="s">
        <v>11285</v>
      </c>
      <c r="G589" s="1" t="s">
        <v>8513</v>
      </c>
      <c r="H589" s="1" t="s">
        <v>8546</v>
      </c>
      <c r="I589" s="1">
        <v>2011.0</v>
      </c>
      <c r="J589" s="1" t="s">
        <v>8515</v>
      </c>
      <c r="K589" s="1" t="s">
        <v>563</v>
      </c>
      <c r="L589" s="1" t="s">
        <v>8697</v>
      </c>
      <c r="M589" s="1" t="s">
        <v>11286</v>
      </c>
    </row>
    <row r="590">
      <c r="A590" s="1" t="s">
        <v>11287</v>
      </c>
      <c r="B590" s="1" t="s">
        <v>6</v>
      </c>
      <c r="C590" s="1" t="s">
        <v>1240</v>
      </c>
      <c r="D590" s="1"/>
      <c r="E590" s="1" t="s">
        <v>11288</v>
      </c>
      <c r="F590" s="1" t="s">
        <v>11289</v>
      </c>
      <c r="G590" s="1" t="s">
        <v>9367</v>
      </c>
      <c r="H590" s="1" t="s">
        <v>8521</v>
      </c>
      <c r="I590" s="1">
        <v>2011.0</v>
      </c>
      <c r="J590" s="1" t="s">
        <v>9260</v>
      </c>
      <c r="K590" s="1" t="s">
        <v>803</v>
      </c>
      <c r="L590" s="1" t="s">
        <v>9104</v>
      </c>
      <c r="M590" s="1" t="s">
        <v>11290</v>
      </c>
    </row>
    <row r="591">
      <c r="A591" s="1" t="s">
        <v>11291</v>
      </c>
      <c r="B591" s="1" t="s">
        <v>6</v>
      </c>
      <c r="C591" s="1" t="s">
        <v>1241</v>
      </c>
      <c r="D591" s="1"/>
      <c r="E591" s="1" t="s">
        <v>11292</v>
      </c>
      <c r="F591" s="1" t="s">
        <v>11293</v>
      </c>
      <c r="G591" s="1" t="s">
        <v>8545</v>
      </c>
      <c r="H591" s="1" t="s">
        <v>11294</v>
      </c>
      <c r="I591" s="1">
        <v>2019.0</v>
      </c>
      <c r="J591" s="1" t="s">
        <v>8493</v>
      </c>
      <c r="K591" s="1" t="s">
        <v>591</v>
      </c>
      <c r="L591" s="1" t="s">
        <v>8590</v>
      </c>
      <c r="M591" s="1" t="s">
        <v>11295</v>
      </c>
    </row>
    <row r="592">
      <c r="A592" s="1" t="s">
        <v>11296</v>
      </c>
      <c r="B592" s="1" t="s">
        <v>6</v>
      </c>
      <c r="C592" s="1" t="s">
        <v>1242</v>
      </c>
      <c r="D592" s="1"/>
      <c r="E592" s="1" t="s">
        <v>11297</v>
      </c>
      <c r="F592" s="1" t="s">
        <v>11298</v>
      </c>
      <c r="G592" s="1" t="s">
        <v>11299</v>
      </c>
      <c r="H592" s="1" t="s">
        <v>8521</v>
      </c>
      <c r="I592" s="1">
        <v>2018.0</v>
      </c>
      <c r="J592" s="1" t="s">
        <v>8547</v>
      </c>
      <c r="K592" s="1" t="s">
        <v>599</v>
      </c>
      <c r="L592" s="1" t="s">
        <v>8501</v>
      </c>
      <c r="M592" s="1" t="s">
        <v>11300</v>
      </c>
    </row>
    <row r="593">
      <c r="A593" s="1" t="s">
        <v>11301</v>
      </c>
      <c r="B593" s="1" t="s">
        <v>6</v>
      </c>
      <c r="C593" s="1" t="s">
        <v>1243</v>
      </c>
      <c r="D593" s="1"/>
      <c r="E593" s="1" t="s">
        <v>11302</v>
      </c>
      <c r="F593" s="1" t="s">
        <v>11303</v>
      </c>
      <c r="G593" s="1" t="s">
        <v>8513</v>
      </c>
      <c r="H593" s="1" t="s">
        <v>11304</v>
      </c>
      <c r="I593" s="1">
        <v>2014.0</v>
      </c>
      <c r="J593" s="1" t="s">
        <v>8507</v>
      </c>
      <c r="K593" s="1" t="s">
        <v>528</v>
      </c>
      <c r="L593" s="1" t="s">
        <v>8858</v>
      </c>
      <c r="M593" s="1" t="s">
        <v>11305</v>
      </c>
    </row>
    <row r="594">
      <c r="A594" s="1" t="s">
        <v>11306</v>
      </c>
      <c r="B594" s="1" t="s">
        <v>6</v>
      </c>
      <c r="C594" s="1" t="s">
        <v>1244</v>
      </c>
      <c r="D594" s="1"/>
      <c r="E594" s="1" t="s">
        <v>11307</v>
      </c>
      <c r="F594" s="1" t="s">
        <v>11308</v>
      </c>
      <c r="G594" s="1" t="s">
        <v>8513</v>
      </c>
      <c r="H594" s="1" t="s">
        <v>8521</v>
      </c>
      <c r="I594" s="1">
        <v>1997.0</v>
      </c>
      <c r="J594" s="1" t="s">
        <v>8515</v>
      </c>
      <c r="K594" s="1" t="s">
        <v>1166</v>
      </c>
      <c r="L594" s="1" t="s">
        <v>8697</v>
      </c>
      <c r="M594" s="1" t="s">
        <v>11309</v>
      </c>
    </row>
    <row r="595">
      <c r="A595" s="1" t="s">
        <v>11310</v>
      </c>
      <c r="B595" s="1" t="s">
        <v>6</v>
      </c>
      <c r="C595" s="1" t="s">
        <v>1245</v>
      </c>
      <c r="D595" s="1"/>
      <c r="E595" s="1" t="s">
        <v>11311</v>
      </c>
      <c r="F595" s="1" t="s">
        <v>11312</v>
      </c>
      <c r="G595" s="1" t="s">
        <v>8545</v>
      </c>
      <c r="H595" s="1" t="s">
        <v>11313</v>
      </c>
      <c r="I595" s="1">
        <v>2018.0</v>
      </c>
      <c r="J595" s="1" t="s">
        <v>8493</v>
      </c>
      <c r="K595" s="1" t="s">
        <v>580</v>
      </c>
      <c r="L595" s="1" t="s">
        <v>8620</v>
      </c>
      <c r="M595" s="1" t="s">
        <v>11314</v>
      </c>
    </row>
    <row r="596">
      <c r="A596" s="1" t="s">
        <v>11315</v>
      </c>
      <c r="B596" s="1" t="s">
        <v>6</v>
      </c>
      <c r="C596" s="1" t="s">
        <v>1246</v>
      </c>
      <c r="D596" s="1"/>
      <c r="E596" s="1" t="s">
        <v>11316</v>
      </c>
      <c r="F596" s="1" t="s">
        <v>11317</v>
      </c>
      <c r="G596" s="1" t="s">
        <v>8545</v>
      </c>
      <c r="H596" s="1" t="s">
        <v>9793</v>
      </c>
      <c r="I596" s="1">
        <v>2018.0</v>
      </c>
      <c r="J596" s="1" t="s">
        <v>8547</v>
      </c>
      <c r="K596" s="1" t="s">
        <v>534</v>
      </c>
      <c r="L596" s="1" t="s">
        <v>9892</v>
      </c>
      <c r="M596" s="1" t="s">
        <v>11318</v>
      </c>
    </row>
    <row r="597">
      <c r="A597" s="1" t="s">
        <v>11319</v>
      </c>
      <c r="B597" s="1" t="s">
        <v>7</v>
      </c>
      <c r="C597" s="1" t="s">
        <v>1247</v>
      </c>
      <c r="F597" s="1" t="s">
        <v>11320</v>
      </c>
      <c r="G597" s="1" t="s">
        <v>8513</v>
      </c>
      <c r="H597" s="1" t="s">
        <v>11321</v>
      </c>
      <c r="I597" s="1">
        <v>2018.0</v>
      </c>
      <c r="J597" s="1" t="s">
        <v>8493</v>
      </c>
      <c r="K597" s="1" t="s">
        <v>628</v>
      </c>
      <c r="L597" s="1" t="s">
        <v>11322</v>
      </c>
      <c r="M597" s="1" t="s">
        <v>11323</v>
      </c>
    </row>
    <row r="598">
      <c r="A598" s="1" t="s">
        <v>11324</v>
      </c>
      <c r="B598" s="1" t="s">
        <v>7</v>
      </c>
      <c r="C598" s="1" t="s">
        <v>1248</v>
      </c>
      <c r="F598" s="1" t="s">
        <v>11325</v>
      </c>
      <c r="G598" s="1" t="s">
        <v>9530</v>
      </c>
      <c r="H598" s="1" t="s">
        <v>10718</v>
      </c>
      <c r="I598" s="1">
        <v>2018.0</v>
      </c>
      <c r="J598" s="1" t="s">
        <v>8547</v>
      </c>
      <c r="K598" s="1" t="s">
        <v>536</v>
      </c>
      <c r="L598" s="1" t="s">
        <v>8717</v>
      </c>
      <c r="M598" s="1" t="s">
        <v>11326</v>
      </c>
    </row>
    <row r="599">
      <c r="A599" s="1" t="s">
        <v>11327</v>
      </c>
      <c r="B599" s="1" t="s">
        <v>7</v>
      </c>
      <c r="C599" s="1" t="s">
        <v>1249</v>
      </c>
      <c r="F599" s="1" t="s">
        <v>11328</v>
      </c>
      <c r="G599" s="1" t="s">
        <v>9223</v>
      </c>
      <c r="H599" s="1" t="s">
        <v>9981</v>
      </c>
      <c r="I599" s="1">
        <v>2017.0</v>
      </c>
      <c r="J599" s="1" t="s">
        <v>8613</v>
      </c>
      <c r="K599" s="1" t="s">
        <v>536</v>
      </c>
      <c r="L599" s="1" t="s">
        <v>9225</v>
      </c>
      <c r="M599" s="1" t="s">
        <v>11329</v>
      </c>
    </row>
    <row r="600">
      <c r="A600" s="1" t="s">
        <v>11330</v>
      </c>
      <c r="B600" s="1" t="s">
        <v>7</v>
      </c>
      <c r="C600" s="1" t="s">
        <v>1250</v>
      </c>
      <c r="F600" s="1" t="s">
        <v>11331</v>
      </c>
      <c r="G600" s="1" t="s">
        <v>8513</v>
      </c>
      <c r="H600" s="1" t="s">
        <v>11332</v>
      </c>
      <c r="I600" s="1">
        <v>2019.0</v>
      </c>
      <c r="J600" s="1" t="s">
        <v>8807</v>
      </c>
      <c r="K600" s="1" t="s">
        <v>628</v>
      </c>
      <c r="L600" s="1" t="s">
        <v>9093</v>
      </c>
      <c r="M600" s="1" t="s">
        <v>11333</v>
      </c>
    </row>
    <row r="601">
      <c r="A601" s="1" t="s">
        <v>11334</v>
      </c>
      <c r="B601" s="1" t="s">
        <v>6</v>
      </c>
      <c r="C601" s="1" t="s">
        <v>1251</v>
      </c>
      <c r="D601" s="1"/>
      <c r="E601" s="1" t="s">
        <v>11335</v>
      </c>
      <c r="F601" s="1" t="s">
        <v>11336</v>
      </c>
      <c r="G601" s="1" t="s">
        <v>8545</v>
      </c>
      <c r="H601" s="1" t="s">
        <v>11337</v>
      </c>
      <c r="I601" s="1">
        <v>2001.0</v>
      </c>
      <c r="J601" s="1" t="s">
        <v>8507</v>
      </c>
      <c r="K601" s="1" t="s">
        <v>768</v>
      </c>
      <c r="L601" s="1" t="s">
        <v>8626</v>
      </c>
      <c r="M601" s="1" t="s">
        <v>11338</v>
      </c>
    </row>
    <row r="602">
      <c r="A602" s="1" t="s">
        <v>11339</v>
      </c>
      <c r="B602" s="1" t="s">
        <v>6</v>
      </c>
      <c r="C602" s="1" t="s">
        <v>1252</v>
      </c>
      <c r="D602" s="1"/>
      <c r="E602" s="1" t="s">
        <v>11340</v>
      </c>
      <c r="F602" s="1" t="s">
        <v>11341</v>
      </c>
      <c r="G602" s="1" t="s">
        <v>8513</v>
      </c>
      <c r="H602" s="1" t="s">
        <v>11342</v>
      </c>
      <c r="I602" s="1">
        <v>2016.0</v>
      </c>
      <c r="J602" s="1" t="s">
        <v>8493</v>
      </c>
      <c r="K602" s="1" t="s">
        <v>681</v>
      </c>
      <c r="L602" s="1" t="s">
        <v>8646</v>
      </c>
      <c r="M602" s="1" t="s">
        <v>11343</v>
      </c>
    </row>
    <row r="603">
      <c r="A603" s="1" t="s">
        <v>11344</v>
      </c>
      <c r="B603" s="1" t="s">
        <v>6</v>
      </c>
      <c r="C603" s="1" t="s">
        <v>1253</v>
      </c>
      <c r="D603" s="1"/>
      <c r="E603" s="1" t="s">
        <v>11345</v>
      </c>
      <c r="F603" s="1" t="s">
        <v>11346</v>
      </c>
      <c r="G603" s="1" t="s">
        <v>11347</v>
      </c>
      <c r="H603" s="1" t="s">
        <v>11348</v>
      </c>
      <c r="I603" s="1">
        <v>2020.0</v>
      </c>
      <c r="J603" s="1" t="s">
        <v>8547</v>
      </c>
      <c r="K603" s="1" t="s">
        <v>620</v>
      </c>
      <c r="L603" s="1" t="s">
        <v>8992</v>
      </c>
      <c r="M603" s="1" t="s">
        <v>11349</v>
      </c>
    </row>
    <row r="604">
      <c r="A604" s="1" t="s">
        <v>11350</v>
      </c>
      <c r="B604" s="1" t="s">
        <v>6</v>
      </c>
      <c r="C604" s="1" t="s">
        <v>1254</v>
      </c>
      <c r="D604" s="1"/>
      <c r="E604" s="1" t="s">
        <v>11351</v>
      </c>
      <c r="F604" s="1" t="s">
        <v>11352</v>
      </c>
      <c r="G604" s="1" t="s">
        <v>8513</v>
      </c>
      <c r="H604" s="1" t="s">
        <v>9723</v>
      </c>
      <c r="I604" s="1">
        <v>2019.0</v>
      </c>
      <c r="J604" s="1" t="s">
        <v>8493</v>
      </c>
      <c r="K604" s="1" t="s">
        <v>645</v>
      </c>
      <c r="L604" s="1" t="s">
        <v>11174</v>
      </c>
      <c r="M604" s="1" t="s">
        <v>11353</v>
      </c>
    </row>
    <row r="605">
      <c r="A605" s="1" t="s">
        <v>11354</v>
      </c>
      <c r="B605" s="1" t="s">
        <v>7</v>
      </c>
      <c r="C605" s="1" t="s">
        <v>1255</v>
      </c>
      <c r="F605" s="1" t="s">
        <v>11355</v>
      </c>
      <c r="G605" s="1" t="s">
        <v>8513</v>
      </c>
      <c r="H605" s="1" t="s">
        <v>11356</v>
      </c>
      <c r="I605" s="1">
        <v>2019.0</v>
      </c>
      <c r="J605" s="1" t="s">
        <v>8493</v>
      </c>
      <c r="K605" s="1" t="s">
        <v>536</v>
      </c>
      <c r="L605" s="1" t="s">
        <v>8668</v>
      </c>
      <c r="M605" s="1" t="s">
        <v>11357</v>
      </c>
    </row>
    <row r="606">
      <c r="A606" s="1" t="s">
        <v>11358</v>
      </c>
      <c r="B606" s="1" t="s">
        <v>6</v>
      </c>
      <c r="C606" s="1" t="s">
        <v>1256</v>
      </c>
      <c r="D606" s="1"/>
      <c r="E606" s="1" t="s">
        <v>11359</v>
      </c>
      <c r="F606" s="1" t="s">
        <v>11360</v>
      </c>
      <c r="G606" s="1" t="s">
        <v>11361</v>
      </c>
      <c r="H606" s="1" t="s">
        <v>8701</v>
      </c>
      <c r="I606" s="1">
        <v>2015.0</v>
      </c>
      <c r="J606" s="1" t="s">
        <v>8547</v>
      </c>
      <c r="K606" s="1" t="s">
        <v>569</v>
      </c>
      <c r="L606" s="1" t="s">
        <v>8724</v>
      </c>
      <c r="M606" s="1" t="s">
        <v>11362</v>
      </c>
    </row>
    <row r="607">
      <c r="A607" s="1" t="s">
        <v>11363</v>
      </c>
      <c r="B607" s="1" t="s">
        <v>6</v>
      </c>
      <c r="C607" s="1" t="s">
        <v>1257</v>
      </c>
      <c r="D607" s="1"/>
      <c r="E607" s="1" t="s">
        <v>11364</v>
      </c>
      <c r="F607" s="1" t="s">
        <v>11365</v>
      </c>
      <c r="G607" s="1" t="s">
        <v>8545</v>
      </c>
      <c r="H607" s="1" t="s">
        <v>9119</v>
      </c>
      <c r="I607" s="1">
        <v>2020.0</v>
      </c>
      <c r="J607" s="1" t="s">
        <v>8547</v>
      </c>
      <c r="K607" s="1" t="s">
        <v>567</v>
      </c>
      <c r="L607" s="1" t="s">
        <v>8501</v>
      </c>
      <c r="M607" s="1" t="s">
        <v>11366</v>
      </c>
    </row>
    <row r="608">
      <c r="A608" s="1" t="s">
        <v>11367</v>
      </c>
      <c r="B608" s="1" t="s">
        <v>6</v>
      </c>
      <c r="C608" s="1" t="s">
        <v>1258</v>
      </c>
      <c r="D608" s="1"/>
      <c r="E608" s="1" t="s">
        <v>11368</v>
      </c>
      <c r="F608" s="1" t="s">
        <v>11369</v>
      </c>
      <c r="G608" s="1" t="s">
        <v>8655</v>
      </c>
      <c r="H608" s="1" t="s">
        <v>11370</v>
      </c>
      <c r="I608" s="1">
        <v>2016.0</v>
      </c>
      <c r="J608" s="1" t="s">
        <v>8645</v>
      </c>
      <c r="K608" s="1" t="s">
        <v>876</v>
      </c>
      <c r="L608" s="1" t="s">
        <v>8626</v>
      </c>
      <c r="M608" s="1" t="s">
        <v>11371</v>
      </c>
    </row>
    <row r="609">
      <c r="A609" s="1" t="s">
        <v>11372</v>
      </c>
      <c r="B609" s="1" t="s">
        <v>6</v>
      </c>
      <c r="C609" s="1" t="s">
        <v>1259</v>
      </c>
      <c r="D609" s="1"/>
      <c r="E609" s="1" t="s">
        <v>11373</v>
      </c>
      <c r="F609" s="1" t="s">
        <v>11374</v>
      </c>
      <c r="G609" s="1" t="s">
        <v>8513</v>
      </c>
      <c r="H609" s="1" t="s">
        <v>11375</v>
      </c>
      <c r="I609" s="1">
        <v>2016.0</v>
      </c>
      <c r="J609" s="1" t="s">
        <v>8493</v>
      </c>
      <c r="K609" s="1" t="s">
        <v>595</v>
      </c>
      <c r="L609" s="1" t="s">
        <v>8702</v>
      </c>
      <c r="M609" s="1" t="s">
        <v>11376</v>
      </c>
    </row>
    <row r="610">
      <c r="A610" s="1" t="s">
        <v>11377</v>
      </c>
      <c r="B610" s="1" t="s">
        <v>6</v>
      </c>
      <c r="C610" s="1" t="s">
        <v>1260</v>
      </c>
      <c r="D610" s="1"/>
      <c r="E610" s="1" t="s">
        <v>11378</v>
      </c>
      <c r="F610" s="1" t="s">
        <v>11379</v>
      </c>
      <c r="G610" s="1" t="s">
        <v>8672</v>
      </c>
      <c r="H610" s="1" t="s">
        <v>11380</v>
      </c>
      <c r="I610" s="1">
        <v>2018.0</v>
      </c>
      <c r="J610" s="1" t="s">
        <v>8547</v>
      </c>
      <c r="K610" s="1" t="s">
        <v>552</v>
      </c>
      <c r="L610" s="1" t="s">
        <v>9293</v>
      </c>
      <c r="M610" s="1" t="s">
        <v>11381</v>
      </c>
    </row>
    <row r="611">
      <c r="A611" s="1" t="s">
        <v>11382</v>
      </c>
      <c r="B611" s="1" t="s">
        <v>7</v>
      </c>
      <c r="C611" s="1" t="s">
        <v>1261</v>
      </c>
      <c r="F611" s="1" t="s">
        <v>11383</v>
      </c>
      <c r="G611" s="1" t="s">
        <v>9297</v>
      </c>
      <c r="H611" s="1" t="s">
        <v>11384</v>
      </c>
      <c r="I611" s="1">
        <v>2003.0</v>
      </c>
      <c r="J611" s="1" t="s">
        <v>8547</v>
      </c>
      <c r="K611" s="1" t="s">
        <v>536</v>
      </c>
      <c r="L611" s="1" t="s">
        <v>11385</v>
      </c>
      <c r="M611" s="1" t="s">
        <v>11386</v>
      </c>
    </row>
    <row r="612">
      <c r="A612" s="1" t="s">
        <v>11387</v>
      </c>
      <c r="B612" s="1" t="s">
        <v>7</v>
      </c>
      <c r="C612" s="1" t="s">
        <v>1262</v>
      </c>
      <c r="F612" s="1" t="s">
        <v>11388</v>
      </c>
      <c r="G612" s="1" t="s">
        <v>8638</v>
      </c>
      <c r="H612" s="1" t="s">
        <v>11389</v>
      </c>
      <c r="I612" s="1">
        <v>2015.0</v>
      </c>
      <c r="J612" s="1" t="s">
        <v>8613</v>
      </c>
      <c r="K612" s="1" t="s">
        <v>536</v>
      </c>
      <c r="L612" s="1" t="s">
        <v>8595</v>
      </c>
      <c r="M612" s="1" t="s">
        <v>11390</v>
      </c>
    </row>
    <row r="613">
      <c r="A613" s="1" t="s">
        <v>11391</v>
      </c>
      <c r="B613" s="1" t="s">
        <v>6</v>
      </c>
      <c r="C613" s="1" t="s">
        <v>1263</v>
      </c>
      <c r="D613" s="1"/>
      <c r="E613" s="1" t="s">
        <v>11392</v>
      </c>
      <c r="G613" s="1" t="s">
        <v>8513</v>
      </c>
      <c r="H613" s="1" t="s">
        <v>11393</v>
      </c>
      <c r="I613" s="1">
        <v>2020.0</v>
      </c>
      <c r="J613" s="1" t="s">
        <v>8515</v>
      </c>
      <c r="K613" s="1" t="s">
        <v>584</v>
      </c>
      <c r="L613" s="1" t="s">
        <v>8702</v>
      </c>
      <c r="M613" s="1" t="s">
        <v>11394</v>
      </c>
    </row>
    <row r="614">
      <c r="A614" s="1" t="s">
        <v>11395</v>
      </c>
      <c r="B614" s="1" t="s">
        <v>6</v>
      </c>
      <c r="C614" s="1" t="s">
        <v>1264</v>
      </c>
      <c r="D614" s="1"/>
      <c r="E614" s="1" t="s">
        <v>11396</v>
      </c>
      <c r="F614" s="1" t="s">
        <v>11397</v>
      </c>
      <c r="G614" s="1" t="s">
        <v>11398</v>
      </c>
      <c r="H614" s="1" t="s">
        <v>11399</v>
      </c>
      <c r="I614" s="1">
        <v>2019.0</v>
      </c>
      <c r="J614" s="1" t="s">
        <v>8547</v>
      </c>
      <c r="K614" s="1" t="s">
        <v>599</v>
      </c>
      <c r="L614" s="1" t="s">
        <v>8620</v>
      </c>
      <c r="M614" s="1" t="s">
        <v>11400</v>
      </c>
    </row>
    <row r="615">
      <c r="A615" s="1" t="s">
        <v>11401</v>
      </c>
      <c r="B615" s="1" t="s">
        <v>6</v>
      </c>
      <c r="C615" s="1" t="s">
        <v>1265</v>
      </c>
      <c r="D615" s="1"/>
      <c r="E615" s="1" t="s">
        <v>11402</v>
      </c>
      <c r="F615" s="1" t="s">
        <v>11403</v>
      </c>
      <c r="G615" s="1" t="s">
        <v>8513</v>
      </c>
      <c r="H615" s="1" t="s">
        <v>11404</v>
      </c>
      <c r="I615" s="1">
        <v>2012.0</v>
      </c>
      <c r="J615" s="1" t="s">
        <v>8515</v>
      </c>
      <c r="K615" s="1" t="s">
        <v>914</v>
      </c>
      <c r="L615" s="1" t="s">
        <v>8522</v>
      </c>
      <c r="M615" s="1" t="s">
        <v>11405</v>
      </c>
    </row>
    <row r="616">
      <c r="A616" s="1" t="s">
        <v>11406</v>
      </c>
      <c r="B616" s="1" t="s">
        <v>6</v>
      </c>
      <c r="C616" s="1" t="s">
        <v>1266</v>
      </c>
      <c r="D616" s="1"/>
      <c r="E616" s="1" t="s">
        <v>11407</v>
      </c>
      <c r="F616" s="1" t="s">
        <v>11408</v>
      </c>
      <c r="G616" s="1" t="s">
        <v>9356</v>
      </c>
      <c r="H616" s="1" t="s">
        <v>11409</v>
      </c>
      <c r="I616" s="1">
        <v>2012.0</v>
      </c>
      <c r="J616" s="1" t="s">
        <v>8547</v>
      </c>
      <c r="K616" s="1" t="s">
        <v>737</v>
      </c>
      <c r="L616" s="1" t="s">
        <v>8772</v>
      </c>
      <c r="M616" s="1" t="s">
        <v>11410</v>
      </c>
    </row>
    <row r="617">
      <c r="A617" s="1" t="s">
        <v>11411</v>
      </c>
      <c r="B617" s="1" t="s">
        <v>7</v>
      </c>
      <c r="C617" s="1" t="s">
        <v>1267</v>
      </c>
      <c r="F617" s="1" t="s">
        <v>11412</v>
      </c>
      <c r="G617" s="1" t="s">
        <v>11413</v>
      </c>
      <c r="H617" s="1" t="s">
        <v>9708</v>
      </c>
      <c r="I617" s="1">
        <v>2016.0</v>
      </c>
      <c r="J617" s="1" t="s">
        <v>9076</v>
      </c>
      <c r="K617" s="1" t="s">
        <v>536</v>
      </c>
      <c r="L617" s="1" t="s">
        <v>11414</v>
      </c>
      <c r="M617" s="1" t="s">
        <v>11415</v>
      </c>
    </row>
    <row r="618">
      <c r="A618" s="1" t="s">
        <v>11416</v>
      </c>
      <c r="B618" s="1" t="s">
        <v>7</v>
      </c>
      <c r="C618" s="1" t="s">
        <v>1268</v>
      </c>
      <c r="F618" s="1" t="s">
        <v>11417</v>
      </c>
      <c r="G618" s="1" t="s">
        <v>8638</v>
      </c>
      <c r="H618" s="1" t="s">
        <v>11418</v>
      </c>
      <c r="I618" s="1">
        <v>2013.0</v>
      </c>
      <c r="J618" s="1" t="s">
        <v>8493</v>
      </c>
      <c r="K618" s="1" t="s">
        <v>536</v>
      </c>
      <c r="L618" s="1" t="s">
        <v>8640</v>
      </c>
      <c r="M618" s="1" t="s">
        <v>11419</v>
      </c>
    </row>
    <row r="619">
      <c r="A619" s="1" t="s">
        <v>11420</v>
      </c>
      <c r="B619" s="1" t="s">
        <v>6</v>
      </c>
      <c r="C619" s="1" t="s">
        <v>1269</v>
      </c>
      <c r="D619" s="1"/>
      <c r="E619" s="1" t="s">
        <v>11421</v>
      </c>
      <c r="F619" s="1" t="s">
        <v>11422</v>
      </c>
      <c r="G619" s="1" t="s">
        <v>8611</v>
      </c>
      <c r="H619" s="1" t="s">
        <v>11423</v>
      </c>
      <c r="I619" s="1">
        <v>2014.0</v>
      </c>
      <c r="J619" s="1" t="s">
        <v>8547</v>
      </c>
      <c r="K619" s="1" t="s">
        <v>582</v>
      </c>
      <c r="L619" s="1" t="s">
        <v>8663</v>
      </c>
      <c r="M619" s="1" t="s">
        <v>11424</v>
      </c>
    </row>
    <row r="620">
      <c r="A620" s="1" t="s">
        <v>11425</v>
      </c>
      <c r="B620" s="1" t="s">
        <v>6</v>
      </c>
      <c r="C620" s="1" t="s">
        <v>1270</v>
      </c>
      <c r="D620" s="1"/>
      <c r="E620" s="1" t="s">
        <v>11426</v>
      </c>
      <c r="F620" s="1" t="s">
        <v>11427</v>
      </c>
      <c r="G620" s="1" t="s">
        <v>11428</v>
      </c>
      <c r="H620" s="1" t="s">
        <v>11429</v>
      </c>
      <c r="I620" s="1">
        <v>2016.0</v>
      </c>
      <c r="J620" s="1" t="s">
        <v>8547</v>
      </c>
      <c r="K620" s="1" t="s">
        <v>894</v>
      </c>
      <c r="L620" s="1" t="s">
        <v>10416</v>
      </c>
      <c r="M620" s="1" t="s">
        <v>11430</v>
      </c>
    </row>
    <row r="621">
      <c r="A621" s="1" t="s">
        <v>11431</v>
      </c>
      <c r="B621" s="1" t="s">
        <v>7</v>
      </c>
      <c r="C621" s="1" t="s">
        <v>1271</v>
      </c>
      <c r="F621" s="1" t="s">
        <v>11432</v>
      </c>
      <c r="G621" s="1" t="s">
        <v>8513</v>
      </c>
      <c r="H621" s="1" t="s">
        <v>8540</v>
      </c>
      <c r="I621" s="1">
        <v>2019.0</v>
      </c>
      <c r="J621" s="1" t="s">
        <v>8547</v>
      </c>
      <c r="K621" s="1" t="s">
        <v>628</v>
      </c>
      <c r="L621" s="1" t="s">
        <v>11433</v>
      </c>
      <c r="M621" s="1" t="s">
        <v>11434</v>
      </c>
    </row>
    <row r="622">
      <c r="A622" s="1" t="s">
        <v>11435</v>
      </c>
      <c r="B622" s="1" t="s">
        <v>6</v>
      </c>
      <c r="C622" s="1" t="s">
        <v>1272</v>
      </c>
      <c r="D622" s="1"/>
      <c r="E622" s="1" t="s">
        <v>11392</v>
      </c>
      <c r="G622" s="1" t="s">
        <v>8513</v>
      </c>
      <c r="H622" s="1" t="s">
        <v>11436</v>
      </c>
      <c r="I622" s="1">
        <v>2016.0</v>
      </c>
      <c r="J622" s="1" t="s">
        <v>8493</v>
      </c>
      <c r="K622" s="1" t="s">
        <v>576</v>
      </c>
      <c r="L622" s="1" t="s">
        <v>8646</v>
      </c>
      <c r="M622" s="1" t="s">
        <v>11437</v>
      </c>
    </row>
    <row r="623">
      <c r="A623" s="1" t="s">
        <v>11438</v>
      </c>
      <c r="B623" s="1" t="s">
        <v>7</v>
      </c>
      <c r="C623" s="1" t="s">
        <v>1273</v>
      </c>
      <c r="F623" s="1" t="s">
        <v>11439</v>
      </c>
      <c r="G623" s="1" t="s">
        <v>9223</v>
      </c>
      <c r="H623" s="1" t="s">
        <v>9630</v>
      </c>
      <c r="I623" s="1">
        <v>2020.0</v>
      </c>
      <c r="J623" s="1" t="s">
        <v>8493</v>
      </c>
      <c r="K623" s="1" t="s">
        <v>536</v>
      </c>
      <c r="L623" s="1" t="s">
        <v>8668</v>
      </c>
      <c r="M623" s="1" t="s">
        <v>11440</v>
      </c>
    </row>
    <row r="624">
      <c r="A624" s="1" t="s">
        <v>11441</v>
      </c>
      <c r="B624" s="1" t="s">
        <v>6</v>
      </c>
      <c r="C624" s="1" t="s">
        <v>1274</v>
      </c>
      <c r="D624" s="1"/>
      <c r="E624" s="1" t="s">
        <v>11442</v>
      </c>
      <c r="F624" s="1" t="s">
        <v>11443</v>
      </c>
      <c r="G624" s="1" t="s">
        <v>11444</v>
      </c>
      <c r="H624" s="1" t="s">
        <v>11445</v>
      </c>
      <c r="I624" s="1">
        <v>2010.0</v>
      </c>
      <c r="J624" s="1" t="s">
        <v>8493</v>
      </c>
      <c r="K624" s="1" t="s">
        <v>1275</v>
      </c>
      <c r="L624" s="1" t="s">
        <v>8501</v>
      </c>
      <c r="M624" s="1" t="s">
        <v>11446</v>
      </c>
    </row>
    <row r="625">
      <c r="A625" s="1" t="s">
        <v>11447</v>
      </c>
      <c r="B625" s="1" t="s">
        <v>6</v>
      </c>
      <c r="C625" s="1" t="s">
        <v>1276</v>
      </c>
      <c r="D625" s="1"/>
      <c r="E625" s="1" t="s">
        <v>11448</v>
      </c>
      <c r="F625" s="1" t="s">
        <v>11449</v>
      </c>
      <c r="G625" s="1" t="s">
        <v>8611</v>
      </c>
      <c r="H625" s="1" t="s">
        <v>11450</v>
      </c>
      <c r="I625" s="1">
        <v>1994.0</v>
      </c>
      <c r="J625" s="1" t="s">
        <v>8613</v>
      </c>
      <c r="K625" s="1" t="s">
        <v>1277</v>
      </c>
      <c r="L625" s="1" t="s">
        <v>8646</v>
      </c>
      <c r="M625" s="1" t="s">
        <v>11451</v>
      </c>
    </row>
    <row r="626">
      <c r="A626" s="1" t="s">
        <v>11452</v>
      </c>
      <c r="B626" s="1" t="s">
        <v>7</v>
      </c>
      <c r="C626" s="1" t="s">
        <v>1278</v>
      </c>
      <c r="G626" s="1" t="s">
        <v>9223</v>
      </c>
      <c r="H626" s="1" t="s">
        <v>9698</v>
      </c>
      <c r="I626" s="1">
        <v>2016.0</v>
      </c>
      <c r="J626" s="1" t="s">
        <v>8493</v>
      </c>
      <c r="K626" s="1" t="s">
        <v>536</v>
      </c>
      <c r="L626" s="1" t="s">
        <v>11453</v>
      </c>
      <c r="M626" s="1" t="s">
        <v>11454</v>
      </c>
    </row>
    <row r="627">
      <c r="A627" s="1" t="s">
        <v>11455</v>
      </c>
      <c r="B627" s="1" t="s">
        <v>6</v>
      </c>
      <c r="C627" s="1" t="s">
        <v>1279</v>
      </c>
      <c r="D627" s="1"/>
      <c r="E627" s="1" t="s">
        <v>11456</v>
      </c>
      <c r="F627" s="1" t="s">
        <v>11457</v>
      </c>
      <c r="G627" s="1" t="s">
        <v>8513</v>
      </c>
      <c r="H627" s="1" t="s">
        <v>9361</v>
      </c>
      <c r="I627" s="1">
        <v>2002.0</v>
      </c>
      <c r="J627" s="1" t="s">
        <v>8515</v>
      </c>
      <c r="K627" s="1" t="s">
        <v>645</v>
      </c>
      <c r="L627" s="1" t="s">
        <v>9054</v>
      </c>
      <c r="M627" s="1" t="s">
        <v>11458</v>
      </c>
    </row>
    <row r="628">
      <c r="A628" s="1" t="s">
        <v>11459</v>
      </c>
      <c r="B628" s="1" t="s">
        <v>6</v>
      </c>
      <c r="C628" s="1" t="s">
        <v>1280</v>
      </c>
      <c r="D628" s="1"/>
      <c r="E628" s="1" t="s">
        <v>11456</v>
      </c>
      <c r="F628" s="1" t="s">
        <v>11460</v>
      </c>
      <c r="G628" s="1" t="s">
        <v>8513</v>
      </c>
      <c r="H628" s="1" t="s">
        <v>9361</v>
      </c>
      <c r="I628" s="1">
        <v>1997.0</v>
      </c>
      <c r="J628" s="1" t="s">
        <v>8515</v>
      </c>
      <c r="K628" s="1" t="s">
        <v>580</v>
      </c>
      <c r="L628" s="1" t="s">
        <v>8691</v>
      </c>
      <c r="M628" s="1" t="s">
        <v>11461</v>
      </c>
    </row>
    <row r="629">
      <c r="A629" s="1" t="s">
        <v>11462</v>
      </c>
      <c r="B629" s="1" t="s">
        <v>6</v>
      </c>
      <c r="C629" s="1" t="s">
        <v>1281</v>
      </c>
      <c r="D629" s="1"/>
      <c r="E629" s="1" t="s">
        <v>11456</v>
      </c>
      <c r="F629" s="1" t="s">
        <v>11463</v>
      </c>
      <c r="G629" s="1" t="s">
        <v>8513</v>
      </c>
      <c r="H629" s="1" t="s">
        <v>9361</v>
      </c>
      <c r="I629" s="1">
        <v>1999.0</v>
      </c>
      <c r="J629" s="1" t="s">
        <v>8515</v>
      </c>
      <c r="K629" s="1" t="s">
        <v>538</v>
      </c>
      <c r="L629" s="1" t="s">
        <v>11109</v>
      </c>
      <c r="M629" s="1" t="s">
        <v>11464</v>
      </c>
    </row>
    <row r="630">
      <c r="A630" s="1" t="s">
        <v>11465</v>
      </c>
      <c r="B630" s="1" t="s">
        <v>6</v>
      </c>
      <c r="C630" s="1" t="s">
        <v>1282</v>
      </c>
      <c r="D630" s="1"/>
      <c r="E630" s="1" t="s">
        <v>11466</v>
      </c>
      <c r="F630" s="1" t="s">
        <v>11467</v>
      </c>
      <c r="G630" s="1" t="s">
        <v>8545</v>
      </c>
      <c r="H630" s="1" t="s">
        <v>9442</v>
      </c>
      <c r="I630" s="1">
        <v>2016.0</v>
      </c>
      <c r="J630" s="1" t="s">
        <v>8493</v>
      </c>
      <c r="K630" s="1" t="s">
        <v>597</v>
      </c>
      <c r="L630" s="1" t="s">
        <v>8590</v>
      </c>
      <c r="M630" s="1" t="s">
        <v>11468</v>
      </c>
    </row>
    <row r="631">
      <c r="A631" s="1" t="s">
        <v>11469</v>
      </c>
      <c r="B631" s="1" t="s">
        <v>6</v>
      </c>
      <c r="C631" s="1" t="s">
        <v>1283</v>
      </c>
      <c r="D631" s="1"/>
      <c r="E631" s="1" t="s">
        <v>11470</v>
      </c>
      <c r="F631" s="1" t="s">
        <v>11471</v>
      </c>
      <c r="G631" s="1" t="s">
        <v>11472</v>
      </c>
      <c r="H631" s="1" t="s">
        <v>8690</v>
      </c>
      <c r="I631" s="1">
        <v>2014.0</v>
      </c>
      <c r="J631" s="1" t="s">
        <v>8507</v>
      </c>
      <c r="K631" s="1" t="s">
        <v>563</v>
      </c>
      <c r="L631" s="1" t="s">
        <v>11262</v>
      </c>
      <c r="M631" s="1" t="s">
        <v>11473</v>
      </c>
    </row>
    <row r="632">
      <c r="A632" s="1" t="s">
        <v>11474</v>
      </c>
      <c r="B632" s="1" t="s">
        <v>7</v>
      </c>
      <c r="C632" s="1" t="s">
        <v>1284</v>
      </c>
      <c r="F632" s="1" t="s">
        <v>11475</v>
      </c>
      <c r="G632" s="1" t="s">
        <v>9297</v>
      </c>
      <c r="H632" s="1" t="s">
        <v>11168</v>
      </c>
      <c r="I632" s="1">
        <v>2009.0</v>
      </c>
      <c r="J632" s="1" t="s">
        <v>8547</v>
      </c>
      <c r="K632" s="1" t="s">
        <v>536</v>
      </c>
      <c r="L632" s="1" t="s">
        <v>8788</v>
      </c>
      <c r="M632" s="1" t="s">
        <v>11476</v>
      </c>
    </row>
    <row r="633">
      <c r="A633" s="1" t="s">
        <v>11477</v>
      </c>
      <c r="B633" s="1" t="s">
        <v>6</v>
      </c>
      <c r="C633" s="1" t="s">
        <v>1285</v>
      </c>
      <c r="D633" s="1"/>
      <c r="E633" s="1" t="s">
        <v>11478</v>
      </c>
      <c r="F633" s="1" t="s">
        <v>11479</v>
      </c>
      <c r="G633" s="1" t="s">
        <v>8513</v>
      </c>
      <c r="H633" s="1" t="s">
        <v>8787</v>
      </c>
      <c r="I633" s="1">
        <v>2020.0</v>
      </c>
      <c r="J633" s="1" t="s">
        <v>8507</v>
      </c>
      <c r="K633" s="1" t="s">
        <v>597</v>
      </c>
      <c r="L633" s="1" t="s">
        <v>9174</v>
      </c>
      <c r="M633" s="1" t="s">
        <v>11480</v>
      </c>
    </row>
    <row r="634">
      <c r="A634" s="1" t="s">
        <v>11481</v>
      </c>
      <c r="B634" s="1" t="s">
        <v>7</v>
      </c>
      <c r="C634" s="1" t="s">
        <v>1286</v>
      </c>
      <c r="F634" s="1" t="s">
        <v>11482</v>
      </c>
      <c r="G634" s="1" t="s">
        <v>8513</v>
      </c>
      <c r="H634" s="1" t="s">
        <v>11483</v>
      </c>
      <c r="I634" s="1">
        <v>2007.0</v>
      </c>
      <c r="J634" s="1" t="s">
        <v>9076</v>
      </c>
      <c r="K634" s="1" t="s">
        <v>628</v>
      </c>
      <c r="L634" s="1" t="s">
        <v>11484</v>
      </c>
      <c r="M634" s="1" t="s">
        <v>11485</v>
      </c>
    </row>
    <row r="635">
      <c r="A635" s="1" t="s">
        <v>11486</v>
      </c>
      <c r="B635" s="1" t="s">
        <v>6</v>
      </c>
      <c r="C635" s="1" t="s">
        <v>1287</v>
      </c>
      <c r="D635" s="1"/>
      <c r="E635" s="1" t="s">
        <v>11487</v>
      </c>
      <c r="F635" s="1" t="s">
        <v>11488</v>
      </c>
      <c r="G635" s="1" t="s">
        <v>8678</v>
      </c>
      <c r="H635" s="1" t="s">
        <v>10107</v>
      </c>
      <c r="I635" s="1">
        <v>2018.0</v>
      </c>
      <c r="J635" s="1" t="s">
        <v>8613</v>
      </c>
      <c r="K635" s="1" t="s">
        <v>1288</v>
      </c>
      <c r="L635" s="1" t="s">
        <v>8681</v>
      </c>
      <c r="M635" s="1" t="s">
        <v>11489</v>
      </c>
    </row>
    <row r="636">
      <c r="A636" s="1" t="s">
        <v>11490</v>
      </c>
      <c r="B636" s="1" t="s">
        <v>6</v>
      </c>
      <c r="C636" s="1" t="s">
        <v>1289</v>
      </c>
      <c r="D636" s="1"/>
      <c r="E636" s="1" t="s">
        <v>11491</v>
      </c>
      <c r="F636" s="1" t="s">
        <v>11492</v>
      </c>
      <c r="G636" s="1" t="s">
        <v>8611</v>
      </c>
      <c r="H636" s="1" t="s">
        <v>9462</v>
      </c>
      <c r="I636" s="1">
        <v>2019.0</v>
      </c>
      <c r="J636" s="1" t="s">
        <v>8493</v>
      </c>
      <c r="K636" s="1" t="s">
        <v>894</v>
      </c>
      <c r="L636" s="1" t="s">
        <v>8783</v>
      </c>
      <c r="M636" s="1" t="s">
        <v>11493</v>
      </c>
    </row>
    <row r="637">
      <c r="A637" s="1" t="s">
        <v>11494</v>
      </c>
      <c r="B637" s="1" t="s">
        <v>6</v>
      </c>
      <c r="C637" s="1" t="s">
        <v>328</v>
      </c>
      <c r="D637" s="1"/>
      <c r="E637" s="1" t="s">
        <v>11495</v>
      </c>
      <c r="F637" s="1" t="s">
        <v>11496</v>
      </c>
      <c r="G637" s="1" t="s">
        <v>8513</v>
      </c>
      <c r="H637" s="1" t="s">
        <v>11497</v>
      </c>
      <c r="I637" s="1">
        <v>2018.0</v>
      </c>
      <c r="J637" s="1" t="s">
        <v>8515</v>
      </c>
      <c r="K637" s="1" t="s">
        <v>869</v>
      </c>
      <c r="L637" s="1" t="s">
        <v>8750</v>
      </c>
      <c r="M637" s="1" t="s">
        <v>11498</v>
      </c>
    </row>
    <row r="638">
      <c r="A638" s="1" t="s">
        <v>11499</v>
      </c>
      <c r="B638" s="1" t="s">
        <v>6</v>
      </c>
      <c r="C638" s="1" t="s">
        <v>1290</v>
      </c>
      <c r="D638" s="1"/>
      <c r="E638" s="1" t="s">
        <v>11500</v>
      </c>
      <c r="F638" s="1" t="s">
        <v>11501</v>
      </c>
      <c r="G638" s="1" t="s">
        <v>11502</v>
      </c>
      <c r="H638" s="1" t="s">
        <v>9762</v>
      </c>
      <c r="I638" s="1">
        <v>2017.0</v>
      </c>
      <c r="J638" s="1" t="s">
        <v>8493</v>
      </c>
      <c r="K638" s="1" t="s">
        <v>597</v>
      </c>
      <c r="L638" s="1" t="s">
        <v>10361</v>
      </c>
      <c r="M638" s="1" t="s">
        <v>11503</v>
      </c>
    </row>
    <row r="639">
      <c r="A639" s="1" t="s">
        <v>11504</v>
      </c>
      <c r="B639" s="1" t="s">
        <v>6</v>
      </c>
      <c r="C639" s="1" t="s">
        <v>1291</v>
      </c>
      <c r="D639" s="1"/>
      <c r="E639" s="1" t="s">
        <v>11505</v>
      </c>
      <c r="F639" s="1" t="s">
        <v>11506</v>
      </c>
      <c r="G639" s="1" t="s">
        <v>8611</v>
      </c>
      <c r="H639" s="1" t="s">
        <v>10536</v>
      </c>
      <c r="I639" s="1">
        <v>2018.0</v>
      </c>
      <c r="J639" s="1" t="s">
        <v>8493</v>
      </c>
      <c r="K639" s="1" t="s">
        <v>552</v>
      </c>
      <c r="L639" s="1" t="s">
        <v>11507</v>
      </c>
      <c r="M639" s="1" t="s">
        <v>11508</v>
      </c>
    </row>
    <row r="640">
      <c r="A640" s="1" t="s">
        <v>11509</v>
      </c>
      <c r="B640" s="1" t="s">
        <v>6</v>
      </c>
      <c r="C640" s="1" t="s">
        <v>1292</v>
      </c>
      <c r="D640" s="1"/>
      <c r="E640" s="1" t="s">
        <v>11510</v>
      </c>
      <c r="F640" s="1" t="s">
        <v>11511</v>
      </c>
      <c r="G640" s="1" t="s">
        <v>8513</v>
      </c>
      <c r="H640" s="1" t="s">
        <v>11512</v>
      </c>
      <c r="I640" s="1">
        <v>2019.0</v>
      </c>
      <c r="J640" s="1" t="s">
        <v>8493</v>
      </c>
      <c r="K640" s="1" t="s">
        <v>673</v>
      </c>
      <c r="L640" s="1" t="s">
        <v>9494</v>
      </c>
      <c r="M640" s="1" t="s">
        <v>11513</v>
      </c>
    </row>
    <row r="641">
      <c r="A641" s="1" t="s">
        <v>11514</v>
      </c>
      <c r="B641" s="1" t="s">
        <v>7</v>
      </c>
      <c r="C641" s="1" t="s">
        <v>1293</v>
      </c>
      <c r="F641" s="1" t="s">
        <v>11515</v>
      </c>
      <c r="G641" s="1" t="s">
        <v>8513</v>
      </c>
      <c r="H641" s="1" t="s">
        <v>11516</v>
      </c>
      <c r="I641" s="1">
        <v>2019.0</v>
      </c>
      <c r="J641" s="1" t="s">
        <v>8613</v>
      </c>
      <c r="K641" s="1" t="s">
        <v>536</v>
      </c>
      <c r="L641" s="1" t="s">
        <v>8650</v>
      </c>
      <c r="M641" s="1" t="s">
        <v>11517</v>
      </c>
    </row>
    <row r="642">
      <c r="A642" s="1" t="s">
        <v>11518</v>
      </c>
      <c r="B642" s="1" t="s">
        <v>7</v>
      </c>
      <c r="C642" s="1" t="s">
        <v>1294</v>
      </c>
      <c r="F642" s="1" t="s">
        <v>11519</v>
      </c>
      <c r="G642" s="1" t="s">
        <v>8513</v>
      </c>
      <c r="H642" s="1" t="s">
        <v>11520</v>
      </c>
      <c r="I642" s="1">
        <v>2020.0</v>
      </c>
      <c r="J642" s="1" t="s">
        <v>8547</v>
      </c>
      <c r="K642" s="1" t="s">
        <v>536</v>
      </c>
      <c r="L642" s="1" t="s">
        <v>11521</v>
      </c>
      <c r="M642" s="1" t="s">
        <v>11522</v>
      </c>
    </row>
    <row r="643">
      <c r="A643" s="1" t="s">
        <v>11523</v>
      </c>
      <c r="B643" s="1" t="s">
        <v>7</v>
      </c>
      <c r="C643" s="1" t="s">
        <v>1295</v>
      </c>
      <c r="F643" s="1" t="s">
        <v>11524</v>
      </c>
      <c r="H643" s="1" t="s">
        <v>11525</v>
      </c>
      <c r="I643" s="1">
        <v>2015.0</v>
      </c>
      <c r="J643" s="1" t="s">
        <v>8613</v>
      </c>
      <c r="K643" s="1" t="s">
        <v>536</v>
      </c>
      <c r="L643" s="1" t="s">
        <v>8595</v>
      </c>
      <c r="M643" s="1" t="s">
        <v>11526</v>
      </c>
    </row>
    <row r="644">
      <c r="A644" s="1" t="s">
        <v>11527</v>
      </c>
      <c r="B644" s="1" t="s">
        <v>6</v>
      </c>
      <c r="C644" s="1" t="s">
        <v>1296</v>
      </c>
      <c r="D644" s="1"/>
      <c r="E644" s="1" t="s">
        <v>11528</v>
      </c>
      <c r="F644" s="1" t="s">
        <v>11529</v>
      </c>
      <c r="G644" s="1" t="s">
        <v>8545</v>
      </c>
      <c r="H644" s="1" t="s">
        <v>10602</v>
      </c>
      <c r="I644" s="1">
        <v>2018.0</v>
      </c>
      <c r="J644" s="1" t="s">
        <v>8493</v>
      </c>
      <c r="K644" s="1" t="s">
        <v>761</v>
      </c>
      <c r="L644" s="1" t="s">
        <v>11530</v>
      </c>
      <c r="M644" s="1" t="s">
        <v>11531</v>
      </c>
    </row>
    <row r="645">
      <c r="A645" s="1" t="s">
        <v>11532</v>
      </c>
      <c r="B645" s="1" t="s">
        <v>6</v>
      </c>
      <c r="C645" s="1" t="s">
        <v>1297</v>
      </c>
      <c r="D645" s="1"/>
      <c r="E645" s="1" t="s">
        <v>11533</v>
      </c>
      <c r="F645" s="1" t="s">
        <v>11534</v>
      </c>
      <c r="G645" s="1" t="s">
        <v>8545</v>
      </c>
      <c r="H645" s="1" t="s">
        <v>10051</v>
      </c>
      <c r="I645" s="1">
        <v>2020.0</v>
      </c>
      <c r="J645" s="1" t="s">
        <v>8493</v>
      </c>
      <c r="K645" s="1" t="s">
        <v>620</v>
      </c>
      <c r="L645" s="1" t="s">
        <v>8607</v>
      </c>
      <c r="M645" s="1" t="s">
        <v>11535</v>
      </c>
    </row>
    <row r="646">
      <c r="A646" s="1" t="s">
        <v>11536</v>
      </c>
      <c r="B646" s="1" t="s">
        <v>6</v>
      </c>
      <c r="C646" s="1" t="s">
        <v>1298</v>
      </c>
      <c r="D646" s="1"/>
      <c r="E646" s="1" t="s">
        <v>11537</v>
      </c>
      <c r="F646" s="1" t="s">
        <v>11538</v>
      </c>
      <c r="G646" s="1" t="s">
        <v>8545</v>
      </c>
      <c r="H646" s="1" t="s">
        <v>10602</v>
      </c>
      <c r="I646" s="1">
        <v>2017.0</v>
      </c>
      <c r="J646" s="1" t="s">
        <v>8493</v>
      </c>
      <c r="K646" s="1" t="s">
        <v>914</v>
      </c>
      <c r="L646" s="1" t="s">
        <v>8501</v>
      </c>
      <c r="M646" s="1" t="s">
        <v>11539</v>
      </c>
    </row>
    <row r="647">
      <c r="A647" s="1" t="s">
        <v>11540</v>
      </c>
      <c r="B647" s="1" t="s">
        <v>6</v>
      </c>
      <c r="C647" s="1" t="s">
        <v>1299</v>
      </c>
      <c r="D647" s="1"/>
      <c r="E647" s="1" t="s">
        <v>11541</v>
      </c>
      <c r="G647" s="1" t="s">
        <v>8499</v>
      </c>
      <c r="H647" s="1" t="s">
        <v>8961</v>
      </c>
      <c r="I647" s="1">
        <v>2018.0</v>
      </c>
      <c r="J647" s="1" t="s">
        <v>8493</v>
      </c>
      <c r="K647" s="1" t="s">
        <v>1288</v>
      </c>
      <c r="L647" s="1" t="s">
        <v>8663</v>
      </c>
      <c r="M647" s="1" t="s">
        <v>11542</v>
      </c>
    </row>
    <row r="648">
      <c r="A648" s="1" t="s">
        <v>11543</v>
      </c>
      <c r="B648" s="1" t="s">
        <v>6</v>
      </c>
      <c r="C648" s="1" t="s">
        <v>1300</v>
      </c>
      <c r="D648" s="1"/>
      <c r="E648" s="1" t="s">
        <v>11544</v>
      </c>
      <c r="F648" s="1" t="s">
        <v>11545</v>
      </c>
      <c r="G648" s="1" t="s">
        <v>11546</v>
      </c>
      <c r="H648" s="1" t="s">
        <v>11547</v>
      </c>
      <c r="I648" s="1">
        <v>2018.0</v>
      </c>
      <c r="J648" s="1" t="s">
        <v>8547</v>
      </c>
      <c r="K648" s="1" t="s">
        <v>550</v>
      </c>
      <c r="L648" s="1" t="s">
        <v>8501</v>
      </c>
      <c r="M648" s="1" t="s">
        <v>11548</v>
      </c>
    </row>
    <row r="649">
      <c r="A649" s="1" t="s">
        <v>11549</v>
      </c>
      <c r="B649" s="1" t="s">
        <v>6</v>
      </c>
      <c r="C649" s="1" t="s">
        <v>1301</v>
      </c>
      <c r="D649" s="1"/>
      <c r="E649" s="1" t="s">
        <v>11550</v>
      </c>
      <c r="F649" s="1" t="s">
        <v>11551</v>
      </c>
      <c r="G649" s="1" t="s">
        <v>8545</v>
      </c>
      <c r="H649" s="1" t="s">
        <v>11552</v>
      </c>
      <c r="I649" s="1">
        <v>2016.0</v>
      </c>
      <c r="J649" s="1" t="s">
        <v>8547</v>
      </c>
      <c r="K649" s="1" t="s">
        <v>710</v>
      </c>
      <c r="L649" s="1" t="s">
        <v>8802</v>
      </c>
      <c r="M649" s="1" t="s">
        <v>11553</v>
      </c>
    </row>
    <row r="650">
      <c r="A650" s="1" t="s">
        <v>11554</v>
      </c>
      <c r="B650" s="1" t="s">
        <v>6</v>
      </c>
      <c r="C650" s="1" t="s">
        <v>1302</v>
      </c>
      <c r="D650" s="1"/>
      <c r="E650" s="1" t="s">
        <v>11555</v>
      </c>
      <c r="F650" s="1" t="s">
        <v>11555</v>
      </c>
      <c r="G650" s="1" t="s">
        <v>8513</v>
      </c>
      <c r="H650" s="1" t="s">
        <v>11556</v>
      </c>
      <c r="I650" s="1">
        <v>2015.0</v>
      </c>
      <c r="J650" s="1" t="s">
        <v>8493</v>
      </c>
      <c r="K650" s="1" t="s">
        <v>1303</v>
      </c>
      <c r="L650" s="1" t="s">
        <v>9641</v>
      </c>
      <c r="M650" s="1" t="s">
        <v>11557</v>
      </c>
    </row>
    <row r="651">
      <c r="A651" s="1" t="s">
        <v>11558</v>
      </c>
      <c r="B651" s="1" t="s">
        <v>6</v>
      </c>
      <c r="C651" s="1" t="s">
        <v>1304</v>
      </c>
      <c r="D651" s="1"/>
      <c r="E651" s="1" t="s">
        <v>11559</v>
      </c>
      <c r="F651" s="1" t="s">
        <v>11555</v>
      </c>
      <c r="G651" s="1" t="s">
        <v>8513</v>
      </c>
      <c r="H651" s="1" t="s">
        <v>9640</v>
      </c>
      <c r="I651" s="1">
        <v>2013.0</v>
      </c>
      <c r="J651" s="1" t="s">
        <v>8493</v>
      </c>
      <c r="K651" s="1" t="s">
        <v>532</v>
      </c>
      <c r="L651" s="1" t="s">
        <v>9641</v>
      </c>
      <c r="M651" s="1" t="s">
        <v>11560</v>
      </c>
    </row>
    <row r="652">
      <c r="A652" s="1" t="s">
        <v>11561</v>
      </c>
      <c r="B652" s="1" t="s">
        <v>6</v>
      </c>
      <c r="C652" s="1" t="s">
        <v>1305</v>
      </c>
      <c r="D652" s="1"/>
      <c r="E652" s="1" t="s">
        <v>11562</v>
      </c>
      <c r="F652" s="1" t="s">
        <v>11555</v>
      </c>
      <c r="G652" s="1" t="s">
        <v>8513</v>
      </c>
      <c r="H652" s="1" t="s">
        <v>11563</v>
      </c>
      <c r="I652" s="1">
        <v>2019.0</v>
      </c>
      <c r="J652" s="1" t="s">
        <v>8493</v>
      </c>
      <c r="K652" s="1" t="s">
        <v>1196</v>
      </c>
      <c r="L652" s="1" t="s">
        <v>9641</v>
      </c>
      <c r="M652" s="1" t="s">
        <v>11564</v>
      </c>
    </row>
    <row r="653">
      <c r="A653" s="1" t="s">
        <v>11565</v>
      </c>
      <c r="B653" s="1" t="s">
        <v>7</v>
      </c>
      <c r="C653" s="1" t="s">
        <v>1306</v>
      </c>
      <c r="F653" s="1" t="s">
        <v>11566</v>
      </c>
      <c r="G653" s="1" t="s">
        <v>8638</v>
      </c>
      <c r="H653" s="1" t="s">
        <v>11567</v>
      </c>
      <c r="I653" s="1">
        <v>2018.0</v>
      </c>
      <c r="J653" s="1" t="s">
        <v>8493</v>
      </c>
      <c r="K653" s="1" t="s">
        <v>536</v>
      </c>
      <c r="L653" s="1" t="s">
        <v>10299</v>
      </c>
      <c r="M653" s="1" t="s">
        <v>11568</v>
      </c>
    </row>
    <row r="654">
      <c r="A654" s="1" t="s">
        <v>11569</v>
      </c>
      <c r="B654" s="1" t="s">
        <v>6</v>
      </c>
      <c r="C654" s="1" t="s">
        <v>1307</v>
      </c>
      <c r="D654" s="1"/>
      <c r="E654" s="1" t="s">
        <v>11570</v>
      </c>
      <c r="F654" s="1" t="s">
        <v>11571</v>
      </c>
      <c r="G654" s="1" t="s">
        <v>8545</v>
      </c>
      <c r="H654" s="1" t="s">
        <v>11572</v>
      </c>
      <c r="I654" s="1">
        <v>2013.0</v>
      </c>
      <c r="J654" s="1" t="s">
        <v>8547</v>
      </c>
      <c r="K654" s="1" t="s">
        <v>576</v>
      </c>
      <c r="L654" s="1" t="s">
        <v>8620</v>
      </c>
      <c r="M654" s="1" t="s">
        <v>11573</v>
      </c>
    </row>
    <row r="655">
      <c r="A655" s="1" t="s">
        <v>11574</v>
      </c>
      <c r="B655" s="1" t="s">
        <v>6</v>
      </c>
      <c r="C655" s="1" t="s">
        <v>1308</v>
      </c>
      <c r="D655" s="1"/>
      <c r="E655" s="1" t="s">
        <v>11575</v>
      </c>
      <c r="F655" s="1" t="s">
        <v>11576</v>
      </c>
      <c r="G655" s="1" t="s">
        <v>8545</v>
      </c>
      <c r="H655" s="1" t="s">
        <v>11577</v>
      </c>
      <c r="I655" s="1">
        <v>2017.0</v>
      </c>
      <c r="J655" s="1" t="s">
        <v>8547</v>
      </c>
      <c r="K655" s="1" t="s">
        <v>705</v>
      </c>
      <c r="L655" s="1" t="s">
        <v>8501</v>
      </c>
      <c r="M655" s="1" t="s">
        <v>11578</v>
      </c>
    </row>
    <row r="656">
      <c r="A656" s="1" t="s">
        <v>11579</v>
      </c>
      <c r="B656" s="1" t="s">
        <v>6</v>
      </c>
      <c r="C656" s="1" t="s">
        <v>1309</v>
      </c>
      <c r="D656" s="1"/>
      <c r="E656" s="1" t="s">
        <v>11580</v>
      </c>
      <c r="F656" s="1" t="s">
        <v>11581</v>
      </c>
      <c r="G656" s="1" t="s">
        <v>8545</v>
      </c>
      <c r="H656" s="1" t="s">
        <v>11582</v>
      </c>
      <c r="I656" s="1">
        <v>2017.0</v>
      </c>
      <c r="J656" s="1" t="s">
        <v>8547</v>
      </c>
      <c r="K656" s="1" t="s">
        <v>662</v>
      </c>
      <c r="L656" s="1" t="s">
        <v>8873</v>
      </c>
      <c r="M656" s="1" t="s">
        <v>11583</v>
      </c>
    </row>
    <row r="657">
      <c r="A657" s="1" t="s">
        <v>11584</v>
      </c>
      <c r="B657" s="1" t="s">
        <v>6</v>
      </c>
      <c r="C657" s="1" t="s">
        <v>1310</v>
      </c>
      <c r="D657" s="1"/>
      <c r="E657" s="1" t="s">
        <v>11585</v>
      </c>
      <c r="F657" s="1" t="s">
        <v>11586</v>
      </c>
      <c r="G657" s="1" t="s">
        <v>8545</v>
      </c>
      <c r="H657" s="1" t="s">
        <v>8922</v>
      </c>
      <c r="I657" s="1">
        <v>2016.0</v>
      </c>
      <c r="J657" s="1" t="s">
        <v>8547</v>
      </c>
      <c r="K657" s="1" t="s">
        <v>886</v>
      </c>
      <c r="L657" s="1" t="s">
        <v>8873</v>
      </c>
      <c r="M657" s="1" t="s">
        <v>11587</v>
      </c>
    </row>
    <row r="658">
      <c r="A658" s="1" t="s">
        <v>11588</v>
      </c>
      <c r="B658" s="1" t="s">
        <v>6</v>
      </c>
      <c r="C658" s="1" t="s">
        <v>1311</v>
      </c>
      <c r="D658" s="1"/>
      <c r="E658" s="1" t="s">
        <v>11589</v>
      </c>
      <c r="F658" s="1" t="s">
        <v>11590</v>
      </c>
      <c r="G658" s="1" t="s">
        <v>8545</v>
      </c>
      <c r="H658" s="1" t="s">
        <v>11591</v>
      </c>
      <c r="I658" s="1">
        <v>2017.0</v>
      </c>
      <c r="J658" s="1" t="s">
        <v>8493</v>
      </c>
      <c r="K658" s="1" t="s">
        <v>1312</v>
      </c>
      <c r="L658" s="1" t="s">
        <v>8626</v>
      </c>
      <c r="M658" s="1" t="s">
        <v>11592</v>
      </c>
    </row>
    <row r="659">
      <c r="A659" s="1" t="s">
        <v>11593</v>
      </c>
      <c r="B659" s="1" t="s">
        <v>6</v>
      </c>
      <c r="C659" s="1" t="s">
        <v>1313</v>
      </c>
      <c r="D659" s="1"/>
      <c r="E659" s="1" t="s">
        <v>11589</v>
      </c>
      <c r="F659" s="1" t="s">
        <v>11590</v>
      </c>
      <c r="H659" s="1" t="s">
        <v>11591</v>
      </c>
      <c r="I659" s="1">
        <v>2017.0</v>
      </c>
      <c r="J659" s="1" t="s">
        <v>8547</v>
      </c>
      <c r="K659" s="1" t="s">
        <v>1314</v>
      </c>
      <c r="L659" s="1" t="s">
        <v>8626</v>
      </c>
      <c r="M659" s="1" t="s">
        <v>11594</v>
      </c>
    </row>
    <row r="660">
      <c r="A660" s="1" t="s">
        <v>11595</v>
      </c>
      <c r="B660" s="1" t="s">
        <v>6</v>
      </c>
      <c r="C660" s="1" t="s">
        <v>1315</v>
      </c>
      <c r="D660" s="1"/>
      <c r="E660" s="1" t="s">
        <v>11589</v>
      </c>
      <c r="F660" s="1" t="s">
        <v>11590</v>
      </c>
      <c r="H660" s="1" t="s">
        <v>11591</v>
      </c>
      <c r="I660" s="1">
        <v>2017.0</v>
      </c>
      <c r="J660" s="1" t="s">
        <v>8493</v>
      </c>
      <c r="K660" s="1" t="s">
        <v>1314</v>
      </c>
      <c r="L660" s="1" t="s">
        <v>8626</v>
      </c>
      <c r="M660" s="1" t="s">
        <v>11596</v>
      </c>
    </row>
    <row r="661">
      <c r="A661" s="1" t="s">
        <v>11597</v>
      </c>
      <c r="B661" s="1" t="s">
        <v>6</v>
      </c>
      <c r="C661" s="1" t="s">
        <v>1316</v>
      </c>
      <c r="D661" s="1"/>
      <c r="E661" s="1" t="s">
        <v>11589</v>
      </c>
      <c r="F661" s="1" t="s">
        <v>11598</v>
      </c>
      <c r="H661" s="1" t="s">
        <v>11599</v>
      </c>
      <c r="I661" s="1">
        <v>2015.0</v>
      </c>
      <c r="J661" s="1" t="s">
        <v>8547</v>
      </c>
      <c r="K661" s="1" t="s">
        <v>1317</v>
      </c>
      <c r="L661" s="1" t="s">
        <v>8626</v>
      </c>
      <c r="M661" s="1" t="s">
        <v>11600</v>
      </c>
    </row>
    <row r="662">
      <c r="A662" s="1" t="s">
        <v>11601</v>
      </c>
      <c r="B662" s="1" t="s">
        <v>6</v>
      </c>
      <c r="C662" s="1" t="s">
        <v>1318</v>
      </c>
      <c r="D662" s="1"/>
      <c r="E662" s="1" t="s">
        <v>11589</v>
      </c>
      <c r="F662" s="1" t="s">
        <v>11598</v>
      </c>
      <c r="G662" s="1" t="s">
        <v>8545</v>
      </c>
      <c r="H662" s="1" t="s">
        <v>11591</v>
      </c>
      <c r="I662" s="1">
        <v>2015.0</v>
      </c>
      <c r="J662" s="1" t="s">
        <v>8547</v>
      </c>
      <c r="K662" s="1" t="s">
        <v>1319</v>
      </c>
      <c r="L662" s="1" t="s">
        <v>8626</v>
      </c>
      <c r="M662" s="1" t="s">
        <v>11602</v>
      </c>
    </row>
    <row r="663">
      <c r="A663" s="1" t="s">
        <v>11603</v>
      </c>
      <c r="B663" s="1" t="s">
        <v>6</v>
      </c>
      <c r="C663" s="1" t="s">
        <v>1320</v>
      </c>
      <c r="D663" s="1"/>
      <c r="E663" s="1" t="s">
        <v>11589</v>
      </c>
      <c r="F663" s="1" t="s">
        <v>11598</v>
      </c>
      <c r="H663" s="1" t="s">
        <v>11591</v>
      </c>
      <c r="I663" s="1">
        <v>2015.0</v>
      </c>
      <c r="J663" s="1" t="s">
        <v>8547</v>
      </c>
      <c r="K663" s="1" t="s">
        <v>1149</v>
      </c>
      <c r="L663" s="1" t="s">
        <v>8626</v>
      </c>
      <c r="M663" s="1" t="s">
        <v>11604</v>
      </c>
    </row>
    <row r="664">
      <c r="A664" s="1" t="s">
        <v>11605</v>
      </c>
      <c r="B664" s="1" t="s">
        <v>6</v>
      </c>
      <c r="C664" s="1" t="s">
        <v>1321</v>
      </c>
      <c r="D664" s="1"/>
      <c r="E664" s="1" t="s">
        <v>11589</v>
      </c>
      <c r="F664" s="1" t="s">
        <v>11598</v>
      </c>
      <c r="H664" s="1" t="s">
        <v>11591</v>
      </c>
      <c r="I664" s="1">
        <v>2015.0</v>
      </c>
      <c r="J664" s="1" t="s">
        <v>8547</v>
      </c>
      <c r="K664" s="1" t="s">
        <v>1319</v>
      </c>
      <c r="L664" s="1" t="s">
        <v>8626</v>
      </c>
      <c r="M664" s="1" t="s">
        <v>11606</v>
      </c>
    </row>
    <row r="665">
      <c r="A665" s="1" t="s">
        <v>11607</v>
      </c>
      <c r="B665" s="1" t="s">
        <v>6</v>
      </c>
      <c r="C665" s="1" t="s">
        <v>1322</v>
      </c>
      <c r="D665" s="1"/>
      <c r="E665" s="1" t="s">
        <v>11608</v>
      </c>
      <c r="F665" s="1" t="s">
        <v>11609</v>
      </c>
      <c r="G665" s="1" t="s">
        <v>8545</v>
      </c>
      <c r="H665" s="1" t="s">
        <v>8857</v>
      </c>
      <c r="I665" s="1">
        <v>2018.0</v>
      </c>
      <c r="J665" s="1" t="s">
        <v>8493</v>
      </c>
      <c r="K665" s="1" t="s">
        <v>890</v>
      </c>
      <c r="L665" s="1" t="s">
        <v>8501</v>
      </c>
      <c r="M665" s="1" t="s">
        <v>11610</v>
      </c>
    </row>
    <row r="666">
      <c r="A666" s="1" t="s">
        <v>11611</v>
      </c>
      <c r="B666" s="1" t="s">
        <v>6</v>
      </c>
      <c r="C666" s="1" t="s">
        <v>1323</v>
      </c>
      <c r="D666" s="1"/>
      <c r="E666" s="1" t="s">
        <v>11612</v>
      </c>
      <c r="F666" s="1" t="s">
        <v>11613</v>
      </c>
      <c r="G666" s="1" t="s">
        <v>8527</v>
      </c>
      <c r="H666" s="1" t="s">
        <v>11614</v>
      </c>
      <c r="I666" s="1">
        <v>2005.0</v>
      </c>
      <c r="J666" s="1" t="s">
        <v>8547</v>
      </c>
      <c r="K666" s="1" t="s">
        <v>914</v>
      </c>
      <c r="L666" s="1" t="s">
        <v>8501</v>
      </c>
      <c r="M666" s="1" t="s">
        <v>11615</v>
      </c>
    </row>
    <row r="667">
      <c r="A667" s="1" t="s">
        <v>11616</v>
      </c>
      <c r="B667" s="1" t="s">
        <v>6</v>
      </c>
      <c r="C667" s="1" t="s">
        <v>1324</v>
      </c>
      <c r="D667" s="1"/>
      <c r="E667" s="1" t="s">
        <v>11617</v>
      </c>
      <c r="F667" s="1" t="s">
        <v>11618</v>
      </c>
      <c r="G667" s="1" t="s">
        <v>8527</v>
      </c>
      <c r="H667" s="1" t="s">
        <v>8667</v>
      </c>
      <c r="I667" s="1">
        <v>2018.0</v>
      </c>
      <c r="J667" s="1" t="s">
        <v>8493</v>
      </c>
      <c r="K667" s="1" t="s">
        <v>620</v>
      </c>
      <c r="L667" s="1" t="s">
        <v>8724</v>
      </c>
      <c r="M667" s="1" t="s">
        <v>11619</v>
      </c>
    </row>
    <row r="668">
      <c r="A668" s="1" t="s">
        <v>11620</v>
      </c>
      <c r="B668" s="1" t="s">
        <v>6</v>
      </c>
      <c r="C668" s="1" t="s">
        <v>1325</v>
      </c>
      <c r="D668" s="1"/>
      <c r="E668" s="1" t="s">
        <v>11621</v>
      </c>
      <c r="F668" s="1" t="s">
        <v>11622</v>
      </c>
      <c r="G668" s="1" t="s">
        <v>11623</v>
      </c>
      <c r="H668" s="1" t="s">
        <v>9609</v>
      </c>
      <c r="I668" s="1">
        <v>2006.0</v>
      </c>
      <c r="J668" s="1" t="s">
        <v>8507</v>
      </c>
      <c r="K668" s="1" t="s">
        <v>544</v>
      </c>
      <c r="L668" s="1" t="s">
        <v>8948</v>
      </c>
      <c r="M668" s="1" t="s">
        <v>11624</v>
      </c>
    </row>
    <row r="669">
      <c r="A669" s="1" t="s">
        <v>11625</v>
      </c>
      <c r="B669" s="1" t="s">
        <v>7</v>
      </c>
      <c r="C669" s="1" t="s">
        <v>1326</v>
      </c>
      <c r="G669" s="1" t="s">
        <v>8513</v>
      </c>
      <c r="H669" s="1" t="s">
        <v>11626</v>
      </c>
      <c r="I669" s="1">
        <v>2020.0</v>
      </c>
      <c r="J669" s="1" t="s">
        <v>8547</v>
      </c>
      <c r="K669" s="1" t="s">
        <v>571</v>
      </c>
      <c r="L669" s="1" t="s">
        <v>8796</v>
      </c>
      <c r="M669" s="1" t="s">
        <v>11627</v>
      </c>
    </row>
    <row r="670">
      <c r="A670" s="1" t="s">
        <v>11628</v>
      </c>
      <c r="B670" s="1" t="s">
        <v>7</v>
      </c>
      <c r="C670" s="1" t="s">
        <v>1327</v>
      </c>
      <c r="F670" s="1" t="s">
        <v>11629</v>
      </c>
      <c r="G670" s="1" t="s">
        <v>8661</v>
      </c>
      <c r="H670" s="1" t="s">
        <v>11630</v>
      </c>
      <c r="I670" s="1">
        <v>2020.0</v>
      </c>
      <c r="J670" s="1" t="s">
        <v>8493</v>
      </c>
      <c r="K670" s="1" t="s">
        <v>628</v>
      </c>
      <c r="L670" s="1" t="s">
        <v>11074</v>
      </c>
      <c r="M670" s="1" t="s">
        <v>11631</v>
      </c>
    </row>
    <row r="671">
      <c r="A671" s="1" t="s">
        <v>11632</v>
      </c>
      <c r="B671" s="1" t="s">
        <v>7</v>
      </c>
      <c r="C671" s="1" t="s">
        <v>1328</v>
      </c>
      <c r="F671" s="1" t="s">
        <v>11633</v>
      </c>
      <c r="G671" s="1" t="s">
        <v>8611</v>
      </c>
      <c r="H671" s="1" t="s">
        <v>11634</v>
      </c>
      <c r="I671" s="1">
        <v>2018.0</v>
      </c>
      <c r="J671" s="1" t="s">
        <v>8493</v>
      </c>
      <c r="K671" s="1" t="s">
        <v>571</v>
      </c>
      <c r="L671" s="1" t="s">
        <v>8821</v>
      </c>
      <c r="M671" s="1" t="s">
        <v>11635</v>
      </c>
    </row>
    <row r="672">
      <c r="A672" s="1" t="s">
        <v>11636</v>
      </c>
      <c r="B672" s="1" t="s">
        <v>6</v>
      </c>
      <c r="C672" s="1" t="s">
        <v>1329</v>
      </c>
      <c r="D672" s="1"/>
      <c r="E672" s="1" t="s">
        <v>11637</v>
      </c>
      <c r="F672" s="1" t="s">
        <v>11638</v>
      </c>
      <c r="G672" s="1" t="s">
        <v>8545</v>
      </c>
      <c r="H672" s="1" t="s">
        <v>9361</v>
      </c>
      <c r="I672" s="1">
        <v>2019.0</v>
      </c>
      <c r="J672" s="1" t="s">
        <v>8613</v>
      </c>
      <c r="K672" s="1" t="s">
        <v>886</v>
      </c>
      <c r="L672" s="1" t="s">
        <v>8772</v>
      </c>
      <c r="M672" s="1" t="s">
        <v>11639</v>
      </c>
    </row>
    <row r="673">
      <c r="A673" s="1" t="s">
        <v>11640</v>
      </c>
      <c r="B673" s="1" t="s">
        <v>6</v>
      </c>
      <c r="C673" s="1" t="s">
        <v>1330</v>
      </c>
      <c r="D673" s="1"/>
      <c r="E673" s="1" t="s">
        <v>11641</v>
      </c>
      <c r="F673" s="1" t="s">
        <v>11642</v>
      </c>
      <c r="G673" s="1" t="s">
        <v>10478</v>
      </c>
      <c r="H673" s="1" t="s">
        <v>8795</v>
      </c>
      <c r="I673" s="1">
        <v>2018.0</v>
      </c>
      <c r="J673" s="1" t="s">
        <v>8547</v>
      </c>
      <c r="K673" s="1" t="s">
        <v>803</v>
      </c>
      <c r="L673" s="1" t="s">
        <v>8709</v>
      </c>
      <c r="M673" s="1" t="s">
        <v>11643</v>
      </c>
    </row>
    <row r="674">
      <c r="A674" s="1" t="s">
        <v>11644</v>
      </c>
      <c r="B674" s="1" t="s">
        <v>7</v>
      </c>
      <c r="C674" s="1" t="s">
        <v>1331</v>
      </c>
      <c r="F674" s="1" t="s">
        <v>11645</v>
      </c>
      <c r="G674" s="1" t="s">
        <v>9043</v>
      </c>
      <c r="H674" s="1" t="s">
        <v>10298</v>
      </c>
      <c r="I674" s="1">
        <v>2020.0</v>
      </c>
      <c r="J674" s="1" t="s">
        <v>8493</v>
      </c>
      <c r="K674" s="1" t="s">
        <v>628</v>
      </c>
      <c r="L674" s="1" t="s">
        <v>8565</v>
      </c>
      <c r="M674" s="1" t="s">
        <v>11646</v>
      </c>
    </row>
    <row r="675">
      <c r="A675" s="1" t="s">
        <v>11647</v>
      </c>
      <c r="B675" s="1" t="s">
        <v>6</v>
      </c>
      <c r="C675" s="1" t="s">
        <v>1332</v>
      </c>
      <c r="D675" s="1"/>
      <c r="E675" s="1" t="s">
        <v>11648</v>
      </c>
      <c r="G675" s="1" t="s">
        <v>8545</v>
      </c>
      <c r="H675" s="1" t="s">
        <v>8965</v>
      </c>
      <c r="I675" s="1">
        <v>2016.0</v>
      </c>
      <c r="J675" s="1" t="s">
        <v>8493</v>
      </c>
      <c r="K675" s="1" t="s">
        <v>1122</v>
      </c>
      <c r="L675" s="1" t="s">
        <v>8663</v>
      </c>
      <c r="M675" s="1" t="s">
        <v>11649</v>
      </c>
    </row>
    <row r="676">
      <c r="A676" s="1" t="s">
        <v>11650</v>
      </c>
      <c r="B676" s="1" t="s">
        <v>6</v>
      </c>
      <c r="C676" s="1" t="s">
        <v>1333</v>
      </c>
      <c r="D676" s="1"/>
      <c r="E676" s="1" t="s">
        <v>11651</v>
      </c>
      <c r="F676" s="1" t="s">
        <v>11652</v>
      </c>
      <c r="G676" s="1" t="s">
        <v>8491</v>
      </c>
      <c r="H676" s="1" t="s">
        <v>11653</v>
      </c>
      <c r="I676" s="1">
        <v>2016.0</v>
      </c>
      <c r="J676" s="1" t="s">
        <v>8645</v>
      </c>
      <c r="K676" s="1" t="s">
        <v>538</v>
      </c>
      <c r="L676" s="1" t="s">
        <v>8709</v>
      </c>
      <c r="M676" s="1" t="s">
        <v>11654</v>
      </c>
    </row>
    <row r="677">
      <c r="A677" s="1" t="s">
        <v>11655</v>
      </c>
      <c r="B677" s="1" t="s">
        <v>6</v>
      </c>
      <c r="C677" s="1" t="s">
        <v>1334</v>
      </c>
      <c r="D677" s="1"/>
      <c r="E677" s="1" t="s">
        <v>11656</v>
      </c>
      <c r="F677" s="1" t="s">
        <v>11657</v>
      </c>
      <c r="G677" s="1" t="s">
        <v>9223</v>
      </c>
      <c r="H677" s="1" t="s">
        <v>11658</v>
      </c>
      <c r="I677" s="1">
        <v>2019.0</v>
      </c>
      <c r="J677" s="1" t="s">
        <v>8807</v>
      </c>
      <c r="K677" s="1" t="s">
        <v>694</v>
      </c>
      <c r="L677" s="1" t="s">
        <v>11659</v>
      </c>
      <c r="M677" s="1" t="s">
        <v>11660</v>
      </c>
    </row>
    <row r="678">
      <c r="A678" s="1" t="s">
        <v>11661</v>
      </c>
      <c r="B678" s="1" t="s">
        <v>7</v>
      </c>
      <c r="C678" s="1" t="s">
        <v>1335</v>
      </c>
      <c r="F678" s="1" t="s">
        <v>11662</v>
      </c>
      <c r="G678" s="1" t="s">
        <v>8638</v>
      </c>
      <c r="H678" s="1" t="s">
        <v>11663</v>
      </c>
      <c r="I678" s="1">
        <v>2018.0</v>
      </c>
      <c r="J678" s="1" t="s">
        <v>8493</v>
      </c>
      <c r="K678" s="1" t="s">
        <v>536</v>
      </c>
      <c r="L678" s="1" t="s">
        <v>8640</v>
      </c>
      <c r="M678" s="1" t="s">
        <v>11664</v>
      </c>
    </row>
    <row r="679">
      <c r="A679" s="1" t="s">
        <v>11665</v>
      </c>
      <c r="B679" s="1" t="s">
        <v>7</v>
      </c>
      <c r="C679" s="1" t="s">
        <v>1336</v>
      </c>
      <c r="F679" s="1" t="s">
        <v>11666</v>
      </c>
      <c r="G679" s="1" t="s">
        <v>9297</v>
      </c>
      <c r="H679" s="1" t="s">
        <v>8701</v>
      </c>
      <c r="I679" s="1">
        <v>2016.0</v>
      </c>
      <c r="J679" s="1" t="s">
        <v>8613</v>
      </c>
      <c r="K679" s="1" t="s">
        <v>536</v>
      </c>
      <c r="L679" s="1" t="s">
        <v>8717</v>
      </c>
      <c r="M679" s="1" t="s">
        <v>11667</v>
      </c>
    </row>
    <row r="680">
      <c r="A680" s="1" t="s">
        <v>11668</v>
      </c>
      <c r="B680" s="1" t="s">
        <v>6</v>
      </c>
      <c r="C680" s="1" t="s">
        <v>1337</v>
      </c>
      <c r="D680" s="1"/>
      <c r="E680" s="1" t="s">
        <v>11669</v>
      </c>
      <c r="F680" s="1" t="s">
        <v>11670</v>
      </c>
      <c r="H680" s="1" t="s">
        <v>11671</v>
      </c>
      <c r="I680" s="1">
        <v>2019.0</v>
      </c>
      <c r="J680" s="1" t="s">
        <v>8493</v>
      </c>
      <c r="K680" s="1" t="s">
        <v>573</v>
      </c>
      <c r="L680" s="1" t="s">
        <v>8724</v>
      </c>
      <c r="M680" s="1" t="s">
        <v>11672</v>
      </c>
    </row>
    <row r="681">
      <c r="A681" s="1" t="s">
        <v>11673</v>
      </c>
      <c r="B681" s="1" t="s">
        <v>6</v>
      </c>
      <c r="C681" s="1" t="s">
        <v>1338</v>
      </c>
      <c r="D681" s="1"/>
      <c r="E681" s="1" t="s">
        <v>11674</v>
      </c>
      <c r="F681" s="1" t="s">
        <v>11675</v>
      </c>
      <c r="G681" s="1" t="s">
        <v>8575</v>
      </c>
      <c r="H681" s="1" t="s">
        <v>9609</v>
      </c>
      <c r="I681" s="1">
        <v>2015.0</v>
      </c>
      <c r="J681" s="1" t="s">
        <v>8547</v>
      </c>
      <c r="K681" s="1" t="s">
        <v>761</v>
      </c>
      <c r="L681" s="1" t="s">
        <v>9215</v>
      </c>
      <c r="M681" s="1" t="s">
        <v>11676</v>
      </c>
    </row>
    <row r="682">
      <c r="A682" s="1" t="s">
        <v>11677</v>
      </c>
      <c r="B682" s="1" t="s">
        <v>7</v>
      </c>
      <c r="C682" s="1" t="s">
        <v>1339</v>
      </c>
      <c r="H682" s="1" t="s">
        <v>10541</v>
      </c>
      <c r="I682" s="1">
        <v>2018.0</v>
      </c>
      <c r="J682" s="1" t="s">
        <v>8493</v>
      </c>
      <c r="K682" s="1" t="s">
        <v>536</v>
      </c>
      <c r="L682" s="1" t="s">
        <v>10234</v>
      </c>
      <c r="M682" s="1" t="s">
        <v>11678</v>
      </c>
    </row>
    <row r="683">
      <c r="A683" s="1" t="s">
        <v>11679</v>
      </c>
      <c r="B683" s="1" t="s">
        <v>6</v>
      </c>
      <c r="C683" s="1" t="s">
        <v>1340</v>
      </c>
      <c r="D683" s="1"/>
      <c r="E683" s="1" t="s">
        <v>11680</v>
      </c>
      <c r="F683" s="1" t="s">
        <v>11681</v>
      </c>
      <c r="G683" s="1" t="s">
        <v>8672</v>
      </c>
      <c r="H683" s="1" t="s">
        <v>11682</v>
      </c>
      <c r="I683" s="1">
        <v>2014.0</v>
      </c>
      <c r="J683" s="1" t="s">
        <v>8645</v>
      </c>
      <c r="K683" s="1" t="s">
        <v>673</v>
      </c>
      <c r="L683" s="1" t="s">
        <v>8842</v>
      </c>
      <c r="M683" s="1" t="s">
        <v>11683</v>
      </c>
    </row>
    <row r="684">
      <c r="A684" s="1" t="s">
        <v>11684</v>
      </c>
      <c r="B684" s="1" t="s">
        <v>6</v>
      </c>
      <c r="C684" s="1" t="s">
        <v>1341</v>
      </c>
      <c r="D684" s="1"/>
      <c r="E684" s="1" t="s">
        <v>11171</v>
      </c>
      <c r="F684" s="1" t="s">
        <v>11685</v>
      </c>
      <c r="G684" s="1" t="s">
        <v>8513</v>
      </c>
      <c r="H684" s="1" t="s">
        <v>11686</v>
      </c>
      <c r="I684" s="1">
        <v>2019.0</v>
      </c>
      <c r="J684" s="1" t="s">
        <v>8507</v>
      </c>
      <c r="K684" s="1" t="s">
        <v>582</v>
      </c>
      <c r="L684" s="1" t="s">
        <v>9174</v>
      </c>
      <c r="M684" s="1" t="s">
        <v>11687</v>
      </c>
    </row>
    <row r="685">
      <c r="A685" s="1" t="s">
        <v>11688</v>
      </c>
      <c r="B685" s="1" t="s">
        <v>6</v>
      </c>
      <c r="C685" s="1" t="s">
        <v>1342</v>
      </c>
      <c r="D685" s="1"/>
      <c r="E685" s="1" t="s">
        <v>11689</v>
      </c>
      <c r="F685" s="1" t="s">
        <v>11690</v>
      </c>
      <c r="G685" s="1" t="s">
        <v>8513</v>
      </c>
      <c r="H685" s="1" t="s">
        <v>10456</v>
      </c>
      <c r="I685" s="1">
        <v>2019.0</v>
      </c>
      <c r="J685" s="1" t="s">
        <v>8493</v>
      </c>
      <c r="K685" s="1" t="s">
        <v>597</v>
      </c>
      <c r="L685" s="1" t="s">
        <v>11691</v>
      </c>
      <c r="M685" s="1" t="s">
        <v>11692</v>
      </c>
    </row>
    <row r="686">
      <c r="A686" s="1" t="s">
        <v>11693</v>
      </c>
      <c r="B686" s="1" t="s">
        <v>6</v>
      </c>
      <c r="C686" s="1" t="s">
        <v>1343</v>
      </c>
      <c r="D686" s="1"/>
      <c r="E686" s="1" t="s">
        <v>11694</v>
      </c>
      <c r="F686" s="1" t="s">
        <v>11695</v>
      </c>
      <c r="G686" s="1" t="s">
        <v>11696</v>
      </c>
      <c r="H686" s="1" t="s">
        <v>11497</v>
      </c>
      <c r="I686" s="1">
        <v>2015.0</v>
      </c>
      <c r="J686" s="1" t="s">
        <v>8507</v>
      </c>
      <c r="K686" s="1" t="s">
        <v>580</v>
      </c>
      <c r="L686" s="1" t="s">
        <v>8559</v>
      </c>
      <c r="M686" s="1" t="s">
        <v>11697</v>
      </c>
    </row>
    <row r="687">
      <c r="A687" s="1" t="s">
        <v>11698</v>
      </c>
      <c r="B687" s="1" t="s">
        <v>7</v>
      </c>
      <c r="C687" s="1" t="s">
        <v>1344</v>
      </c>
      <c r="F687" s="1" t="s">
        <v>11699</v>
      </c>
      <c r="G687" s="1" t="s">
        <v>8672</v>
      </c>
      <c r="H687" s="1" t="s">
        <v>11700</v>
      </c>
      <c r="I687" s="1">
        <v>2019.0</v>
      </c>
      <c r="J687" s="1" t="s">
        <v>8493</v>
      </c>
      <c r="K687" s="1" t="s">
        <v>571</v>
      </c>
      <c r="L687" s="1" t="s">
        <v>10723</v>
      </c>
      <c r="M687" s="1" t="s">
        <v>11701</v>
      </c>
    </row>
    <row r="688">
      <c r="A688" s="1" t="s">
        <v>11702</v>
      </c>
      <c r="B688" s="1" t="s">
        <v>7</v>
      </c>
      <c r="C688" s="1" t="s">
        <v>1345</v>
      </c>
      <c r="G688" s="1" t="s">
        <v>8545</v>
      </c>
      <c r="H688" s="1" t="s">
        <v>11703</v>
      </c>
      <c r="I688" s="1">
        <v>2020.0</v>
      </c>
      <c r="J688" s="1" t="s">
        <v>8547</v>
      </c>
      <c r="K688" s="1" t="s">
        <v>536</v>
      </c>
      <c r="L688" s="1" t="s">
        <v>10112</v>
      </c>
      <c r="M688" s="1" t="s">
        <v>11704</v>
      </c>
    </row>
    <row r="689">
      <c r="A689" s="1" t="s">
        <v>11705</v>
      </c>
      <c r="B689" s="1" t="s">
        <v>6</v>
      </c>
      <c r="C689" s="1" t="s">
        <v>1346</v>
      </c>
      <c r="D689" s="1"/>
      <c r="E689" s="1" t="s">
        <v>9171</v>
      </c>
      <c r="F689" s="1" t="s">
        <v>11706</v>
      </c>
      <c r="G689" s="1" t="s">
        <v>8513</v>
      </c>
      <c r="H689" s="1" t="s">
        <v>9060</v>
      </c>
      <c r="I689" s="1">
        <v>1995.0</v>
      </c>
      <c r="J689" s="1" t="s">
        <v>8507</v>
      </c>
      <c r="K689" s="1" t="s">
        <v>540</v>
      </c>
      <c r="L689" s="1" t="s">
        <v>9054</v>
      </c>
      <c r="M689" s="1" t="s">
        <v>11707</v>
      </c>
    </row>
    <row r="690">
      <c r="A690" s="1" t="s">
        <v>11708</v>
      </c>
      <c r="B690" s="1" t="s">
        <v>6</v>
      </c>
      <c r="C690" s="1" t="s">
        <v>1347</v>
      </c>
      <c r="D690" s="1"/>
      <c r="E690" s="1" t="s">
        <v>9171</v>
      </c>
      <c r="F690" s="1" t="s">
        <v>11709</v>
      </c>
      <c r="G690" s="1" t="s">
        <v>8513</v>
      </c>
      <c r="H690" s="1" t="s">
        <v>9060</v>
      </c>
      <c r="I690" s="1">
        <v>2003.0</v>
      </c>
      <c r="J690" s="1" t="s">
        <v>8507</v>
      </c>
      <c r="K690" s="1" t="s">
        <v>1021</v>
      </c>
      <c r="L690" s="1" t="s">
        <v>9054</v>
      </c>
      <c r="M690" s="1" t="s">
        <v>11710</v>
      </c>
    </row>
    <row r="691">
      <c r="A691" s="1" t="s">
        <v>11711</v>
      </c>
      <c r="B691" s="1" t="s">
        <v>6</v>
      </c>
      <c r="C691" s="1" t="s">
        <v>1348</v>
      </c>
      <c r="D691" s="1"/>
      <c r="E691" s="1" t="s">
        <v>11712</v>
      </c>
      <c r="F691" s="1" t="s">
        <v>11713</v>
      </c>
      <c r="G691" s="1" t="s">
        <v>8611</v>
      </c>
      <c r="H691" s="1" t="s">
        <v>11714</v>
      </c>
      <c r="I691" s="1">
        <v>2017.0</v>
      </c>
      <c r="J691" s="1" t="s">
        <v>8493</v>
      </c>
      <c r="K691" s="1" t="s">
        <v>576</v>
      </c>
      <c r="L691" s="1" t="s">
        <v>11715</v>
      </c>
      <c r="M691" s="1" t="s">
        <v>11716</v>
      </c>
    </row>
    <row r="692">
      <c r="A692" s="1" t="s">
        <v>11717</v>
      </c>
      <c r="B692" s="1" t="s">
        <v>7</v>
      </c>
      <c r="C692" s="1" t="s">
        <v>1349</v>
      </c>
      <c r="F692" s="1" t="s">
        <v>11718</v>
      </c>
      <c r="G692" s="1" t="s">
        <v>8611</v>
      </c>
      <c r="H692" s="1" t="s">
        <v>11719</v>
      </c>
      <c r="I692" s="1">
        <v>2014.0</v>
      </c>
      <c r="J692" s="1" t="s">
        <v>8493</v>
      </c>
      <c r="K692" s="1" t="s">
        <v>628</v>
      </c>
      <c r="L692" s="1" t="s">
        <v>11720</v>
      </c>
      <c r="M692" s="1" t="s">
        <v>11721</v>
      </c>
    </row>
    <row r="693">
      <c r="A693" s="1" t="s">
        <v>11722</v>
      </c>
      <c r="B693" s="1" t="s">
        <v>6</v>
      </c>
      <c r="C693" s="1" t="s">
        <v>1350</v>
      </c>
      <c r="D693" s="1"/>
      <c r="E693" s="1" t="s">
        <v>11723</v>
      </c>
      <c r="F693" s="1" t="s">
        <v>11724</v>
      </c>
      <c r="G693" s="1" t="s">
        <v>8575</v>
      </c>
      <c r="H693" s="1" t="s">
        <v>11577</v>
      </c>
      <c r="I693" s="1">
        <v>2017.0</v>
      </c>
      <c r="J693" s="1" t="s">
        <v>8493</v>
      </c>
      <c r="K693" s="1" t="s">
        <v>642</v>
      </c>
      <c r="L693" s="1" t="s">
        <v>8590</v>
      </c>
      <c r="M693" s="1" t="s">
        <v>11725</v>
      </c>
    </row>
    <row r="694">
      <c r="A694" s="1" t="s">
        <v>11726</v>
      </c>
      <c r="B694" s="1" t="s">
        <v>6</v>
      </c>
      <c r="C694" s="1" t="s">
        <v>1351</v>
      </c>
      <c r="D694" s="1"/>
      <c r="E694" s="1" t="s">
        <v>11727</v>
      </c>
      <c r="F694" s="1" t="s">
        <v>11728</v>
      </c>
      <c r="G694" s="1" t="s">
        <v>8513</v>
      </c>
      <c r="H694" s="1" t="s">
        <v>8892</v>
      </c>
      <c r="I694" s="1">
        <v>2014.0</v>
      </c>
      <c r="J694" s="1" t="s">
        <v>8493</v>
      </c>
      <c r="K694" s="1" t="s">
        <v>561</v>
      </c>
      <c r="L694" s="1" t="s">
        <v>8691</v>
      </c>
      <c r="M694" s="1" t="s">
        <v>11729</v>
      </c>
    </row>
    <row r="695">
      <c r="A695" s="1" t="s">
        <v>11730</v>
      </c>
      <c r="B695" s="1" t="s">
        <v>7</v>
      </c>
      <c r="C695" s="1" t="s">
        <v>1352</v>
      </c>
      <c r="F695" s="1" t="s">
        <v>11731</v>
      </c>
      <c r="G695" s="1" t="s">
        <v>8655</v>
      </c>
      <c r="H695" s="1" t="s">
        <v>11732</v>
      </c>
      <c r="I695" s="1">
        <v>2014.0</v>
      </c>
      <c r="J695" s="1" t="s">
        <v>8493</v>
      </c>
      <c r="K695" s="1" t="s">
        <v>536</v>
      </c>
      <c r="L695" s="1" t="s">
        <v>9550</v>
      </c>
      <c r="M695" s="1" t="s">
        <v>11733</v>
      </c>
    </row>
    <row r="696">
      <c r="A696" s="1" t="s">
        <v>11734</v>
      </c>
      <c r="B696" s="1" t="s">
        <v>7</v>
      </c>
      <c r="C696" s="1" t="s">
        <v>1353</v>
      </c>
      <c r="F696" s="1" t="s">
        <v>11735</v>
      </c>
      <c r="G696" s="1" t="s">
        <v>8655</v>
      </c>
      <c r="H696" s="1" t="s">
        <v>11736</v>
      </c>
      <c r="I696" s="1">
        <v>2018.0</v>
      </c>
      <c r="J696" s="1" t="s">
        <v>8493</v>
      </c>
      <c r="K696" s="1" t="s">
        <v>536</v>
      </c>
      <c r="L696" s="1" t="s">
        <v>9550</v>
      </c>
      <c r="M696" s="1" t="s">
        <v>11737</v>
      </c>
    </row>
    <row r="697">
      <c r="A697" s="1" t="s">
        <v>11738</v>
      </c>
      <c r="B697" s="1" t="s">
        <v>6</v>
      </c>
      <c r="C697" s="1" t="s">
        <v>1354</v>
      </c>
      <c r="D697" s="1"/>
      <c r="E697" s="1" t="s">
        <v>11739</v>
      </c>
      <c r="F697" s="1" t="s">
        <v>11740</v>
      </c>
      <c r="G697" s="1" t="s">
        <v>11741</v>
      </c>
      <c r="H697" s="1" t="s">
        <v>11742</v>
      </c>
      <c r="I697" s="1">
        <v>2017.0</v>
      </c>
      <c r="J697" s="1" t="s">
        <v>8493</v>
      </c>
      <c r="K697" s="1" t="s">
        <v>681</v>
      </c>
      <c r="L697" s="1" t="s">
        <v>9494</v>
      </c>
      <c r="M697" s="1" t="s">
        <v>11743</v>
      </c>
    </row>
    <row r="698">
      <c r="A698" s="1" t="s">
        <v>11744</v>
      </c>
      <c r="B698" s="1" t="s">
        <v>6</v>
      </c>
      <c r="C698" s="1" t="s">
        <v>1355</v>
      </c>
      <c r="D698" s="1"/>
      <c r="E698" s="1" t="s">
        <v>11745</v>
      </c>
      <c r="F698" s="1" t="s">
        <v>11746</v>
      </c>
      <c r="G698" s="1" t="s">
        <v>9356</v>
      </c>
      <c r="H698" s="1" t="s">
        <v>11747</v>
      </c>
      <c r="I698" s="1">
        <v>2016.0</v>
      </c>
      <c r="J698" s="1" t="s">
        <v>8493</v>
      </c>
      <c r="K698" s="1" t="s">
        <v>681</v>
      </c>
      <c r="L698" s="1" t="s">
        <v>8928</v>
      </c>
      <c r="M698" s="1" t="s">
        <v>11748</v>
      </c>
    </row>
    <row r="699">
      <c r="A699" s="1" t="s">
        <v>11749</v>
      </c>
      <c r="B699" s="1" t="s">
        <v>6</v>
      </c>
      <c r="C699" s="1" t="s">
        <v>1356</v>
      </c>
      <c r="D699" s="1"/>
      <c r="E699" s="1" t="s">
        <v>11750</v>
      </c>
      <c r="F699" s="1" t="s">
        <v>11751</v>
      </c>
      <c r="G699" s="1" t="s">
        <v>11218</v>
      </c>
      <c r="H699" s="1" t="s">
        <v>9207</v>
      </c>
      <c r="I699" s="1">
        <v>2018.0</v>
      </c>
      <c r="J699" s="1" t="s">
        <v>8493</v>
      </c>
      <c r="K699" s="1" t="s">
        <v>587</v>
      </c>
      <c r="L699" s="1" t="s">
        <v>8709</v>
      </c>
      <c r="M699" s="1" t="s">
        <v>11752</v>
      </c>
    </row>
    <row r="700">
      <c r="A700" s="1" t="s">
        <v>11753</v>
      </c>
      <c r="B700" s="1" t="s">
        <v>7</v>
      </c>
      <c r="C700" s="1" t="s">
        <v>1357</v>
      </c>
      <c r="F700" s="1" t="s">
        <v>11754</v>
      </c>
      <c r="G700" s="1" t="s">
        <v>8545</v>
      </c>
      <c r="H700" s="1" t="s">
        <v>11755</v>
      </c>
      <c r="I700" s="1">
        <v>2013.0</v>
      </c>
      <c r="J700" s="1" t="s">
        <v>8547</v>
      </c>
      <c r="K700" s="1" t="s">
        <v>536</v>
      </c>
      <c r="L700" s="1" t="s">
        <v>8595</v>
      </c>
      <c r="M700" s="1" t="s">
        <v>11756</v>
      </c>
    </row>
    <row r="701">
      <c r="A701" s="1" t="s">
        <v>11757</v>
      </c>
      <c r="B701" s="1" t="s">
        <v>6</v>
      </c>
      <c r="C701" s="1" t="s">
        <v>1358</v>
      </c>
      <c r="D701" s="1"/>
      <c r="E701" s="1" t="s">
        <v>11758</v>
      </c>
      <c r="F701" s="1" t="s">
        <v>11759</v>
      </c>
      <c r="G701" s="1" t="s">
        <v>8545</v>
      </c>
      <c r="H701" s="1" t="s">
        <v>9860</v>
      </c>
      <c r="I701" s="1">
        <v>2006.0</v>
      </c>
      <c r="J701" s="1" t="s">
        <v>8547</v>
      </c>
      <c r="K701" s="1" t="s">
        <v>552</v>
      </c>
      <c r="L701" s="1" t="s">
        <v>8501</v>
      </c>
      <c r="M701" s="1" t="s">
        <v>11760</v>
      </c>
    </row>
    <row r="702">
      <c r="A702" s="1" t="s">
        <v>11761</v>
      </c>
      <c r="B702" s="1" t="s">
        <v>6</v>
      </c>
      <c r="C702" s="1" t="s">
        <v>1359</v>
      </c>
      <c r="D702" s="1"/>
      <c r="E702" s="1" t="s">
        <v>11762</v>
      </c>
      <c r="F702" s="1" t="s">
        <v>11763</v>
      </c>
      <c r="G702" s="1" t="s">
        <v>8545</v>
      </c>
      <c r="H702" s="1" t="s">
        <v>11764</v>
      </c>
      <c r="I702" s="1">
        <v>2019.0</v>
      </c>
      <c r="J702" s="1" t="s">
        <v>8547</v>
      </c>
      <c r="K702" s="1" t="s">
        <v>567</v>
      </c>
      <c r="L702" s="1" t="s">
        <v>9084</v>
      </c>
      <c r="M702" s="1" t="s">
        <v>11765</v>
      </c>
    </row>
    <row r="703">
      <c r="A703" s="1" t="s">
        <v>11766</v>
      </c>
      <c r="B703" s="1" t="s">
        <v>6</v>
      </c>
      <c r="C703" s="1" t="s">
        <v>1360</v>
      </c>
      <c r="D703" s="1"/>
      <c r="E703" s="1" t="s">
        <v>11767</v>
      </c>
      <c r="F703" s="1" t="s">
        <v>11768</v>
      </c>
      <c r="G703" s="1" t="s">
        <v>8513</v>
      </c>
      <c r="H703" s="1" t="s">
        <v>9240</v>
      </c>
      <c r="I703" s="1">
        <v>2019.0</v>
      </c>
      <c r="J703" s="1" t="s">
        <v>8547</v>
      </c>
      <c r="K703" s="1" t="s">
        <v>567</v>
      </c>
      <c r="L703" s="1" t="s">
        <v>8522</v>
      </c>
      <c r="M703" s="1" t="s">
        <v>11769</v>
      </c>
    </row>
    <row r="704">
      <c r="A704" s="1" t="s">
        <v>11770</v>
      </c>
      <c r="B704" s="1" t="s">
        <v>7</v>
      </c>
      <c r="C704" s="1" t="s">
        <v>1361</v>
      </c>
      <c r="H704" s="1" t="s">
        <v>11771</v>
      </c>
      <c r="I704" s="1">
        <v>2019.0</v>
      </c>
      <c r="J704" s="1" t="s">
        <v>8493</v>
      </c>
      <c r="K704" s="1" t="s">
        <v>536</v>
      </c>
      <c r="L704" s="1" t="s">
        <v>10178</v>
      </c>
      <c r="M704" s="1" t="s">
        <v>11772</v>
      </c>
    </row>
    <row r="705">
      <c r="A705" s="1" t="s">
        <v>11773</v>
      </c>
      <c r="B705" s="1" t="s">
        <v>7</v>
      </c>
      <c r="C705" s="1" t="s">
        <v>1362</v>
      </c>
      <c r="F705" s="1" t="s">
        <v>11774</v>
      </c>
      <c r="G705" s="1" t="s">
        <v>8638</v>
      </c>
      <c r="H705" s="1" t="s">
        <v>11775</v>
      </c>
      <c r="I705" s="1">
        <v>2020.0</v>
      </c>
      <c r="J705" s="1" t="s">
        <v>8493</v>
      </c>
      <c r="K705" s="1" t="s">
        <v>628</v>
      </c>
      <c r="L705" s="1" t="s">
        <v>8640</v>
      </c>
      <c r="M705" s="1" t="s">
        <v>11776</v>
      </c>
    </row>
    <row r="706">
      <c r="A706" s="1" t="s">
        <v>11777</v>
      </c>
      <c r="B706" s="1" t="s">
        <v>7</v>
      </c>
      <c r="C706" s="1" t="s">
        <v>1363</v>
      </c>
      <c r="H706" s="1" t="s">
        <v>11778</v>
      </c>
      <c r="I706" s="1">
        <v>2020.0</v>
      </c>
      <c r="J706" s="1" t="s">
        <v>9076</v>
      </c>
      <c r="K706" s="1" t="s">
        <v>536</v>
      </c>
      <c r="L706" s="1" t="s">
        <v>11149</v>
      </c>
      <c r="M706" s="1" t="s">
        <v>11779</v>
      </c>
    </row>
    <row r="707">
      <c r="A707" s="1" t="s">
        <v>11780</v>
      </c>
      <c r="B707" s="1" t="s">
        <v>7</v>
      </c>
      <c r="C707" s="1" t="s">
        <v>1364</v>
      </c>
      <c r="F707" s="1" t="s">
        <v>11781</v>
      </c>
      <c r="G707" s="1" t="s">
        <v>11782</v>
      </c>
      <c r="H707" s="1" t="s">
        <v>11778</v>
      </c>
      <c r="I707" s="1">
        <v>2018.0</v>
      </c>
      <c r="J707" s="1" t="s">
        <v>8613</v>
      </c>
      <c r="K707" s="1" t="s">
        <v>536</v>
      </c>
      <c r="L707" s="1" t="s">
        <v>11149</v>
      </c>
      <c r="M707" s="1" t="s">
        <v>11783</v>
      </c>
    </row>
    <row r="708">
      <c r="A708" s="1" t="s">
        <v>11784</v>
      </c>
      <c r="B708" s="1" t="s">
        <v>7</v>
      </c>
      <c r="C708" s="1" t="s">
        <v>1365</v>
      </c>
      <c r="D708" s="1"/>
      <c r="E708" s="1" t="s">
        <v>11785</v>
      </c>
      <c r="F708" s="1" t="s">
        <v>11786</v>
      </c>
      <c r="H708" s="1" t="s">
        <v>9756</v>
      </c>
      <c r="I708" s="1">
        <v>2019.0</v>
      </c>
      <c r="J708" s="1" t="s">
        <v>9076</v>
      </c>
      <c r="K708" s="1" t="s">
        <v>536</v>
      </c>
      <c r="L708" s="1" t="s">
        <v>9093</v>
      </c>
      <c r="M708" s="1" t="s">
        <v>11787</v>
      </c>
    </row>
    <row r="709">
      <c r="A709" s="1" t="s">
        <v>11788</v>
      </c>
      <c r="B709" s="1" t="s">
        <v>7</v>
      </c>
      <c r="C709" s="1" t="s">
        <v>1366</v>
      </c>
      <c r="F709" s="1" t="s">
        <v>11789</v>
      </c>
      <c r="G709" s="1" t="s">
        <v>11428</v>
      </c>
      <c r="H709" s="1" t="s">
        <v>11755</v>
      </c>
      <c r="I709" s="1">
        <v>2016.0</v>
      </c>
      <c r="J709" s="1" t="s">
        <v>8493</v>
      </c>
      <c r="K709" s="1" t="s">
        <v>536</v>
      </c>
      <c r="L709" s="1" t="s">
        <v>11790</v>
      </c>
      <c r="M709" s="1" t="s">
        <v>11791</v>
      </c>
    </row>
    <row r="710">
      <c r="A710" s="1" t="s">
        <v>11792</v>
      </c>
      <c r="B710" s="1" t="s">
        <v>6</v>
      </c>
      <c r="C710" s="1" t="s">
        <v>1367</v>
      </c>
      <c r="D710" s="1"/>
      <c r="E710" s="1" t="s">
        <v>11793</v>
      </c>
      <c r="F710" s="1" t="s">
        <v>11794</v>
      </c>
      <c r="G710" s="1" t="s">
        <v>8513</v>
      </c>
      <c r="H710" s="1" t="s">
        <v>9287</v>
      </c>
      <c r="I710" s="1">
        <v>1995.0</v>
      </c>
      <c r="J710" s="1" t="s">
        <v>9316</v>
      </c>
      <c r="K710" s="1" t="s">
        <v>530</v>
      </c>
      <c r="L710" s="1" t="s">
        <v>9317</v>
      </c>
      <c r="M710" s="1" t="s">
        <v>11795</v>
      </c>
    </row>
    <row r="711">
      <c r="A711" s="1" t="s">
        <v>11796</v>
      </c>
      <c r="B711" s="1" t="s">
        <v>6</v>
      </c>
      <c r="C711" s="1" t="s">
        <v>1368</v>
      </c>
      <c r="D711" s="1"/>
      <c r="E711" s="1" t="s">
        <v>11797</v>
      </c>
      <c r="F711" s="1" t="s">
        <v>11798</v>
      </c>
      <c r="G711" s="1" t="s">
        <v>8513</v>
      </c>
      <c r="H711" s="1" t="s">
        <v>9287</v>
      </c>
      <c r="I711" s="1">
        <v>2001.0</v>
      </c>
      <c r="J711" s="1" t="s">
        <v>9316</v>
      </c>
      <c r="K711" s="1" t="s">
        <v>618</v>
      </c>
      <c r="L711" s="1" t="s">
        <v>9272</v>
      </c>
      <c r="M711" s="1" t="s">
        <v>11799</v>
      </c>
    </row>
    <row r="712">
      <c r="A712" s="1" t="s">
        <v>11800</v>
      </c>
      <c r="B712" s="1" t="s">
        <v>6</v>
      </c>
      <c r="C712" s="1" t="s">
        <v>1369</v>
      </c>
      <c r="D712" s="1"/>
      <c r="E712" s="1" t="s">
        <v>11797</v>
      </c>
      <c r="F712" s="1" t="s">
        <v>11801</v>
      </c>
      <c r="G712" s="1" t="s">
        <v>8513</v>
      </c>
      <c r="H712" s="1" t="s">
        <v>9287</v>
      </c>
      <c r="I712" s="1">
        <v>2004.0</v>
      </c>
      <c r="J712" s="1" t="s">
        <v>9316</v>
      </c>
      <c r="K712" s="1" t="s">
        <v>530</v>
      </c>
      <c r="L712" s="1" t="s">
        <v>9272</v>
      </c>
      <c r="M712" s="1" t="s">
        <v>11802</v>
      </c>
    </row>
    <row r="713">
      <c r="A713" s="1" t="s">
        <v>11803</v>
      </c>
      <c r="B713" s="1" t="s">
        <v>6</v>
      </c>
      <c r="C713" s="1" t="s">
        <v>1370</v>
      </c>
      <c r="D713" s="1"/>
      <c r="E713" s="1" t="s">
        <v>11804</v>
      </c>
      <c r="F713" s="1" t="s">
        <v>11805</v>
      </c>
      <c r="G713" s="1" t="s">
        <v>9213</v>
      </c>
      <c r="H713" s="1" t="s">
        <v>8965</v>
      </c>
      <c r="I713" s="1">
        <v>2017.0</v>
      </c>
      <c r="J713" s="1" t="s">
        <v>8493</v>
      </c>
      <c r="K713" s="1" t="s">
        <v>554</v>
      </c>
      <c r="L713" s="1" t="s">
        <v>9784</v>
      </c>
      <c r="M713" s="1" t="s">
        <v>11806</v>
      </c>
    </row>
    <row r="714">
      <c r="A714" s="1" t="s">
        <v>11807</v>
      </c>
      <c r="B714" s="1" t="s">
        <v>6</v>
      </c>
      <c r="C714" s="1" t="s">
        <v>1371</v>
      </c>
      <c r="D714" s="1"/>
      <c r="E714" s="1" t="s">
        <v>11808</v>
      </c>
      <c r="F714" s="1" t="s">
        <v>11809</v>
      </c>
      <c r="G714" s="1" t="s">
        <v>8527</v>
      </c>
      <c r="H714" s="1" t="s">
        <v>8729</v>
      </c>
      <c r="I714" s="1">
        <v>2015.0</v>
      </c>
      <c r="J714" s="1" t="s">
        <v>8547</v>
      </c>
      <c r="K714" s="1" t="s">
        <v>546</v>
      </c>
      <c r="L714" s="1" t="s">
        <v>8772</v>
      </c>
      <c r="M714" s="1" t="s">
        <v>11810</v>
      </c>
    </row>
    <row r="715">
      <c r="A715" s="1" t="s">
        <v>11811</v>
      </c>
      <c r="B715" s="1" t="s">
        <v>6</v>
      </c>
      <c r="C715" s="1" t="s">
        <v>1372</v>
      </c>
      <c r="D715" s="1"/>
      <c r="E715" s="1" t="s">
        <v>11812</v>
      </c>
      <c r="F715" s="1" t="s">
        <v>11813</v>
      </c>
      <c r="G715" s="1" t="s">
        <v>8588</v>
      </c>
      <c r="H715" s="1" t="s">
        <v>11356</v>
      </c>
      <c r="I715" s="1">
        <v>2017.0</v>
      </c>
      <c r="J715" s="1" t="s">
        <v>8547</v>
      </c>
      <c r="K715" s="1" t="s">
        <v>805</v>
      </c>
      <c r="L715" s="1" t="s">
        <v>8724</v>
      </c>
      <c r="M715" s="1" t="s">
        <v>11814</v>
      </c>
    </row>
    <row r="716">
      <c r="A716" s="1" t="s">
        <v>11815</v>
      </c>
      <c r="B716" s="1" t="s">
        <v>6</v>
      </c>
      <c r="C716" s="1" t="s">
        <v>1373</v>
      </c>
      <c r="D716" s="1"/>
      <c r="E716" s="1" t="s">
        <v>11816</v>
      </c>
      <c r="F716" s="1" t="s">
        <v>11817</v>
      </c>
      <c r="G716" s="1" t="s">
        <v>8513</v>
      </c>
      <c r="H716" s="1" t="s">
        <v>11818</v>
      </c>
      <c r="I716" s="1">
        <v>2020.0</v>
      </c>
      <c r="J716" s="1" t="s">
        <v>8493</v>
      </c>
      <c r="K716" s="1" t="s">
        <v>573</v>
      </c>
      <c r="L716" s="1" t="s">
        <v>8607</v>
      </c>
      <c r="M716" s="1" t="s">
        <v>11819</v>
      </c>
    </row>
    <row r="717">
      <c r="A717" s="1" t="s">
        <v>11820</v>
      </c>
      <c r="B717" s="1" t="s">
        <v>6</v>
      </c>
      <c r="C717" s="1" t="s">
        <v>1374</v>
      </c>
      <c r="D717" s="1"/>
      <c r="E717" s="1" t="s">
        <v>11821</v>
      </c>
      <c r="F717" s="1" t="s">
        <v>11822</v>
      </c>
      <c r="G717" s="1" t="s">
        <v>8513</v>
      </c>
      <c r="H717" s="1" t="s">
        <v>11552</v>
      </c>
      <c r="I717" s="1">
        <v>2017.0</v>
      </c>
      <c r="J717" s="1" t="s">
        <v>8507</v>
      </c>
      <c r="K717" s="1" t="s">
        <v>645</v>
      </c>
      <c r="L717" s="1" t="s">
        <v>8607</v>
      </c>
      <c r="M717" s="1" t="s">
        <v>11823</v>
      </c>
    </row>
    <row r="718">
      <c r="A718" s="1" t="s">
        <v>11824</v>
      </c>
      <c r="B718" s="1" t="s">
        <v>6</v>
      </c>
      <c r="C718" s="1" t="s">
        <v>1375</v>
      </c>
      <c r="D718" s="1"/>
      <c r="E718" s="1" t="s">
        <v>11825</v>
      </c>
      <c r="F718" s="1" t="s">
        <v>11826</v>
      </c>
      <c r="G718" s="1" t="s">
        <v>8513</v>
      </c>
      <c r="H718" s="1" t="s">
        <v>11827</v>
      </c>
      <c r="I718" s="1">
        <v>2015.0</v>
      </c>
      <c r="J718" s="1" t="s">
        <v>8645</v>
      </c>
      <c r="K718" s="1" t="s">
        <v>538</v>
      </c>
      <c r="L718" s="1" t="s">
        <v>11828</v>
      </c>
      <c r="M718" s="1" t="s">
        <v>11829</v>
      </c>
    </row>
    <row r="719">
      <c r="A719" s="1" t="s">
        <v>11830</v>
      </c>
      <c r="B719" s="1" t="s">
        <v>6</v>
      </c>
      <c r="C719" s="1" t="s">
        <v>1376</v>
      </c>
      <c r="D719" s="1"/>
      <c r="E719" s="1" t="s">
        <v>11831</v>
      </c>
      <c r="F719" s="1" t="s">
        <v>11832</v>
      </c>
      <c r="G719" s="1" t="s">
        <v>8545</v>
      </c>
      <c r="H719" s="1" t="s">
        <v>9185</v>
      </c>
      <c r="I719" s="1">
        <v>1978.0</v>
      </c>
      <c r="J719" s="1" t="s">
        <v>8613</v>
      </c>
      <c r="K719" s="1" t="s">
        <v>1377</v>
      </c>
      <c r="L719" s="1" t="s">
        <v>8626</v>
      </c>
      <c r="M719" s="1" t="s">
        <v>11833</v>
      </c>
    </row>
    <row r="720">
      <c r="A720" s="1" t="s">
        <v>11834</v>
      </c>
      <c r="B720" s="1" t="s">
        <v>6</v>
      </c>
      <c r="C720" s="1" t="s">
        <v>1378</v>
      </c>
      <c r="D720" s="1"/>
      <c r="E720" s="1" t="s">
        <v>11835</v>
      </c>
      <c r="F720" s="1" t="s">
        <v>11836</v>
      </c>
      <c r="G720" s="1" t="s">
        <v>8575</v>
      </c>
      <c r="H720" s="1" t="s">
        <v>11837</v>
      </c>
      <c r="I720" s="1">
        <v>2010.0</v>
      </c>
      <c r="J720" s="1" t="s">
        <v>8493</v>
      </c>
      <c r="K720" s="1" t="s">
        <v>737</v>
      </c>
      <c r="L720" s="1" t="s">
        <v>8873</v>
      </c>
      <c r="M720" s="1" t="s">
        <v>11838</v>
      </c>
    </row>
    <row r="721">
      <c r="A721" s="1" t="s">
        <v>11839</v>
      </c>
      <c r="B721" s="1" t="s">
        <v>6</v>
      </c>
      <c r="C721" s="1" t="s">
        <v>1379</v>
      </c>
      <c r="D721" s="1"/>
      <c r="E721" s="1" t="s">
        <v>11840</v>
      </c>
      <c r="F721" s="1" t="s">
        <v>11841</v>
      </c>
      <c r="G721" s="1" t="s">
        <v>8545</v>
      </c>
      <c r="H721" s="1" t="s">
        <v>9392</v>
      </c>
      <c r="I721" s="1">
        <v>2015.0</v>
      </c>
      <c r="J721" s="1" t="s">
        <v>8547</v>
      </c>
      <c r="K721" s="1" t="s">
        <v>1204</v>
      </c>
      <c r="L721" s="1" t="s">
        <v>8709</v>
      </c>
      <c r="M721" s="1" t="s">
        <v>11842</v>
      </c>
    </row>
    <row r="722">
      <c r="A722" s="1" t="s">
        <v>11843</v>
      </c>
      <c r="B722" s="1" t="s">
        <v>7</v>
      </c>
      <c r="C722" s="1" t="s">
        <v>1380</v>
      </c>
      <c r="F722" s="1" t="s">
        <v>11844</v>
      </c>
      <c r="H722" s="1" t="s">
        <v>11845</v>
      </c>
      <c r="I722" s="1">
        <v>2016.0</v>
      </c>
      <c r="J722" s="1" t="s">
        <v>8493</v>
      </c>
      <c r="K722" s="1" t="s">
        <v>536</v>
      </c>
      <c r="L722" s="1" t="s">
        <v>8717</v>
      </c>
      <c r="M722" s="1" t="s">
        <v>11846</v>
      </c>
    </row>
    <row r="723">
      <c r="A723" s="1" t="s">
        <v>11847</v>
      </c>
      <c r="B723" s="1" t="s">
        <v>7</v>
      </c>
      <c r="C723" s="1" t="s">
        <v>1381</v>
      </c>
      <c r="F723" s="1" t="s">
        <v>11848</v>
      </c>
      <c r="G723" s="1" t="s">
        <v>8575</v>
      </c>
      <c r="H723" s="1" t="s">
        <v>10069</v>
      </c>
      <c r="I723" s="1">
        <v>2019.0</v>
      </c>
      <c r="J723" s="1" t="s">
        <v>8493</v>
      </c>
      <c r="K723" s="1" t="s">
        <v>536</v>
      </c>
      <c r="L723" s="1" t="s">
        <v>9299</v>
      </c>
      <c r="M723" s="1" t="s">
        <v>11849</v>
      </c>
    </row>
    <row r="724">
      <c r="A724" s="1" t="s">
        <v>11850</v>
      </c>
      <c r="B724" s="1" t="s">
        <v>6</v>
      </c>
      <c r="C724" s="1" t="s">
        <v>1382</v>
      </c>
      <c r="D724" s="1"/>
      <c r="E724" s="1" t="s">
        <v>11851</v>
      </c>
      <c r="F724" s="1" t="s">
        <v>11852</v>
      </c>
      <c r="G724" s="1" t="s">
        <v>8575</v>
      </c>
      <c r="H724" s="1" t="s">
        <v>10802</v>
      </c>
      <c r="I724" s="1">
        <v>2002.0</v>
      </c>
      <c r="J724" s="1" t="s">
        <v>8493</v>
      </c>
      <c r="K724" s="1" t="s">
        <v>602</v>
      </c>
      <c r="L724" s="1" t="s">
        <v>8501</v>
      </c>
      <c r="M724" s="1" t="s">
        <v>11853</v>
      </c>
    </row>
    <row r="725">
      <c r="A725" s="1" t="s">
        <v>11854</v>
      </c>
      <c r="B725" s="1" t="s">
        <v>7</v>
      </c>
      <c r="C725" s="1" t="s">
        <v>1383</v>
      </c>
      <c r="F725" s="1" t="s">
        <v>11855</v>
      </c>
      <c r="H725" s="1" t="s">
        <v>11856</v>
      </c>
      <c r="I725" s="1">
        <v>2018.0</v>
      </c>
      <c r="J725" s="1" t="s">
        <v>8547</v>
      </c>
      <c r="K725" s="1" t="s">
        <v>536</v>
      </c>
      <c r="L725" s="1" t="s">
        <v>8788</v>
      </c>
      <c r="M725" s="1" t="s">
        <v>11857</v>
      </c>
    </row>
    <row r="726">
      <c r="A726" s="1" t="s">
        <v>11858</v>
      </c>
      <c r="B726" s="1" t="s">
        <v>7</v>
      </c>
      <c r="C726" s="1" t="s">
        <v>1384</v>
      </c>
      <c r="F726" s="1" t="s">
        <v>11859</v>
      </c>
      <c r="G726" s="1" t="s">
        <v>8575</v>
      </c>
      <c r="H726" s="1" t="s">
        <v>11860</v>
      </c>
      <c r="I726" s="1">
        <v>2018.0</v>
      </c>
      <c r="J726" s="1" t="s">
        <v>8547</v>
      </c>
      <c r="K726" s="1" t="s">
        <v>536</v>
      </c>
      <c r="L726" s="1" t="s">
        <v>8788</v>
      </c>
      <c r="M726" s="1" t="s">
        <v>11861</v>
      </c>
    </row>
    <row r="727">
      <c r="A727" s="1" t="s">
        <v>11862</v>
      </c>
      <c r="B727" s="1" t="s">
        <v>7</v>
      </c>
      <c r="C727" s="1" t="s">
        <v>1385</v>
      </c>
      <c r="F727" s="1" t="s">
        <v>11863</v>
      </c>
      <c r="G727" s="1" t="s">
        <v>8575</v>
      </c>
      <c r="H727" s="1" t="s">
        <v>11864</v>
      </c>
      <c r="I727" s="1">
        <v>2019.0</v>
      </c>
      <c r="J727" s="1" t="s">
        <v>8547</v>
      </c>
      <c r="K727" s="1" t="s">
        <v>536</v>
      </c>
      <c r="L727" s="1" t="s">
        <v>8788</v>
      </c>
      <c r="M727" s="1" t="s">
        <v>11865</v>
      </c>
    </row>
    <row r="728">
      <c r="A728" s="1" t="s">
        <v>11866</v>
      </c>
      <c r="B728" s="1" t="s">
        <v>7</v>
      </c>
      <c r="C728" s="1" t="s">
        <v>1386</v>
      </c>
      <c r="F728" s="1" t="s">
        <v>11867</v>
      </c>
      <c r="G728" s="1" t="s">
        <v>8575</v>
      </c>
      <c r="H728" s="1" t="s">
        <v>11864</v>
      </c>
      <c r="I728" s="1">
        <v>2019.0</v>
      </c>
      <c r="J728" s="1" t="s">
        <v>8547</v>
      </c>
      <c r="K728" s="1" t="s">
        <v>536</v>
      </c>
      <c r="L728" s="1" t="s">
        <v>8788</v>
      </c>
      <c r="M728" s="1" t="s">
        <v>11868</v>
      </c>
    </row>
    <row r="729">
      <c r="A729" s="1" t="s">
        <v>11869</v>
      </c>
      <c r="B729" s="1" t="s">
        <v>6</v>
      </c>
      <c r="C729" s="1" t="s">
        <v>1387</v>
      </c>
      <c r="D729" s="1"/>
      <c r="E729" s="1" t="s">
        <v>11870</v>
      </c>
      <c r="F729" s="1" t="s">
        <v>11871</v>
      </c>
      <c r="G729" s="1" t="s">
        <v>8575</v>
      </c>
      <c r="H729" s="1" t="s">
        <v>11409</v>
      </c>
      <c r="I729" s="1">
        <v>2009.0</v>
      </c>
      <c r="J729" s="1" t="s">
        <v>8547</v>
      </c>
      <c r="K729" s="1" t="s">
        <v>705</v>
      </c>
      <c r="L729" s="1" t="s">
        <v>8772</v>
      </c>
      <c r="M729" s="1" t="s">
        <v>11872</v>
      </c>
    </row>
    <row r="730">
      <c r="A730" s="1" t="s">
        <v>11873</v>
      </c>
      <c r="B730" s="1" t="s">
        <v>6</v>
      </c>
      <c r="C730" s="1" t="s">
        <v>1388</v>
      </c>
      <c r="D730" s="1"/>
      <c r="E730" s="1" t="s">
        <v>11874</v>
      </c>
      <c r="F730" s="1" t="s">
        <v>11875</v>
      </c>
      <c r="G730" s="1" t="s">
        <v>8722</v>
      </c>
      <c r="H730" s="1" t="s">
        <v>8619</v>
      </c>
      <c r="I730" s="1">
        <v>2015.0</v>
      </c>
      <c r="J730" s="1" t="s">
        <v>8493</v>
      </c>
      <c r="K730" s="1" t="s">
        <v>737</v>
      </c>
      <c r="L730" s="1" t="s">
        <v>8577</v>
      </c>
      <c r="M730" s="1" t="s">
        <v>11876</v>
      </c>
    </row>
    <row r="731">
      <c r="A731" s="1" t="s">
        <v>11877</v>
      </c>
      <c r="B731" s="1" t="s">
        <v>6</v>
      </c>
      <c r="C731" s="1" t="s">
        <v>1389</v>
      </c>
      <c r="D731" s="1"/>
      <c r="E731" s="1" t="s">
        <v>11878</v>
      </c>
      <c r="F731" s="1" t="s">
        <v>11879</v>
      </c>
      <c r="G731" s="1" t="s">
        <v>8545</v>
      </c>
      <c r="H731" s="1" t="s">
        <v>9017</v>
      </c>
      <c r="I731" s="1">
        <v>2009.0</v>
      </c>
      <c r="J731" s="1" t="s">
        <v>8547</v>
      </c>
      <c r="K731" s="1" t="s">
        <v>538</v>
      </c>
      <c r="L731" s="1" t="s">
        <v>8501</v>
      </c>
      <c r="M731" s="1" t="s">
        <v>11880</v>
      </c>
    </row>
    <row r="732">
      <c r="A732" s="1" t="s">
        <v>11881</v>
      </c>
      <c r="B732" s="1" t="s">
        <v>6</v>
      </c>
      <c r="C732" s="1" t="s">
        <v>1390</v>
      </c>
      <c r="D732" s="1"/>
      <c r="E732" s="1" t="s">
        <v>11882</v>
      </c>
      <c r="F732" s="1" t="s">
        <v>11883</v>
      </c>
      <c r="G732" s="1" t="s">
        <v>11884</v>
      </c>
      <c r="H732" s="1" t="s">
        <v>11885</v>
      </c>
      <c r="I732" s="1">
        <v>2016.0</v>
      </c>
      <c r="J732" s="1" t="s">
        <v>8493</v>
      </c>
      <c r="K732" s="1" t="s">
        <v>894</v>
      </c>
      <c r="L732" s="1" t="s">
        <v>8772</v>
      </c>
      <c r="M732" s="1" t="s">
        <v>11886</v>
      </c>
    </row>
    <row r="733">
      <c r="A733" s="1" t="s">
        <v>11887</v>
      </c>
      <c r="B733" s="1" t="s">
        <v>7</v>
      </c>
      <c r="C733" s="1" t="s">
        <v>1391</v>
      </c>
      <c r="F733" s="1" t="s">
        <v>11888</v>
      </c>
      <c r="G733" s="1" t="s">
        <v>9043</v>
      </c>
      <c r="H733" s="1" t="s">
        <v>10442</v>
      </c>
      <c r="I733" s="1">
        <v>2020.0</v>
      </c>
      <c r="J733" s="1" t="s">
        <v>8493</v>
      </c>
      <c r="K733" s="1" t="s">
        <v>536</v>
      </c>
      <c r="L733" s="1" t="s">
        <v>11889</v>
      </c>
      <c r="M733" s="1" t="s">
        <v>11890</v>
      </c>
    </row>
    <row r="734">
      <c r="A734" s="1" t="s">
        <v>11891</v>
      </c>
      <c r="B734" s="1" t="s">
        <v>6</v>
      </c>
      <c r="C734" s="1" t="s">
        <v>1392</v>
      </c>
      <c r="D734" s="1"/>
      <c r="E734" s="1" t="s">
        <v>11892</v>
      </c>
      <c r="G734" s="1" t="s">
        <v>11893</v>
      </c>
      <c r="H734" s="1" t="s">
        <v>8932</v>
      </c>
      <c r="I734" s="1">
        <v>2017.0</v>
      </c>
      <c r="J734" s="1" t="s">
        <v>8493</v>
      </c>
      <c r="K734" s="1" t="s">
        <v>620</v>
      </c>
      <c r="L734" s="1" t="s">
        <v>8663</v>
      </c>
      <c r="M734" s="1" t="s">
        <v>11894</v>
      </c>
    </row>
    <row r="735">
      <c r="A735" s="1" t="s">
        <v>11895</v>
      </c>
      <c r="B735" s="1" t="s">
        <v>6</v>
      </c>
      <c r="C735" s="1" t="s">
        <v>1393</v>
      </c>
      <c r="D735" s="1"/>
      <c r="E735" s="1" t="s">
        <v>9903</v>
      </c>
      <c r="F735" s="1" t="s">
        <v>11896</v>
      </c>
      <c r="G735" s="1" t="s">
        <v>8513</v>
      </c>
      <c r="H735" s="1" t="s">
        <v>8985</v>
      </c>
      <c r="I735" s="1">
        <v>2013.0</v>
      </c>
      <c r="J735" s="1" t="s">
        <v>8807</v>
      </c>
      <c r="K735" s="1" t="s">
        <v>923</v>
      </c>
      <c r="L735" s="1" t="s">
        <v>9272</v>
      </c>
      <c r="M735" s="1" t="s">
        <v>11897</v>
      </c>
    </row>
    <row r="736">
      <c r="A736" s="1" t="s">
        <v>11898</v>
      </c>
      <c r="B736" s="1" t="s">
        <v>6</v>
      </c>
      <c r="C736" s="1" t="s">
        <v>1394</v>
      </c>
      <c r="D736" s="1"/>
      <c r="E736" s="1" t="s">
        <v>11899</v>
      </c>
      <c r="F736" s="1" t="s">
        <v>11900</v>
      </c>
      <c r="G736" s="1" t="s">
        <v>9356</v>
      </c>
      <c r="H736" s="1" t="s">
        <v>11901</v>
      </c>
      <c r="I736" s="1">
        <v>2017.0</v>
      </c>
      <c r="J736" s="1" t="s">
        <v>8807</v>
      </c>
      <c r="K736" s="1" t="s">
        <v>1016</v>
      </c>
      <c r="L736" s="1" t="s">
        <v>9272</v>
      </c>
      <c r="M736" s="1" t="s">
        <v>11902</v>
      </c>
    </row>
    <row r="737">
      <c r="A737" s="1" t="s">
        <v>11903</v>
      </c>
      <c r="B737" s="1" t="s">
        <v>7</v>
      </c>
      <c r="C737" s="1" t="s">
        <v>1395</v>
      </c>
      <c r="F737" s="1" t="s">
        <v>11904</v>
      </c>
      <c r="G737" s="1" t="s">
        <v>9356</v>
      </c>
      <c r="H737" s="1" t="s">
        <v>11905</v>
      </c>
      <c r="I737" s="1">
        <v>2018.0</v>
      </c>
      <c r="J737" s="1" t="s">
        <v>8807</v>
      </c>
      <c r="K737" s="1" t="s">
        <v>628</v>
      </c>
      <c r="L737" s="1" t="s">
        <v>9093</v>
      </c>
      <c r="M737" s="1" t="s">
        <v>11906</v>
      </c>
    </row>
    <row r="738">
      <c r="A738" s="1" t="s">
        <v>11907</v>
      </c>
      <c r="B738" s="1" t="s">
        <v>7</v>
      </c>
      <c r="C738" s="1" t="s">
        <v>1396</v>
      </c>
      <c r="F738" s="1" t="s">
        <v>11908</v>
      </c>
      <c r="H738" s="1" t="s">
        <v>11909</v>
      </c>
      <c r="I738" s="1">
        <v>2020.0</v>
      </c>
      <c r="J738" s="1" t="s">
        <v>8807</v>
      </c>
      <c r="K738" s="1" t="s">
        <v>571</v>
      </c>
      <c r="L738" s="1" t="s">
        <v>9093</v>
      </c>
      <c r="M738" s="1" t="s">
        <v>11910</v>
      </c>
    </row>
    <row r="739">
      <c r="A739" s="1" t="s">
        <v>11911</v>
      </c>
      <c r="B739" s="1" t="s">
        <v>6</v>
      </c>
      <c r="C739" s="1" t="s">
        <v>1397</v>
      </c>
      <c r="D739" s="1"/>
      <c r="E739" s="1" t="s">
        <v>11912</v>
      </c>
      <c r="F739" s="1" t="s">
        <v>11913</v>
      </c>
      <c r="G739" s="1" t="s">
        <v>8513</v>
      </c>
      <c r="H739" s="1" t="s">
        <v>8985</v>
      </c>
      <c r="I739" s="1">
        <v>2010.0</v>
      </c>
      <c r="J739" s="1" t="s">
        <v>8807</v>
      </c>
      <c r="K739" s="1" t="s">
        <v>923</v>
      </c>
      <c r="L739" s="1" t="s">
        <v>9272</v>
      </c>
      <c r="M739" s="1" t="s">
        <v>11914</v>
      </c>
    </row>
    <row r="740">
      <c r="A740" s="1" t="s">
        <v>11915</v>
      </c>
      <c r="B740" s="1" t="s">
        <v>6</v>
      </c>
      <c r="C740" s="1" t="s">
        <v>1398</v>
      </c>
      <c r="D740" s="1"/>
      <c r="E740" s="1" t="s">
        <v>11916</v>
      </c>
      <c r="F740" s="1" t="s">
        <v>11917</v>
      </c>
      <c r="G740" s="1" t="s">
        <v>8513</v>
      </c>
      <c r="H740" s="1" t="s">
        <v>8985</v>
      </c>
      <c r="I740" s="1">
        <v>2015.0</v>
      </c>
      <c r="J740" s="1" t="s">
        <v>8807</v>
      </c>
      <c r="K740" s="1" t="s">
        <v>923</v>
      </c>
      <c r="L740" s="1" t="s">
        <v>9272</v>
      </c>
      <c r="M740" s="1" t="s">
        <v>11918</v>
      </c>
    </row>
    <row r="741">
      <c r="A741" s="1" t="s">
        <v>11919</v>
      </c>
      <c r="B741" s="1" t="s">
        <v>6</v>
      </c>
      <c r="C741" s="1" t="s">
        <v>1399</v>
      </c>
      <c r="D741" s="1"/>
      <c r="E741" s="1" t="s">
        <v>11920</v>
      </c>
      <c r="F741" s="1" t="s">
        <v>11921</v>
      </c>
      <c r="G741" s="1" t="s">
        <v>8513</v>
      </c>
      <c r="H741" s="1" t="s">
        <v>8985</v>
      </c>
      <c r="I741" s="1">
        <v>2015.0</v>
      </c>
      <c r="J741" s="1" t="s">
        <v>8807</v>
      </c>
      <c r="K741" s="1" t="s">
        <v>681</v>
      </c>
      <c r="L741" s="1" t="s">
        <v>9272</v>
      </c>
      <c r="M741" s="1" t="s">
        <v>11922</v>
      </c>
    </row>
    <row r="742">
      <c r="A742" s="1" t="s">
        <v>11923</v>
      </c>
      <c r="B742" s="1" t="s">
        <v>7</v>
      </c>
      <c r="C742" s="1" t="s">
        <v>1400</v>
      </c>
      <c r="F742" s="1" t="s">
        <v>11924</v>
      </c>
      <c r="G742" s="1" t="s">
        <v>9356</v>
      </c>
      <c r="H742" s="1" t="s">
        <v>8528</v>
      </c>
      <c r="I742" s="1">
        <v>2012.0</v>
      </c>
      <c r="J742" s="1" t="s">
        <v>8807</v>
      </c>
      <c r="K742" s="1" t="s">
        <v>536</v>
      </c>
      <c r="L742" s="1" t="s">
        <v>10380</v>
      </c>
      <c r="M742" s="1" t="s">
        <v>11925</v>
      </c>
    </row>
    <row r="743">
      <c r="A743" s="1" t="s">
        <v>11926</v>
      </c>
      <c r="B743" s="1" t="s">
        <v>6</v>
      </c>
      <c r="C743" s="1" t="s">
        <v>1401</v>
      </c>
      <c r="D743" s="1"/>
      <c r="E743" s="1" t="s">
        <v>11899</v>
      </c>
      <c r="F743" s="1" t="s">
        <v>11927</v>
      </c>
      <c r="G743" s="1" t="s">
        <v>8513</v>
      </c>
      <c r="H743" s="1" t="s">
        <v>10075</v>
      </c>
      <c r="I743" s="1">
        <v>2020.0</v>
      </c>
      <c r="J743" s="1" t="s">
        <v>8807</v>
      </c>
      <c r="K743" s="1" t="s">
        <v>1116</v>
      </c>
      <c r="L743" s="1" t="s">
        <v>11928</v>
      </c>
      <c r="M743" s="1" t="s">
        <v>11929</v>
      </c>
    </row>
    <row r="744">
      <c r="A744" s="1" t="s">
        <v>11930</v>
      </c>
      <c r="B744" s="1" t="s">
        <v>6</v>
      </c>
      <c r="C744" s="1" t="s">
        <v>1402</v>
      </c>
      <c r="D744" s="1"/>
      <c r="E744" s="1" t="s">
        <v>11931</v>
      </c>
      <c r="F744" s="1" t="s">
        <v>11932</v>
      </c>
      <c r="G744" s="1" t="s">
        <v>8513</v>
      </c>
      <c r="H744" s="1" t="s">
        <v>8985</v>
      </c>
      <c r="I744" s="1">
        <v>2016.0</v>
      </c>
      <c r="J744" s="1" t="s">
        <v>8807</v>
      </c>
      <c r="K744" s="1" t="s">
        <v>1034</v>
      </c>
      <c r="L744" s="1" t="s">
        <v>9272</v>
      </c>
      <c r="M744" s="1" t="s">
        <v>11933</v>
      </c>
    </row>
    <row r="745">
      <c r="A745" s="1" t="s">
        <v>11934</v>
      </c>
      <c r="B745" s="1" t="s">
        <v>6</v>
      </c>
      <c r="C745" s="1" t="s">
        <v>1403</v>
      </c>
      <c r="D745" s="1"/>
      <c r="E745" s="1" t="s">
        <v>11935</v>
      </c>
      <c r="F745" s="1" t="s">
        <v>11936</v>
      </c>
      <c r="G745" s="1" t="s">
        <v>8513</v>
      </c>
      <c r="H745" s="1" t="s">
        <v>8985</v>
      </c>
      <c r="I745" s="1">
        <v>2010.0</v>
      </c>
      <c r="J745" s="1" t="s">
        <v>9076</v>
      </c>
      <c r="K745" s="1" t="s">
        <v>1116</v>
      </c>
      <c r="L745" s="1" t="s">
        <v>9272</v>
      </c>
      <c r="M745" s="1" t="s">
        <v>11937</v>
      </c>
    </row>
    <row r="746">
      <c r="A746" s="1" t="s">
        <v>11938</v>
      </c>
      <c r="B746" s="1" t="s">
        <v>6</v>
      </c>
      <c r="C746" s="1" t="s">
        <v>1404</v>
      </c>
      <c r="D746" s="1"/>
      <c r="E746" s="1" t="s">
        <v>11939</v>
      </c>
      <c r="F746" s="1" t="s">
        <v>11940</v>
      </c>
      <c r="G746" s="1" t="s">
        <v>9356</v>
      </c>
      <c r="H746" s="1" t="s">
        <v>8985</v>
      </c>
      <c r="I746" s="1">
        <v>2011.0</v>
      </c>
      <c r="J746" s="1" t="s">
        <v>8807</v>
      </c>
      <c r="K746" s="1" t="s">
        <v>532</v>
      </c>
      <c r="L746" s="1" t="s">
        <v>9272</v>
      </c>
      <c r="M746" s="1" t="s">
        <v>11941</v>
      </c>
    </row>
    <row r="747">
      <c r="A747" s="1" t="s">
        <v>11942</v>
      </c>
      <c r="B747" s="1" t="s">
        <v>6</v>
      </c>
      <c r="C747" s="1" t="s">
        <v>1405</v>
      </c>
      <c r="D747" s="1"/>
      <c r="E747" s="1" t="s">
        <v>11899</v>
      </c>
      <c r="F747" s="1" t="s">
        <v>11943</v>
      </c>
      <c r="G747" s="1" t="s">
        <v>9356</v>
      </c>
      <c r="H747" s="1" t="s">
        <v>8985</v>
      </c>
      <c r="I747" s="1">
        <v>2016.0</v>
      </c>
      <c r="J747" s="1" t="s">
        <v>8807</v>
      </c>
      <c r="K747" s="1" t="s">
        <v>618</v>
      </c>
      <c r="L747" s="1" t="s">
        <v>9272</v>
      </c>
      <c r="M747" s="1" t="s">
        <v>11944</v>
      </c>
    </row>
    <row r="748">
      <c r="A748" s="1" t="s">
        <v>11945</v>
      </c>
      <c r="B748" s="1" t="s">
        <v>6</v>
      </c>
      <c r="C748" s="1" t="s">
        <v>1406</v>
      </c>
      <c r="D748" s="1"/>
      <c r="E748" s="1" t="s">
        <v>11939</v>
      </c>
      <c r="F748" s="1" t="s">
        <v>11946</v>
      </c>
      <c r="G748" s="1" t="s">
        <v>8513</v>
      </c>
      <c r="H748" s="1" t="s">
        <v>8985</v>
      </c>
      <c r="I748" s="1">
        <v>2012.0</v>
      </c>
      <c r="J748" s="1" t="s">
        <v>8807</v>
      </c>
      <c r="K748" s="1" t="s">
        <v>618</v>
      </c>
      <c r="L748" s="1" t="s">
        <v>9272</v>
      </c>
      <c r="M748" s="1" t="s">
        <v>11947</v>
      </c>
    </row>
    <row r="749">
      <c r="A749" s="1" t="s">
        <v>11948</v>
      </c>
      <c r="B749" s="1" t="s">
        <v>6</v>
      </c>
      <c r="C749" s="1" t="s">
        <v>1407</v>
      </c>
      <c r="D749" s="1"/>
      <c r="E749" s="1" t="s">
        <v>11949</v>
      </c>
      <c r="F749" s="1" t="s">
        <v>11950</v>
      </c>
      <c r="G749" s="1" t="s">
        <v>8513</v>
      </c>
      <c r="H749" s="1" t="s">
        <v>8985</v>
      </c>
      <c r="I749" s="1">
        <v>2017.0</v>
      </c>
      <c r="J749" s="1" t="s">
        <v>8807</v>
      </c>
      <c r="K749" s="1" t="s">
        <v>1116</v>
      </c>
      <c r="L749" s="1" t="s">
        <v>9272</v>
      </c>
      <c r="M749" s="1" t="s">
        <v>11951</v>
      </c>
    </row>
    <row r="750">
      <c r="A750" s="1" t="s">
        <v>11952</v>
      </c>
      <c r="B750" s="1" t="s">
        <v>6</v>
      </c>
      <c r="C750" s="1" t="s">
        <v>1408</v>
      </c>
      <c r="D750" s="1"/>
      <c r="E750" s="1" t="s">
        <v>11953</v>
      </c>
      <c r="F750" s="1" t="s">
        <v>11954</v>
      </c>
      <c r="G750" s="1" t="s">
        <v>8513</v>
      </c>
      <c r="H750" s="1" t="s">
        <v>11233</v>
      </c>
      <c r="I750" s="1">
        <v>2017.0</v>
      </c>
      <c r="J750" s="1" t="s">
        <v>8547</v>
      </c>
      <c r="K750" s="1" t="s">
        <v>610</v>
      </c>
      <c r="L750" s="1" t="s">
        <v>11955</v>
      </c>
      <c r="M750" s="1" t="s">
        <v>11956</v>
      </c>
    </row>
    <row r="751">
      <c r="A751" s="1" t="s">
        <v>11957</v>
      </c>
      <c r="B751" s="1" t="s">
        <v>6</v>
      </c>
      <c r="C751" s="1" t="s">
        <v>1409</v>
      </c>
      <c r="D751" s="1"/>
      <c r="E751" s="1" t="s">
        <v>11958</v>
      </c>
      <c r="F751" s="1" t="s">
        <v>11959</v>
      </c>
      <c r="G751" s="1" t="s">
        <v>9545</v>
      </c>
      <c r="H751" s="1" t="s">
        <v>8830</v>
      </c>
      <c r="I751" s="1">
        <v>2016.0</v>
      </c>
      <c r="J751" s="1" t="s">
        <v>8547</v>
      </c>
      <c r="K751" s="1" t="s">
        <v>1410</v>
      </c>
      <c r="L751" s="1" t="s">
        <v>8681</v>
      </c>
      <c r="M751" s="1" t="s">
        <v>11960</v>
      </c>
    </row>
    <row r="752">
      <c r="A752" s="1" t="s">
        <v>11961</v>
      </c>
      <c r="B752" s="1" t="s">
        <v>7</v>
      </c>
      <c r="C752" s="1" t="s">
        <v>1411</v>
      </c>
      <c r="F752" s="1" t="s">
        <v>11962</v>
      </c>
      <c r="G752" s="1" t="s">
        <v>8545</v>
      </c>
      <c r="H752" s="1" t="s">
        <v>11963</v>
      </c>
      <c r="I752" s="1">
        <v>2019.0</v>
      </c>
      <c r="J752" s="1" t="s">
        <v>8493</v>
      </c>
      <c r="K752" s="1" t="s">
        <v>536</v>
      </c>
      <c r="L752" s="1" t="s">
        <v>11889</v>
      </c>
      <c r="M752" s="1" t="s">
        <v>11964</v>
      </c>
    </row>
    <row r="753">
      <c r="A753" s="1" t="s">
        <v>11965</v>
      </c>
      <c r="B753" s="1" t="s">
        <v>6</v>
      </c>
      <c r="C753" s="1" t="s">
        <v>1412</v>
      </c>
      <c r="D753" s="1"/>
      <c r="E753" s="1" t="s">
        <v>11966</v>
      </c>
      <c r="F753" s="1" t="s">
        <v>11967</v>
      </c>
      <c r="G753" s="1" t="s">
        <v>8545</v>
      </c>
      <c r="H753" s="1" t="s">
        <v>11968</v>
      </c>
      <c r="I753" s="1">
        <v>2017.0</v>
      </c>
      <c r="J753" s="1" t="s">
        <v>8547</v>
      </c>
      <c r="K753" s="1" t="s">
        <v>563</v>
      </c>
      <c r="L753" s="1" t="s">
        <v>8709</v>
      </c>
      <c r="M753" s="1" t="s">
        <v>11969</v>
      </c>
    </row>
    <row r="754">
      <c r="A754" s="1" t="s">
        <v>11970</v>
      </c>
      <c r="B754" s="1" t="s">
        <v>6</v>
      </c>
      <c r="C754" s="1" t="s">
        <v>1413</v>
      </c>
      <c r="D754" s="1"/>
      <c r="E754" s="1" t="s">
        <v>11971</v>
      </c>
      <c r="F754" s="1" t="s">
        <v>11972</v>
      </c>
      <c r="G754" s="1" t="s">
        <v>8513</v>
      </c>
      <c r="H754" s="1" t="s">
        <v>10827</v>
      </c>
      <c r="I754" s="1">
        <v>2015.0</v>
      </c>
      <c r="J754" s="1" t="s">
        <v>8515</v>
      </c>
      <c r="K754" s="1" t="s">
        <v>576</v>
      </c>
      <c r="L754" s="1" t="s">
        <v>9054</v>
      </c>
      <c r="M754" s="1" t="s">
        <v>11973</v>
      </c>
    </row>
    <row r="755">
      <c r="A755" s="1" t="s">
        <v>11974</v>
      </c>
      <c r="B755" s="1" t="s">
        <v>6</v>
      </c>
      <c r="C755" s="1" t="s">
        <v>1414</v>
      </c>
      <c r="D755" s="1"/>
      <c r="E755" s="1" t="s">
        <v>11975</v>
      </c>
      <c r="F755" s="1" t="s">
        <v>11976</v>
      </c>
      <c r="G755" s="1" t="s">
        <v>8545</v>
      </c>
      <c r="H755" s="1" t="s">
        <v>9793</v>
      </c>
      <c r="I755" s="1">
        <v>2012.0</v>
      </c>
      <c r="J755" s="1" t="s">
        <v>8547</v>
      </c>
      <c r="K755" s="1" t="s">
        <v>557</v>
      </c>
      <c r="L755" s="1" t="s">
        <v>8709</v>
      </c>
      <c r="M755" s="1" t="s">
        <v>11977</v>
      </c>
    </row>
    <row r="756">
      <c r="A756" s="1" t="s">
        <v>11978</v>
      </c>
      <c r="B756" s="1" t="s">
        <v>6</v>
      </c>
      <c r="C756" s="1" t="s">
        <v>1415</v>
      </c>
      <c r="D756" s="1"/>
      <c r="E756" s="1" t="s">
        <v>11979</v>
      </c>
      <c r="F756" s="1" t="s">
        <v>11980</v>
      </c>
      <c r="G756" s="1" t="s">
        <v>11428</v>
      </c>
      <c r="H756" s="1" t="s">
        <v>11429</v>
      </c>
      <c r="I756" s="1">
        <v>2013.0</v>
      </c>
      <c r="J756" s="1" t="s">
        <v>8547</v>
      </c>
      <c r="K756" s="1" t="s">
        <v>552</v>
      </c>
      <c r="L756" s="1" t="s">
        <v>8724</v>
      </c>
      <c r="M756" s="1" t="s">
        <v>11981</v>
      </c>
    </row>
    <row r="757">
      <c r="A757" s="1" t="s">
        <v>11982</v>
      </c>
      <c r="B757" s="1" t="s">
        <v>6</v>
      </c>
      <c r="C757" s="1" t="s">
        <v>1416</v>
      </c>
      <c r="D757" s="1"/>
      <c r="E757" s="1" t="s">
        <v>11983</v>
      </c>
      <c r="F757" s="1" t="s">
        <v>11984</v>
      </c>
      <c r="G757" s="1" t="s">
        <v>8513</v>
      </c>
      <c r="H757" s="1" t="s">
        <v>11985</v>
      </c>
      <c r="I757" s="1">
        <v>2016.0</v>
      </c>
      <c r="J757" s="1" t="s">
        <v>8493</v>
      </c>
      <c r="K757" s="1" t="s">
        <v>587</v>
      </c>
      <c r="L757" s="1" t="s">
        <v>8522</v>
      </c>
      <c r="M757" s="1" t="s">
        <v>11986</v>
      </c>
    </row>
    <row r="758">
      <c r="A758" s="1" t="s">
        <v>11987</v>
      </c>
      <c r="B758" s="1" t="s">
        <v>6</v>
      </c>
      <c r="C758" s="1" t="s">
        <v>1417</v>
      </c>
      <c r="D758" s="1"/>
      <c r="E758" s="1" t="s">
        <v>10276</v>
      </c>
      <c r="F758" s="1" t="s">
        <v>11988</v>
      </c>
      <c r="G758" s="1" t="s">
        <v>8545</v>
      </c>
      <c r="H758" s="1" t="s">
        <v>9287</v>
      </c>
      <c r="I758" s="1">
        <v>1995.0</v>
      </c>
      <c r="J758" s="1" t="s">
        <v>8613</v>
      </c>
      <c r="K758" s="1" t="s">
        <v>1314</v>
      </c>
      <c r="L758" s="1" t="s">
        <v>11989</v>
      </c>
      <c r="M758" s="1" t="s">
        <v>11990</v>
      </c>
    </row>
    <row r="759">
      <c r="A759" s="1" t="s">
        <v>11991</v>
      </c>
      <c r="B759" s="1" t="s">
        <v>6</v>
      </c>
      <c r="C759" s="1" t="s">
        <v>1418</v>
      </c>
      <c r="D759" s="1"/>
      <c r="E759" s="1" t="s">
        <v>11992</v>
      </c>
      <c r="F759" s="1" t="s">
        <v>11993</v>
      </c>
      <c r="G759" s="1" t="s">
        <v>8513</v>
      </c>
      <c r="H759" s="1" t="s">
        <v>9793</v>
      </c>
      <c r="I759" s="1">
        <v>1998.0</v>
      </c>
      <c r="J759" s="1" t="s">
        <v>8507</v>
      </c>
      <c r="K759" s="1" t="s">
        <v>546</v>
      </c>
      <c r="L759" s="1" t="s">
        <v>11994</v>
      </c>
      <c r="M759" s="1" t="s">
        <v>11995</v>
      </c>
    </row>
    <row r="760">
      <c r="A760" s="1" t="s">
        <v>11996</v>
      </c>
      <c r="B760" s="1" t="s">
        <v>6</v>
      </c>
      <c r="C760" s="1" t="s">
        <v>1419</v>
      </c>
      <c r="D760" s="1"/>
      <c r="E760" s="1" t="s">
        <v>11997</v>
      </c>
      <c r="F760" s="1" t="s">
        <v>11998</v>
      </c>
      <c r="G760" s="1" t="s">
        <v>11999</v>
      </c>
      <c r="H760" s="1" t="s">
        <v>9092</v>
      </c>
      <c r="I760" s="1">
        <v>1992.0</v>
      </c>
      <c r="J760" s="1" t="s">
        <v>8507</v>
      </c>
      <c r="K760" s="1" t="s">
        <v>565</v>
      </c>
      <c r="L760" s="1" t="s">
        <v>12000</v>
      </c>
      <c r="M760" s="1" t="s">
        <v>12001</v>
      </c>
    </row>
    <row r="761">
      <c r="A761" s="1" t="s">
        <v>12002</v>
      </c>
      <c r="B761" s="1" t="s">
        <v>7</v>
      </c>
      <c r="C761" s="1" t="s">
        <v>1420</v>
      </c>
      <c r="G761" s="1" t="s">
        <v>8513</v>
      </c>
      <c r="H761" s="1" t="s">
        <v>11332</v>
      </c>
      <c r="I761" s="1">
        <v>2019.0</v>
      </c>
      <c r="J761" s="1" t="s">
        <v>8613</v>
      </c>
      <c r="K761" s="1" t="s">
        <v>536</v>
      </c>
      <c r="L761" s="1" t="s">
        <v>12003</v>
      </c>
      <c r="M761" s="1" t="s">
        <v>12004</v>
      </c>
    </row>
    <row r="762">
      <c r="A762" s="1" t="s">
        <v>12005</v>
      </c>
      <c r="B762" s="1" t="s">
        <v>7</v>
      </c>
      <c r="C762" s="1" t="s">
        <v>1421</v>
      </c>
      <c r="F762" s="1" t="s">
        <v>12006</v>
      </c>
      <c r="G762" s="1" t="s">
        <v>8661</v>
      </c>
      <c r="H762" s="1" t="s">
        <v>12007</v>
      </c>
      <c r="I762" s="1">
        <v>2016.0</v>
      </c>
      <c r="J762" s="1" t="s">
        <v>8807</v>
      </c>
      <c r="K762" s="1" t="s">
        <v>536</v>
      </c>
      <c r="L762" s="1" t="s">
        <v>9093</v>
      </c>
      <c r="M762" s="1" t="s">
        <v>12008</v>
      </c>
    </row>
    <row r="763">
      <c r="A763" s="1" t="s">
        <v>12009</v>
      </c>
      <c r="B763" s="1" t="s">
        <v>7</v>
      </c>
      <c r="C763" s="1" t="s">
        <v>1422</v>
      </c>
      <c r="F763" s="1" t="s">
        <v>12010</v>
      </c>
      <c r="G763" s="1" t="s">
        <v>8513</v>
      </c>
      <c r="H763" s="1" t="s">
        <v>12011</v>
      </c>
      <c r="I763" s="1">
        <v>2017.0</v>
      </c>
      <c r="J763" s="1" t="s">
        <v>8493</v>
      </c>
      <c r="K763" s="1" t="s">
        <v>1044</v>
      </c>
      <c r="L763" s="1" t="s">
        <v>12012</v>
      </c>
      <c r="M763" s="1" t="s">
        <v>12013</v>
      </c>
    </row>
    <row r="764">
      <c r="A764" s="1" t="s">
        <v>12014</v>
      </c>
      <c r="B764" s="1" t="s">
        <v>6</v>
      </c>
      <c r="C764" s="1" t="s">
        <v>1423</v>
      </c>
      <c r="D764" s="1"/>
      <c r="E764" s="1" t="s">
        <v>12015</v>
      </c>
      <c r="F764" s="1" t="s">
        <v>12016</v>
      </c>
      <c r="G764" s="1" t="s">
        <v>8545</v>
      </c>
      <c r="H764" s="1" t="s">
        <v>8980</v>
      </c>
      <c r="I764" s="1">
        <v>2016.0</v>
      </c>
      <c r="J764" s="1" t="s">
        <v>8547</v>
      </c>
      <c r="K764" s="1" t="s">
        <v>542</v>
      </c>
      <c r="L764" s="1" t="s">
        <v>8802</v>
      </c>
      <c r="M764" s="1" t="s">
        <v>12017</v>
      </c>
    </row>
    <row r="765">
      <c r="A765" s="1" t="s">
        <v>12018</v>
      </c>
      <c r="B765" s="1" t="s">
        <v>6</v>
      </c>
      <c r="C765" s="1" t="s">
        <v>1424</v>
      </c>
      <c r="D765" s="1"/>
      <c r="E765" s="1" t="s">
        <v>12019</v>
      </c>
      <c r="F765" s="1" t="s">
        <v>12020</v>
      </c>
      <c r="G765" s="1" t="s">
        <v>8513</v>
      </c>
      <c r="H765" s="1" t="s">
        <v>11114</v>
      </c>
      <c r="I765" s="1">
        <v>2018.0</v>
      </c>
      <c r="J765" s="1" t="s">
        <v>8515</v>
      </c>
      <c r="K765" s="1" t="s">
        <v>561</v>
      </c>
      <c r="L765" s="1" t="s">
        <v>8928</v>
      </c>
      <c r="M765" s="1" t="s">
        <v>12021</v>
      </c>
    </row>
    <row r="766">
      <c r="A766" s="1" t="s">
        <v>12022</v>
      </c>
      <c r="B766" s="1" t="s">
        <v>6</v>
      </c>
      <c r="C766" s="1" t="s">
        <v>1425</v>
      </c>
      <c r="D766" s="1"/>
      <c r="E766" s="1" t="s">
        <v>12023</v>
      </c>
      <c r="F766" s="1" t="s">
        <v>12024</v>
      </c>
      <c r="G766" s="1" t="s">
        <v>8513</v>
      </c>
      <c r="H766" s="1" t="s">
        <v>9271</v>
      </c>
      <c r="I766" s="1">
        <v>2016.0</v>
      </c>
      <c r="J766" s="1" t="s">
        <v>8507</v>
      </c>
      <c r="K766" s="1" t="s">
        <v>717</v>
      </c>
      <c r="L766" s="1" t="s">
        <v>8783</v>
      </c>
      <c r="M766" s="1" t="s">
        <v>12025</v>
      </c>
    </row>
    <row r="767">
      <c r="A767" s="1" t="s">
        <v>12026</v>
      </c>
      <c r="B767" s="1" t="s">
        <v>6</v>
      </c>
      <c r="C767" s="1" t="s">
        <v>1426</v>
      </c>
      <c r="D767" s="1"/>
      <c r="E767" s="1" t="s">
        <v>12027</v>
      </c>
      <c r="F767" s="1" t="s">
        <v>12028</v>
      </c>
      <c r="G767" s="1" t="s">
        <v>12029</v>
      </c>
      <c r="H767" s="1" t="s">
        <v>8961</v>
      </c>
      <c r="I767" s="1">
        <v>2018.0</v>
      </c>
      <c r="J767" s="1" t="s">
        <v>8493</v>
      </c>
      <c r="K767" s="1" t="s">
        <v>803</v>
      </c>
      <c r="L767" s="1" t="s">
        <v>8681</v>
      </c>
      <c r="M767" s="1" t="s">
        <v>12030</v>
      </c>
    </row>
    <row r="768">
      <c r="A768" s="1" t="s">
        <v>12031</v>
      </c>
      <c r="B768" s="1" t="s">
        <v>7</v>
      </c>
      <c r="C768" s="1" t="s">
        <v>1427</v>
      </c>
      <c r="F768" s="1" t="s">
        <v>12032</v>
      </c>
      <c r="G768" s="1" t="s">
        <v>8513</v>
      </c>
      <c r="H768" s="1" t="s">
        <v>12033</v>
      </c>
      <c r="I768" s="1">
        <v>2015.0</v>
      </c>
      <c r="J768" s="1" t="s">
        <v>8547</v>
      </c>
      <c r="K768" s="1" t="s">
        <v>536</v>
      </c>
      <c r="L768" s="1" t="s">
        <v>12034</v>
      </c>
      <c r="M768" s="1" t="s">
        <v>12035</v>
      </c>
    </row>
    <row r="769">
      <c r="A769" s="1" t="s">
        <v>12036</v>
      </c>
      <c r="B769" s="1" t="s">
        <v>6</v>
      </c>
      <c r="C769" s="1" t="s">
        <v>1428</v>
      </c>
      <c r="D769" s="1"/>
      <c r="E769" s="1" t="s">
        <v>12037</v>
      </c>
      <c r="F769" s="1" t="s">
        <v>12038</v>
      </c>
      <c r="G769" s="1" t="s">
        <v>8513</v>
      </c>
      <c r="H769" s="1" t="s">
        <v>8965</v>
      </c>
      <c r="I769" s="1">
        <v>2018.0</v>
      </c>
      <c r="J769" s="1" t="s">
        <v>8493</v>
      </c>
      <c r="K769" s="1" t="s">
        <v>645</v>
      </c>
      <c r="L769" s="1" t="s">
        <v>8516</v>
      </c>
      <c r="M769" s="1" t="s">
        <v>12039</v>
      </c>
    </row>
    <row r="770">
      <c r="A770" s="1" t="s">
        <v>12040</v>
      </c>
      <c r="B770" s="1" t="s">
        <v>7</v>
      </c>
      <c r="C770" s="1" t="s">
        <v>1429</v>
      </c>
      <c r="G770" s="1" t="s">
        <v>8611</v>
      </c>
      <c r="H770" s="1" t="s">
        <v>11168</v>
      </c>
      <c r="I770" s="1">
        <v>2016.0</v>
      </c>
      <c r="J770" s="1" t="s">
        <v>8613</v>
      </c>
      <c r="K770" s="1" t="s">
        <v>536</v>
      </c>
      <c r="L770" s="1" t="s">
        <v>12041</v>
      </c>
      <c r="M770" s="1" t="s">
        <v>12042</v>
      </c>
    </row>
    <row r="771">
      <c r="A771" s="1" t="s">
        <v>12043</v>
      </c>
      <c r="B771" s="1" t="s">
        <v>7</v>
      </c>
      <c r="C771" s="1" t="s">
        <v>1430</v>
      </c>
      <c r="H771" s="1" t="s">
        <v>12044</v>
      </c>
      <c r="I771" s="1">
        <v>2018.0</v>
      </c>
      <c r="J771" s="1" t="s">
        <v>8493</v>
      </c>
      <c r="K771" s="1" t="s">
        <v>536</v>
      </c>
      <c r="L771" s="1" t="s">
        <v>12045</v>
      </c>
      <c r="M771" s="1" t="s">
        <v>12046</v>
      </c>
    </row>
    <row r="772">
      <c r="A772" s="1" t="s">
        <v>12047</v>
      </c>
      <c r="B772" s="1" t="s">
        <v>6</v>
      </c>
      <c r="C772" s="1" t="s">
        <v>1431</v>
      </c>
      <c r="D772" s="1"/>
      <c r="E772" s="1" t="s">
        <v>12048</v>
      </c>
      <c r="F772" s="1" t="s">
        <v>12049</v>
      </c>
      <c r="G772" s="1" t="s">
        <v>8545</v>
      </c>
      <c r="H772" s="1" t="s">
        <v>9017</v>
      </c>
      <c r="I772" s="1">
        <v>1972.0</v>
      </c>
      <c r="J772" s="1" t="s">
        <v>8613</v>
      </c>
      <c r="K772" s="1" t="s">
        <v>591</v>
      </c>
      <c r="L772" s="1" t="s">
        <v>10432</v>
      </c>
      <c r="M772" s="1" t="s">
        <v>12050</v>
      </c>
    </row>
    <row r="773">
      <c r="A773" s="1" t="s">
        <v>12051</v>
      </c>
      <c r="B773" s="1" t="s">
        <v>6</v>
      </c>
      <c r="C773" s="1" t="s">
        <v>1432</v>
      </c>
      <c r="D773" s="1"/>
      <c r="E773" s="1" t="s">
        <v>12052</v>
      </c>
      <c r="F773" s="1" t="s">
        <v>12053</v>
      </c>
      <c r="G773" s="1" t="s">
        <v>12054</v>
      </c>
      <c r="H773" s="1" t="s">
        <v>9001</v>
      </c>
      <c r="I773" s="1">
        <v>2019.0</v>
      </c>
      <c r="J773" s="1" t="s">
        <v>8613</v>
      </c>
      <c r="K773" s="1" t="s">
        <v>764</v>
      </c>
      <c r="L773" s="1" t="s">
        <v>8501</v>
      </c>
      <c r="M773" s="1" t="s">
        <v>12055</v>
      </c>
    </row>
    <row r="774">
      <c r="A774" s="1" t="s">
        <v>12056</v>
      </c>
      <c r="B774" s="1" t="s">
        <v>6</v>
      </c>
      <c r="C774" s="1" t="s">
        <v>1433</v>
      </c>
      <c r="D774" s="1"/>
      <c r="E774" s="1" t="s">
        <v>12057</v>
      </c>
      <c r="F774" s="1" t="s">
        <v>12058</v>
      </c>
      <c r="G774" s="1" t="s">
        <v>12059</v>
      </c>
      <c r="H774" s="1" t="s">
        <v>8606</v>
      </c>
      <c r="I774" s="1">
        <v>2019.0</v>
      </c>
      <c r="J774" s="1" t="s">
        <v>8493</v>
      </c>
      <c r="K774" s="1" t="s">
        <v>582</v>
      </c>
      <c r="L774" s="1" t="s">
        <v>8802</v>
      </c>
      <c r="M774" s="1" t="s">
        <v>12060</v>
      </c>
    </row>
    <row r="775">
      <c r="A775" s="1" t="s">
        <v>12061</v>
      </c>
      <c r="B775" s="1" t="s">
        <v>6</v>
      </c>
      <c r="C775" s="1" t="s">
        <v>1434</v>
      </c>
      <c r="D775" s="1"/>
      <c r="E775" s="1" t="s">
        <v>12062</v>
      </c>
      <c r="F775" s="1" t="s">
        <v>12063</v>
      </c>
      <c r="G775" s="1" t="s">
        <v>8545</v>
      </c>
      <c r="H775" s="1" t="s">
        <v>9017</v>
      </c>
      <c r="I775" s="1">
        <v>1982.0</v>
      </c>
      <c r="J775" s="1" t="s">
        <v>8547</v>
      </c>
      <c r="K775" s="1" t="s">
        <v>671</v>
      </c>
      <c r="L775" s="1" t="s">
        <v>8620</v>
      </c>
      <c r="M775" s="1" t="s">
        <v>12064</v>
      </c>
    </row>
    <row r="776">
      <c r="A776" s="1" t="s">
        <v>12065</v>
      </c>
      <c r="B776" s="1" t="s">
        <v>6</v>
      </c>
      <c r="C776" s="1" t="s">
        <v>1435</v>
      </c>
      <c r="D776" s="1"/>
      <c r="E776" s="1" t="s">
        <v>12066</v>
      </c>
      <c r="F776" s="1" t="s">
        <v>12067</v>
      </c>
      <c r="G776" s="1" t="s">
        <v>8545</v>
      </c>
      <c r="H776" s="1" t="s">
        <v>10268</v>
      </c>
      <c r="I776" s="1">
        <v>2011.0</v>
      </c>
      <c r="J776" s="1" t="s">
        <v>8547</v>
      </c>
      <c r="K776" s="1" t="s">
        <v>685</v>
      </c>
      <c r="L776" s="1" t="s">
        <v>10323</v>
      </c>
      <c r="M776" s="1" t="s">
        <v>12068</v>
      </c>
    </row>
    <row r="777">
      <c r="A777" s="1" t="s">
        <v>12069</v>
      </c>
      <c r="B777" s="1" t="s">
        <v>6</v>
      </c>
      <c r="C777" s="1" t="s">
        <v>1436</v>
      </c>
      <c r="D777" s="1"/>
      <c r="E777" s="1" t="s">
        <v>12070</v>
      </c>
      <c r="F777" s="1" t="s">
        <v>12071</v>
      </c>
      <c r="G777" s="1" t="s">
        <v>12072</v>
      </c>
      <c r="H777" s="1" t="s">
        <v>12073</v>
      </c>
      <c r="I777" s="1">
        <v>2015.0</v>
      </c>
      <c r="J777" s="1" t="s">
        <v>8493</v>
      </c>
      <c r="K777" s="1" t="s">
        <v>563</v>
      </c>
      <c r="L777" s="1" t="s">
        <v>8646</v>
      </c>
      <c r="M777" s="1" t="s">
        <v>12074</v>
      </c>
    </row>
    <row r="778">
      <c r="A778" s="1" t="s">
        <v>12075</v>
      </c>
      <c r="B778" s="1" t="s">
        <v>6</v>
      </c>
      <c r="C778" s="1" t="s">
        <v>1437</v>
      </c>
      <c r="D778" s="1"/>
      <c r="E778" s="1" t="s">
        <v>12076</v>
      </c>
      <c r="F778" s="1" t="s">
        <v>12077</v>
      </c>
      <c r="G778" s="1" t="s">
        <v>8513</v>
      </c>
      <c r="H778" s="1" t="s">
        <v>10069</v>
      </c>
      <c r="I778" s="1">
        <v>2016.0</v>
      </c>
      <c r="J778" s="1" t="s">
        <v>9260</v>
      </c>
      <c r="K778" s="1" t="s">
        <v>894</v>
      </c>
      <c r="L778" s="1" t="s">
        <v>9139</v>
      </c>
      <c r="M778" s="1" t="s">
        <v>12078</v>
      </c>
    </row>
    <row r="779">
      <c r="A779" s="1" t="s">
        <v>12079</v>
      </c>
      <c r="B779" s="1" t="s">
        <v>7</v>
      </c>
      <c r="C779" s="1" t="s">
        <v>1438</v>
      </c>
      <c r="F779" s="1" t="s">
        <v>12080</v>
      </c>
      <c r="G779" s="1" t="s">
        <v>9297</v>
      </c>
      <c r="H779" s="1" t="s">
        <v>12081</v>
      </c>
      <c r="I779" s="1">
        <v>2015.0</v>
      </c>
      <c r="J779" s="1" t="s">
        <v>8613</v>
      </c>
      <c r="K779" s="1" t="s">
        <v>536</v>
      </c>
      <c r="L779" s="1" t="s">
        <v>8788</v>
      </c>
      <c r="M779" s="1" t="s">
        <v>12082</v>
      </c>
    </row>
    <row r="780">
      <c r="A780" s="1" t="s">
        <v>12083</v>
      </c>
      <c r="B780" s="1" t="s">
        <v>7</v>
      </c>
      <c r="C780" s="1" t="s">
        <v>1439</v>
      </c>
      <c r="F780" s="1" t="s">
        <v>12084</v>
      </c>
      <c r="G780" s="1" t="s">
        <v>9297</v>
      </c>
      <c r="H780" s="1" t="s">
        <v>12081</v>
      </c>
      <c r="I780" s="1">
        <v>2015.0</v>
      </c>
      <c r="J780" s="1" t="s">
        <v>8547</v>
      </c>
      <c r="K780" s="1" t="s">
        <v>536</v>
      </c>
      <c r="L780" s="1" t="s">
        <v>8788</v>
      </c>
      <c r="M780" s="1" t="s">
        <v>12085</v>
      </c>
    </row>
    <row r="781">
      <c r="A781" s="1" t="s">
        <v>12086</v>
      </c>
      <c r="B781" s="1" t="s">
        <v>7</v>
      </c>
      <c r="C781" s="1" t="s">
        <v>1440</v>
      </c>
      <c r="F781" s="1" t="s">
        <v>12087</v>
      </c>
      <c r="G781" s="1" t="s">
        <v>12088</v>
      </c>
      <c r="H781" s="1" t="s">
        <v>12089</v>
      </c>
      <c r="I781" s="1">
        <v>2018.0</v>
      </c>
      <c r="J781" s="1" t="s">
        <v>8807</v>
      </c>
      <c r="K781" s="1" t="s">
        <v>536</v>
      </c>
      <c r="L781" s="1" t="s">
        <v>9093</v>
      </c>
      <c r="M781" s="1" t="s">
        <v>12090</v>
      </c>
    </row>
    <row r="782">
      <c r="A782" s="1" t="s">
        <v>12091</v>
      </c>
      <c r="B782" s="1" t="s">
        <v>6</v>
      </c>
      <c r="C782" s="1" t="s">
        <v>1441</v>
      </c>
      <c r="D782" s="1"/>
      <c r="E782" s="1" t="s">
        <v>12092</v>
      </c>
      <c r="G782" s="1" t="s">
        <v>9043</v>
      </c>
      <c r="H782" s="1" t="s">
        <v>9244</v>
      </c>
      <c r="I782" s="1">
        <v>2013.0</v>
      </c>
      <c r="J782" s="1" t="s">
        <v>8680</v>
      </c>
      <c r="K782" s="1" t="s">
        <v>1442</v>
      </c>
      <c r="L782" s="1" t="s">
        <v>8663</v>
      </c>
      <c r="M782" s="1" t="s">
        <v>12093</v>
      </c>
    </row>
    <row r="783">
      <c r="A783" s="1" t="s">
        <v>12094</v>
      </c>
      <c r="B783" s="1" t="s">
        <v>6</v>
      </c>
      <c r="C783" s="1" t="s">
        <v>1443</v>
      </c>
      <c r="D783" s="1"/>
      <c r="E783" s="1" t="s">
        <v>12095</v>
      </c>
      <c r="F783" s="1" t="s">
        <v>12096</v>
      </c>
      <c r="G783" s="1" t="s">
        <v>9367</v>
      </c>
      <c r="H783" s="1" t="s">
        <v>12097</v>
      </c>
      <c r="I783" s="1">
        <v>1997.0</v>
      </c>
      <c r="J783" s="1" t="s">
        <v>8515</v>
      </c>
      <c r="K783" s="1" t="s">
        <v>550</v>
      </c>
      <c r="L783" s="1" t="s">
        <v>8724</v>
      </c>
      <c r="M783" s="1" t="s">
        <v>12098</v>
      </c>
    </row>
    <row r="784">
      <c r="A784" s="1" t="s">
        <v>12099</v>
      </c>
      <c r="B784" s="1" t="s">
        <v>6</v>
      </c>
      <c r="C784" s="1" t="s">
        <v>1444</v>
      </c>
      <c r="G784" s="1" t="s">
        <v>8513</v>
      </c>
      <c r="H784" s="1" t="s">
        <v>9244</v>
      </c>
      <c r="I784" s="1">
        <v>2013.0</v>
      </c>
      <c r="J784" s="1" t="s">
        <v>8680</v>
      </c>
      <c r="K784" s="1" t="s">
        <v>1442</v>
      </c>
      <c r="L784" s="1" t="s">
        <v>12100</v>
      </c>
      <c r="M784" s="1" t="s">
        <v>12101</v>
      </c>
    </row>
    <row r="785">
      <c r="A785" s="1" t="s">
        <v>12102</v>
      </c>
      <c r="B785" s="1" t="s">
        <v>7</v>
      </c>
      <c r="C785" s="1" t="s">
        <v>1445</v>
      </c>
      <c r="F785" s="1" t="s">
        <v>12103</v>
      </c>
      <c r="G785" s="1" t="s">
        <v>8672</v>
      </c>
      <c r="H785" s="1" t="s">
        <v>8882</v>
      </c>
      <c r="I785" s="1">
        <v>2010.0</v>
      </c>
      <c r="J785" s="1" t="s">
        <v>8613</v>
      </c>
      <c r="K785" s="1" t="s">
        <v>536</v>
      </c>
      <c r="L785" s="1" t="s">
        <v>9208</v>
      </c>
      <c r="M785" s="1" t="s">
        <v>12104</v>
      </c>
    </row>
    <row r="786">
      <c r="A786" s="1" t="s">
        <v>12105</v>
      </c>
      <c r="B786" s="1" t="s">
        <v>7</v>
      </c>
      <c r="C786" s="1" t="s">
        <v>1446</v>
      </c>
      <c r="F786" s="1" t="s">
        <v>12106</v>
      </c>
      <c r="G786" s="1" t="s">
        <v>8638</v>
      </c>
      <c r="H786" s="1" t="s">
        <v>8795</v>
      </c>
      <c r="I786" s="1">
        <v>2019.0</v>
      </c>
      <c r="J786" s="1" t="s">
        <v>8493</v>
      </c>
      <c r="K786" s="1" t="s">
        <v>536</v>
      </c>
      <c r="L786" s="1" t="s">
        <v>8640</v>
      </c>
      <c r="M786" s="1" t="s">
        <v>12107</v>
      </c>
    </row>
    <row r="787">
      <c r="A787" s="1" t="s">
        <v>12108</v>
      </c>
      <c r="B787" s="1" t="s">
        <v>6</v>
      </c>
      <c r="C787" s="1" t="s">
        <v>1447</v>
      </c>
      <c r="D787" s="1"/>
      <c r="E787" s="1" t="s">
        <v>12109</v>
      </c>
      <c r="F787" s="1" t="s">
        <v>12110</v>
      </c>
      <c r="G787" s="1" t="s">
        <v>8513</v>
      </c>
      <c r="H787" s="1" t="s">
        <v>11129</v>
      </c>
      <c r="I787" s="1">
        <v>2015.0</v>
      </c>
      <c r="J787" s="1" t="s">
        <v>8493</v>
      </c>
      <c r="K787" s="1" t="s">
        <v>720</v>
      </c>
      <c r="L787" s="1" t="s">
        <v>8948</v>
      </c>
      <c r="M787" s="1" t="s">
        <v>12111</v>
      </c>
    </row>
    <row r="788">
      <c r="A788" s="1" t="s">
        <v>12112</v>
      </c>
      <c r="B788" s="1" t="s">
        <v>7</v>
      </c>
      <c r="C788" s="1" t="s">
        <v>1448</v>
      </c>
      <c r="F788" s="1" t="s">
        <v>12113</v>
      </c>
      <c r="G788" s="1" t="s">
        <v>12114</v>
      </c>
      <c r="H788" s="1" t="s">
        <v>12115</v>
      </c>
      <c r="I788" s="1">
        <v>2018.0</v>
      </c>
      <c r="J788" s="1" t="s">
        <v>8807</v>
      </c>
      <c r="K788" s="1" t="s">
        <v>628</v>
      </c>
      <c r="L788" s="1" t="s">
        <v>9093</v>
      </c>
      <c r="M788" s="1" t="s">
        <v>12116</v>
      </c>
    </row>
    <row r="789">
      <c r="A789" s="1" t="s">
        <v>12117</v>
      </c>
      <c r="B789" s="1" t="s">
        <v>6</v>
      </c>
      <c r="C789" s="1" t="s">
        <v>1449</v>
      </c>
      <c r="D789" s="1"/>
      <c r="E789" s="1" t="s">
        <v>12118</v>
      </c>
      <c r="F789" s="1" t="s">
        <v>12113</v>
      </c>
      <c r="G789" s="1" t="s">
        <v>12114</v>
      </c>
      <c r="H789" s="1" t="s">
        <v>12119</v>
      </c>
      <c r="I789" s="1">
        <v>2017.0</v>
      </c>
      <c r="J789" s="1" t="s">
        <v>8807</v>
      </c>
      <c r="K789" s="1" t="s">
        <v>1005</v>
      </c>
      <c r="L789" s="1" t="s">
        <v>11928</v>
      </c>
      <c r="M789" s="1" t="s">
        <v>12120</v>
      </c>
    </row>
    <row r="790">
      <c r="A790" s="1" t="s">
        <v>12121</v>
      </c>
      <c r="B790" s="1" t="s">
        <v>7</v>
      </c>
      <c r="C790" s="1" t="s">
        <v>1450</v>
      </c>
      <c r="F790" s="1" t="s">
        <v>12122</v>
      </c>
      <c r="G790" s="1" t="s">
        <v>8655</v>
      </c>
      <c r="H790" s="1" t="s">
        <v>8835</v>
      </c>
      <c r="I790" s="1">
        <v>2015.0</v>
      </c>
      <c r="J790" s="1" t="s">
        <v>8547</v>
      </c>
      <c r="K790" s="1" t="s">
        <v>536</v>
      </c>
      <c r="L790" s="1" t="s">
        <v>8836</v>
      </c>
      <c r="M790" s="1" t="s">
        <v>12123</v>
      </c>
    </row>
    <row r="791">
      <c r="A791" s="1" t="s">
        <v>12124</v>
      </c>
      <c r="B791" s="1" t="s">
        <v>6</v>
      </c>
      <c r="C791" s="1" t="s">
        <v>1451</v>
      </c>
      <c r="D791" s="1"/>
      <c r="E791" s="1" t="s">
        <v>12125</v>
      </c>
      <c r="F791" s="1" t="s">
        <v>12126</v>
      </c>
      <c r="G791" s="1" t="s">
        <v>8513</v>
      </c>
      <c r="H791" s="1" t="s">
        <v>12127</v>
      </c>
      <c r="I791" s="1">
        <v>2019.0</v>
      </c>
      <c r="J791" s="1" t="s">
        <v>8493</v>
      </c>
      <c r="K791" s="1" t="s">
        <v>563</v>
      </c>
      <c r="L791" s="1" t="s">
        <v>11021</v>
      </c>
      <c r="M791" s="1" t="s">
        <v>12128</v>
      </c>
    </row>
    <row r="792">
      <c r="A792" s="1" t="s">
        <v>12129</v>
      </c>
      <c r="B792" s="1" t="s">
        <v>6</v>
      </c>
      <c r="C792" s="1" t="s">
        <v>1452</v>
      </c>
      <c r="D792" s="1"/>
      <c r="E792" s="1" t="s">
        <v>12130</v>
      </c>
      <c r="F792" s="1" t="s">
        <v>12131</v>
      </c>
      <c r="G792" s="1" t="s">
        <v>8499</v>
      </c>
      <c r="H792" s="1" t="s">
        <v>12132</v>
      </c>
      <c r="I792" s="1">
        <v>2016.0</v>
      </c>
      <c r="J792" s="1" t="s">
        <v>8493</v>
      </c>
      <c r="K792" s="1" t="s">
        <v>673</v>
      </c>
      <c r="L792" s="1" t="s">
        <v>8663</v>
      </c>
      <c r="M792" s="1" t="s">
        <v>12133</v>
      </c>
    </row>
    <row r="793">
      <c r="A793" s="1" t="s">
        <v>12134</v>
      </c>
      <c r="B793" s="1" t="s">
        <v>7</v>
      </c>
      <c r="C793" s="1" t="s">
        <v>1453</v>
      </c>
      <c r="F793" s="1" t="s">
        <v>12135</v>
      </c>
      <c r="G793" s="1" t="s">
        <v>8672</v>
      </c>
      <c r="H793" s="1" t="s">
        <v>12136</v>
      </c>
      <c r="I793" s="1">
        <v>2016.0</v>
      </c>
      <c r="J793" s="1" t="s">
        <v>8547</v>
      </c>
      <c r="K793" s="1" t="s">
        <v>526</v>
      </c>
      <c r="L793" s="1" t="s">
        <v>12137</v>
      </c>
      <c r="M793" s="1" t="s">
        <v>12138</v>
      </c>
    </row>
    <row r="794">
      <c r="A794" s="1" t="s">
        <v>12139</v>
      </c>
      <c r="B794" s="1" t="s">
        <v>6</v>
      </c>
      <c r="C794" s="1" t="s">
        <v>1454</v>
      </c>
      <c r="D794" s="1"/>
      <c r="E794" s="1" t="s">
        <v>12140</v>
      </c>
      <c r="F794" s="1" t="s">
        <v>12141</v>
      </c>
      <c r="G794" s="1" t="s">
        <v>9545</v>
      </c>
      <c r="H794" s="1" t="s">
        <v>9651</v>
      </c>
      <c r="I794" s="1">
        <v>2015.0</v>
      </c>
      <c r="J794" s="1" t="s">
        <v>8547</v>
      </c>
      <c r="K794" s="1" t="s">
        <v>540</v>
      </c>
      <c r="L794" s="1" t="s">
        <v>8992</v>
      </c>
      <c r="M794" s="1" t="s">
        <v>12142</v>
      </c>
    </row>
    <row r="795">
      <c r="A795" s="1" t="s">
        <v>12143</v>
      </c>
      <c r="B795" s="1" t="s">
        <v>7</v>
      </c>
      <c r="C795" s="1" t="s">
        <v>1455</v>
      </c>
      <c r="F795" s="1" t="s">
        <v>12144</v>
      </c>
      <c r="H795" s="1" t="s">
        <v>12145</v>
      </c>
      <c r="I795" s="1">
        <v>2016.0</v>
      </c>
      <c r="J795" s="1" t="s">
        <v>8493</v>
      </c>
      <c r="K795" s="1" t="s">
        <v>571</v>
      </c>
      <c r="L795" s="1" t="s">
        <v>8717</v>
      </c>
      <c r="M795" s="1" t="s">
        <v>12146</v>
      </c>
    </row>
    <row r="796">
      <c r="A796" s="1" t="s">
        <v>12147</v>
      </c>
      <c r="B796" s="1" t="s">
        <v>6</v>
      </c>
      <c r="C796" s="1" t="s">
        <v>1456</v>
      </c>
      <c r="D796" s="1"/>
      <c r="E796" s="1" t="s">
        <v>12148</v>
      </c>
      <c r="F796" s="1" t="s">
        <v>12149</v>
      </c>
      <c r="G796" s="1" t="s">
        <v>8513</v>
      </c>
      <c r="H796" s="1" t="s">
        <v>10069</v>
      </c>
      <c r="I796" s="1">
        <v>1996.0</v>
      </c>
      <c r="J796" s="1" t="s">
        <v>8515</v>
      </c>
      <c r="K796" s="1" t="s">
        <v>595</v>
      </c>
      <c r="L796" s="1" t="s">
        <v>9590</v>
      </c>
      <c r="M796" s="1" t="s">
        <v>12150</v>
      </c>
    </row>
    <row r="797">
      <c r="A797" s="1" t="s">
        <v>12151</v>
      </c>
      <c r="B797" s="1" t="s">
        <v>6</v>
      </c>
      <c r="C797" s="1" t="s">
        <v>1457</v>
      </c>
      <c r="D797" s="1"/>
      <c r="E797" s="1" t="s">
        <v>12152</v>
      </c>
      <c r="F797" s="1" t="s">
        <v>12153</v>
      </c>
      <c r="G797" s="1" t="s">
        <v>8513</v>
      </c>
      <c r="H797" s="1" t="s">
        <v>10069</v>
      </c>
      <c r="I797" s="1">
        <v>1992.0</v>
      </c>
      <c r="J797" s="1" t="s">
        <v>8515</v>
      </c>
      <c r="K797" s="1" t="s">
        <v>1288</v>
      </c>
      <c r="L797" s="1" t="s">
        <v>8691</v>
      </c>
      <c r="M797" s="1" t="s">
        <v>12154</v>
      </c>
    </row>
    <row r="798">
      <c r="A798" s="1" t="s">
        <v>12155</v>
      </c>
      <c r="B798" s="1" t="s">
        <v>6</v>
      </c>
      <c r="C798" s="1" t="s">
        <v>1458</v>
      </c>
      <c r="D798" s="1"/>
      <c r="E798" s="1" t="s">
        <v>12156</v>
      </c>
      <c r="F798" s="1" t="s">
        <v>12157</v>
      </c>
      <c r="G798" s="1" t="s">
        <v>8678</v>
      </c>
      <c r="H798" s="1" t="s">
        <v>12158</v>
      </c>
      <c r="I798" s="1">
        <v>2008.0</v>
      </c>
      <c r="J798" s="1" t="s">
        <v>8547</v>
      </c>
      <c r="K798" s="1" t="s">
        <v>618</v>
      </c>
      <c r="L798" s="1" t="s">
        <v>8709</v>
      </c>
      <c r="M798" s="1" t="s">
        <v>12159</v>
      </c>
    </row>
    <row r="799">
      <c r="A799" s="1" t="s">
        <v>12160</v>
      </c>
      <c r="B799" s="1" t="s">
        <v>7</v>
      </c>
      <c r="C799" s="1" t="s">
        <v>1459</v>
      </c>
      <c r="F799" s="1" t="s">
        <v>12161</v>
      </c>
      <c r="G799" s="1" t="s">
        <v>8655</v>
      </c>
      <c r="H799" s="1" t="s">
        <v>8521</v>
      </c>
      <c r="I799" s="1">
        <v>2017.0</v>
      </c>
      <c r="J799" s="1" t="s">
        <v>8547</v>
      </c>
      <c r="K799" s="1" t="s">
        <v>536</v>
      </c>
      <c r="L799" s="1" t="s">
        <v>8836</v>
      </c>
      <c r="M799" s="1" t="s">
        <v>12162</v>
      </c>
    </row>
    <row r="800">
      <c r="A800" s="1" t="s">
        <v>12163</v>
      </c>
      <c r="B800" s="1" t="s">
        <v>6</v>
      </c>
      <c r="C800" s="1" t="s">
        <v>1460</v>
      </c>
      <c r="D800" s="1"/>
      <c r="E800" s="1" t="s">
        <v>11222</v>
      </c>
      <c r="F800" s="1" t="s">
        <v>12164</v>
      </c>
      <c r="G800" s="1" t="s">
        <v>8534</v>
      </c>
      <c r="H800" s="1" t="s">
        <v>9049</v>
      </c>
      <c r="I800" s="1">
        <v>2016.0</v>
      </c>
      <c r="J800" s="1" t="s">
        <v>8547</v>
      </c>
      <c r="K800" s="1" t="s">
        <v>576</v>
      </c>
      <c r="L800" s="1" t="s">
        <v>8724</v>
      </c>
      <c r="M800" s="1" t="s">
        <v>12165</v>
      </c>
    </row>
    <row r="801">
      <c r="A801" s="1" t="s">
        <v>12166</v>
      </c>
      <c r="B801" s="1" t="s">
        <v>6</v>
      </c>
      <c r="C801" s="1" t="s">
        <v>1461</v>
      </c>
      <c r="D801" s="1"/>
      <c r="E801" s="1" t="s">
        <v>10131</v>
      </c>
      <c r="F801" s="1" t="s">
        <v>12167</v>
      </c>
      <c r="G801" s="1" t="s">
        <v>8513</v>
      </c>
      <c r="H801" s="1" t="s">
        <v>12168</v>
      </c>
      <c r="I801" s="1">
        <v>2020.0</v>
      </c>
      <c r="J801" s="1" t="s">
        <v>9260</v>
      </c>
      <c r="K801" s="1" t="s">
        <v>550</v>
      </c>
      <c r="L801" s="1" t="s">
        <v>8646</v>
      </c>
      <c r="M801" s="1" t="s">
        <v>12169</v>
      </c>
    </row>
    <row r="802">
      <c r="A802" s="1" t="s">
        <v>12170</v>
      </c>
      <c r="B802" s="1" t="s">
        <v>7</v>
      </c>
      <c r="C802" s="1" t="s">
        <v>1462</v>
      </c>
      <c r="G802" s="1" t="s">
        <v>8499</v>
      </c>
      <c r="H802" s="1" t="s">
        <v>12097</v>
      </c>
      <c r="I802" s="1">
        <v>2018.0</v>
      </c>
      <c r="J802" s="1" t="s">
        <v>8680</v>
      </c>
      <c r="K802" s="1" t="s">
        <v>536</v>
      </c>
      <c r="L802" s="1" t="s">
        <v>10118</v>
      </c>
      <c r="M802" s="1" t="s">
        <v>12171</v>
      </c>
    </row>
    <row r="803">
      <c r="A803" s="1" t="s">
        <v>12172</v>
      </c>
      <c r="B803" s="1" t="s">
        <v>6</v>
      </c>
      <c r="C803" s="1" t="s">
        <v>1463</v>
      </c>
      <c r="D803" s="1"/>
      <c r="E803" s="1" t="s">
        <v>12173</v>
      </c>
      <c r="F803" s="1" t="s">
        <v>12174</v>
      </c>
      <c r="G803" s="1" t="s">
        <v>12175</v>
      </c>
      <c r="H803" s="1" t="s">
        <v>12176</v>
      </c>
      <c r="I803" s="1">
        <v>2007.0</v>
      </c>
      <c r="J803" s="1" t="s">
        <v>8515</v>
      </c>
      <c r="K803" s="1" t="s">
        <v>671</v>
      </c>
      <c r="L803" s="1" t="s">
        <v>8759</v>
      </c>
      <c r="M803" s="1" t="s">
        <v>12177</v>
      </c>
    </row>
    <row r="804">
      <c r="A804" s="1" t="s">
        <v>12178</v>
      </c>
      <c r="B804" s="1" t="s">
        <v>6</v>
      </c>
      <c r="C804" s="1" t="s">
        <v>1464</v>
      </c>
      <c r="D804" s="1"/>
      <c r="E804" s="1" t="s">
        <v>9787</v>
      </c>
      <c r="F804" s="1" t="s">
        <v>12179</v>
      </c>
      <c r="G804" s="1" t="s">
        <v>8513</v>
      </c>
      <c r="H804" s="1" t="s">
        <v>9498</v>
      </c>
      <c r="I804" s="1">
        <v>2008.0</v>
      </c>
      <c r="J804" s="1" t="s">
        <v>9260</v>
      </c>
      <c r="K804" s="1" t="s">
        <v>569</v>
      </c>
      <c r="L804" s="1" t="s">
        <v>9104</v>
      </c>
      <c r="M804" s="1" t="s">
        <v>12180</v>
      </c>
    </row>
    <row r="805">
      <c r="A805" s="1" t="s">
        <v>12181</v>
      </c>
      <c r="B805" s="1" t="s">
        <v>6</v>
      </c>
      <c r="C805" s="1" t="s">
        <v>1465</v>
      </c>
      <c r="D805" s="1"/>
      <c r="E805" s="1" t="s">
        <v>12182</v>
      </c>
      <c r="F805" s="1" t="s">
        <v>12183</v>
      </c>
      <c r="G805" s="1" t="s">
        <v>12072</v>
      </c>
      <c r="H805" s="1" t="s">
        <v>9442</v>
      </c>
      <c r="I805" s="1">
        <v>2007.0</v>
      </c>
      <c r="J805" s="1" t="s">
        <v>9260</v>
      </c>
      <c r="K805" s="1" t="s">
        <v>673</v>
      </c>
      <c r="L805" s="1" t="s">
        <v>9104</v>
      </c>
      <c r="M805" s="1" t="s">
        <v>12184</v>
      </c>
    </row>
    <row r="806">
      <c r="A806" s="1" t="s">
        <v>12185</v>
      </c>
      <c r="B806" s="1" t="s">
        <v>6</v>
      </c>
      <c r="C806" s="1" t="s">
        <v>1466</v>
      </c>
      <c r="D806" s="1"/>
      <c r="E806" s="1" t="s">
        <v>12186</v>
      </c>
      <c r="F806" s="1" t="s">
        <v>12187</v>
      </c>
      <c r="H806" s="1" t="s">
        <v>12188</v>
      </c>
      <c r="I806" s="1">
        <v>2018.0</v>
      </c>
      <c r="J806" s="1" t="s">
        <v>8493</v>
      </c>
      <c r="K806" s="1" t="s">
        <v>569</v>
      </c>
      <c r="L806" s="1" t="s">
        <v>9892</v>
      </c>
      <c r="M806" s="1" t="s">
        <v>12189</v>
      </c>
    </row>
    <row r="807">
      <c r="A807" s="1" t="s">
        <v>12190</v>
      </c>
      <c r="B807" s="1" t="s">
        <v>7</v>
      </c>
      <c r="C807" s="1" t="s">
        <v>1467</v>
      </c>
      <c r="D807" s="1"/>
      <c r="E807" s="1" t="s">
        <v>11812</v>
      </c>
      <c r="F807" s="1" t="s">
        <v>12191</v>
      </c>
      <c r="G807" s="1" t="s">
        <v>8588</v>
      </c>
      <c r="H807" s="1" t="s">
        <v>10946</v>
      </c>
      <c r="I807" s="1">
        <v>2015.0</v>
      </c>
      <c r="J807" s="1" t="s">
        <v>8493</v>
      </c>
      <c r="K807" s="1" t="s">
        <v>536</v>
      </c>
      <c r="L807" s="1" t="s">
        <v>8717</v>
      </c>
      <c r="M807" s="1" t="s">
        <v>12192</v>
      </c>
    </row>
    <row r="808">
      <c r="A808" s="1" t="s">
        <v>12193</v>
      </c>
      <c r="B808" s="1" t="s">
        <v>6</v>
      </c>
      <c r="C808" s="1" t="s">
        <v>1468</v>
      </c>
      <c r="D808" s="1"/>
      <c r="E808" s="1" t="s">
        <v>12194</v>
      </c>
      <c r="F808" s="1" t="s">
        <v>12195</v>
      </c>
      <c r="G808" s="1" t="s">
        <v>8513</v>
      </c>
      <c r="H808" s="1" t="s">
        <v>12196</v>
      </c>
      <c r="I808" s="1">
        <v>2017.0</v>
      </c>
      <c r="J808" s="1" t="s">
        <v>8515</v>
      </c>
      <c r="K808" s="1" t="s">
        <v>803</v>
      </c>
      <c r="L808" s="1" t="s">
        <v>8759</v>
      </c>
      <c r="M808" s="1" t="s">
        <v>12197</v>
      </c>
    </row>
    <row r="809">
      <c r="A809" s="1" t="s">
        <v>12198</v>
      </c>
      <c r="B809" s="1" t="s">
        <v>6</v>
      </c>
      <c r="C809" s="1" t="s">
        <v>1469</v>
      </c>
      <c r="D809" s="1"/>
      <c r="E809" s="1" t="s">
        <v>12199</v>
      </c>
      <c r="F809" s="1" t="s">
        <v>12200</v>
      </c>
      <c r="G809" s="1" t="s">
        <v>8513</v>
      </c>
      <c r="H809" s="1" t="s">
        <v>12201</v>
      </c>
      <c r="I809" s="1">
        <v>2016.0</v>
      </c>
      <c r="J809" s="1" t="s">
        <v>8515</v>
      </c>
      <c r="K809" s="1" t="s">
        <v>597</v>
      </c>
      <c r="L809" s="1" t="s">
        <v>8858</v>
      </c>
      <c r="M809" s="1" t="s">
        <v>12202</v>
      </c>
    </row>
    <row r="810">
      <c r="A810" s="1" t="s">
        <v>12203</v>
      </c>
      <c r="B810" s="1" t="s">
        <v>6</v>
      </c>
      <c r="C810" s="1" t="s">
        <v>1470</v>
      </c>
      <c r="D810" s="1"/>
      <c r="E810" s="1" t="s">
        <v>12204</v>
      </c>
      <c r="F810" s="1" t="s">
        <v>12205</v>
      </c>
      <c r="G810" s="1" t="s">
        <v>8513</v>
      </c>
      <c r="H810" s="1" t="s">
        <v>8749</v>
      </c>
      <c r="I810" s="1">
        <v>2016.0</v>
      </c>
      <c r="J810" s="1" t="s">
        <v>9260</v>
      </c>
      <c r="K810" s="1" t="s">
        <v>597</v>
      </c>
      <c r="L810" s="1" t="s">
        <v>8646</v>
      </c>
      <c r="M810" s="1" t="s">
        <v>12206</v>
      </c>
    </row>
    <row r="811">
      <c r="A811" s="1" t="s">
        <v>12207</v>
      </c>
      <c r="B811" s="1" t="s">
        <v>6</v>
      </c>
      <c r="C811" s="1" t="s">
        <v>1471</v>
      </c>
      <c r="D811" s="1"/>
      <c r="E811" s="1" t="s">
        <v>12208</v>
      </c>
      <c r="F811" s="1" t="s">
        <v>12209</v>
      </c>
      <c r="G811" s="1" t="s">
        <v>8534</v>
      </c>
      <c r="H811" s="1" t="s">
        <v>8846</v>
      </c>
      <c r="I811" s="1">
        <v>2016.0</v>
      </c>
      <c r="J811" s="1" t="s">
        <v>8547</v>
      </c>
      <c r="K811" s="1" t="s">
        <v>694</v>
      </c>
      <c r="L811" s="1" t="s">
        <v>8501</v>
      </c>
      <c r="M811" s="1" t="s">
        <v>12210</v>
      </c>
    </row>
    <row r="812">
      <c r="A812" s="1" t="s">
        <v>12211</v>
      </c>
      <c r="B812" s="1" t="s">
        <v>6</v>
      </c>
      <c r="C812" s="1" t="s">
        <v>1472</v>
      </c>
      <c r="D812" s="1"/>
      <c r="E812" s="1" t="s">
        <v>12212</v>
      </c>
      <c r="G812" s="1" t="s">
        <v>10640</v>
      </c>
      <c r="H812" s="1" t="s">
        <v>12213</v>
      </c>
      <c r="I812" s="1">
        <v>2015.0</v>
      </c>
      <c r="J812" s="1" t="s">
        <v>8547</v>
      </c>
      <c r="K812" s="1" t="s">
        <v>587</v>
      </c>
      <c r="L812" s="1" t="s">
        <v>8663</v>
      </c>
      <c r="M812" s="1" t="s">
        <v>12214</v>
      </c>
    </row>
    <row r="813">
      <c r="A813" s="1" t="s">
        <v>12215</v>
      </c>
      <c r="B813" s="1" t="s">
        <v>7</v>
      </c>
      <c r="C813" s="1" t="s">
        <v>1473</v>
      </c>
      <c r="G813" s="1" t="s">
        <v>8513</v>
      </c>
      <c r="H813" s="1" t="s">
        <v>12216</v>
      </c>
      <c r="I813" s="1">
        <v>2001.0</v>
      </c>
      <c r="J813" s="1" t="s">
        <v>8547</v>
      </c>
      <c r="K813" s="1" t="s">
        <v>536</v>
      </c>
      <c r="L813" s="1" t="s">
        <v>12217</v>
      </c>
      <c r="M813" s="1" t="s">
        <v>12218</v>
      </c>
    </row>
    <row r="814">
      <c r="A814" s="1" t="s">
        <v>12219</v>
      </c>
      <c r="B814" s="1" t="s">
        <v>6</v>
      </c>
      <c r="C814" s="1" t="s">
        <v>1474</v>
      </c>
      <c r="D814" s="1"/>
      <c r="E814" s="1" t="s">
        <v>12220</v>
      </c>
      <c r="F814" s="1" t="s">
        <v>12221</v>
      </c>
      <c r="G814" s="1" t="s">
        <v>8513</v>
      </c>
      <c r="H814" s="1" t="s">
        <v>12222</v>
      </c>
      <c r="I814" s="1">
        <v>2017.0</v>
      </c>
      <c r="J814" s="1" t="s">
        <v>8493</v>
      </c>
      <c r="K814" s="1" t="s">
        <v>569</v>
      </c>
      <c r="L814" s="1" t="s">
        <v>12223</v>
      </c>
      <c r="M814" s="1" t="s">
        <v>12224</v>
      </c>
    </row>
    <row r="815">
      <c r="A815" s="1" t="s">
        <v>12225</v>
      </c>
      <c r="B815" s="1" t="s">
        <v>6</v>
      </c>
      <c r="C815" s="1" t="s">
        <v>1475</v>
      </c>
      <c r="D815" s="1"/>
      <c r="E815" s="1" t="s">
        <v>12226</v>
      </c>
      <c r="G815" s="1" t="s">
        <v>8513</v>
      </c>
      <c r="H815" s="1" t="s">
        <v>10602</v>
      </c>
      <c r="I815" s="1">
        <v>2018.0</v>
      </c>
      <c r="J815" s="1" t="s">
        <v>8547</v>
      </c>
      <c r="K815" s="1" t="s">
        <v>700</v>
      </c>
      <c r="L815" s="1" t="s">
        <v>8646</v>
      </c>
      <c r="M815" s="1" t="s">
        <v>12227</v>
      </c>
    </row>
    <row r="816">
      <c r="A816" s="1" t="s">
        <v>12228</v>
      </c>
      <c r="B816" s="1" t="s">
        <v>7</v>
      </c>
      <c r="C816" s="1" t="s">
        <v>1476</v>
      </c>
      <c r="F816" s="1" t="s">
        <v>12229</v>
      </c>
      <c r="H816" s="1" t="s">
        <v>10802</v>
      </c>
      <c r="I816" s="1">
        <v>2015.0</v>
      </c>
      <c r="J816" s="1" t="s">
        <v>8493</v>
      </c>
      <c r="K816" s="1" t="s">
        <v>536</v>
      </c>
      <c r="L816" s="1" t="s">
        <v>8788</v>
      </c>
      <c r="M816" s="1" t="s">
        <v>12230</v>
      </c>
    </row>
    <row r="817">
      <c r="A817" s="1" t="s">
        <v>12231</v>
      </c>
      <c r="B817" s="1" t="s">
        <v>7</v>
      </c>
      <c r="C817" s="1" t="s">
        <v>1477</v>
      </c>
      <c r="F817" s="1" t="s">
        <v>12232</v>
      </c>
      <c r="G817" s="1" t="s">
        <v>8527</v>
      </c>
      <c r="H817" s="1" t="s">
        <v>12233</v>
      </c>
      <c r="I817" s="1">
        <v>2010.0</v>
      </c>
      <c r="J817" s="1" t="s">
        <v>8493</v>
      </c>
      <c r="K817" s="1" t="s">
        <v>536</v>
      </c>
      <c r="L817" s="1" t="s">
        <v>8565</v>
      </c>
      <c r="M817" s="1" t="s">
        <v>12234</v>
      </c>
    </row>
    <row r="818">
      <c r="A818" s="1" t="s">
        <v>12235</v>
      </c>
      <c r="B818" s="1" t="s">
        <v>6</v>
      </c>
      <c r="C818" s="1" t="s">
        <v>1478</v>
      </c>
      <c r="D818" s="1"/>
      <c r="E818" s="1" t="s">
        <v>12236</v>
      </c>
      <c r="F818" s="1" t="s">
        <v>12237</v>
      </c>
      <c r="G818" s="1" t="s">
        <v>8545</v>
      </c>
      <c r="H818" s="1" t="s">
        <v>9185</v>
      </c>
      <c r="I818" s="1">
        <v>2016.0</v>
      </c>
      <c r="J818" s="1" t="s">
        <v>8493</v>
      </c>
      <c r="K818" s="1" t="s">
        <v>879</v>
      </c>
      <c r="L818" s="1" t="s">
        <v>8681</v>
      </c>
      <c r="M818" s="1" t="s">
        <v>12238</v>
      </c>
    </row>
    <row r="819">
      <c r="A819" s="1" t="s">
        <v>12239</v>
      </c>
      <c r="B819" s="1" t="s">
        <v>6</v>
      </c>
      <c r="C819" s="1" t="s">
        <v>1479</v>
      </c>
      <c r="D819" s="1"/>
      <c r="E819" s="1" t="s">
        <v>12240</v>
      </c>
      <c r="F819" s="1" t="s">
        <v>12241</v>
      </c>
      <c r="G819" s="1" t="s">
        <v>8611</v>
      </c>
      <c r="H819" s="1" t="s">
        <v>12216</v>
      </c>
      <c r="I819" s="1">
        <v>2015.0</v>
      </c>
      <c r="J819" s="1" t="s">
        <v>8547</v>
      </c>
      <c r="K819" s="1" t="s">
        <v>576</v>
      </c>
      <c r="L819" s="1" t="s">
        <v>8577</v>
      </c>
      <c r="M819" s="1" t="s">
        <v>12242</v>
      </c>
    </row>
    <row r="820">
      <c r="A820" s="1" t="s">
        <v>12243</v>
      </c>
      <c r="B820" s="1" t="s">
        <v>6</v>
      </c>
      <c r="C820" s="1" t="s">
        <v>1480</v>
      </c>
      <c r="D820" s="1"/>
      <c r="E820" s="1" t="s">
        <v>12244</v>
      </c>
      <c r="F820" s="1" t="s">
        <v>12245</v>
      </c>
      <c r="G820" s="1" t="s">
        <v>8513</v>
      </c>
      <c r="H820" s="1" t="s">
        <v>12246</v>
      </c>
      <c r="I820" s="1">
        <v>2011.0</v>
      </c>
      <c r="J820" s="1" t="s">
        <v>9260</v>
      </c>
      <c r="K820" s="1" t="s">
        <v>809</v>
      </c>
      <c r="L820" s="1" t="s">
        <v>8646</v>
      </c>
      <c r="M820" s="1" t="s">
        <v>12247</v>
      </c>
    </row>
    <row r="821">
      <c r="A821" s="1" t="s">
        <v>12248</v>
      </c>
      <c r="B821" s="1" t="s">
        <v>7</v>
      </c>
      <c r="C821" s="1" t="s">
        <v>1481</v>
      </c>
      <c r="F821" s="1" t="s">
        <v>12249</v>
      </c>
      <c r="G821" s="1" t="s">
        <v>8513</v>
      </c>
      <c r="H821" s="1" t="s">
        <v>12250</v>
      </c>
      <c r="I821" s="1">
        <v>2016.0</v>
      </c>
      <c r="J821" s="1" t="s">
        <v>8547</v>
      </c>
      <c r="K821" s="1" t="s">
        <v>526</v>
      </c>
      <c r="L821" s="1" t="s">
        <v>12251</v>
      </c>
      <c r="M821" s="1" t="s">
        <v>12252</v>
      </c>
    </row>
    <row r="822">
      <c r="A822" s="1" t="s">
        <v>12253</v>
      </c>
      <c r="B822" s="1" t="s">
        <v>6</v>
      </c>
      <c r="C822" s="1" t="s">
        <v>1482</v>
      </c>
      <c r="D822" s="1"/>
      <c r="E822" s="1" t="s">
        <v>12254</v>
      </c>
      <c r="F822" s="1" t="s">
        <v>12255</v>
      </c>
      <c r="G822" s="1" t="s">
        <v>8588</v>
      </c>
      <c r="H822" s="1" t="s">
        <v>10195</v>
      </c>
      <c r="I822" s="1">
        <v>2014.0</v>
      </c>
      <c r="J822" s="1" t="s">
        <v>8547</v>
      </c>
      <c r="K822" s="1" t="s">
        <v>634</v>
      </c>
      <c r="L822" s="1" t="s">
        <v>8681</v>
      </c>
      <c r="M822" s="1" t="s">
        <v>12256</v>
      </c>
    </row>
    <row r="823">
      <c r="A823" s="1" t="s">
        <v>12257</v>
      </c>
      <c r="B823" s="1" t="s">
        <v>6</v>
      </c>
      <c r="C823" s="1" t="s">
        <v>1483</v>
      </c>
      <c r="D823" s="1"/>
      <c r="E823" s="1" t="s">
        <v>12258</v>
      </c>
      <c r="F823" s="1" t="s">
        <v>12259</v>
      </c>
      <c r="G823" s="1" t="s">
        <v>8513</v>
      </c>
      <c r="H823" s="1" t="s">
        <v>12097</v>
      </c>
      <c r="I823" s="1">
        <v>2018.0</v>
      </c>
      <c r="J823" s="1" t="s">
        <v>8493</v>
      </c>
      <c r="K823" s="1" t="s">
        <v>894</v>
      </c>
      <c r="L823" s="1" t="s">
        <v>8646</v>
      </c>
      <c r="M823" s="1" t="s">
        <v>12260</v>
      </c>
    </row>
    <row r="824">
      <c r="A824" s="1" t="s">
        <v>12261</v>
      </c>
      <c r="B824" s="1" t="s">
        <v>6</v>
      </c>
      <c r="C824" s="1" t="s">
        <v>1484</v>
      </c>
      <c r="D824" s="1"/>
      <c r="E824" s="1" t="s">
        <v>12262</v>
      </c>
      <c r="F824" s="1" t="s">
        <v>12263</v>
      </c>
      <c r="G824" s="1" t="s">
        <v>10317</v>
      </c>
      <c r="H824" s="1" t="s">
        <v>12264</v>
      </c>
      <c r="I824" s="1">
        <v>1975.0</v>
      </c>
      <c r="J824" s="1" t="s">
        <v>8547</v>
      </c>
      <c r="K824" s="1" t="s">
        <v>599</v>
      </c>
      <c r="L824" s="1" t="s">
        <v>10386</v>
      </c>
      <c r="M824" s="1" t="s">
        <v>12265</v>
      </c>
    </row>
    <row r="825">
      <c r="A825" s="1" t="s">
        <v>12266</v>
      </c>
      <c r="B825" s="1" t="s">
        <v>6</v>
      </c>
      <c r="C825" s="1" t="s">
        <v>1485</v>
      </c>
      <c r="D825" s="1"/>
      <c r="E825" s="1" t="s">
        <v>12267</v>
      </c>
      <c r="F825" s="1" t="s">
        <v>12268</v>
      </c>
      <c r="G825" s="1" t="s">
        <v>12269</v>
      </c>
      <c r="H825" s="1" t="s">
        <v>11827</v>
      </c>
      <c r="I825" s="1">
        <v>2016.0</v>
      </c>
      <c r="J825" s="1" t="s">
        <v>8493</v>
      </c>
      <c r="K825" s="1" t="s">
        <v>886</v>
      </c>
      <c r="L825" s="1" t="s">
        <v>8501</v>
      </c>
      <c r="M825" s="1" t="s">
        <v>12270</v>
      </c>
    </row>
    <row r="826">
      <c r="A826" s="1" t="s">
        <v>12271</v>
      </c>
      <c r="B826" s="1" t="s">
        <v>6</v>
      </c>
      <c r="C826" s="1" t="s">
        <v>1486</v>
      </c>
      <c r="D826" s="1"/>
      <c r="E826" s="1" t="s">
        <v>12272</v>
      </c>
      <c r="F826" s="1" t="s">
        <v>12273</v>
      </c>
      <c r="G826" s="1" t="s">
        <v>12274</v>
      </c>
      <c r="H826" s="1" t="s">
        <v>9646</v>
      </c>
      <c r="I826" s="1">
        <v>2015.0</v>
      </c>
      <c r="J826" s="1" t="s">
        <v>8493</v>
      </c>
      <c r="K826" s="1" t="s">
        <v>580</v>
      </c>
      <c r="L826" s="1" t="s">
        <v>8663</v>
      </c>
      <c r="M826" s="1" t="s">
        <v>12275</v>
      </c>
    </row>
    <row r="827">
      <c r="A827" s="1" t="s">
        <v>12276</v>
      </c>
      <c r="B827" s="1" t="s">
        <v>7</v>
      </c>
      <c r="C827" s="1" t="s">
        <v>1487</v>
      </c>
      <c r="F827" s="1" t="s">
        <v>12277</v>
      </c>
      <c r="G827" s="1" t="s">
        <v>8513</v>
      </c>
      <c r="H827" s="1" t="s">
        <v>8806</v>
      </c>
      <c r="I827" s="1">
        <v>2015.0</v>
      </c>
      <c r="J827" s="1" t="s">
        <v>8680</v>
      </c>
      <c r="K827" s="1" t="s">
        <v>536</v>
      </c>
      <c r="L827" s="1" t="s">
        <v>10380</v>
      </c>
      <c r="M827" s="1" t="s">
        <v>12278</v>
      </c>
    </row>
    <row r="828">
      <c r="A828" s="1" t="s">
        <v>12279</v>
      </c>
      <c r="B828" s="1" t="s">
        <v>6</v>
      </c>
      <c r="C828" s="1" t="s">
        <v>1488</v>
      </c>
      <c r="D828" s="1"/>
      <c r="E828" s="1" t="s">
        <v>12280</v>
      </c>
      <c r="F828" s="1" t="s">
        <v>12281</v>
      </c>
      <c r="G828" s="1" t="s">
        <v>12282</v>
      </c>
      <c r="H828" s="1" t="s">
        <v>12283</v>
      </c>
      <c r="I828" s="1">
        <v>2018.0</v>
      </c>
      <c r="J828" s="1" t="s">
        <v>8493</v>
      </c>
      <c r="K828" s="1" t="s">
        <v>923</v>
      </c>
      <c r="L828" s="1" t="s">
        <v>8620</v>
      </c>
      <c r="M828" s="1" t="s">
        <v>12284</v>
      </c>
    </row>
    <row r="829">
      <c r="A829" s="1" t="s">
        <v>12285</v>
      </c>
      <c r="B829" s="1" t="s">
        <v>6</v>
      </c>
      <c r="C829" s="1" t="s">
        <v>1489</v>
      </c>
      <c r="D829" s="1"/>
      <c r="E829" s="1" t="s">
        <v>12286</v>
      </c>
      <c r="F829" s="1" t="s">
        <v>12287</v>
      </c>
      <c r="G829" s="1" t="s">
        <v>8672</v>
      </c>
      <c r="H829" s="1" t="s">
        <v>9698</v>
      </c>
      <c r="I829" s="1">
        <v>2016.0</v>
      </c>
      <c r="J829" s="1" t="s">
        <v>8493</v>
      </c>
      <c r="K829" s="1" t="s">
        <v>552</v>
      </c>
      <c r="L829" s="1" t="s">
        <v>8620</v>
      </c>
      <c r="M829" s="1" t="s">
        <v>12288</v>
      </c>
    </row>
    <row r="830">
      <c r="A830" s="1" t="s">
        <v>12289</v>
      </c>
      <c r="B830" s="1" t="s">
        <v>7</v>
      </c>
      <c r="C830" s="1" t="s">
        <v>1490</v>
      </c>
      <c r="F830" s="1" t="s">
        <v>12290</v>
      </c>
      <c r="G830" s="1" t="s">
        <v>8611</v>
      </c>
      <c r="H830" s="1" t="s">
        <v>10154</v>
      </c>
      <c r="I830" s="1">
        <v>2009.0</v>
      </c>
      <c r="J830" s="1" t="s">
        <v>8807</v>
      </c>
      <c r="K830" s="1" t="s">
        <v>536</v>
      </c>
      <c r="L830" s="1" t="s">
        <v>9093</v>
      </c>
      <c r="M830" s="1" t="s">
        <v>12291</v>
      </c>
    </row>
    <row r="831">
      <c r="A831" s="1" t="s">
        <v>12292</v>
      </c>
      <c r="B831" s="1" t="s">
        <v>7</v>
      </c>
      <c r="C831" s="1" t="s">
        <v>1491</v>
      </c>
      <c r="F831" s="1" t="s">
        <v>12293</v>
      </c>
      <c r="G831" s="1" t="s">
        <v>8513</v>
      </c>
      <c r="H831" s="1" t="s">
        <v>10037</v>
      </c>
      <c r="I831" s="1">
        <v>2016.0</v>
      </c>
      <c r="J831" s="1" t="s">
        <v>9076</v>
      </c>
      <c r="K831" s="1" t="s">
        <v>536</v>
      </c>
      <c r="L831" s="1" t="s">
        <v>9093</v>
      </c>
      <c r="M831" s="1" t="s">
        <v>12294</v>
      </c>
    </row>
    <row r="832">
      <c r="A832" s="1" t="s">
        <v>12295</v>
      </c>
      <c r="B832" s="1" t="s">
        <v>6</v>
      </c>
      <c r="C832" s="1" t="s">
        <v>1492</v>
      </c>
      <c r="D832" s="1"/>
      <c r="E832" s="1" t="s">
        <v>12296</v>
      </c>
      <c r="F832" s="1" t="s">
        <v>12297</v>
      </c>
      <c r="G832" s="1" t="s">
        <v>8513</v>
      </c>
      <c r="H832" s="1" t="s">
        <v>10921</v>
      </c>
      <c r="I832" s="1">
        <v>2020.0</v>
      </c>
      <c r="J832" s="1" t="s">
        <v>8613</v>
      </c>
      <c r="K832" s="1" t="s">
        <v>750</v>
      </c>
      <c r="L832" s="1" t="s">
        <v>11955</v>
      </c>
      <c r="M832" s="1" t="s">
        <v>12298</v>
      </c>
    </row>
    <row r="833">
      <c r="A833" s="1" t="s">
        <v>12299</v>
      </c>
      <c r="B833" s="1" t="s">
        <v>6</v>
      </c>
      <c r="C833" s="1" t="s">
        <v>1493</v>
      </c>
      <c r="D833" s="1"/>
      <c r="E833" s="1" t="s">
        <v>12300</v>
      </c>
      <c r="F833" s="1" t="s">
        <v>12301</v>
      </c>
      <c r="G833" s="1" t="s">
        <v>8513</v>
      </c>
      <c r="H833" s="1" t="s">
        <v>9017</v>
      </c>
      <c r="I833" s="1">
        <v>2019.0</v>
      </c>
      <c r="J833" s="1" t="s">
        <v>8515</v>
      </c>
      <c r="K833" s="1" t="s">
        <v>580</v>
      </c>
      <c r="L833" s="1" t="s">
        <v>11994</v>
      </c>
      <c r="M833" s="1" t="s">
        <v>12302</v>
      </c>
    </row>
    <row r="834">
      <c r="A834" s="1" t="s">
        <v>12303</v>
      </c>
      <c r="B834" s="1" t="s">
        <v>6</v>
      </c>
      <c r="C834" s="1" t="s">
        <v>1494</v>
      </c>
      <c r="D834" s="1"/>
      <c r="E834" s="1" t="s">
        <v>12304</v>
      </c>
      <c r="G834" s="1" t="s">
        <v>8513</v>
      </c>
      <c r="H834" s="1" t="s">
        <v>12305</v>
      </c>
      <c r="I834" s="1">
        <v>2017.0</v>
      </c>
      <c r="J834" s="1" t="s">
        <v>8493</v>
      </c>
      <c r="K834" s="1" t="s">
        <v>582</v>
      </c>
      <c r="L834" s="1" t="s">
        <v>8646</v>
      </c>
      <c r="M834" s="1" t="s">
        <v>12306</v>
      </c>
    </row>
    <row r="835">
      <c r="A835" s="1" t="s">
        <v>12307</v>
      </c>
      <c r="B835" s="1" t="s">
        <v>6</v>
      </c>
      <c r="C835" s="1" t="s">
        <v>1495</v>
      </c>
      <c r="D835" s="1"/>
      <c r="E835" s="1" t="s">
        <v>12308</v>
      </c>
      <c r="F835" s="1" t="s">
        <v>12309</v>
      </c>
      <c r="G835" s="1" t="s">
        <v>8513</v>
      </c>
      <c r="H835" s="1" t="s">
        <v>12310</v>
      </c>
      <c r="I835" s="1">
        <v>2019.0</v>
      </c>
      <c r="J835" s="1" t="s">
        <v>8493</v>
      </c>
      <c r="K835" s="1" t="s">
        <v>580</v>
      </c>
      <c r="L835" s="1" t="s">
        <v>12311</v>
      </c>
      <c r="M835" s="1" t="s">
        <v>12312</v>
      </c>
    </row>
    <row r="836">
      <c r="A836" s="1" t="s">
        <v>12313</v>
      </c>
      <c r="B836" s="1" t="s">
        <v>6</v>
      </c>
      <c r="C836" s="1" t="s">
        <v>1496</v>
      </c>
      <c r="D836" s="1"/>
      <c r="E836" s="1" t="s">
        <v>12314</v>
      </c>
      <c r="F836" s="1" t="s">
        <v>12315</v>
      </c>
      <c r="G836" s="1" t="s">
        <v>9572</v>
      </c>
      <c r="H836" s="1" t="s">
        <v>12316</v>
      </c>
      <c r="I836" s="1">
        <v>2018.0</v>
      </c>
      <c r="J836" s="1" t="s">
        <v>8613</v>
      </c>
      <c r="K836" s="1" t="s">
        <v>561</v>
      </c>
      <c r="L836" s="1" t="s">
        <v>9317</v>
      </c>
      <c r="M836" s="1" t="s">
        <v>12317</v>
      </c>
    </row>
    <row r="837">
      <c r="A837" s="1" t="s">
        <v>12318</v>
      </c>
      <c r="B837" s="1" t="s">
        <v>6</v>
      </c>
      <c r="C837" s="1" t="s">
        <v>1497</v>
      </c>
      <c r="D837" s="1"/>
      <c r="E837" s="1" t="s">
        <v>12319</v>
      </c>
      <c r="F837" s="1" t="s">
        <v>12320</v>
      </c>
      <c r="G837" s="1" t="s">
        <v>8513</v>
      </c>
      <c r="H837" s="1" t="s">
        <v>10468</v>
      </c>
      <c r="I837" s="1">
        <v>2004.0</v>
      </c>
      <c r="J837" s="1" t="s">
        <v>9260</v>
      </c>
      <c r="K837" s="1" t="s">
        <v>569</v>
      </c>
      <c r="L837" s="1" t="s">
        <v>9317</v>
      </c>
      <c r="M837" s="1" t="s">
        <v>12321</v>
      </c>
    </row>
    <row r="838">
      <c r="A838" s="1" t="s">
        <v>12322</v>
      </c>
      <c r="B838" s="1" t="s">
        <v>6</v>
      </c>
      <c r="C838" s="1" t="s">
        <v>1498</v>
      </c>
      <c r="D838" s="1"/>
      <c r="E838" s="1" t="s">
        <v>12319</v>
      </c>
      <c r="F838" s="1" t="s">
        <v>12323</v>
      </c>
      <c r="G838" s="1" t="s">
        <v>8513</v>
      </c>
      <c r="H838" s="1" t="s">
        <v>12324</v>
      </c>
      <c r="I838" s="1">
        <v>1978.0</v>
      </c>
      <c r="J838" s="1" t="s">
        <v>8680</v>
      </c>
      <c r="K838" s="1" t="s">
        <v>947</v>
      </c>
      <c r="L838" s="1" t="s">
        <v>9272</v>
      </c>
      <c r="M838" s="1" t="s">
        <v>12325</v>
      </c>
    </row>
    <row r="839">
      <c r="A839" s="1" t="s">
        <v>12326</v>
      </c>
      <c r="B839" s="1" t="s">
        <v>6</v>
      </c>
      <c r="C839" s="1" t="s">
        <v>1499</v>
      </c>
      <c r="D839" s="1"/>
      <c r="E839" s="1" t="s">
        <v>12327</v>
      </c>
      <c r="F839" s="1" t="s">
        <v>12328</v>
      </c>
      <c r="G839" s="1" t="s">
        <v>8513</v>
      </c>
      <c r="H839" s="1" t="s">
        <v>10587</v>
      </c>
      <c r="I839" s="1">
        <v>2019.0</v>
      </c>
      <c r="J839" s="1" t="s">
        <v>8515</v>
      </c>
      <c r="K839" s="1" t="s">
        <v>645</v>
      </c>
      <c r="L839" s="1" t="s">
        <v>9990</v>
      </c>
      <c r="M839" s="1" t="s">
        <v>12329</v>
      </c>
    </row>
    <row r="840">
      <c r="A840" s="1" t="s">
        <v>12330</v>
      </c>
      <c r="B840" s="1" t="s">
        <v>6</v>
      </c>
      <c r="C840" s="1" t="s">
        <v>1500</v>
      </c>
      <c r="D840" s="1"/>
      <c r="E840" s="1" t="s">
        <v>12331</v>
      </c>
      <c r="F840" s="1" t="s">
        <v>12332</v>
      </c>
      <c r="G840" s="1" t="s">
        <v>9043</v>
      </c>
      <c r="H840" s="1" t="s">
        <v>12333</v>
      </c>
      <c r="I840" s="1">
        <v>2008.0</v>
      </c>
      <c r="J840" s="1" t="s">
        <v>8493</v>
      </c>
      <c r="K840" s="1" t="s">
        <v>587</v>
      </c>
      <c r="L840" s="1" t="s">
        <v>9892</v>
      </c>
      <c r="M840" s="1" t="s">
        <v>12334</v>
      </c>
    </row>
    <row r="841">
      <c r="A841" s="1" t="s">
        <v>12335</v>
      </c>
      <c r="B841" s="1" t="s">
        <v>6</v>
      </c>
      <c r="C841" s="1" t="s">
        <v>1501</v>
      </c>
      <c r="D841" s="1"/>
      <c r="E841" s="1" t="s">
        <v>12336</v>
      </c>
      <c r="F841" s="1" t="s">
        <v>12337</v>
      </c>
      <c r="G841" s="1" t="s">
        <v>8527</v>
      </c>
      <c r="H841" s="1" t="s">
        <v>8729</v>
      </c>
      <c r="I841" s="1">
        <v>2012.0</v>
      </c>
      <c r="J841" s="1" t="s">
        <v>8547</v>
      </c>
      <c r="K841" s="1" t="s">
        <v>576</v>
      </c>
      <c r="L841" s="1" t="s">
        <v>9556</v>
      </c>
      <c r="M841" s="1" t="s">
        <v>12338</v>
      </c>
    </row>
    <row r="842">
      <c r="A842" s="1" t="s">
        <v>12339</v>
      </c>
      <c r="B842" s="1" t="s">
        <v>6</v>
      </c>
      <c r="C842" s="1" t="s">
        <v>1502</v>
      </c>
      <c r="D842" s="1"/>
      <c r="E842" s="1" t="s">
        <v>12340</v>
      </c>
      <c r="F842" s="1" t="s">
        <v>12341</v>
      </c>
      <c r="G842" s="1" t="s">
        <v>9223</v>
      </c>
      <c r="H842" s="1" t="s">
        <v>12213</v>
      </c>
      <c r="I842" s="1">
        <v>2017.0</v>
      </c>
      <c r="J842" s="1" t="s">
        <v>8507</v>
      </c>
      <c r="K842" s="1" t="s">
        <v>685</v>
      </c>
      <c r="L842" s="1" t="s">
        <v>9084</v>
      </c>
      <c r="M842" s="1" t="s">
        <v>12342</v>
      </c>
    </row>
    <row r="843">
      <c r="A843" s="1" t="s">
        <v>12343</v>
      </c>
      <c r="B843" s="1" t="s">
        <v>6</v>
      </c>
      <c r="C843" s="1" t="s">
        <v>1503</v>
      </c>
      <c r="D843" s="1"/>
      <c r="E843" s="1" t="s">
        <v>12344</v>
      </c>
      <c r="F843" s="1" t="s">
        <v>12345</v>
      </c>
      <c r="G843" s="1" t="s">
        <v>9043</v>
      </c>
      <c r="H843" s="1" t="s">
        <v>12346</v>
      </c>
      <c r="I843" s="1">
        <v>2020.0</v>
      </c>
      <c r="J843" s="1" t="s">
        <v>8493</v>
      </c>
      <c r="K843" s="1" t="s">
        <v>664</v>
      </c>
      <c r="L843" s="1" t="s">
        <v>8724</v>
      </c>
      <c r="M843" s="1" t="s">
        <v>12347</v>
      </c>
    </row>
    <row r="844">
      <c r="A844" s="1" t="s">
        <v>12348</v>
      </c>
      <c r="B844" s="1" t="s">
        <v>6</v>
      </c>
      <c r="C844" s="1" t="s">
        <v>1504</v>
      </c>
      <c r="G844" s="1" t="s">
        <v>9043</v>
      </c>
      <c r="H844" s="1" t="s">
        <v>12310</v>
      </c>
      <c r="I844" s="1">
        <v>2019.0</v>
      </c>
      <c r="J844" s="1" t="s">
        <v>8507</v>
      </c>
      <c r="K844" s="1" t="s">
        <v>696</v>
      </c>
      <c r="L844" s="1" t="s">
        <v>8681</v>
      </c>
      <c r="M844" s="1" t="s">
        <v>12349</v>
      </c>
    </row>
    <row r="845">
      <c r="A845" s="1" t="s">
        <v>12350</v>
      </c>
      <c r="B845" s="1" t="s">
        <v>6</v>
      </c>
      <c r="C845" s="1" t="s">
        <v>1505</v>
      </c>
      <c r="D845" s="1"/>
      <c r="E845" s="1" t="s">
        <v>12351</v>
      </c>
      <c r="F845" s="1" t="s">
        <v>12352</v>
      </c>
      <c r="G845" s="1" t="s">
        <v>8638</v>
      </c>
      <c r="H845" s="1" t="s">
        <v>9555</v>
      </c>
      <c r="I845" s="1">
        <v>2012.0</v>
      </c>
      <c r="J845" s="1" t="s">
        <v>8493</v>
      </c>
      <c r="K845" s="1" t="s">
        <v>717</v>
      </c>
      <c r="L845" s="1" t="s">
        <v>10641</v>
      </c>
      <c r="M845" s="1" t="s">
        <v>12353</v>
      </c>
    </row>
    <row r="846">
      <c r="A846" s="1" t="s">
        <v>12354</v>
      </c>
      <c r="B846" s="1" t="s">
        <v>6</v>
      </c>
      <c r="C846" s="1" t="s">
        <v>1506</v>
      </c>
      <c r="D846" s="1"/>
      <c r="E846" s="1" t="s">
        <v>12351</v>
      </c>
      <c r="F846" s="1" t="s">
        <v>12355</v>
      </c>
      <c r="G846" s="1" t="s">
        <v>8638</v>
      </c>
      <c r="H846" s="1" t="s">
        <v>9298</v>
      </c>
      <c r="I846" s="1">
        <v>2012.0</v>
      </c>
      <c r="J846" s="1" t="s">
        <v>8493</v>
      </c>
      <c r="K846" s="1" t="s">
        <v>673</v>
      </c>
      <c r="L846" s="1" t="s">
        <v>10641</v>
      </c>
      <c r="M846" s="1" t="s">
        <v>12356</v>
      </c>
    </row>
    <row r="847">
      <c r="A847" s="1" t="s">
        <v>12357</v>
      </c>
      <c r="B847" s="1" t="s">
        <v>6</v>
      </c>
      <c r="C847" s="1" t="s">
        <v>1507</v>
      </c>
      <c r="D847" s="1"/>
      <c r="E847" s="1" t="s">
        <v>12351</v>
      </c>
      <c r="F847" s="1" t="s">
        <v>12358</v>
      </c>
      <c r="G847" s="1" t="s">
        <v>8638</v>
      </c>
      <c r="H847" s="1" t="s">
        <v>9298</v>
      </c>
      <c r="I847" s="1">
        <v>2013.0</v>
      </c>
      <c r="J847" s="1" t="s">
        <v>8493</v>
      </c>
      <c r="K847" s="1" t="s">
        <v>602</v>
      </c>
      <c r="L847" s="1" t="s">
        <v>10641</v>
      </c>
      <c r="M847" s="1" t="s">
        <v>12359</v>
      </c>
    </row>
    <row r="848">
      <c r="A848" s="1" t="s">
        <v>12360</v>
      </c>
      <c r="B848" s="1" t="s">
        <v>6</v>
      </c>
      <c r="C848" s="1" t="s">
        <v>1508</v>
      </c>
      <c r="D848" s="1"/>
      <c r="E848" s="1" t="s">
        <v>12361</v>
      </c>
      <c r="F848" s="1" t="s">
        <v>12362</v>
      </c>
      <c r="G848" s="1" t="s">
        <v>8513</v>
      </c>
      <c r="H848" s="1" t="s">
        <v>10490</v>
      </c>
      <c r="I848" s="1">
        <v>2020.0</v>
      </c>
      <c r="J848" s="1" t="s">
        <v>8493</v>
      </c>
      <c r="K848" s="1" t="s">
        <v>1219</v>
      </c>
      <c r="L848" s="1" t="s">
        <v>9641</v>
      </c>
      <c r="M848" s="1" t="s">
        <v>12363</v>
      </c>
    </row>
    <row r="849">
      <c r="A849" s="1" t="s">
        <v>12364</v>
      </c>
      <c r="B849" s="1" t="s">
        <v>6</v>
      </c>
      <c r="C849" s="1" t="s">
        <v>1509</v>
      </c>
      <c r="D849" s="1"/>
      <c r="E849" s="1" t="s">
        <v>12365</v>
      </c>
      <c r="F849" s="1" t="s">
        <v>12362</v>
      </c>
      <c r="H849" s="1" t="s">
        <v>12366</v>
      </c>
      <c r="I849" s="1">
        <v>2018.0</v>
      </c>
      <c r="J849" s="1" t="s">
        <v>8493</v>
      </c>
      <c r="K849" s="1" t="s">
        <v>851</v>
      </c>
      <c r="L849" s="1" t="s">
        <v>9641</v>
      </c>
      <c r="M849" s="1" t="s">
        <v>12367</v>
      </c>
    </row>
    <row r="850">
      <c r="A850" s="1" t="s">
        <v>12368</v>
      </c>
      <c r="B850" s="1" t="s">
        <v>6</v>
      </c>
      <c r="C850" s="1" t="s">
        <v>1510</v>
      </c>
      <c r="D850" s="1"/>
      <c r="E850" s="1" t="s">
        <v>12369</v>
      </c>
      <c r="F850" s="1" t="s">
        <v>12362</v>
      </c>
      <c r="G850" s="1" t="s">
        <v>8513</v>
      </c>
      <c r="H850" s="1" t="s">
        <v>12370</v>
      </c>
      <c r="I850" s="1">
        <v>2016.0</v>
      </c>
      <c r="J850" s="1" t="s">
        <v>8493</v>
      </c>
      <c r="K850" s="1" t="s">
        <v>666</v>
      </c>
      <c r="L850" s="1" t="s">
        <v>9641</v>
      </c>
      <c r="M850" s="1" t="s">
        <v>12371</v>
      </c>
    </row>
    <row r="851">
      <c r="A851" s="1" t="s">
        <v>12372</v>
      </c>
      <c r="B851" s="1" t="s">
        <v>7</v>
      </c>
      <c r="C851" s="1" t="s">
        <v>1511</v>
      </c>
      <c r="F851" s="1" t="s">
        <v>12373</v>
      </c>
      <c r="G851" s="1" t="s">
        <v>8513</v>
      </c>
      <c r="H851" s="1" t="s">
        <v>12374</v>
      </c>
      <c r="I851" s="1">
        <v>2020.0</v>
      </c>
      <c r="J851" s="1" t="s">
        <v>8680</v>
      </c>
      <c r="K851" s="1" t="s">
        <v>536</v>
      </c>
      <c r="L851" s="1" t="s">
        <v>8650</v>
      </c>
      <c r="M851" s="1" t="s">
        <v>12375</v>
      </c>
    </row>
    <row r="852">
      <c r="A852" s="1" t="s">
        <v>12376</v>
      </c>
      <c r="B852" s="1" t="s">
        <v>7</v>
      </c>
      <c r="C852" s="1" t="s">
        <v>1512</v>
      </c>
      <c r="F852" s="1" t="s">
        <v>12377</v>
      </c>
      <c r="G852" s="1" t="s">
        <v>12378</v>
      </c>
      <c r="H852" s="1" t="s">
        <v>12379</v>
      </c>
      <c r="I852" s="1">
        <v>2016.0</v>
      </c>
      <c r="J852" s="1" t="s">
        <v>8547</v>
      </c>
      <c r="K852" s="1" t="s">
        <v>536</v>
      </c>
      <c r="L852" s="1" t="s">
        <v>8717</v>
      </c>
      <c r="M852" s="1" t="s">
        <v>12380</v>
      </c>
    </row>
    <row r="853">
      <c r="A853" s="1" t="s">
        <v>12381</v>
      </c>
      <c r="B853" s="1" t="s">
        <v>6</v>
      </c>
      <c r="C853" s="1" t="s">
        <v>1513</v>
      </c>
      <c r="D853" s="1"/>
      <c r="E853" s="1" t="s">
        <v>12382</v>
      </c>
      <c r="F853" s="1" t="s">
        <v>12383</v>
      </c>
      <c r="H853" s="1" t="s">
        <v>9615</v>
      </c>
      <c r="I853" s="1">
        <v>2014.0</v>
      </c>
      <c r="J853" s="1" t="s">
        <v>8547</v>
      </c>
      <c r="K853" s="1" t="s">
        <v>803</v>
      </c>
      <c r="L853" s="1" t="s">
        <v>8724</v>
      </c>
      <c r="M853" s="1" t="s">
        <v>12384</v>
      </c>
    </row>
    <row r="854">
      <c r="A854" s="1" t="s">
        <v>12385</v>
      </c>
      <c r="B854" s="1" t="s">
        <v>6</v>
      </c>
      <c r="C854" s="1" t="s">
        <v>1514</v>
      </c>
      <c r="F854" s="1" t="s">
        <v>12386</v>
      </c>
      <c r="H854" s="1" t="s">
        <v>10341</v>
      </c>
      <c r="I854" s="1">
        <v>2020.0</v>
      </c>
      <c r="J854" s="1" t="s">
        <v>8493</v>
      </c>
      <c r="K854" s="1" t="s">
        <v>717</v>
      </c>
      <c r="L854" s="1" t="s">
        <v>9641</v>
      </c>
      <c r="M854" s="1" t="s">
        <v>12387</v>
      </c>
    </row>
    <row r="855">
      <c r="A855" s="1" t="s">
        <v>12388</v>
      </c>
      <c r="B855" s="1" t="s">
        <v>6</v>
      </c>
      <c r="C855" s="1" t="s">
        <v>1515</v>
      </c>
      <c r="D855" s="1"/>
      <c r="E855" s="1" t="s">
        <v>12389</v>
      </c>
      <c r="F855" s="1" t="s">
        <v>12390</v>
      </c>
      <c r="G855" s="1" t="s">
        <v>8672</v>
      </c>
      <c r="H855" s="1" t="s">
        <v>12391</v>
      </c>
      <c r="I855" s="1">
        <v>2020.0</v>
      </c>
      <c r="J855" s="1" t="s">
        <v>8493</v>
      </c>
      <c r="K855" s="1" t="s">
        <v>616</v>
      </c>
      <c r="L855" s="1" t="s">
        <v>9656</v>
      </c>
      <c r="M855" s="1" t="s">
        <v>12392</v>
      </c>
    </row>
    <row r="856">
      <c r="A856" s="1" t="s">
        <v>12393</v>
      </c>
      <c r="B856" s="1" t="s">
        <v>6</v>
      </c>
      <c r="C856" s="1" t="s">
        <v>1516</v>
      </c>
      <c r="D856" s="1"/>
      <c r="E856" s="1" t="s">
        <v>12394</v>
      </c>
      <c r="F856" s="1" t="s">
        <v>12395</v>
      </c>
      <c r="G856" s="1" t="s">
        <v>8513</v>
      </c>
      <c r="H856" s="1" t="s">
        <v>12396</v>
      </c>
      <c r="I856" s="1">
        <v>2016.0</v>
      </c>
      <c r="J856" s="1" t="s">
        <v>8493</v>
      </c>
      <c r="K856" s="1" t="s">
        <v>597</v>
      </c>
      <c r="L856" s="1" t="s">
        <v>8646</v>
      </c>
      <c r="M856" s="1" t="s">
        <v>12397</v>
      </c>
    </row>
    <row r="857">
      <c r="A857" s="1" t="s">
        <v>12398</v>
      </c>
      <c r="B857" s="1" t="s">
        <v>7</v>
      </c>
      <c r="C857" s="1" t="s">
        <v>1517</v>
      </c>
      <c r="F857" s="1" t="s">
        <v>12399</v>
      </c>
      <c r="G857" s="1" t="s">
        <v>8513</v>
      </c>
      <c r="H857" s="1" t="s">
        <v>9981</v>
      </c>
      <c r="I857" s="1">
        <v>2018.0</v>
      </c>
      <c r="J857" s="1" t="s">
        <v>8613</v>
      </c>
      <c r="K857" s="1" t="s">
        <v>536</v>
      </c>
      <c r="L857" s="1" t="s">
        <v>10380</v>
      </c>
      <c r="M857" s="1" t="s">
        <v>12400</v>
      </c>
    </row>
    <row r="858">
      <c r="A858" s="1" t="s">
        <v>12401</v>
      </c>
      <c r="B858" s="1" t="s">
        <v>7</v>
      </c>
      <c r="C858" s="1" t="s">
        <v>1518</v>
      </c>
      <c r="F858" s="1" t="s">
        <v>12402</v>
      </c>
      <c r="G858" s="1" t="s">
        <v>8545</v>
      </c>
      <c r="H858" s="1" t="s">
        <v>12403</v>
      </c>
      <c r="I858" s="1">
        <v>2020.0</v>
      </c>
      <c r="J858" s="1" t="s">
        <v>8493</v>
      </c>
      <c r="K858" s="1" t="s">
        <v>536</v>
      </c>
      <c r="L858" s="1" t="s">
        <v>12404</v>
      </c>
      <c r="M858" s="1" t="s">
        <v>12405</v>
      </c>
    </row>
    <row r="859">
      <c r="A859" s="1" t="s">
        <v>12406</v>
      </c>
      <c r="B859" s="1" t="s">
        <v>6</v>
      </c>
      <c r="C859" s="1" t="s">
        <v>1519</v>
      </c>
      <c r="D859" s="1"/>
      <c r="E859" s="1" t="s">
        <v>12407</v>
      </c>
      <c r="F859" s="1" t="s">
        <v>12408</v>
      </c>
      <c r="G859" s="1" t="s">
        <v>8513</v>
      </c>
      <c r="H859" s="1" t="s">
        <v>12409</v>
      </c>
      <c r="I859" s="1">
        <v>2019.0</v>
      </c>
      <c r="J859" s="1" t="s">
        <v>9260</v>
      </c>
      <c r="K859" s="1" t="s">
        <v>569</v>
      </c>
      <c r="L859" s="1" t="s">
        <v>12410</v>
      </c>
      <c r="M859" s="1" t="s">
        <v>12411</v>
      </c>
    </row>
    <row r="860">
      <c r="A860" s="1" t="s">
        <v>12412</v>
      </c>
      <c r="B860" s="1" t="s">
        <v>7</v>
      </c>
      <c r="C860" s="1" t="s">
        <v>1520</v>
      </c>
      <c r="F860" s="1" t="s">
        <v>12413</v>
      </c>
      <c r="G860" s="1" t="s">
        <v>8513</v>
      </c>
      <c r="H860" s="1" t="s">
        <v>12414</v>
      </c>
      <c r="I860" s="1">
        <v>2018.0</v>
      </c>
      <c r="J860" s="1" t="s">
        <v>8493</v>
      </c>
      <c r="K860" s="1" t="s">
        <v>526</v>
      </c>
      <c r="L860" s="1" t="s">
        <v>12034</v>
      </c>
      <c r="M860" s="1" t="s">
        <v>12415</v>
      </c>
    </row>
    <row r="861">
      <c r="A861" s="1" t="s">
        <v>12416</v>
      </c>
      <c r="B861" s="1" t="s">
        <v>7</v>
      </c>
      <c r="C861" s="1" t="s">
        <v>1521</v>
      </c>
      <c r="F861" s="1" t="s">
        <v>12417</v>
      </c>
      <c r="G861" s="1" t="s">
        <v>12088</v>
      </c>
      <c r="H861" s="1" t="s">
        <v>9097</v>
      </c>
      <c r="I861" s="1">
        <v>2019.0</v>
      </c>
      <c r="J861" s="1" t="s">
        <v>8493</v>
      </c>
      <c r="K861" s="1" t="s">
        <v>536</v>
      </c>
      <c r="L861" s="1" t="s">
        <v>8565</v>
      </c>
      <c r="M861" s="1" t="s">
        <v>12418</v>
      </c>
    </row>
    <row r="862">
      <c r="A862" s="1" t="s">
        <v>12419</v>
      </c>
      <c r="B862" s="1" t="s">
        <v>6</v>
      </c>
      <c r="C862" s="1" t="s">
        <v>1522</v>
      </c>
      <c r="D862" s="1"/>
      <c r="E862" s="1" t="s">
        <v>12420</v>
      </c>
      <c r="F862" s="1" t="s">
        <v>12421</v>
      </c>
      <c r="G862" s="1" t="s">
        <v>8513</v>
      </c>
      <c r="H862" s="1" t="s">
        <v>9891</v>
      </c>
      <c r="I862" s="1">
        <v>2017.0</v>
      </c>
      <c r="J862" s="1" t="s">
        <v>8613</v>
      </c>
      <c r="K862" s="1" t="s">
        <v>584</v>
      </c>
      <c r="L862" s="1" t="s">
        <v>8646</v>
      </c>
      <c r="M862" s="1" t="s">
        <v>12422</v>
      </c>
    </row>
    <row r="863">
      <c r="A863" s="1" t="s">
        <v>12423</v>
      </c>
      <c r="B863" s="1" t="s">
        <v>6</v>
      </c>
      <c r="C863" s="1" t="s">
        <v>1523</v>
      </c>
      <c r="D863" s="1"/>
      <c r="E863" s="1" t="s">
        <v>12424</v>
      </c>
      <c r="F863" s="1" t="s">
        <v>12425</v>
      </c>
      <c r="G863" s="1" t="s">
        <v>8513</v>
      </c>
      <c r="H863" s="1" t="s">
        <v>12426</v>
      </c>
      <c r="I863" s="1">
        <v>2018.0</v>
      </c>
      <c r="J863" s="1" t="s">
        <v>8547</v>
      </c>
      <c r="K863" s="1" t="s">
        <v>589</v>
      </c>
      <c r="L863" s="1" t="s">
        <v>8646</v>
      </c>
      <c r="M863" s="1" t="s">
        <v>12427</v>
      </c>
    </row>
    <row r="864">
      <c r="A864" s="1" t="s">
        <v>12428</v>
      </c>
      <c r="B864" s="1" t="s">
        <v>7</v>
      </c>
      <c r="C864" s="1" t="s">
        <v>1524</v>
      </c>
      <c r="F864" s="1" t="s">
        <v>12429</v>
      </c>
      <c r="G864" s="1" t="s">
        <v>8672</v>
      </c>
      <c r="H864" s="1" t="s">
        <v>12430</v>
      </c>
      <c r="I864" s="1">
        <v>2016.0</v>
      </c>
      <c r="J864" s="1" t="s">
        <v>8547</v>
      </c>
      <c r="K864" s="1" t="s">
        <v>571</v>
      </c>
      <c r="L864" s="1" t="s">
        <v>8529</v>
      </c>
      <c r="M864" s="1" t="s">
        <v>12431</v>
      </c>
    </row>
    <row r="865">
      <c r="A865" s="1" t="s">
        <v>12432</v>
      </c>
      <c r="B865" s="1" t="s">
        <v>6</v>
      </c>
      <c r="C865" s="1" t="s">
        <v>1525</v>
      </c>
      <c r="D865" s="1"/>
      <c r="E865" s="1" t="s">
        <v>12433</v>
      </c>
      <c r="F865" s="1" t="s">
        <v>12434</v>
      </c>
      <c r="G865" s="1" t="s">
        <v>9545</v>
      </c>
      <c r="H865" s="1" t="s">
        <v>12435</v>
      </c>
      <c r="I865" s="1">
        <v>2019.0</v>
      </c>
      <c r="J865" s="1" t="s">
        <v>8547</v>
      </c>
      <c r="K865" s="1" t="s">
        <v>805</v>
      </c>
      <c r="L865" s="1" t="s">
        <v>8681</v>
      </c>
      <c r="M865" s="1" t="s">
        <v>12436</v>
      </c>
    </row>
    <row r="866">
      <c r="A866" s="1" t="s">
        <v>12437</v>
      </c>
      <c r="B866" s="1" t="s">
        <v>6</v>
      </c>
      <c r="C866" s="1" t="s">
        <v>1526</v>
      </c>
      <c r="D866" s="1"/>
      <c r="E866" s="1" t="s">
        <v>12438</v>
      </c>
      <c r="F866" s="1" t="s">
        <v>12439</v>
      </c>
      <c r="G866" s="1" t="s">
        <v>8513</v>
      </c>
      <c r="H866" s="1" t="s">
        <v>12440</v>
      </c>
      <c r="I866" s="1">
        <v>2019.0</v>
      </c>
      <c r="J866" s="1" t="s">
        <v>8493</v>
      </c>
      <c r="K866" s="1" t="s">
        <v>681</v>
      </c>
      <c r="L866" s="1" t="s">
        <v>8691</v>
      </c>
      <c r="M866" s="1" t="s">
        <v>12441</v>
      </c>
    </row>
    <row r="867">
      <c r="A867" s="1" t="s">
        <v>12442</v>
      </c>
      <c r="B867" s="1" t="s">
        <v>6</v>
      </c>
      <c r="C867" s="1" t="s">
        <v>1527</v>
      </c>
      <c r="D867" s="1"/>
      <c r="E867" s="1" t="s">
        <v>12443</v>
      </c>
      <c r="F867" s="1" t="s">
        <v>12444</v>
      </c>
      <c r="G867" s="1" t="s">
        <v>8722</v>
      </c>
      <c r="H867" s="1" t="s">
        <v>12445</v>
      </c>
      <c r="I867" s="1">
        <v>2018.0</v>
      </c>
      <c r="J867" s="1" t="s">
        <v>8507</v>
      </c>
      <c r="K867" s="1" t="s">
        <v>552</v>
      </c>
      <c r="L867" s="1" t="s">
        <v>9494</v>
      </c>
      <c r="M867" s="1" t="s">
        <v>12446</v>
      </c>
    </row>
    <row r="868">
      <c r="A868" s="1" t="s">
        <v>12447</v>
      </c>
      <c r="B868" s="1" t="s">
        <v>6</v>
      </c>
      <c r="C868" s="1" t="s">
        <v>1528</v>
      </c>
      <c r="D868" s="1"/>
      <c r="E868" s="1" t="s">
        <v>12448</v>
      </c>
      <c r="F868" s="1" t="s">
        <v>12449</v>
      </c>
      <c r="G868" s="1" t="s">
        <v>8545</v>
      </c>
      <c r="H868" s="1" t="s">
        <v>12115</v>
      </c>
      <c r="I868" s="1">
        <v>2005.0</v>
      </c>
      <c r="J868" s="1" t="s">
        <v>8613</v>
      </c>
      <c r="K868" s="1" t="s">
        <v>554</v>
      </c>
      <c r="L868" s="1" t="s">
        <v>8681</v>
      </c>
      <c r="M868" s="1" t="s">
        <v>12450</v>
      </c>
    </row>
    <row r="869">
      <c r="A869" s="1" t="s">
        <v>12451</v>
      </c>
      <c r="B869" s="1" t="s">
        <v>6</v>
      </c>
      <c r="C869" s="1" t="s">
        <v>1529</v>
      </c>
      <c r="D869" s="1"/>
      <c r="E869" s="1" t="s">
        <v>12452</v>
      </c>
      <c r="F869" s="1" t="s">
        <v>12453</v>
      </c>
      <c r="G869" s="1" t="s">
        <v>8534</v>
      </c>
      <c r="H869" s="1" t="s">
        <v>10896</v>
      </c>
      <c r="I869" s="1">
        <v>2010.0</v>
      </c>
      <c r="J869" s="1" t="s">
        <v>8547</v>
      </c>
      <c r="K869" s="1" t="s">
        <v>914</v>
      </c>
      <c r="L869" s="1" t="s">
        <v>8772</v>
      </c>
      <c r="M869" s="1" t="s">
        <v>12454</v>
      </c>
    </row>
    <row r="870">
      <c r="A870" s="1" t="s">
        <v>12455</v>
      </c>
      <c r="B870" s="1" t="s">
        <v>7</v>
      </c>
      <c r="C870" s="1" t="s">
        <v>1530</v>
      </c>
      <c r="F870" s="1" t="s">
        <v>12456</v>
      </c>
      <c r="G870" s="1" t="s">
        <v>8638</v>
      </c>
      <c r="H870" s="1" t="s">
        <v>8985</v>
      </c>
      <c r="I870" s="1">
        <v>2016.0</v>
      </c>
      <c r="J870" s="1" t="s">
        <v>9076</v>
      </c>
      <c r="K870" s="1" t="s">
        <v>536</v>
      </c>
      <c r="L870" s="1" t="s">
        <v>11149</v>
      </c>
      <c r="M870" s="1" t="s">
        <v>12457</v>
      </c>
    </row>
    <row r="871">
      <c r="A871" s="1" t="s">
        <v>12458</v>
      </c>
      <c r="B871" s="1" t="s">
        <v>7</v>
      </c>
      <c r="C871" s="1" t="s">
        <v>1531</v>
      </c>
      <c r="F871" s="1" t="s">
        <v>12459</v>
      </c>
      <c r="H871" s="1" t="s">
        <v>9869</v>
      </c>
      <c r="I871" s="1">
        <v>2017.0</v>
      </c>
      <c r="J871" s="1" t="s">
        <v>8807</v>
      </c>
      <c r="K871" s="1" t="s">
        <v>536</v>
      </c>
      <c r="L871" s="1" t="s">
        <v>11149</v>
      </c>
      <c r="M871" s="1" t="s">
        <v>12460</v>
      </c>
    </row>
    <row r="872">
      <c r="A872" s="1" t="s">
        <v>12461</v>
      </c>
      <c r="B872" s="1" t="s">
        <v>7</v>
      </c>
      <c r="C872" s="1" t="s">
        <v>1532</v>
      </c>
      <c r="F872" s="1" t="s">
        <v>12462</v>
      </c>
      <c r="G872" s="1" t="s">
        <v>8638</v>
      </c>
      <c r="H872" s="1" t="s">
        <v>9767</v>
      </c>
      <c r="I872" s="1">
        <v>2019.0</v>
      </c>
      <c r="J872" s="1" t="s">
        <v>9076</v>
      </c>
      <c r="K872" s="1" t="s">
        <v>536</v>
      </c>
      <c r="L872" s="1" t="s">
        <v>11149</v>
      </c>
      <c r="M872" s="1" t="s">
        <v>12463</v>
      </c>
    </row>
    <row r="873">
      <c r="A873" s="1" t="s">
        <v>12464</v>
      </c>
      <c r="B873" s="1" t="s">
        <v>7</v>
      </c>
      <c r="C873" s="1" t="s">
        <v>1533</v>
      </c>
      <c r="F873" s="1" t="s">
        <v>12465</v>
      </c>
      <c r="H873" s="1" t="s">
        <v>12466</v>
      </c>
      <c r="I873" s="1">
        <v>2018.0</v>
      </c>
      <c r="J873" s="1" t="s">
        <v>9076</v>
      </c>
      <c r="K873" s="1" t="s">
        <v>536</v>
      </c>
      <c r="L873" s="1" t="s">
        <v>11149</v>
      </c>
      <c r="M873" s="1" t="s">
        <v>12467</v>
      </c>
    </row>
    <row r="874">
      <c r="A874" s="1" t="s">
        <v>12468</v>
      </c>
      <c r="B874" s="1" t="s">
        <v>7</v>
      </c>
      <c r="C874" s="1" t="s">
        <v>1534</v>
      </c>
      <c r="F874" s="1" t="s">
        <v>12469</v>
      </c>
      <c r="G874" s="1" t="s">
        <v>8638</v>
      </c>
      <c r="H874" s="1" t="s">
        <v>8552</v>
      </c>
      <c r="I874" s="1">
        <v>2009.0</v>
      </c>
      <c r="J874" s="1" t="s">
        <v>9076</v>
      </c>
      <c r="K874" s="1" t="s">
        <v>536</v>
      </c>
      <c r="L874" s="1" t="s">
        <v>11149</v>
      </c>
      <c r="M874" s="1" t="s">
        <v>12470</v>
      </c>
    </row>
    <row r="875">
      <c r="A875" s="1" t="s">
        <v>12471</v>
      </c>
      <c r="B875" s="1" t="s">
        <v>6</v>
      </c>
      <c r="C875" s="1" t="s">
        <v>1535</v>
      </c>
      <c r="D875" s="1"/>
      <c r="E875" s="1" t="s">
        <v>12472</v>
      </c>
      <c r="F875" s="1" t="s">
        <v>12473</v>
      </c>
      <c r="G875" s="1" t="s">
        <v>8527</v>
      </c>
      <c r="H875" s="1" t="s">
        <v>12474</v>
      </c>
      <c r="I875" s="1">
        <v>2006.0</v>
      </c>
      <c r="J875" s="1" t="s">
        <v>8493</v>
      </c>
      <c r="K875" s="1" t="s">
        <v>582</v>
      </c>
      <c r="L875" s="1" t="s">
        <v>8709</v>
      </c>
      <c r="M875" s="1" t="s">
        <v>12475</v>
      </c>
    </row>
    <row r="876">
      <c r="A876" s="1" t="s">
        <v>12476</v>
      </c>
      <c r="B876" s="1" t="s">
        <v>6</v>
      </c>
      <c r="C876" s="1" t="s">
        <v>1536</v>
      </c>
      <c r="D876" s="1"/>
      <c r="E876" s="1" t="s">
        <v>12477</v>
      </c>
      <c r="F876" s="1" t="s">
        <v>12478</v>
      </c>
      <c r="G876" s="1" t="s">
        <v>10619</v>
      </c>
      <c r="H876" s="1" t="s">
        <v>11755</v>
      </c>
      <c r="I876" s="1">
        <v>2013.0</v>
      </c>
      <c r="J876" s="1" t="s">
        <v>8547</v>
      </c>
      <c r="K876" s="1" t="s">
        <v>803</v>
      </c>
      <c r="L876" s="1" t="s">
        <v>8577</v>
      </c>
      <c r="M876" s="1" t="s">
        <v>12479</v>
      </c>
    </row>
    <row r="877">
      <c r="A877" s="1" t="s">
        <v>12480</v>
      </c>
      <c r="B877" s="1" t="s">
        <v>6</v>
      </c>
      <c r="C877" s="1" t="s">
        <v>1537</v>
      </c>
      <c r="D877" s="1"/>
      <c r="E877" s="1" t="s">
        <v>12481</v>
      </c>
      <c r="F877" s="1" t="s">
        <v>12482</v>
      </c>
      <c r="G877" s="1" t="s">
        <v>12483</v>
      </c>
      <c r="H877" s="1" t="s">
        <v>12484</v>
      </c>
      <c r="I877" s="1">
        <v>2017.0</v>
      </c>
      <c r="J877" s="1" t="s">
        <v>8507</v>
      </c>
      <c r="K877" s="1" t="s">
        <v>602</v>
      </c>
      <c r="L877" s="1" t="s">
        <v>8750</v>
      </c>
      <c r="M877" s="1" t="s">
        <v>12485</v>
      </c>
    </row>
    <row r="878">
      <c r="A878" s="1" t="s">
        <v>12486</v>
      </c>
      <c r="B878" s="1" t="s">
        <v>7</v>
      </c>
      <c r="C878" s="1" t="s">
        <v>1538</v>
      </c>
      <c r="F878" s="1" t="s">
        <v>12487</v>
      </c>
      <c r="G878" s="1" t="s">
        <v>8513</v>
      </c>
      <c r="H878" s="1" t="s">
        <v>12488</v>
      </c>
      <c r="I878" s="1">
        <v>2017.0</v>
      </c>
      <c r="J878" s="1" t="s">
        <v>8547</v>
      </c>
      <c r="K878" s="1" t="s">
        <v>536</v>
      </c>
      <c r="L878" s="1" t="s">
        <v>12489</v>
      </c>
      <c r="M878" s="1" t="s">
        <v>12490</v>
      </c>
    </row>
    <row r="879">
      <c r="A879" s="1" t="s">
        <v>12491</v>
      </c>
      <c r="B879" s="1" t="s">
        <v>6</v>
      </c>
      <c r="C879" s="1" t="s">
        <v>1539</v>
      </c>
      <c r="D879" s="1"/>
      <c r="E879" s="1" t="s">
        <v>12492</v>
      </c>
      <c r="H879" s="1" t="s">
        <v>8492</v>
      </c>
      <c r="I879" s="1">
        <v>2020.0</v>
      </c>
      <c r="J879" s="1" t="s">
        <v>8680</v>
      </c>
      <c r="K879" s="1" t="s">
        <v>778</v>
      </c>
      <c r="L879" s="1" t="s">
        <v>8577</v>
      </c>
      <c r="M879" s="1" t="s">
        <v>12493</v>
      </c>
    </row>
    <row r="880">
      <c r="A880" s="1" t="s">
        <v>12494</v>
      </c>
      <c r="B880" s="1" t="s">
        <v>6</v>
      </c>
      <c r="C880" s="1" t="s">
        <v>1540</v>
      </c>
      <c r="D880" s="1"/>
      <c r="E880" s="1" t="s">
        <v>12495</v>
      </c>
      <c r="F880" s="1" t="s">
        <v>12496</v>
      </c>
      <c r="G880" s="1" t="s">
        <v>12497</v>
      </c>
      <c r="H880" s="1" t="s">
        <v>9229</v>
      </c>
      <c r="I880" s="1">
        <v>2018.0</v>
      </c>
      <c r="J880" s="1" t="s">
        <v>8547</v>
      </c>
      <c r="K880" s="1" t="s">
        <v>696</v>
      </c>
      <c r="L880" s="1" t="s">
        <v>8620</v>
      </c>
      <c r="M880" s="1" t="s">
        <v>12498</v>
      </c>
    </row>
    <row r="881">
      <c r="A881" s="1" t="s">
        <v>12499</v>
      </c>
      <c r="B881" s="1" t="s">
        <v>7</v>
      </c>
      <c r="C881" s="1" t="s">
        <v>1541</v>
      </c>
      <c r="F881" s="1" t="s">
        <v>12500</v>
      </c>
      <c r="G881" s="1" t="s">
        <v>8545</v>
      </c>
      <c r="H881" s="1" t="s">
        <v>9287</v>
      </c>
      <c r="I881" s="1">
        <v>2013.0</v>
      </c>
      <c r="J881" s="1" t="s">
        <v>8613</v>
      </c>
      <c r="K881" s="1" t="s">
        <v>536</v>
      </c>
      <c r="L881" s="1" t="s">
        <v>9779</v>
      </c>
      <c r="M881" s="1" t="s">
        <v>12501</v>
      </c>
    </row>
    <row r="882">
      <c r="A882" s="1" t="s">
        <v>12502</v>
      </c>
      <c r="B882" s="1" t="s">
        <v>7</v>
      </c>
      <c r="C882" s="1" t="s">
        <v>1542</v>
      </c>
      <c r="F882" s="1" t="s">
        <v>12503</v>
      </c>
      <c r="G882" s="1" t="s">
        <v>8545</v>
      </c>
      <c r="H882" s="1" t="s">
        <v>12504</v>
      </c>
      <c r="I882" s="1">
        <v>2020.0</v>
      </c>
      <c r="J882" s="1" t="s">
        <v>8493</v>
      </c>
      <c r="K882" s="1" t="s">
        <v>536</v>
      </c>
      <c r="L882" s="1" t="s">
        <v>8717</v>
      </c>
      <c r="M882" s="1" t="s">
        <v>12505</v>
      </c>
    </row>
    <row r="883">
      <c r="A883" s="1" t="s">
        <v>12506</v>
      </c>
      <c r="B883" s="1" t="s">
        <v>7</v>
      </c>
      <c r="C883" s="1" t="s">
        <v>1543</v>
      </c>
      <c r="F883" s="1" t="s">
        <v>12507</v>
      </c>
      <c r="G883" s="1" t="s">
        <v>8545</v>
      </c>
      <c r="H883" s="1" t="s">
        <v>9601</v>
      </c>
      <c r="I883" s="1">
        <v>2015.0</v>
      </c>
      <c r="J883" s="1" t="s">
        <v>8547</v>
      </c>
      <c r="K883" s="1" t="s">
        <v>536</v>
      </c>
      <c r="L883" s="1" t="s">
        <v>8788</v>
      </c>
      <c r="M883" s="1" t="s">
        <v>12508</v>
      </c>
    </row>
    <row r="884">
      <c r="A884" s="1" t="s">
        <v>12509</v>
      </c>
      <c r="B884" s="1" t="s">
        <v>6</v>
      </c>
      <c r="C884" s="1" t="s">
        <v>1544</v>
      </c>
      <c r="D884" s="1"/>
      <c r="E884" s="1" t="s">
        <v>12510</v>
      </c>
      <c r="F884" s="1" t="s">
        <v>12511</v>
      </c>
      <c r="G884" s="1" t="s">
        <v>8545</v>
      </c>
      <c r="H884" s="1" t="s">
        <v>9017</v>
      </c>
      <c r="I884" s="1">
        <v>2006.0</v>
      </c>
      <c r="J884" s="1" t="s">
        <v>8547</v>
      </c>
      <c r="K884" s="1" t="s">
        <v>980</v>
      </c>
      <c r="L884" s="1" t="s">
        <v>8772</v>
      </c>
      <c r="M884" s="1" t="s">
        <v>12512</v>
      </c>
    </row>
    <row r="885">
      <c r="A885" s="1" t="s">
        <v>12513</v>
      </c>
      <c r="B885" s="1" t="s">
        <v>6</v>
      </c>
      <c r="C885" s="1" t="s">
        <v>1545</v>
      </c>
      <c r="D885" s="1"/>
      <c r="E885" s="1" t="s">
        <v>12514</v>
      </c>
      <c r="F885" s="1" t="s">
        <v>12515</v>
      </c>
      <c r="G885" s="1" t="s">
        <v>8545</v>
      </c>
      <c r="H885" s="1" t="s">
        <v>9878</v>
      </c>
      <c r="I885" s="1">
        <v>2019.0</v>
      </c>
      <c r="J885" s="1" t="s">
        <v>8547</v>
      </c>
      <c r="K885" s="1" t="s">
        <v>685</v>
      </c>
      <c r="L885" s="1" t="s">
        <v>8501</v>
      </c>
      <c r="M885" s="1" t="s">
        <v>12516</v>
      </c>
    </row>
    <row r="886">
      <c r="A886" s="1" t="s">
        <v>12517</v>
      </c>
      <c r="B886" s="1" t="s">
        <v>6</v>
      </c>
      <c r="C886" s="1" t="s">
        <v>1546</v>
      </c>
      <c r="D886" s="1"/>
      <c r="E886" s="1" t="s">
        <v>12514</v>
      </c>
      <c r="F886" s="1" t="s">
        <v>12518</v>
      </c>
      <c r="G886" s="1" t="s">
        <v>8545</v>
      </c>
      <c r="H886" s="1" t="s">
        <v>9878</v>
      </c>
      <c r="I886" s="1">
        <v>2019.0</v>
      </c>
      <c r="J886" s="1" t="s">
        <v>8613</v>
      </c>
      <c r="K886" s="1" t="s">
        <v>914</v>
      </c>
      <c r="L886" s="1" t="s">
        <v>8501</v>
      </c>
      <c r="M886" s="1" t="s">
        <v>12519</v>
      </c>
    </row>
    <row r="887">
      <c r="A887" s="1" t="s">
        <v>12520</v>
      </c>
      <c r="B887" s="1" t="s">
        <v>6</v>
      </c>
      <c r="C887" s="1" t="s">
        <v>1547</v>
      </c>
      <c r="D887" s="1"/>
      <c r="E887" s="1" t="s">
        <v>12521</v>
      </c>
      <c r="F887" s="1" t="s">
        <v>12522</v>
      </c>
      <c r="G887" s="1" t="s">
        <v>8545</v>
      </c>
      <c r="H887" s="1" t="s">
        <v>12523</v>
      </c>
      <c r="I887" s="1">
        <v>2013.0</v>
      </c>
      <c r="J887" s="1" t="s">
        <v>8547</v>
      </c>
      <c r="K887" s="1" t="s">
        <v>567</v>
      </c>
      <c r="L887" s="1" t="s">
        <v>8724</v>
      </c>
      <c r="M887" s="1" t="s">
        <v>12524</v>
      </c>
    </row>
    <row r="888">
      <c r="A888" s="1" t="s">
        <v>12525</v>
      </c>
      <c r="B888" s="1" t="s">
        <v>6</v>
      </c>
      <c r="C888" s="1" t="s">
        <v>1548</v>
      </c>
      <c r="D888" s="1"/>
      <c r="E888" s="1" t="s">
        <v>12526</v>
      </c>
      <c r="F888" s="1" t="s">
        <v>12527</v>
      </c>
      <c r="G888" s="1" t="s">
        <v>8545</v>
      </c>
      <c r="H888" s="1" t="s">
        <v>10298</v>
      </c>
      <c r="I888" s="1">
        <v>2019.0</v>
      </c>
      <c r="J888" s="1" t="s">
        <v>8547</v>
      </c>
      <c r="K888" s="1" t="s">
        <v>642</v>
      </c>
      <c r="L888" s="1" t="s">
        <v>8709</v>
      </c>
      <c r="M888" s="1" t="s">
        <v>12528</v>
      </c>
    </row>
    <row r="889">
      <c r="A889" s="1" t="s">
        <v>12529</v>
      </c>
      <c r="B889" s="1" t="s">
        <v>6</v>
      </c>
      <c r="C889" s="1" t="s">
        <v>1549</v>
      </c>
      <c r="D889" s="1"/>
      <c r="E889" s="1" t="s">
        <v>12530</v>
      </c>
      <c r="F889" s="1" t="s">
        <v>12531</v>
      </c>
      <c r="G889" s="1" t="s">
        <v>8545</v>
      </c>
      <c r="H889" s="1" t="s">
        <v>11108</v>
      </c>
      <c r="I889" s="1">
        <v>2017.0</v>
      </c>
      <c r="J889" s="1" t="s">
        <v>8547</v>
      </c>
      <c r="K889" s="1" t="s">
        <v>923</v>
      </c>
      <c r="L889" s="1" t="s">
        <v>8620</v>
      </c>
      <c r="M889" s="1" t="s">
        <v>12532</v>
      </c>
    </row>
    <row r="890">
      <c r="A890" s="1" t="s">
        <v>12533</v>
      </c>
      <c r="B890" s="1" t="s">
        <v>6</v>
      </c>
      <c r="C890" s="1" t="s">
        <v>1550</v>
      </c>
      <c r="D890" s="1"/>
      <c r="E890" s="1" t="s">
        <v>10292</v>
      </c>
      <c r="F890" s="1" t="s">
        <v>12534</v>
      </c>
      <c r="G890" s="1" t="s">
        <v>8545</v>
      </c>
      <c r="H890" s="1" t="s">
        <v>12535</v>
      </c>
      <c r="I890" s="1">
        <v>2018.0</v>
      </c>
      <c r="J890" s="1" t="s">
        <v>8547</v>
      </c>
      <c r="K890" s="1" t="s">
        <v>869</v>
      </c>
      <c r="L890" s="1" t="s">
        <v>11530</v>
      </c>
      <c r="M890" s="1" t="s">
        <v>12536</v>
      </c>
    </row>
    <row r="891">
      <c r="A891" s="1" t="s">
        <v>12537</v>
      </c>
      <c r="B891" s="1" t="s">
        <v>6</v>
      </c>
      <c r="C891" s="1" t="s">
        <v>1551</v>
      </c>
      <c r="D891" s="1"/>
      <c r="E891" s="1" t="s">
        <v>12538</v>
      </c>
      <c r="H891" s="1" t="s">
        <v>12539</v>
      </c>
      <c r="I891" s="1">
        <v>2018.0</v>
      </c>
      <c r="J891" s="1" t="s">
        <v>8807</v>
      </c>
      <c r="K891" s="1" t="s">
        <v>929</v>
      </c>
      <c r="L891" s="1" t="s">
        <v>9272</v>
      </c>
      <c r="M891" s="1" t="s">
        <v>12540</v>
      </c>
    </row>
    <row r="892">
      <c r="A892" s="1" t="s">
        <v>12541</v>
      </c>
      <c r="B892" s="1" t="s">
        <v>6</v>
      </c>
      <c r="C892" s="1" t="s">
        <v>1552</v>
      </c>
      <c r="D892" s="1"/>
      <c r="E892" s="1" t="s">
        <v>12542</v>
      </c>
      <c r="F892" s="1" t="s">
        <v>12543</v>
      </c>
      <c r="G892" s="1" t="s">
        <v>8545</v>
      </c>
      <c r="H892" s="1" t="s">
        <v>12544</v>
      </c>
      <c r="I892" s="1">
        <v>2020.0</v>
      </c>
      <c r="J892" s="1" t="s">
        <v>8547</v>
      </c>
      <c r="K892" s="1" t="s">
        <v>1317</v>
      </c>
      <c r="L892" s="1" t="s">
        <v>8992</v>
      </c>
      <c r="M892" s="1" t="s">
        <v>12545</v>
      </c>
    </row>
    <row r="893">
      <c r="A893" s="1" t="s">
        <v>12546</v>
      </c>
      <c r="B893" s="1" t="s">
        <v>6</v>
      </c>
      <c r="C893" s="1" t="s">
        <v>1553</v>
      </c>
      <c r="D893" s="1"/>
      <c r="E893" s="1" t="s">
        <v>12510</v>
      </c>
      <c r="F893" s="1" t="s">
        <v>12547</v>
      </c>
      <c r="G893" s="1" t="s">
        <v>8545</v>
      </c>
      <c r="H893" s="1" t="s">
        <v>9886</v>
      </c>
      <c r="I893" s="1">
        <v>2007.0</v>
      </c>
      <c r="J893" s="1" t="s">
        <v>8547</v>
      </c>
      <c r="K893" s="1" t="s">
        <v>722</v>
      </c>
      <c r="L893" s="1" t="s">
        <v>8590</v>
      </c>
      <c r="M893" s="1" t="s">
        <v>12548</v>
      </c>
    </row>
    <row r="894">
      <c r="A894" s="1" t="s">
        <v>12549</v>
      </c>
      <c r="B894" s="1" t="s">
        <v>6</v>
      </c>
      <c r="C894" s="1" t="s">
        <v>1554</v>
      </c>
      <c r="D894" s="1"/>
      <c r="E894" s="1" t="s">
        <v>10220</v>
      </c>
      <c r="F894" s="1" t="s">
        <v>12550</v>
      </c>
      <c r="G894" s="1" t="s">
        <v>8545</v>
      </c>
      <c r="H894" s="1" t="s">
        <v>9017</v>
      </c>
      <c r="I894" s="1">
        <v>2003.0</v>
      </c>
      <c r="J894" s="1" t="s">
        <v>8493</v>
      </c>
      <c r="K894" s="1" t="s">
        <v>640</v>
      </c>
      <c r="L894" s="1" t="s">
        <v>8553</v>
      </c>
      <c r="M894" s="1" t="s">
        <v>12551</v>
      </c>
    </row>
    <row r="895">
      <c r="A895" s="1" t="s">
        <v>12552</v>
      </c>
      <c r="B895" s="1" t="s">
        <v>6</v>
      </c>
      <c r="C895" s="1" t="s">
        <v>1555</v>
      </c>
      <c r="D895" s="1"/>
      <c r="E895" s="1" t="s">
        <v>12553</v>
      </c>
      <c r="F895" s="1" t="s">
        <v>12554</v>
      </c>
      <c r="G895" s="1" t="s">
        <v>8545</v>
      </c>
      <c r="H895" s="1" t="s">
        <v>9708</v>
      </c>
      <c r="I895" s="1">
        <v>2017.0</v>
      </c>
      <c r="J895" s="1" t="s">
        <v>8547</v>
      </c>
      <c r="K895" s="1" t="s">
        <v>534</v>
      </c>
      <c r="L895" s="1" t="s">
        <v>8620</v>
      </c>
      <c r="M895" s="1" t="s">
        <v>12555</v>
      </c>
    </row>
    <row r="896">
      <c r="A896" s="1" t="s">
        <v>12556</v>
      </c>
      <c r="B896" s="1" t="s">
        <v>6</v>
      </c>
      <c r="C896" s="1" t="s">
        <v>1556</v>
      </c>
      <c r="D896" s="1"/>
      <c r="E896" s="1" t="s">
        <v>12557</v>
      </c>
      <c r="F896" s="1" t="s">
        <v>12558</v>
      </c>
      <c r="G896" s="1" t="s">
        <v>9043</v>
      </c>
      <c r="H896" s="1" t="s">
        <v>9601</v>
      </c>
      <c r="I896" s="1">
        <v>2014.0</v>
      </c>
      <c r="J896" s="1" t="s">
        <v>8613</v>
      </c>
      <c r="K896" s="1" t="s">
        <v>597</v>
      </c>
      <c r="L896" s="1" t="s">
        <v>11928</v>
      </c>
      <c r="M896" s="1" t="s">
        <v>12559</v>
      </c>
    </row>
    <row r="897">
      <c r="A897" s="1" t="s">
        <v>12560</v>
      </c>
      <c r="B897" s="1" t="s">
        <v>6</v>
      </c>
      <c r="C897" s="1" t="s">
        <v>1557</v>
      </c>
      <c r="D897" s="1"/>
      <c r="E897" s="1" t="s">
        <v>12557</v>
      </c>
      <c r="F897" s="1" t="s">
        <v>12561</v>
      </c>
      <c r="G897" s="1" t="s">
        <v>9043</v>
      </c>
      <c r="H897" s="1" t="s">
        <v>9601</v>
      </c>
      <c r="I897" s="1">
        <v>2014.0</v>
      </c>
      <c r="J897" s="1" t="s">
        <v>8547</v>
      </c>
      <c r="K897" s="1" t="s">
        <v>587</v>
      </c>
      <c r="L897" s="1" t="s">
        <v>11928</v>
      </c>
      <c r="M897" s="1" t="s">
        <v>12562</v>
      </c>
    </row>
    <row r="898">
      <c r="A898" s="1" t="s">
        <v>12563</v>
      </c>
      <c r="B898" s="1" t="s">
        <v>6</v>
      </c>
      <c r="C898" s="1" t="s">
        <v>1558</v>
      </c>
      <c r="D898" s="1"/>
      <c r="E898" s="1" t="s">
        <v>12557</v>
      </c>
      <c r="F898" s="1" t="s">
        <v>12564</v>
      </c>
      <c r="G898" s="1" t="s">
        <v>9043</v>
      </c>
      <c r="H898" s="1" t="s">
        <v>9601</v>
      </c>
      <c r="I898" s="1">
        <v>2016.0</v>
      </c>
      <c r="J898" s="1" t="s">
        <v>8547</v>
      </c>
      <c r="K898" s="1" t="s">
        <v>602</v>
      </c>
      <c r="L898" s="1" t="s">
        <v>11928</v>
      </c>
      <c r="M898" s="1" t="s">
        <v>12565</v>
      </c>
    </row>
    <row r="899">
      <c r="A899" s="1" t="s">
        <v>12566</v>
      </c>
      <c r="B899" s="1" t="s">
        <v>6</v>
      </c>
      <c r="C899" s="1" t="s">
        <v>1559</v>
      </c>
      <c r="D899" s="1"/>
      <c r="E899" s="1" t="s">
        <v>12557</v>
      </c>
      <c r="F899" s="1" t="s">
        <v>12567</v>
      </c>
      <c r="G899" s="1" t="s">
        <v>9043</v>
      </c>
      <c r="H899" s="1" t="s">
        <v>12568</v>
      </c>
      <c r="I899" s="1">
        <v>2017.0</v>
      </c>
      <c r="J899" s="1" t="s">
        <v>8547</v>
      </c>
      <c r="K899" s="1" t="s">
        <v>599</v>
      </c>
      <c r="L899" s="1" t="s">
        <v>11928</v>
      </c>
      <c r="M899" s="1" t="s">
        <v>12569</v>
      </c>
    </row>
    <row r="900">
      <c r="A900" s="1" t="s">
        <v>12570</v>
      </c>
      <c r="B900" s="1" t="s">
        <v>7</v>
      </c>
      <c r="C900" s="1" t="s">
        <v>1560</v>
      </c>
      <c r="F900" s="1" t="s">
        <v>12571</v>
      </c>
      <c r="H900" s="1" t="s">
        <v>11525</v>
      </c>
      <c r="I900" s="1">
        <v>2016.0</v>
      </c>
      <c r="J900" s="1" t="s">
        <v>8613</v>
      </c>
      <c r="K900" s="1" t="s">
        <v>536</v>
      </c>
      <c r="L900" s="1" t="s">
        <v>9779</v>
      </c>
      <c r="M900" s="1" t="s">
        <v>12572</v>
      </c>
    </row>
    <row r="901">
      <c r="A901" s="1" t="s">
        <v>12573</v>
      </c>
      <c r="B901" s="1" t="s">
        <v>7</v>
      </c>
      <c r="C901" s="1" t="s">
        <v>1561</v>
      </c>
      <c r="F901" s="1" t="s">
        <v>12574</v>
      </c>
      <c r="G901" s="1" t="s">
        <v>12575</v>
      </c>
      <c r="H901" s="1" t="s">
        <v>12576</v>
      </c>
      <c r="I901" s="1">
        <v>1997.0</v>
      </c>
      <c r="J901" s="1" t="s">
        <v>8680</v>
      </c>
      <c r="K901" s="1" t="s">
        <v>571</v>
      </c>
      <c r="L901" s="1" t="s">
        <v>10380</v>
      </c>
      <c r="M901" s="1" t="s">
        <v>12577</v>
      </c>
    </row>
    <row r="902">
      <c r="A902" s="1" t="s">
        <v>12578</v>
      </c>
      <c r="B902" s="1" t="s">
        <v>6</v>
      </c>
      <c r="C902" s="1" t="s">
        <v>1562</v>
      </c>
      <c r="D902" s="1"/>
      <c r="E902" s="1" t="s">
        <v>12579</v>
      </c>
      <c r="F902" s="1" t="s">
        <v>12580</v>
      </c>
      <c r="G902" s="1" t="s">
        <v>8513</v>
      </c>
      <c r="H902" s="1" t="s">
        <v>12581</v>
      </c>
      <c r="I902" s="1">
        <v>2017.0</v>
      </c>
      <c r="J902" s="1" t="s">
        <v>8493</v>
      </c>
      <c r="K902" s="1" t="s">
        <v>561</v>
      </c>
      <c r="L902" s="1" t="s">
        <v>8691</v>
      </c>
      <c r="M902" s="1" t="s">
        <v>12582</v>
      </c>
    </row>
    <row r="903">
      <c r="A903" s="1" t="s">
        <v>12583</v>
      </c>
      <c r="B903" s="1" t="s">
        <v>6</v>
      </c>
      <c r="C903" s="1" t="s">
        <v>1563</v>
      </c>
      <c r="D903" s="1"/>
      <c r="E903" s="1" t="s">
        <v>12584</v>
      </c>
      <c r="F903" s="1" t="s">
        <v>12585</v>
      </c>
      <c r="G903" s="1" t="s">
        <v>8513</v>
      </c>
      <c r="H903" s="1" t="s">
        <v>9092</v>
      </c>
      <c r="I903" s="1">
        <v>1999.0</v>
      </c>
      <c r="J903" s="1" t="s">
        <v>8515</v>
      </c>
      <c r="K903" s="1" t="s">
        <v>528</v>
      </c>
      <c r="L903" s="1" t="s">
        <v>8691</v>
      </c>
      <c r="M903" s="1" t="s">
        <v>12586</v>
      </c>
    </row>
    <row r="904">
      <c r="A904" s="1" t="s">
        <v>12587</v>
      </c>
      <c r="B904" s="1" t="s">
        <v>7</v>
      </c>
      <c r="C904" s="1" t="s">
        <v>1564</v>
      </c>
      <c r="F904" s="1" t="s">
        <v>12588</v>
      </c>
      <c r="G904" s="1" t="s">
        <v>8611</v>
      </c>
      <c r="H904" s="1" t="s">
        <v>12589</v>
      </c>
      <c r="I904" s="1">
        <v>2017.0</v>
      </c>
      <c r="J904" s="1" t="s">
        <v>8680</v>
      </c>
      <c r="K904" s="1" t="s">
        <v>628</v>
      </c>
      <c r="L904" s="1" t="s">
        <v>8821</v>
      </c>
      <c r="M904" s="1" t="s">
        <v>12590</v>
      </c>
    </row>
    <row r="905">
      <c r="A905" s="1" t="s">
        <v>12591</v>
      </c>
      <c r="B905" s="1" t="s">
        <v>6</v>
      </c>
      <c r="C905" s="1" t="s">
        <v>1565</v>
      </c>
      <c r="D905" s="1"/>
      <c r="E905" s="1" t="s">
        <v>12592</v>
      </c>
      <c r="F905" s="1" t="s">
        <v>12593</v>
      </c>
      <c r="G905" s="1" t="s">
        <v>8887</v>
      </c>
      <c r="H905" s="1" t="s">
        <v>12594</v>
      </c>
      <c r="I905" s="1">
        <v>2002.0</v>
      </c>
      <c r="J905" s="1" t="s">
        <v>9260</v>
      </c>
      <c r="K905" s="1" t="s">
        <v>894</v>
      </c>
      <c r="L905" s="1" t="s">
        <v>9104</v>
      </c>
      <c r="M905" s="1" t="s">
        <v>12595</v>
      </c>
    </row>
    <row r="906">
      <c r="A906" s="1" t="s">
        <v>12596</v>
      </c>
      <c r="B906" s="1" t="s">
        <v>6</v>
      </c>
      <c r="C906" s="1" t="s">
        <v>1566</v>
      </c>
      <c r="D906" s="1"/>
      <c r="E906" s="1" t="s">
        <v>12597</v>
      </c>
      <c r="F906" s="1" t="s">
        <v>12598</v>
      </c>
      <c r="G906" s="1" t="s">
        <v>8513</v>
      </c>
      <c r="H906" s="1" t="s">
        <v>10033</v>
      </c>
      <c r="I906" s="1">
        <v>2018.0</v>
      </c>
      <c r="J906" s="1" t="s">
        <v>8507</v>
      </c>
      <c r="K906" s="1" t="s">
        <v>705</v>
      </c>
      <c r="L906" s="1" t="s">
        <v>8783</v>
      </c>
      <c r="M906" s="1" t="s">
        <v>12599</v>
      </c>
    </row>
    <row r="907">
      <c r="A907" s="1" t="s">
        <v>12600</v>
      </c>
      <c r="B907" s="1" t="s">
        <v>6</v>
      </c>
      <c r="C907" s="1" t="s">
        <v>1567</v>
      </c>
      <c r="D907" s="1"/>
      <c r="E907" s="1" t="s">
        <v>12601</v>
      </c>
      <c r="F907" s="1" t="s">
        <v>12602</v>
      </c>
      <c r="G907" s="1" t="s">
        <v>9304</v>
      </c>
      <c r="H907" s="1" t="s">
        <v>10037</v>
      </c>
      <c r="I907" s="1">
        <v>2012.0</v>
      </c>
      <c r="J907" s="1" t="s">
        <v>9260</v>
      </c>
      <c r="K907" s="1" t="s">
        <v>602</v>
      </c>
      <c r="L907" s="1" t="s">
        <v>9317</v>
      </c>
      <c r="M907" s="1" t="s">
        <v>12603</v>
      </c>
    </row>
    <row r="908">
      <c r="A908" s="1" t="s">
        <v>12604</v>
      </c>
      <c r="B908" s="1" t="s">
        <v>7</v>
      </c>
      <c r="C908" s="1" t="s">
        <v>1568</v>
      </c>
      <c r="F908" s="1" t="s">
        <v>12605</v>
      </c>
      <c r="G908" s="1" t="s">
        <v>8513</v>
      </c>
      <c r="H908" s="1" t="s">
        <v>12504</v>
      </c>
      <c r="I908" s="1">
        <v>2020.0</v>
      </c>
      <c r="J908" s="1" t="s">
        <v>8493</v>
      </c>
      <c r="K908" s="1" t="s">
        <v>526</v>
      </c>
      <c r="L908" s="1" t="s">
        <v>8668</v>
      </c>
      <c r="M908" s="1" t="s">
        <v>12606</v>
      </c>
    </row>
    <row r="909">
      <c r="A909" s="1" t="s">
        <v>12607</v>
      </c>
      <c r="B909" s="1" t="s">
        <v>6</v>
      </c>
      <c r="C909" s="1" t="s">
        <v>1569</v>
      </c>
      <c r="D909" s="1"/>
      <c r="E909" s="1" t="s">
        <v>12608</v>
      </c>
      <c r="F909" s="1" t="s">
        <v>12609</v>
      </c>
      <c r="G909" s="1" t="s">
        <v>8513</v>
      </c>
      <c r="H909" s="1" t="s">
        <v>8846</v>
      </c>
      <c r="I909" s="1">
        <v>2014.0</v>
      </c>
      <c r="J909" s="1" t="s">
        <v>8515</v>
      </c>
      <c r="K909" s="1" t="s">
        <v>546</v>
      </c>
      <c r="L909" s="1" t="s">
        <v>8697</v>
      </c>
      <c r="M909" s="1" t="s">
        <v>12610</v>
      </c>
    </row>
    <row r="910">
      <c r="A910" s="1" t="s">
        <v>12611</v>
      </c>
      <c r="B910" s="1" t="s">
        <v>6</v>
      </c>
      <c r="C910" s="1" t="s">
        <v>1570</v>
      </c>
      <c r="D910" s="1"/>
      <c r="E910" s="1" t="s">
        <v>12612</v>
      </c>
      <c r="F910" s="1" t="s">
        <v>12613</v>
      </c>
      <c r="G910" s="1" t="s">
        <v>9408</v>
      </c>
      <c r="H910" s="1" t="s">
        <v>9287</v>
      </c>
      <c r="I910" s="1">
        <v>2017.0</v>
      </c>
      <c r="J910" s="1" t="s">
        <v>8493</v>
      </c>
      <c r="K910" s="1" t="s">
        <v>580</v>
      </c>
      <c r="L910" s="1" t="s">
        <v>8646</v>
      </c>
      <c r="M910" s="1" t="s">
        <v>12614</v>
      </c>
    </row>
    <row r="911">
      <c r="A911" s="1" t="s">
        <v>12615</v>
      </c>
      <c r="B911" s="1" t="s">
        <v>6</v>
      </c>
      <c r="C911" s="1" t="s">
        <v>1571</v>
      </c>
      <c r="D911" s="1"/>
      <c r="E911" s="1" t="s">
        <v>9375</v>
      </c>
      <c r="F911" s="1" t="s">
        <v>12616</v>
      </c>
      <c r="G911" s="1" t="s">
        <v>9356</v>
      </c>
      <c r="H911" s="1" t="s">
        <v>8806</v>
      </c>
      <c r="I911" s="1">
        <v>2012.0</v>
      </c>
      <c r="J911" s="1" t="s">
        <v>8613</v>
      </c>
      <c r="K911" s="1" t="s">
        <v>758</v>
      </c>
      <c r="L911" s="1" t="s">
        <v>9362</v>
      </c>
      <c r="M911" s="1" t="s">
        <v>12617</v>
      </c>
    </row>
    <row r="912">
      <c r="A912" s="1" t="s">
        <v>12618</v>
      </c>
      <c r="B912" s="1" t="s">
        <v>6</v>
      </c>
      <c r="C912" s="1" t="s">
        <v>1572</v>
      </c>
      <c r="D912" s="1"/>
      <c r="E912" s="1" t="s">
        <v>12619</v>
      </c>
      <c r="F912" s="1" t="s">
        <v>12620</v>
      </c>
      <c r="G912" s="1" t="s">
        <v>8777</v>
      </c>
      <c r="H912" s="1" t="s">
        <v>12621</v>
      </c>
      <c r="I912" s="1">
        <v>2020.0</v>
      </c>
      <c r="J912" s="1" t="s">
        <v>8493</v>
      </c>
      <c r="K912" s="1" t="s">
        <v>569</v>
      </c>
      <c r="L912" s="1" t="s">
        <v>10361</v>
      </c>
      <c r="M912" s="1" t="s">
        <v>12622</v>
      </c>
    </row>
    <row r="913">
      <c r="A913" s="1" t="s">
        <v>12623</v>
      </c>
      <c r="B913" s="1" t="s">
        <v>6</v>
      </c>
      <c r="C913" s="1" t="s">
        <v>1573</v>
      </c>
      <c r="D913" s="1"/>
      <c r="E913" s="1" t="s">
        <v>12624</v>
      </c>
      <c r="F913" s="1" t="s">
        <v>12625</v>
      </c>
      <c r="G913" s="1" t="s">
        <v>8513</v>
      </c>
      <c r="H913" s="1" t="s">
        <v>12626</v>
      </c>
      <c r="I913" s="1">
        <v>2017.0</v>
      </c>
      <c r="J913" s="1" t="s">
        <v>9260</v>
      </c>
      <c r="K913" s="1" t="s">
        <v>538</v>
      </c>
      <c r="L913" s="1" t="s">
        <v>9104</v>
      </c>
      <c r="M913" s="1" t="s">
        <v>12627</v>
      </c>
    </row>
    <row r="914">
      <c r="A914" s="1" t="s">
        <v>12628</v>
      </c>
      <c r="B914" s="1" t="s">
        <v>6</v>
      </c>
      <c r="C914" s="1" t="s">
        <v>1574</v>
      </c>
      <c r="D914" s="1"/>
      <c r="E914" s="1" t="s">
        <v>12629</v>
      </c>
      <c r="F914" s="1" t="s">
        <v>12629</v>
      </c>
      <c r="G914" s="1" t="s">
        <v>8611</v>
      </c>
      <c r="H914" s="1" t="s">
        <v>12630</v>
      </c>
      <c r="I914" s="1">
        <v>2002.0</v>
      </c>
      <c r="J914" s="1" t="s">
        <v>8507</v>
      </c>
      <c r="K914" s="1" t="s">
        <v>805</v>
      </c>
      <c r="L914" s="1" t="s">
        <v>8928</v>
      </c>
      <c r="M914" s="1" t="s">
        <v>12631</v>
      </c>
    </row>
    <row r="915">
      <c r="A915" s="1" t="s">
        <v>12632</v>
      </c>
      <c r="B915" s="1" t="s">
        <v>6</v>
      </c>
      <c r="C915" s="1" t="s">
        <v>1575</v>
      </c>
      <c r="D915" s="1"/>
      <c r="E915" s="1" t="s">
        <v>12633</v>
      </c>
      <c r="F915" s="1" t="s">
        <v>12634</v>
      </c>
      <c r="G915" s="1" t="s">
        <v>8513</v>
      </c>
      <c r="H915" s="1" t="s">
        <v>10069</v>
      </c>
      <c r="I915" s="1">
        <v>2019.0</v>
      </c>
      <c r="J915" s="1" t="s">
        <v>8493</v>
      </c>
      <c r="K915" s="1" t="s">
        <v>694</v>
      </c>
      <c r="L915" s="1" t="s">
        <v>8646</v>
      </c>
      <c r="M915" s="1" t="s">
        <v>12635</v>
      </c>
    </row>
    <row r="916">
      <c r="A916" s="1" t="s">
        <v>12636</v>
      </c>
      <c r="B916" s="1" t="s">
        <v>6</v>
      </c>
      <c r="C916" s="1" t="s">
        <v>1576</v>
      </c>
      <c r="D916" s="1"/>
      <c r="E916" s="1" t="s">
        <v>10031</v>
      </c>
      <c r="F916" s="1" t="s">
        <v>12637</v>
      </c>
      <c r="G916" s="1" t="s">
        <v>8513</v>
      </c>
      <c r="H916" s="1" t="s">
        <v>12638</v>
      </c>
      <c r="I916" s="1">
        <v>2014.0</v>
      </c>
      <c r="J916" s="1" t="s">
        <v>8493</v>
      </c>
      <c r="K916" s="1" t="s">
        <v>595</v>
      </c>
      <c r="L916" s="1" t="s">
        <v>9641</v>
      </c>
      <c r="M916" s="1" t="s">
        <v>12639</v>
      </c>
    </row>
    <row r="917">
      <c r="A917" s="1" t="s">
        <v>12640</v>
      </c>
      <c r="B917" s="1" t="s">
        <v>6</v>
      </c>
      <c r="C917" s="1" t="s">
        <v>1577</v>
      </c>
      <c r="D917" s="1"/>
      <c r="E917" s="1" t="s">
        <v>12641</v>
      </c>
      <c r="F917" s="1" t="s">
        <v>12637</v>
      </c>
      <c r="G917" s="1" t="s">
        <v>8513</v>
      </c>
      <c r="H917" s="1" t="s">
        <v>12642</v>
      </c>
      <c r="I917" s="1">
        <v>2010.0</v>
      </c>
      <c r="J917" s="1" t="s">
        <v>8645</v>
      </c>
      <c r="K917" s="1" t="s">
        <v>1196</v>
      </c>
      <c r="L917" s="1" t="s">
        <v>9641</v>
      </c>
      <c r="M917" s="1" t="s">
        <v>12643</v>
      </c>
    </row>
    <row r="918">
      <c r="A918" s="1" t="s">
        <v>12644</v>
      </c>
      <c r="B918" s="1" t="s">
        <v>6</v>
      </c>
      <c r="C918" s="1" t="s">
        <v>1578</v>
      </c>
      <c r="D918" s="1"/>
      <c r="E918" s="1" t="s">
        <v>12645</v>
      </c>
      <c r="F918" s="1" t="s">
        <v>12637</v>
      </c>
      <c r="G918" s="1" t="s">
        <v>9304</v>
      </c>
      <c r="H918" s="1" t="s">
        <v>12646</v>
      </c>
      <c r="I918" s="1">
        <v>2019.0</v>
      </c>
      <c r="J918" s="1" t="s">
        <v>8493</v>
      </c>
      <c r="K918" s="1" t="s">
        <v>1579</v>
      </c>
      <c r="L918" s="1" t="s">
        <v>9641</v>
      </c>
      <c r="M918" s="1" t="s">
        <v>12647</v>
      </c>
    </row>
    <row r="919">
      <c r="A919" s="1" t="s">
        <v>12648</v>
      </c>
      <c r="B919" s="1" t="s">
        <v>6</v>
      </c>
      <c r="C919" s="1" t="s">
        <v>1580</v>
      </c>
      <c r="D919" s="1"/>
      <c r="E919" s="1" t="s">
        <v>10031</v>
      </c>
      <c r="F919" s="1" t="s">
        <v>12637</v>
      </c>
      <c r="G919" s="1" t="s">
        <v>8513</v>
      </c>
      <c r="H919" s="1" t="s">
        <v>12649</v>
      </c>
      <c r="I919" s="1">
        <v>2017.0</v>
      </c>
      <c r="J919" s="1" t="s">
        <v>8493</v>
      </c>
      <c r="K919" s="1" t="s">
        <v>530</v>
      </c>
      <c r="L919" s="1" t="s">
        <v>9641</v>
      </c>
      <c r="M919" s="1" t="s">
        <v>12650</v>
      </c>
    </row>
    <row r="920">
      <c r="A920" s="1" t="s">
        <v>12651</v>
      </c>
      <c r="B920" s="1" t="s">
        <v>6</v>
      </c>
      <c r="C920" s="1" t="s">
        <v>1581</v>
      </c>
      <c r="D920" s="1"/>
      <c r="E920" s="1" t="s">
        <v>10031</v>
      </c>
      <c r="F920" s="1" t="s">
        <v>12637</v>
      </c>
      <c r="G920" s="1" t="s">
        <v>8513</v>
      </c>
      <c r="H920" s="1" t="s">
        <v>12652</v>
      </c>
      <c r="I920" s="1">
        <v>2012.0</v>
      </c>
      <c r="J920" s="1" t="s">
        <v>8493</v>
      </c>
      <c r="K920" s="1" t="s">
        <v>1011</v>
      </c>
      <c r="L920" s="1" t="s">
        <v>9641</v>
      </c>
      <c r="M920" s="1" t="s">
        <v>12653</v>
      </c>
    </row>
    <row r="921">
      <c r="A921" s="1" t="s">
        <v>12654</v>
      </c>
      <c r="B921" s="1" t="s">
        <v>6</v>
      </c>
      <c r="C921" s="1" t="s">
        <v>1582</v>
      </c>
      <c r="D921" s="1"/>
      <c r="E921" s="1" t="s">
        <v>9588</v>
      </c>
      <c r="F921" s="1" t="s">
        <v>12655</v>
      </c>
      <c r="G921" s="1" t="s">
        <v>8611</v>
      </c>
      <c r="H921" s="1" t="s">
        <v>12656</v>
      </c>
      <c r="I921" s="1">
        <v>1991.0</v>
      </c>
      <c r="J921" s="1" t="s">
        <v>8493</v>
      </c>
      <c r="K921" s="1" t="s">
        <v>733</v>
      </c>
      <c r="L921" s="1" t="s">
        <v>9641</v>
      </c>
      <c r="M921" s="1" t="s">
        <v>12657</v>
      </c>
    </row>
    <row r="922">
      <c r="A922" s="1" t="s">
        <v>12658</v>
      </c>
      <c r="B922" s="1" t="s">
        <v>6</v>
      </c>
      <c r="C922" s="1" t="s">
        <v>1583</v>
      </c>
      <c r="F922" s="1" t="s">
        <v>12659</v>
      </c>
      <c r="H922" s="1" t="s">
        <v>12656</v>
      </c>
      <c r="I922" s="1">
        <v>2015.0</v>
      </c>
      <c r="J922" s="1" t="s">
        <v>8493</v>
      </c>
      <c r="K922" s="1" t="s">
        <v>1584</v>
      </c>
      <c r="L922" s="1" t="s">
        <v>8646</v>
      </c>
      <c r="M922" s="1" t="s">
        <v>12660</v>
      </c>
    </row>
    <row r="923">
      <c r="A923" s="1" t="s">
        <v>12661</v>
      </c>
      <c r="B923" s="1" t="s">
        <v>6</v>
      </c>
      <c r="C923" s="1" t="s">
        <v>1585</v>
      </c>
      <c r="D923" s="1"/>
      <c r="E923" s="1" t="s">
        <v>12662</v>
      </c>
      <c r="F923" s="1" t="s">
        <v>12655</v>
      </c>
      <c r="G923" s="1" t="s">
        <v>8611</v>
      </c>
      <c r="H923" s="1" t="s">
        <v>12656</v>
      </c>
      <c r="I923" s="1">
        <v>1992.0</v>
      </c>
      <c r="J923" s="1" t="s">
        <v>8493</v>
      </c>
      <c r="K923" s="1" t="s">
        <v>1122</v>
      </c>
      <c r="L923" s="1" t="s">
        <v>9641</v>
      </c>
      <c r="M923" s="1" t="s">
        <v>12663</v>
      </c>
    </row>
    <row r="924">
      <c r="A924" s="1" t="s">
        <v>12664</v>
      </c>
      <c r="B924" s="1" t="s">
        <v>6</v>
      </c>
      <c r="C924" s="1" t="s">
        <v>1586</v>
      </c>
      <c r="D924" s="1"/>
      <c r="E924" s="1" t="s">
        <v>12662</v>
      </c>
      <c r="F924" s="1" t="s">
        <v>12655</v>
      </c>
      <c r="G924" s="1" t="s">
        <v>8611</v>
      </c>
      <c r="H924" s="1" t="s">
        <v>12656</v>
      </c>
      <c r="I924" s="1">
        <v>1993.0</v>
      </c>
      <c r="J924" s="1" t="s">
        <v>8493</v>
      </c>
      <c r="K924" s="1" t="s">
        <v>589</v>
      </c>
      <c r="L924" s="1" t="s">
        <v>9641</v>
      </c>
      <c r="M924" s="1" t="s">
        <v>12665</v>
      </c>
    </row>
    <row r="925">
      <c r="A925" s="1" t="s">
        <v>12666</v>
      </c>
      <c r="B925" s="1" t="s">
        <v>6</v>
      </c>
      <c r="C925" s="1" t="s">
        <v>1587</v>
      </c>
      <c r="D925" s="1"/>
      <c r="E925" s="1" t="s">
        <v>12667</v>
      </c>
      <c r="F925" s="1" t="s">
        <v>12655</v>
      </c>
      <c r="G925" s="1" t="s">
        <v>8513</v>
      </c>
      <c r="H925" s="1" t="s">
        <v>12656</v>
      </c>
      <c r="I925" s="1">
        <v>1989.0</v>
      </c>
      <c r="J925" s="1" t="s">
        <v>8493</v>
      </c>
      <c r="K925" s="1" t="s">
        <v>595</v>
      </c>
      <c r="L925" s="1" t="s">
        <v>9641</v>
      </c>
      <c r="M925" s="1" t="s">
        <v>12668</v>
      </c>
    </row>
    <row r="926">
      <c r="A926" s="1" t="s">
        <v>12669</v>
      </c>
      <c r="B926" s="1" t="s">
        <v>7</v>
      </c>
      <c r="C926" s="1" t="s">
        <v>1588</v>
      </c>
      <c r="F926" s="1" t="s">
        <v>12670</v>
      </c>
      <c r="G926" s="1" t="s">
        <v>8513</v>
      </c>
      <c r="H926" s="1" t="s">
        <v>12671</v>
      </c>
      <c r="I926" s="1">
        <v>2018.0</v>
      </c>
      <c r="J926" s="1" t="s">
        <v>8547</v>
      </c>
      <c r="K926" s="1" t="s">
        <v>628</v>
      </c>
      <c r="L926" s="1" t="s">
        <v>11243</v>
      </c>
      <c r="M926" s="1" t="s">
        <v>12672</v>
      </c>
    </row>
    <row r="927">
      <c r="A927" s="1" t="s">
        <v>12673</v>
      </c>
      <c r="B927" s="1" t="s">
        <v>6</v>
      </c>
      <c r="C927" s="1" t="s">
        <v>1589</v>
      </c>
      <c r="D927" s="1"/>
      <c r="E927" s="1" t="s">
        <v>12674</v>
      </c>
      <c r="F927" s="1" t="s">
        <v>12675</v>
      </c>
      <c r="G927" s="1" t="s">
        <v>8513</v>
      </c>
      <c r="H927" s="1" t="s">
        <v>12676</v>
      </c>
      <c r="I927" s="1">
        <v>2017.0</v>
      </c>
      <c r="J927" s="1" t="s">
        <v>8613</v>
      </c>
      <c r="K927" s="1" t="s">
        <v>597</v>
      </c>
      <c r="L927" s="1" t="s">
        <v>8646</v>
      </c>
      <c r="M927" s="1" t="s">
        <v>12677</v>
      </c>
    </row>
    <row r="928">
      <c r="A928" s="1" t="s">
        <v>12678</v>
      </c>
      <c r="B928" s="1" t="s">
        <v>6</v>
      </c>
      <c r="C928" s="1" t="s">
        <v>1590</v>
      </c>
      <c r="D928" s="1"/>
      <c r="E928" s="1" t="s">
        <v>12510</v>
      </c>
      <c r="F928" s="1" t="s">
        <v>12679</v>
      </c>
      <c r="G928" s="1" t="s">
        <v>8545</v>
      </c>
      <c r="H928" s="1" t="s">
        <v>9287</v>
      </c>
      <c r="I928" s="1">
        <v>2009.0</v>
      </c>
      <c r="J928" s="1" t="s">
        <v>8613</v>
      </c>
      <c r="K928" s="1" t="s">
        <v>1410</v>
      </c>
      <c r="L928" s="1" t="s">
        <v>8501</v>
      </c>
      <c r="M928" s="1" t="s">
        <v>12680</v>
      </c>
    </row>
    <row r="929">
      <c r="A929" s="1" t="s">
        <v>12681</v>
      </c>
      <c r="B929" s="1" t="s">
        <v>6</v>
      </c>
      <c r="C929" s="1" t="s">
        <v>1591</v>
      </c>
      <c r="D929" s="1"/>
      <c r="E929" s="1" t="s">
        <v>12682</v>
      </c>
      <c r="F929" s="1" t="s">
        <v>12683</v>
      </c>
      <c r="G929" s="1" t="s">
        <v>12684</v>
      </c>
      <c r="H929" s="1" t="s">
        <v>8882</v>
      </c>
      <c r="I929" s="1">
        <v>2000.0</v>
      </c>
      <c r="J929" s="1" t="s">
        <v>8507</v>
      </c>
      <c r="K929" s="1" t="s">
        <v>563</v>
      </c>
      <c r="L929" s="1" t="s">
        <v>8620</v>
      </c>
      <c r="M929" s="1" t="s">
        <v>12685</v>
      </c>
    </row>
    <row r="930">
      <c r="A930" s="1" t="s">
        <v>12686</v>
      </c>
      <c r="B930" s="1" t="s">
        <v>6</v>
      </c>
      <c r="C930" s="1" t="s">
        <v>1592</v>
      </c>
      <c r="D930" s="1"/>
      <c r="E930" s="1" t="s">
        <v>12687</v>
      </c>
      <c r="F930" s="1" t="s">
        <v>12688</v>
      </c>
      <c r="G930" s="1" t="s">
        <v>8513</v>
      </c>
      <c r="H930" s="1" t="s">
        <v>12689</v>
      </c>
      <c r="I930" s="1">
        <v>2018.0</v>
      </c>
      <c r="J930" s="1" t="s">
        <v>8613</v>
      </c>
      <c r="K930" s="1" t="s">
        <v>1593</v>
      </c>
      <c r="L930" s="1" t="s">
        <v>9038</v>
      </c>
      <c r="M930" s="1" t="s">
        <v>12690</v>
      </c>
    </row>
    <row r="931">
      <c r="A931" s="1" t="s">
        <v>12691</v>
      </c>
      <c r="B931" s="1" t="s">
        <v>7</v>
      </c>
      <c r="C931" s="1" t="s">
        <v>1594</v>
      </c>
      <c r="F931" s="1" t="s">
        <v>12692</v>
      </c>
      <c r="G931" s="1" t="s">
        <v>8513</v>
      </c>
      <c r="H931" s="1" t="s">
        <v>8540</v>
      </c>
      <c r="I931" s="1">
        <v>2016.0</v>
      </c>
      <c r="J931" s="1" t="s">
        <v>8547</v>
      </c>
      <c r="K931" s="1" t="s">
        <v>526</v>
      </c>
      <c r="L931" s="1" t="s">
        <v>12693</v>
      </c>
      <c r="M931" s="1" t="s">
        <v>12694</v>
      </c>
    </row>
    <row r="932">
      <c r="A932" s="1" t="s">
        <v>12695</v>
      </c>
      <c r="B932" s="1" t="s">
        <v>6</v>
      </c>
      <c r="C932" s="1" t="s">
        <v>1595</v>
      </c>
      <c r="D932" s="1"/>
      <c r="E932" s="1" t="s">
        <v>12696</v>
      </c>
      <c r="F932" s="1" t="s">
        <v>12697</v>
      </c>
      <c r="G932" s="1" t="s">
        <v>8545</v>
      </c>
      <c r="H932" s="1" t="s">
        <v>12698</v>
      </c>
      <c r="I932" s="1">
        <v>2017.0</v>
      </c>
      <c r="J932" s="1" t="s">
        <v>8493</v>
      </c>
      <c r="K932" s="1" t="s">
        <v>886</v>
      </c>
      <c r="L932" s="1" t="s">
        <v>8501</v>
      </c>
      <c r="M932" s="1" t="s">
        <v>12699</v>
      </c>
    </row>
    <row r="933">
      <c r="A933" s="1" t="s">
        <v>12700</v>
      </c>
      <c r="B933" s="1" t="s">
        <v>7</v>
      </c>
      <c r="C933" s="1" t="s">
        <v>1596</v>
      </c>
      <c r="F933" s="1" t="s">
        <v>12701</v>
      </c>
      <c r="G933" s="1" t="s">
        <v>9043</v>
      </c>
      <c r="H933" s="1" t="s">
        <v>12702</v>
      </c>
      <c r="I933" s="1">
        <v>2020.0</v>
      </c>
      <c r="J933" s="1" t="s">
        <v>8493</v>
      </c>
      <c r="K933" s="1" t="s">
        <v>536</v>
      </c>
      <c r="L933" s="1" t="s">
        <v>8494</v>
      </c>
      <c r="M933" s="1" t="s">
        <v>12703</v>
      </c>
    </row>
    <row r="934">
      <c r="A934" s="1" t="s">
        <v>12704</v>
      </c>
      <c r="B934" s="1" t="s">
        <v>6</v>
      </c>
      <c r="C934" s="1" t="s">
        <v>1597</v>
      </c>
      <c r="D934" s="1"/>
      <c r="E934" s="1" t="s">
        <v>12705</v>
      </c>
      <c r="F934" s="1" t="s">
        <v>12706</v>
      </c>
      <c r="G934" s="1" t="s">
        <v>8545</v>
      </c>
      <c r="H934" s="1" t="s">
        <v>10092</v>
      </c>
      <c r="I934" s="1">
        <v>2015.0</v>
      </c>
      <c r="J934" s="1" t="s">
        <v>8547</v>
      </c>
      <c r="K934" s="1" t="s">
        <v>896</v>
      </c>
      <c r="L934" s="1" t="s">
        <v>12707</v>
      </c>
      <c r="M934" s="1" t="s">
        <v>12708</v>
      </c>
    </row>
    <row r="935">
      <c r="A935" s="1" t="s">
        <v>12709</v>
      </c>
      <c r="B935" s="1" t="s">
        <v>6</v>
      </c>
      <c r="C935" s="1" t="s">
        <v>1598</v>
      </c>
      <c r="D935" s="1"/>
      <c r="E935" s="1" t="s">
        <v>12710</v>
      </c>
      <c r="F935" s="1" t="s">
        <v>12711</v>
      </c>
      <c r="G935" s="1" t="s">
        <v>12712</v>
      </c>
      <c r="H935" s="1" t="s">
        <v>12474</v>
      </c>
      <c r="I935" s="1">
        <v>2016.0</v>
      </c>
      <c r="J935" s="1" t="s">
        <v>8493</v>
      </c>
      <c r="K935" s="1" t="s">
        <v>602</v>
      </c>
      <c r="L935" s="1" t="s">
        <v>8992</v>
      </c>
      <c r="M935" s="1" t="s">
        <v>12713</v>
      </c>
    </row>
    <row r="936">
      <c r="A936" s="1" t="s">
        <v>12714</v>
      </c>
      <c r="B936" s="1" t="s">
        <v>6</v>
      </c>
      <c r="C936" s="1" t="s">
        <v>1599</v>
      </c>
      <c r="D936" s="1"/>
      <c r="E936" s="1" t="s">
        <v>12715</v>
      </c>
      <c r="F936" s="1" t="s">
        <v>12716</v>
      </c>
      <c r="G936" s="1" t="s">
        <v>8513</v>
      </c>
      <c r="H936" s="1" t="s">
        <v>9207</v>
      </c>
      <c r="I936" s="1">
        <v>2018.0</v>
      </c>
      <c r="J936" s="1" t="s">
        <v>8507</v>
      </c>
      <c r="K936" s="1" t="s">
        <v>559</v>
      </c>
      <c r="L936" s="1" t="s">
        <v>11084</v>
      </c>
      <c r="M936" s="1" t="s">
        <v>12717</v>
      </c>
    </row>
    <row r="937">
      <c r="A937" s="1" t="s">
        <v>12718</v>
      </c>
      <c r="B937" s="1" t="s">
        <v>6</v>
      </c>
      <c r="C937" s="1" t="s">
        <v>1600</v>
      </c>
      <c r="D937" s="1"/>
      <c r="E937" s="1" t="s">
        <v>12719</v>
      </c>
      <c r="G937" s="1" t="s">
        <v>9727</v>
      </c>
      <c r="H937" s="1" t="s">
        <v>9954</v>
      </c>
      <c r="I937" s="1">
        <v>2019.0</v>
      </c>
      <c r="J937" s="1" t="s">
        <v>8680</v>
      </c>
      <c r="K937" s="1" t="s">
        <v>943</v>
      </c>
      <c r="L937" s="1" t="s">
        <v>8663</v>
      </c>
      <c r="M937" s="1" t="s">
        <v>12720</v>
      </c>
    </row>
    <row r="938">
      <c r="A938" s="1" t="s">
        <v>12721</v>
      </c>
      <c r="B938" s="1" t="s">
        <v>6</v>
      </c>
      <c r="C938" s="1" t="s">
        <v>1601</v>
      </c>
      <c r="D938" s="1"/>
      <c r="E938" s="1" t="s">
        <v>12722</v>
      </c>
      <c r="F938" s="1" t="s">
        <v>12723</v>
      </c>
      <c r="G938" s="1" t="s">
        <v>12724</v>
      </c>
      <c r="H938" s="1" t="s">
        <v>12725</v>
      </c>
      <c r="I938" s="1">
        <v>2016.0</v>
      </c>
      <c r="J938" s="1" t="s">
        <v>8493</v>
      </c>
      <c r="K938" s="1" t="s">
        <v>879</v>
      </c>
      <c r="L938" s="1" t="s">
        <v>8590</v>
      </c>
      <c r="M938" s="1" t="s">
        <v>12726</v>
      </c>
    </row>
    <row r="939">
      <c r="A939" s="1" t="s">
        <v>12727</v>
      </c>
      <c r="B939" s="1" t="s">
        <v>6</v>
      </c>
      <c r="C939" s="1" t="s">
        <v>1602</v>
      </c>
      <c r="D939" s="1"/>
      <c r="E939" s="1" t="s">
        <v>12728</v>
      </c>
      <c r="F939" s="1" t="s">
        <v>12729</v>
      </c>
      <c r="G939" s="1" t="s">
        <v>8672</v>
      </c>
      <c r="H939" s="1" t="s">
        <v>12730</v>
      </c>
      <c r="I939" s="1">
        <v>2018.0</v>
      </c>
      <c r="J939" s="1" t="s">
        <v>8493</v>
      </c>
      <c r="K939" s="1" t="s">
        <v>894</v>
      </c>
      <c r="L939" s="1" t="s">
        <v>10416</v>
      </c>
      <c r="M939" s="1" t="s">
        <v>12731</v>
      </c>
    </row>
    <row r="940">
      <c r="A940" s="1" t="s">
        <v>12732</v>
      </c>
      <c r="B940" s="1" t="s">
        <v>6</v>
      </c>
      <c r="C940" s="1" t="s">
        <v>1603</v>
      </c>
      <c r="D940" s="1"/>
      <c r="E940" s="1" t="s">
        <v>12733</v>
      </c>
      <c r="F940" s="1" t="s">
        <v>12734</v>
      </c>
      <c r="G940" s="1" t="s">
        <v>8513</v>
      </c>
      <c r="H940" s="1" t="s">
        <v>11742</v>
      </c>
      <c r="I940" s="1">
        <v>2017.0</v>
      </c>
      <c r="J940" s="1" t="s">
        <v>8507</v>
      </c>
      <c r="K940" s="1" t="s">
        <v>597</v>
      </c>
      <c r="L940" s="1" t="s">
        <v>8607</v>
      </c>
      <c r="M940" s="1" t="s">
        <v>12735</v>
      </c>
    </row>
    <row r="941">
      <c r="A941" s="1" t="s">
        <v>12736</v>
      </c>
      <c r="B941" s="1" t="s">
        <v>6</v>
      </c>
      <c r="C941" s="1" t="s">
        <v>1604</v>
      </c>
      <c r="D941" s="1"/>
      <c r="E941" s="1" t="s">
        <v>12737</v>
      </c>
      <c r="F941" s="1" t="s">
        <v>12738</v>
      </c>
      <c r="G941" s="1" t="s">
        <v>12739</v>
      </c>
      <c r="H941" s="1" t="s">
        <v>12740</v>
      </c>
      <c r="I941" s="1">
        <v>2016.0</v>
      </c>
      <c r="J941" s="1" t="s">
        <v>8547</v>
      </c>
      <c r="K941" s="1" t="s">
        <v>685</v>
      </c>
      <c r="L941" s="1" t="s">
        <v>8992</v>
      </c>
      <c r="M941" s="1" t="s">
        <v>12741</v>
      </c>
    </row>
    <row r="942">
      <c r="A942" s="1" t="s">
        <v>12742</v>
      </c>
      <c r="B942" s="1" t="s">
        <v>7</v>
      </c>
      <c r="C942" s="1" t="s">
        <v>1605</v>
      </c>
      <c r="F942" s="1" t="s">
        <v>12743</v>
      </c>
      <c r="G942" s="1" t="s">
        <v>8672</v>
      </c>
      <c r="H942" s="1" t="s">
        <v>12744</v>
      </c>
      <c r="I942" s="1">
        <v>2016.0</v>
      </c>
      <c r="J942" s="1" t="s">
        <v>8493</v>
      </c>
      <c r="K942" s="1" t="s">
        <v>628</v>
      </c>
      <c r="L942" s="1" t="s">
        <v>9483</v>
      </c>
      <c r="M942" s="1" t="s">
        <v>12745</v>
      </c>
    </row>
    <row r="943">
      <c r="A943" s="1" t="s">
        <v>12746</v>
      </c>
      <c r="B943" s="1" t="s">
        <v>7</v>
      </c>
      <c r="C943" s="1" t="s">
        <v>1606</v>
      </c>
      <c r="D943" s="1"/>
      <c r="E943" s="1" t="s">
        <v>12747</v>
      </c>
      <c r="F943" s="1" t="s">
        <v>12748</v>
      </c>
      <c r="G943" s="1" t="s">
        <v>8722</v>
      </c>
      <c r="H943" s="1" t="s">
        <v>8606</v>
      </c>
      <c r="I943" s="1">
        <v>2018.0</v>
      </c>
      <c r="J943" s="1" t="s">
        <v>8493</v>
      </c>
      <c r="K943" s="1" t="s">
        <v>536</v>
      </c>
      <c r="L943" s="1" t="s">
        <v>8565</v>
      </c>
      <c r="M943" s="1" t="s">
        <v>12749</v>
      </c>
    </row>
    <row r="944">
      <c r="A944" s="1" t="s">
        <v>12750</v>
      </c>
      <c r="B944" s="1" t="s">
        <v>6</v>
      </c>
      <c r="C944" s="1" t="s">
        <v>1607</v>
      </c>
      <c r="D944" s="1"/>
      <c r="E944" s="1" t="s">
        <v>12452</v>
      </c>
      <c r="F944" s="1" t="s">
        <v>12751</v>
      </c>
      <c r="G944" s="1" t="s">
        <v>8534</v>
      </c>
      <c r="H944" s="1" t="s">
        <v>12544</v>
      </c>
      <c r="I944" s="1">
        <v>2010.0</v>
      </c>
      <c r="J944" s="1" t="s">
        <v>8493</v>
      </c>
      <c r="K944" s="1" t="s">
        <v>1410</v>
      </c>
      <c r="L944" s="1" t="s">
        <v>8709</v>
      </c>
      <c r="M944" s="1" t="s">
        <v>12752</v>
      </c>
    </row>
    <row r="945">
      <c r="A945" s="1" t="s">
        <v>12753</v>
      </c>
      <c r="B945" s="1" t="s">
        <v>6</v>
      </c>
      <c r="C945" s="1" t="s">
        <v>1608</v>
      </c>
      <c r="D945" s="1"/>
      <c r="E945" s="1" t="s">
        <v>12754</v>
      </c>
      <c r="F945" s="1" t="s">
        <v>12755</v>
      </c>
      <c r="G945" s="1" t="s">
        <v>8545</v>
      </c>
      <c r="H945" s="1" t="s">
        <v>10268</v>
      </c>
      <c r="I945" s="1">
        <v>2012.0</v>
      </c>
      <c r="J945" s="1" t="s">
        <v>8547</v>
      </c>
      <c r="K945" s="1" t="s">
        <v>567</v>
      </c>
      <c r="L945" s="1" t="s">
        <v>8709</v>
      </c>
      <c r="M945" s="1" t="s">
        <v>12756</v>
      </c>
    </row>
    <row r="946">
      <c r="A946" s="1" t="s">
        <v>12757</v>
      </c>
      <c r="B946" s="1" t="s">
        <v>6</v>
      </c>
      <c r="C946" s="1" t="s">
        <v>1609</v>
      </c>
      <c r="D946" s="1"/>
      <c r="E946" s="1" t="s">
        <v>12758</v>
      </c>
      <c r="F946" s="1" t="s">
        <v>12759</v>
      </c>
      <c r="G946" s="1" t="s">
        <v>8545</v>
      </c>
      <c r="H946" s="1" t="s">
        <v>12523</v>
      </c>
      <c r="I946" s="1">
        <v>2015.0</v>
      </c>
      <c r="J946" s="1" t="s">
        <v>8547</v>
      </c>
      <c r="K946" s="1" t="s">
        <v>720</v>
      </c>
      <c r="L946" s="1" t="s">
        <v>8873</v>
      </c>
      <c r="M946" s="1" t="s">
        <v>12760</v>
      </c>
    </row>
    <row r="947">
      <c r="A947" s="1" t="s">
        <v>12761</v>
      </c>
      <c r="B947" s="1" t="s">
        <v>6</v>
      </c>
      <c r="C947" s="1" t="s">
        <v>1610</v>
      </c>
      <c r="D947" s="1"/>
      <c r="E947" s="1" t="s">
        <v>12762</v>
      </c>
      <c r="F947" s="1" t="s">
        <v>12763</v>
      </c>
      <c r="G947" s="1" t="s">
        <v>12764</v>
      </c>
      <c r="H947" s="1" t="s">
        <v>12765</v>
      </c>
      <c r="I947" s="1">
        <v>2018.0</v>
      </c>
      <c r="J947" s="1" t="s">
        <v>8507</v>
      </c>
      <c r="K947" s="1" t="s">
        <v>569</v>
      </c>
      <c r="L947" s="1" t="s">
        <v>12766</v>
      </c>
      <c r="M947" s="1" t="s">
        <v>12767</v>
      </c>
    </row>
    <row r="948">
      <c r="A948" s="1" t="s">
        <v>12768</v>
      </c>
      <c r="B948" s="1" t="s">
        <v>6</v>
      </c>
      <c r="C948" s="1" t="s">
        <v>1611</v>
      </c>
      <c r="D948" s="1"/>
      <c r="E948" s="1" t="s">
        <v>12769</v>
      </c>
      <c r="F948" s="1" t="s">
        <v>12770</v>
      </c>
      <c r="G948" s="1" t="s">
        <v>8513</v>
      </c>
      <c r="H948" s="1" t="s">
        <v>9075</v>
      </c>
      <c r="I948" s="1">
        <v>2019.0</v>
      </c>
      <c r="J948" s="1" t="s">
        <v>8493</v>
      </c>
      <c r="K948" s="1" t="s">
        <v>1034</v>
      </c>
      <c r="L948" s="1" t="s">
        <v>8522</v>
      </c>
      <c r="M948" s="1" t="s">
        <v>12771</v>
      </c>
    </row>
    <row r="949">
      <c r="A949" s="1" t="s">
        <v>12772</v>
      </c>
      <c r="B949" s="1" t="s">
        <v>7</v>
      </c>
      <c r="C949" s="1" t="s">
        <v>1612</v>
      </c>
      <c r="F949" s="1" t="s">
        <v>12773</v>
      </c>
      <c r="G949" s="1" t="s">
        <v>8638</v>
      </c>
      <c r="H949" s="1" t="s">
        <v>9001</v>
      </c>
      <c r="I949" s="1">
        <v>2010.0</v>
      </c>
      <c r="J949" s="1" t="s">
        <v>8493</v>
      </c>
      <c r="K949" s="1" t="s">
        <v>628</v>
      </c>
      <c r="L949" s="1" t="s">
        <v>8640</v>
      </c>
      <c r="M949" s="1" t="s">
        <v>12774</v>
      </c>
    </row>
    <row r="950">
      <c r="A950" s="1" t="s">
        <v>12775</v>
      </c>
      <c r="B950" s="1" t="s">
        <v>7</v>
      </c>
      <c r="C950" s="1" t="s">
        <v>1613</v>
      </c>
      <c r="F950" s="1" t="s">
        <v>12776</v>
      </c>
      <c r="G950" s="1" t="s">
        <v>12777</v>
      </c>
      <c r="H950" s="1" t="s">
        <v>11614</v>
      </c>
      <c r="I950" s="1">
        <v>2017.0</v>
      </c>
      <c r="J950" s="1" t="s">
        <v>8547</v>
      </c>
      <c r="K950" s="1" t="s">
        <v>536</v>
      </c>
      <c r="L950" s="1" t="s">
        <v>8595</v>
      </c>
      <c r="M950" s="1" t="s">
        <v>12778</v>
      </c>
    </row>
    <row r="951">
      <c r="A951" s="1" t="s">
        <v>12779</v>
      </c>
      <c r="B951" s="1" t="s">
        <v>7</v>
      </c>
      <c r="C951" s="1" t="s">
        <v>1614</v>
      </c>
      <c r="F951" s="1" t="s">
        <v>12780</v>
      </c>
      <c r="G951" s="1" t="s">
        <v>8611</v>
      </c>
      <c r="H951" s="1" t="s">
        <v>11037</v>
      </c>
      <c r="I951" s="1">
        <v>2018.0</v>
      </c>
      <c r="J951" s="1" t="s">
        <v>8493</v>
      </c>
      <c r="K951" s="1" t="s">
        <v>536</v>
      </c>
      <c r="L951" s="1" t="s">
        <v>12781</v>
      </c>
      <c r="M951" s="1" t="s">
        <v>12782</v>
      </c>
    </row>
    <row r="952">
      <c r="A952" s="1" t="s">
        <v>12783</v>
      </c>
      <c r="B952" s="1" t="s">
        <v>6</v>
      </c>
      <c r="C952" s="1" t="s">
        <v>1615</v>
      </c>
      <c r="D952" s="1"/>
      <c r="E952" s="1" t="s">
        <v>12784</v>
      </c>
      <c r="F952" s="1" t="s">
        <v>12785</v>
      </c>
      <c r="G952" s="1" t="s">
        <v>8545</v>
      </c>
      <c r="H952" s="1" t="s">
        <v>12786</v>
      </c>
      <c r="I952" s="1">
        <v>2004.0</v>
      </c>
      <c r="J952" s="1" t="s">
        <v>8493</v>
      </c>
      <c r="K952" s="1" t="s">
        <v>993</v>
      </c>
      <c r="L952" s="1" t="s">
        <v>8501</v>
      </c>
      <c r="M952" s="1" t="s">
        <v>12787</v>
      </c>
    </row>
    <row r="953">
      <c r="A953" s="1" t="s">
        <v>12788</v>
      </c>
      <c r="B953" s="1" t="s">
        <v>6</v>
      </c>
      <c r="C953" s="1" t="s">
        <v>1616</v>
      </c>
      <c r="D953" s="1"/>
      <c r="E953" s="1" t="s">
        <v>12789</v>
      </c>
      <c r="F953" s="1" t="s">
        <v>12790</v>
      </c>
      <c r="G953" s="1" t="s">
        <v>9304</v>
      </c>
      <c r="H953" s="1" t="s">
        <v>9609</v>
      </c>
      <c r="I953" s="1">
        <v>2001.0</v>
      </c>
      <c r="J953" s="1" t="s">
        <v>8507</v>
      </c>
      <c r="K953" s="1" t="s">
        <v>557</v>
      </c>
      <c r="L953" s="1" t="s">
        <v>9174</v>
      </c>
      <c r="M953" s="1" t="s">
        <v>12791</v>
      </c>
    </row>
    <row r="954">
      <c r="A954" s="1" t="s">
        <v>12792</v>
      </c>
      <c r="B954" s="1" t="s">
        <v>7</v>
      </c>
      <c r="C954" s="1" t="s">
        <v>1617</v>
      </c>
      <c r="F954" s="1" t="s">
        <v>12793</v>
      </c>
      <c r="G954" s="1" t="s">
        <v>8527</v>
      </c>
      <c r="H954" s="1" t="s">
        <v>11179</v>
      </c>
      <c r="I954" s="1">
        <v>2014.0</v>
      </c>
      <c r="J954" s="1" t="s">
        <v>8547</v>
      </c>
      <c r="K954" s="1" t="s">
        <v>536</v>
      </c>
      <c r="L954" s="1" t="s">
        <v>8565</v>
      </c>
      <c r="M954" s="1" t="s">
        <v>12794</v>
      </c>
    </row>
    <row r="955">
      <c r="A955" s="1" t="s">
        <v>12795</v>
      </c>
      <c r="B955" s="1" t="s">
        <v>7</v>
      </c>
      <c r="C955" s="1" t="s">
        <v>1618</v>
      </c>
      <c r="F955" s="1" t="s">
        <v>12796</v>
      </c>
      <c r="G955" s="1" t="s">
        <v>8513</v>
      </c>
      <c r="H955" s="1" t="s">
        <v>12797</v>
      </c>
      <c r="I955" s="1">
        <v>2014.0</v>
      </c>
      <c r="J955" s="1" t="s">
        <v>8547</v>
      </c>
      <c r="K955" s="1" t="s">
        <v>571</v>
      </c>
      <c r="L955" s="1" t="s">
        <v>8650</v>
      </c>
      <c r="M955" s="1" t="s">
        <v>12798</v>
      </c>
    </row>
    <row r="956">
      <c r="A956" s="1" t="s">
        <v>12799</v>
      </c>
      <c r="B956" s="1" t="s">
        <v>7</v>
      </c>
      <c r="C956" s="1" t="s">
        <v>1619</v>
      </c>
      <c r="F956" s="1" t="s">
        <v>12800</v>
      </c>
      <c r="G956" s="1" t="s">
        <v>8513</v>
      </c>
      <c r="H956" s="1" t="s">
        <v>10490</v>
      </c>
      <c r="I956" s="1">
        <v>2019.0</v>
      </c>
      <c r="J956" s="1" t="s">
        <v>8547</v>
      </c>
      <c r="K956" s="1" t="s">
        <v>628</v>
      </c>
      <c r="L956" s="1" t="s">
        <v>12801</v>
      </c>
      <c r="M956" s="1" t="s">
        <v>12802</v>
      </c>
    </row>
    <row r="957">
      <c r="A957" s="1" t="s">
        <v>12803</v>
      </c>
      <c r="B957" s="1" t="s">
        <v>6</v>
      </c>
      <c r="C957" s="1" t="s">
        <v>1620</v>
      </c>
      <c r="D957" s="1"/>
      <c r="E957" s="1" t="s">
        <v>12804</v>
      </c>
      <c r="G957" s="1" t="s">
        <v>8722</v>
      </c>
      <c r="H957" s="1" t="s">
        <v>9224</v>
      </c>
      <c r="I957" s="1">
        <v>2015.0</v>
      </c>
      <c r="J957" s="1" t="s">
        <v>8613</v>
      </c>
      <c r="K957" s="1" t="s">
        <v>1034</v>
      </c>
      <c r="L957" s="1" t="s">
        <v>8663</v>
      </c>
      <c r="M957" s="1" t="s">
        <v>12805</v>
      </c>
    </row>
    <row r="958">
      <c r="A958" s="1" t="s">
        <v>12806</v>
      </c>
      <c r="B958" s="1" t="s">
        <v>7</v>
      </c>
      <c r="C958" s="1" t="s">
        <v>1621</v>
      </c>
      <c r="F958" s="1" t="s">
        <v>12807</v>
      </c>
      <c r="G958" s="1" t="s">
        <v>8611</v>
      </c>
      <c r="H958" s="1" t="s">
        <v>9682</v>
      </c>
      <c r="I958" s="1">
        <v>2019.0</v>
      </c>
      <c r="J958" s="1" t="s">
        <v>8493</v>
      </c>
      <c r="K958" s="1" t="s">
        <v>1044</v>
      </c>
      <c r="L958" s="1" t="s">
        <v>12781</v>
      </c>
      <c r="M958" s="1" t="s">
        <v>12808</v>
      </c>
    </row>
    <row r="959">
      <c r="A959" s="1" t="s">
        <v>12809</v>
      </c>
      <c r="B959" s="1" t="s">
        <v>6</v>
      </c>
      <c r="C959" s="1" t="s">
        <v>1622</v>
      </c>
      <c r="F959" s="1" t="s">
        <v>12810</v>
      </c>
      <c r="G959" s="1" t="s">
        <v>8513</v>
      </c>
      <c r="H959" s="1" t="s">
        <v>9762</v>
      </c>
      <c r="I959" s="1">
        <v>2018.0</v>
      </c>
      <c r="J959" s="1" t="s">
        <v>8493</v>
      </c>
      <c r="K959" s="1" t="s">
        <v>1623</v>
      </c>
      <c r="L959" s="1" t="s">
        <v>11530</v>
      </c>
      <c r="M959" s="1" t="s">
        <v>12811</v>
      </c>
    </row>
    <row r="960">
      <c r="A960" s="1" t="s">
        <v>12812</v>
      </c>
      <c r="B960" s="1" t="s">
        <v>7</v>
      </c>
      <c r="C960" s="1" t="s">
        <v>1624</v>
      </c>
      <c r="D960" s="1"/>
      <c r="E960" s="1" t="s">
        <v>12813</v>
      </c>
      <c r="F960" s="1" t="s">
        <v>12814</v>
      </c>
      <c r="G960" s="1" t="s">
        <v>8527</v>
      </c>
      <c r="H960" s="1" t="s">
        <v>12815</v>
      </c>
      <c r="I960" s="1">
        <v>2014.0</v>
      </c>
      <c r="J960" s="1" t="s">
        <v>8493</v>
      </c>
      <c r="K960" s="1" t="s">
        <v>536</v>
      </c>
      <c r="L960" s="1" t="s">
        <v>8565</v>
      </c>
      <c r="M960" s="1" t="s">
        <v>12816</v>
      </c>
    </row>
    <row r="961">
      <c r="A961" s="1" t="s">
        <v>12817</v>
      </c>
      <c r="B961" s="1" t="s">
        <v>6</v>
      </c>
      <c r="C961" s="1" t="s">
        <v>1625</v>
      </c>
      <c r="D961" s="1"/>
      <c r="E961" s="1" t="s">
        <v>12818</v>
      </c>
      <c r="F961" s="1" t="s">
        <v>12819</v>
      </c>
      <c r="G961" s="1" t="s">
        <v>8513</v>
      </c>
      <c r="H961" s="1" t="s">
        <v>12820</v>
      </c>
      <c r="I961" s="1">
        <v>2018.0</v>
      </c>
      <c r="J961" s="1" t="s">
        <v>8515</v>
      </c>
      <c r="K961" s="1" t="s">
        <v>662</v>
      </c>
      <c r="L961" s="1" t="s">
        <v>8750</v>
      </c>
      <c r="M961" s="1" t="s">
        <v>12821</v>
      </c>
    </row>
    <row r="962">
      <c r="A962" s="1" t="s">
        <v>12822</v>
      </c>
      <c r="B962" s="1" t="s">
        <v>6</v>
      </c>
      <c r="C962" s="1" t="s">
        <v>1626</v>
      </c>
      <c r="D962" s="1"/>
      <c r="E962" s="1" t="s">
        <v>12823</v>
      </c>
      <c r="F962" s="1" t="s">
        <v>12824</v>
      </c>
      <c r="G962" s="1" t="s">
        <v>12825</v>
      </c>
      <c r="H962" s="1" t="s">
        <v>12826</v>
      </c>
      <c r="I962" s="1">
        <v>2014.0</v>
      </c>
      <c r="J962" s="1" t="s">
        <v>8493</v>
      </c>
      <c r="K962" s="1" t="s">
        <v>681</v>
      </c>
      <c r="L962" s="1" t="s">
        <v>8873</v>
      </c>
      <c r="M962" s="1" t="s">
        <v>12827</v>
      </c>
    </row>
    <row r="963">
      <c r="A963" s="1" t="s">
        <v>12828</v>
      </c>
      <c r="B963" s="1" t="s">
        <v>6</v>
      </c>
      <c r="C963" s="1" t="s">
        <v>1627</v>
      </c>
      <c r="D963" s="1"/>
      <c r="E963" s="1" t="s">
        <v>12829</v>
      </c>
      <c r="F963" s="1" t="s">
        <v>12830</v>
      </c>
      <c r="G963" s="1" t="s">
        <v>12831</v>
      </c>
      <c r="H963" s="1" t="s">
        <v>12832</v>
      </c>
      <c r="I963" s="1">
        <v>2015.0</v>
      </c>
      <c r="J963" s="1" t="s">
        <v>8507</v>
      </c>
      <c r="K963" s="1" t="s">
        <v>640</v>
      </c>
      <c r="L963" s="1" t="s">
        <v>8626</v>
      </c>
      <c r="M963" s="1" t="s">
        <v>12833</v>
      </c>
    </row>
    <row r="964">
      <c r="A964" s="1" t="s">
        <v>12834</v>
      </c>
      <c r="B964" s="1" t="s">
        <v>6</v>
      </c>
      <c r="C964" s="1" t="s">
        <v>1628</v>
      </c>
      <c r="D964" s="1"/>
      <c r="E964" s="1" t="s">
        <v>12835</v>
      </c>
      <c r="F964" s="1" t="s">
        <v>12836</v>
      </c>
      <c r="G964" s="1" t="s">
        <v>8513</v>
      </c>
      <c r="H964" s="1" t="s">
        <v>12837</v>
      </c>
      <c r="I964" s="1">
        <v>2017.0</v>
      </c>
      <c r="J964" s="1" t="s">
        <v>8493</v>
      </c>
      <c r="K964" s="1" t="s">
        <v>894</v>
      </c>
      <c r="L964" s="1" t="s">
        <v>8783</v>
      </c>
      <c r="M964" s="1" t="s">
        <v>12838</v>
      </c>
    </row>
    <row r="965">
      <c r="A965" s="1" t="s">
        <v>12839</v>
      </c>
      <c r="B965" s="1" t="s">
        <v>6</v>
      </c>
      <c r="C965" s="1" t="s">
        <v>1629</v>
      </c>
      <c r="D965" s="1"/>
      <c r="E965" s="1" t="s">
        <v>12840</v>
      </c>
      <c r="F965" s="1" t="s">
        <v>12841</v>
      </c>
      <c r="G965" s="1" t="s">
        <v>8513</v>
      </c>
      <c r="H965" s="1" t="s">
        <v>10069</v>
      </c>
      <c r="I965" s="1">
        <v>2007.0</v>
      </c>
      <c r="J965" s="1" t="s">
        <v>8507</v>
      </c>
      <c r="K965" s="1" t="s">
        <v>685</v>
      </c>
      <c r="L965" s="1" t="s">
        <v>8948</v>
      </c>
      <c r="M965" s="1" t="s">
        <v>12842</v>
      </c>
    </row>
    <row r="966">
      <c r="A966" s="1" t="s">
        <v>12843</v>
      </c>
      <c r="B966" s="1" t="s">
        <v>6</v>
      </c>
      <c r="C966" s="1" t="s">
        <v>1630</v>
      </c>
      <c r="D966" s="1"/>
      <c r="E966" s="1" t="s">
        <v>12844</v>
      </c>
      <c r="F966" s="1" t="s">
        <v>12845</v>
      </c>
      <c r="G966" s="1" t="s">
        <v>12846</v>
      </c>
      <c r="H966" s="1" t="s">
        <v>8528</v>
      </c>
      <c r="I966" s="1">
        <v>2017.0</v>
      </c>
      <c r="J966" s="1" t="s">
        <v>8493</v>
      </c>
      <c r="K966" s="1" t="s">
        <v>552</v>
      </c>
      <c r="L966" s="1" t="s">
        <v>8590</v>
      </c>
      <c r="M966" s="1" t="s">
        <v>12847</v>
      </c>
    </row>
    <row r="967">
      <c r="A967" s="1" t="s">
        <v>12848</v>
      </c>
      <c r="B967" s="1" t="s">
        <v>7</v>
      </c>
      <c r="C967" s="1" t="s">
        <v>1631</v>
      </c>
      <c r="F967" s="1" t="s">
        <v>12849</v>
      </c>
      <c r="G967" s="1" t="s">
        <v>11218</v>
      </c>
      <c r="H967" s="1" t="s">
        <v>11516</v>
      </c>
      <c r="I967" s="1">
        <v>2019.0</v>
      </c>
      <c r="J967" s="1" t="s">
        <v>8493</v>
      </c>
      <c r="K967" s="1" t="s">
        <v>571</v>
      </c>
      <c r="L967" s="1" t="s">
        <v>8565</v>
      </c>
      <c r="M967" s="1" t="s">
        <v>12850</v>
      </c>
    </row>
    <row r="968">
      <c r="A968" s="1" t="s">
        <v>12851</v>
      </c>
      <c r="B968" s="1" t="s">
        <v>7</v>
      </c>
      <c r="C968" s="1" t="s">
        <v>1632</v>
      </c>
      <c r="F968" s="1" t="s">
        <v>12852</v>
      </c>
      <c r="G968" s="1" t="s">
        <v>9391</v>
      </c>
      <c r="H968" s="1" t="s">
        <v>12853</v>
      </c>
      <c r="I968" s="1">
        <v>2019.0</v>
      </c>
      <c r="J968" s="1" t="s">
        <v>8493</v>
      </c>
      <c r="K968" s="1" t="s">
        <v>536</v>
      </c>
      <c r="L968" s="1" t="s">
        <v>12854</v>
      </c>
      <c r="M968" s="1" t="s">
        <v>12855</v>
      </c>
    </row>
    <row r="969">
      <c r="A969" s="1" t="s">
        <v>12856</v>
      </c>
      <c r="B969" s="1" t="s">
        <v>6</v>
      </c>
      <c r="C969" s="1" t="s">
        <v>1633</v>
      </c>
      <c r="D969" s="1"/>
      <c r="E969" s="1" t="s">
        <v>12857</v>
      </c>
      <c r="G969" s="1" t="s">
        <v>8513</v>
      </c>
      <c r="H969" s="1" t="s">
        <v>10501</v>
      </c>
      <c r="I969" s="1">
        <v>2013.0</v>
      </c>
      <c r="J969" s="1" t="s">
        <v>8515</v>
      </c>
      <c r="K969" s="1" t="s">
        <v>681</v>
      </c>
      <c r="L969" s="1" t="s">
        <v>8646</v>
      </c>
      <c r="M969" s="1" t="s">
        <v>12858</v>
      </c>
    </row>
    <row r="970">
      <c r="A970" s="1" t="s">
        <v>12859</v>
      </c>
      <c r="B970" s="1" t="s">
        <v>6</v>
      </c>
      <c r="C970" s="1" t="s">
        <v>1634</v>
      </c>
      <c r="D970" s="1"/>
      <c r="E970" s="1" t="s">
        <v>12860</v>
      </c>
      <c r="F970" s="1" t="s">
        <v>12861</v>
      </c>
      <c r="G970" s="1" t="s">
        <v>8513</v>
      </c>
      <c r="H970" s="1" t="s">
        <v>9326</v>
      </c>
      <c r="I970" s="1">
        <v>2020.0</v>
      </c>
      <c r="J970" s="1" t="s">
        <v>8547</v>
      </c>
      <c r="K970" s="1" t="s">
        <v>532</v>
      </c>
      <c r="L970" s="1" t="s">
        <v>8928</v>
      </c>
      <c r="M970" s="1" t="s">
        <v>12862</v>
      </c>
    </row>
    <row r="971">
      <c r="A971" s="1" t="s">
        <v>12863</v>
      </c>
      <c r="B971" s="1" t="s">
        <v>6</v>
      </c>
      <c r="C971" s="1" t="s">
        <v>1635</v>
      </c>
      <c r="D971" s="1"/>
      <c r="E971" s="1" t="s">
        <v>12864</v>
      </c>
      <c r="F971" s="1" t="s">
        <v>12865</v>
      </c>
      <c r="G971" s="1" t="s">
        <v>8513</v>
      </c>
      <c r="H971" s="1" t="s">
        <v>8552</v>
      </c>
      <c r="I971" s="1">
        <v>2015.0</v>
      </c>
      <c r="J971" s="1" t="s">
        <v>8515</v>
      </c>
      <c r="K971" s="1" t="s">
        <v>580</v>
      </c>
      <c r="L971" s="1" t="s">
        <v>9494</v>
      </c>
      <c r="M971" s="1" t="s">
        <v>12866</v>
      </c>
    </row>
    <row r="972">
      <c r="A972" s="1" t="s">
        <v>12867</v>
      </c>
      <c r="B972" s="1" t="s">
        <v>6</v>
      </c>
      <c r="C972" s="1" t="s">
        <v>1636</v>
      </c>
      <c r="D972" s="1"/>
      <c r="E972" s="1" t="s">
        <v>12868</v>
      </c>
      <c r="F972" s="1" t="s">
        <v>12869</v>
      </c>
      <c r="G972" s="1" t="s">
        <v>8638</v>
      </c>
      <c r="H972" s="1" t="s">
        <v>12233</v>
      </c>
      <c r="I972" s="1">
        <v>2017.0</v>
      </c>
      <c r="J972" s="1" t="s">
        <v>8547</v>
      </c>
      <c r="K972" s="1" t="s">
        <v>599</v>
      </c>
      <c r="L972" s="1" t="s">
        <v>10641</v>
      </c>
      <c r="M972" s="1" t="s">
        <v>12870</v>
      </c>
    </row>
    <row r="973">
      <c r="A973" s="1" t="s">
        <v>12871</v>
      </c>
      <c r="B973" s="1" t="s">
        <v>6</v>
      </c>
      <c r="C973" s="1" t="s">
        <v>1637</v>
      </c>
      <c r="D973" s="1"/>
      <c r="E973" s="1" t="s">
        <v>12872</v>
      </c>
      <c r="F973" s="1" t="s">
        <v>12873</v>
      </c>
      <c r="G973" s="1" t="s">
        <v>8513</v>
      </c>
      <c r="H973" s="1" t="s">
        <v>12874</v>
      </c>
      <c r="I973" s="1">
        <v>2018.0</v>
      </c>
      <c r="J973" s="1" t="s">
        <v>8507</v>
      </c>
      <c r="K973" s="1" t="s">
        <v>710</v>
      </c>
      <c r="L973" s="1" t="s">
        <v>11021</v>
      </c>
      <c r="M973" s="1" t="s">
        <v>12875</v>
      </c>
    </row>
    <row r="974">
      <c r="A974" s="1" t="s">
        <v>12876</v>
      </c>
      <c r="B974" s="1" t="s">
        <v>7</v>
      </c>
      <c r="C974" s="1" t="s">
        <v>1638</v>
      </c>
      <c r="F974" s="1" t="s">
        <v>12877</v>
      </c>
      <c r="G974" s="1" t="s">
        <v>8638</v>
      </c>
      <c r="H974" s="1" t="s">
        <v>12642</v>
      </c>
      <c r="I974" s="1">
        <v>2017.0</v>
      </c>
      <c r="J974" s="1" t="s">
        <v>8493</v>
      </c>
      <c r="K974" s="1" t="s">
        <v>536</v>
      </c>
      <c r="L974" s="1" t="s">
        <v>10970</v>
      </c>
      <c r="M974" s="1" t="s">
        <v>12878</v>
      </c>
    </row>
    <row r="975">
      <c r="A975" s="1" t="s">
        <v>12879</v>
      </c>
      <c r="B975" s="1" t="s">
        <v>7</v>
      </c>
      <c r="C975" s="1" t="s">
        <v>1639</v>
      </c>
      <c r="F975" s="1" t="s">
        <v>12880</v>
      </c>
      <c r="G975" s="1" t="s">
        <v>8638</v>
      </c>
      <c r="H975" s="1" t="s">
        <v>12881</v>
      </c>
      <c r="I975" s="1">
        <v>2006.0</v>
      </c>
      <c r="J975" s="1" t="s">
        <v>8547</v>
      </c>
      <c r="K975" s="1" t="s">
        <v>1044</v>
      </c>
      <c r="L975" s="1" t="s">
        <v>8640</v>
      </c>
      <c r="M975" s="1" t="s">
        <v>12882</v>
      </c>
    </row>
    <row r="976">
      <c r="A976" s="1" t="s">
        <v>12883</v>
      </c>
      <c r="B976" s="1" t="s">
        <v>6</v>
      </c>
      <c r="C976" s="1" t="s">
        <v>1640</v>
      </c>
      <c r="D976" s="1"/>
      <c r="E976" s="1" t="s">
        <v>12884</v>
      </c>
      <c r="F976" s="1" t="s">
        <v>12885</v>
      </c>
      <c r="G976" s="1" t="s">
        <v>8638</v>
      </c>
      <c r="H976" s="1" t="s">
        <v>9555</v>
      </c>
      <c r="I976" s="1">
        <v>2008.0</v>
      </c>
      <c r="J976" s="1" t="s">
        <v>8613</v>
      </c>
      <c r="K976" s="1" t="s">
        <v>645</v>
      </c>
      <c r="L976" s="1" t="s">
        <v>12886</v>
      </c>
      <c r="M976" s="1" t="s">
        <v>12887</v>
      </c>
    </row>
    <row r="977">
      <c r="A977" s="1" t="s">
        <v>12888</v>
      </c>
      <c r="B977" s="1" t="s">
        <v>6</v>
      </c>
      <c r="C977" s="1" t="s">
        <v>1641</v>
      </c>
      <c r="D977" s="1"/>
      <c r="E977" s="1" t="s">
        <v>12884</v>
      </c>
      <c r="F977" s="1" t="s">
        <v>12889</v>
      </c>
      <c r="G977" s="1" t="s">
        <v>8638</v>
      </c>
      <c r="H977" s="1" t="s">
        <v>9555</v>
      </c>
      <c r="I977" s="1">
        <v>2010.0</v>
      </c>
      <c r="J977" s="1" t="s">
        <v>8547</v>
      </c>
      <c r="K977" s="1" t="s">
        <v>645</v>
      </c>
      <c r="L977" s="1" t="s">
        <v>12886</v>
      </c>
      <c r="M977" s="1" t="s">
        <v>12890</v>
      </c>
    </row>
    <row r="978">
      <c r="A978" s="1" t="s">
        <v>12891</v>
      </c>
      <c r="B978" s="1" t="s">
        <v>6</v>
      </c>
      <c r="C978" s="1" t="s">
        <v>1642</v>
      </c>
      <c r="D978" s="1"/>
      <c r="E978" s="1" t="s">
        <v>12892</v>
      </c>
      <c r="F978" s="1" t="s">
        <v>12893</v>
      </c>
      <c r="G978" s="1" t="s">
        <v>8513</v>
      </c>
      <c r="H978" s="1" t="s">
        <v>12894</v>
      </c>
      <c r="I978" s="1">
        <v>2016.0</v>
      </c>
      <c r="J978" s="1" t="s">
        <v>8507</v>
      </c>
      <c r="K978" s="1" t="s">
        <v>696</v>
      </c>
      <c r="L978" s="1" t="s">
        <v>9990</v>
      </c>
      <c r="M978" s="1" t="s">
        <v>12895</v>
      </c>
    </row>
    <row r="979">
      <c r="A979" s="1" t="s">
        <v>12896</v>
      </c>
      <c r="B979" s="1" t="s">
        <v>6</v>
      </c>
      <c r="C979" s="1" t="s">
        <v>1643</v>
      </c>
      <c r="D979" s="1"/>
      <c r="E979" s="1" t="s">
        <v>12897</v>
      </c>
      <c r="F979" s="1" t="s">
        <v>12898</v>
      </c>
      <c r="G979" s="1" t="s">
        <v>12899</v>
      </c>
      <c r="H979" s="1" t="s">
        <v>10281</v>
      </c>
      <c r="I979" s="1">
        <v>2016.0</v>
      </c>
      <c r="J979" s="1" t="s">
        <v>8547</v>
      </c>
      <c r="K979" s="1" t="s">
        <v>681</v>
      </c>
      <c r="L979" s="1" t="s">
        <v>8709</v>
      </c>
      <c r="M979" s="1" t="s">
        <v>12900</v>
      </c>
    </row>
    <row r="980">
      <c r="A980" s="1" t="s">
        <v>12901</v>
      </c>
      <c r="B980" s="1" t="s">
        <v>6</v>
      </c>
      <c r="C980" s="1" t="s">
        <v>1644</v>
      </c>
      <c r="D980" s="1"/>
      <c r="E980" s="1" t="s">
        <v>12902</v>
      </c>
      <c r="F980" s="1" t="s">
        <v>12903</v>
      </c>
      <c r="G980" s="1" t="s">
        <v>8777</v>
      </c>
      <c r="H980" s="1" t="s">
        <v>9555</v>
      </c>
      <c r="I980" s="1">
        <v>2015.0</v>
      </c>
      <c r="J980" s="1" t="s">
        <v>8547</v>
      </c>
      <c r="K980" s="1" t="s">
        <v>552</v>
      </c>
      <c r="L980" s="1" t="s">
        <v>9215</v>
      </c>
      <c r="M980" s="1" t="s">
        <v>12904</v>
      </c>
    </row>
    <row r="981">
      <c r="A981" s="1" t="s">
        <v>12905</v>
      </c>
      <c r="B981" s="1" t="s">
        <v>6</v>
      </c>
      <c r="C981" s="1" t="s">
        <v>1645</v>
      </c>
      <c r="D981" s="1"/>
      <c r="E981" s="1" t="s">
        <v>12906</v>
      </c>
      <c r="F981" s="1" t="s">
        <v>12907</v>
      </c>
      <c r="G981" s="1" t="s">
        <v>12908</v>
      </c>
      <c r="H981" s="1" t="s">
        <v>8961</v>
      </c>
      <c r="I981" s="1">
        <v>2013.0</v>
      </c>
      <c r="J981" s="1" t="s">
        <v>8493</v>
      </c>
      <c r="K981" s="1" t="s">
        <v>642</v>
      </c>
      <c r="L981" s="1" t="s">
        <v>8992</v>
      </c>
      <c r="M981" s="1" t="s">
        <v>12909</v>
      </c>
    </row>
    <row r="982">
      <c r="A982" s="1" t="s">
        <v>12910</v>
      </c>
      <c r="B982" s="1" t="s">
        <v>7</v>
      </c>
      <c r="C982" s="1" t="s">
        <v>1646</v>
      </c>
      <c r="H982" s="1" t="s">
        <v>12911</v>
      </c>
      <c r="I982" s="1">
        <v>2021.0</v>
      </c>
      <c r="J982" s="1" t="s">
        <v>8493</v>
      </c>
      <c r="K982" s="1" t="s">
        <v>536</v>
      </c>
      <c r="L982" s="1" t="s">
        <v>8650</v>
      </c>
      <c r="M982" s="1" t="s">
        <v>12912</v>
      </c>
    </row>
    <row r="983">
      <c r="A983" s="1" t="s">
        <v>12913</v>
      </c>
      <c r="B983" s="1" t="s">
        <v>6</v>
      </c>
      <c r="C983" s="1" t="s">
        <v>1647</v>
      </c>
      <c r="D983" s="1"/>
      <c r="E983" s="1" t="s">
        <v>12914</v>
      </c>
      <c r="F983" s="1" t="s">
        <v>12915</v>
      </c>
      <c r="G983" s="1" t="s">
        <v>9232</v>
      </c>
      <c r="H983" s="1" t="s">
        <v>12916</v>
      </c>
      <c r="I983" s="1">
        <v>2015.0</v>
      </c>
      <c r="J983" s="1" t="s">
        <v>9260</v>
      </c>
      <c r="K983" s="1" t="s">
        <v>552</v>
      </c>
      <c r="L983" s="1" t="s">
        <v>9272</v>
      </c>
      <c r="M983" s="1" t="s">
        <v>12917</v>
      </c>
    </row>
    <row r="984">
      <c r="A984" s="1" t="s">
        <v>12918</v>
      </c>
      <c r="B984" s="1" t="s">
        <v>6</v>
      </c>
      <c r="C984" s="1" t="s">
        <v>1648</v>
      </c>
      <c r="D984" s="1"/>
      <c r="E984" s="1" t="s">
        <v>12919</v>
      </c>
      <c r="F984" s="1" t="s">
        <v>12920</v>
      </c>
      <c r="G984" s="1" t="s">
        <v>10478</v>
      </c>
      <c r="H984" s="1" t="s">
        <v>12921</v>
      </c>
      <c r="I984" s="1">
        <v>2013.0</v>
      </c>
      <c r="J984" s="1" t="s">
        <v>8493</v>
      </c>
      <c r="K984" s="1" t="s">
        <v>582</v>
      </c>
      <c r="L984" s="1" t="s">
        <v>8992</v>
      </c>
      <c r="M984" s="1" t="s">
        <v>12922</v>
      </c>
    </row>
    <row r="985">
      <c r="A985" s="1" t="s">
        <v>12923</v>
      </c>
      <c r="B985" s="1" t="s">
        <v>6</v>
      </c>
      <c r="C985" s="1" t="s">
        <v>1649</v>
      </c>
      <c r="D985" s="1"/>
      <c r="E985" s="1" t="s">
        <v>12924</v>
      </c>
      <c r="F985" s="1" t="s">
        <v>12925</v>
      </c>
      <c r="G985" s="1" t="s">
        <v>8777</v>
      </c>
      <c r="H985" s="1" t="s">
        <v>12926</v>
      </c>
      <c r="I985" s="1">
        <v>2017.0</v>
      </c>
      <c r="J985" s="1" t="s">
        <v>8493</v>
      </c>
      <c r="K985" s="1" t="s">
        <v>750</v>
      </c>
      <c r="L985" s="1" t="s">
        <v>10416</v>
      </c>
      <c r="M985" s="1" t="s">
        <v>12927</v>
      </c>
    </row>
    <row r="986">
      <c r="A986" s="1" t="s">
        <v>12928</v>
      </c>
      <c r="B986" s="1" t="s">
        <v>7</v>
      </c>
      <c r="C986" s="1" t="s">
        <v>1650</v>
      </c>
      <c r="F986" s="1" t="s">
        <v>12929</v>
      </c>
      <c r="G986" s="1" t="s">
        <v>8575</v>
      </c>
      <c r="H986" s="1" t="s">
        <v>12930</v>
      </c>
      <c r="I986" s="1">
        <v>2016.0</v>
      </c>
      <c r="J986" s="1" t="s">
        <v>8547</v>
      </c>
      <c r="K986" s="1" t="s">
        <v>536</v>
      </c>
      <c r="L986" s="1" t="s">
        <v>8494</v>
      </c>
      <c r="M986" s="1" t="s">
        <v>12931</v>
      </c>
    </row>
    <row r="987">
      <c r="A987" s="1" t="s">
        <v>12932</v>
      </c>
      <c r="B987" s="1" t="s">
        <v>7</v>
      </c>
      <c r="C987" s="1" t="s">
        <v>1651</v>
      </c>
      <c r="F987" s="1" t="s">
        <v>12933</v>
      </c>
      <c r="G987" s="1" t="s">
        <v>10478</v>
      </c>
      <c r="H987" s="1" t="s">
        <v>10921</v>
      </c>
      <c r="I987" s="1">
        <v>2020.0</v>
      </c>
      <c r="J987" s="1" t="s">
        <v>8493</v>
      </c>
      <c r="K987" s="1" t="s">
        <v>536</v>
      </c>
      <c r="L987" s="1" t="s">
        <v>8529</v>
      </c>
      <c r="M987" s="1" t="s">
        <v>12934</v>
      </c>
    </row>
    <row r="988">
      <c r="A988" s="1" t="s">
        <v>12935</v>
      </c>
      <c r="B988" s="1" t="s">
        <v>6</v>
      </c>
      <c r="C988" s="1" t="s">
        <v>1652</v>
      </c>
      <c r="D988" s="1"/>
      <c r="E988" s="1" t="s">
        <v>12936</v>
      </c>
      <c r="F988" s="1" t="s">
        <v>12937</v>
      </c>
      <c r="G988" s="1" t="s">
        <v>8777</v>
      </c>
      <c r="H988" s="1" t="s">
        <v>9240</v>
      </c>
      <c r="I988" s="1">
        <v>2016.0</v>
      </c>
      <c r="J988" s="1" t="s">
        <v>8507</v>
      </c>
      <c r="K988" s="1" t="s">
        <v>894</v>
      </c>
      <c r="L988" s="1" t="s">
        <v>8873</v>
      </c>
      <c r="M988" s="1" t="s">
        <v>12938</v>
      </c>
    </row>
    <row r="989">
      <c r="A989" s="1" t="s">
        <v>12939</v>
      </c>
      <c r="B989" s="1" t="s">
        <v>6</v>
      </c>
      <c r="C989" s="1" t="s">
        <v>1653</v>
      </c>
      <c r="D989" s="1"/>
      <c r="E989" s="1" t="s">
        <v>12940</v>
      </c>
      <c r="F989" s="1" t="s">
        <v>12941</v>
      </c>
      <c r="G989" s="1" t="s">
        <v>8545</v>
      </c>
      <c r="H989" s="1" t="s">
        <v>10268</v>
      </c>
      <c r="I989" s="1">
        <v>2012.0</v>
      </c>
      <c r="J989" s="1" t="s">
        <v>8547</v>
      </c>
      <c r="K989" s="1" t="s">
        <v>563</v>
      </c>
      <c r="L989" s="1" t="s">
        <v>8681</v>
      </c>
      <c r="M989" s="1" t="s">
        <v>12942</v>
      </c>
    </row>
    <row r="990">
      <c r="A990" s="1" t="s">
        <v>12943</v>
      </c>
      <c r="B990" s="1" t="s">
        <v>7</v>
      </c>
      <c r="C990" s="1" t="s">
        <v>1654</v>
      </c>
      <c r="F990" s="1" t="s">
        <v>12944</v>
      </c>
      <c r="G990" s="1" t="s">
        <v>8513</v>
      </c>
      <c r="H990" s="1" t="s">
        <v>12945</v>
      </c>
      <c r="I990" s="1">
        <v>2020.0</v>
      </c>
      <c r="J990" s="1" t="s">
        <v>8493</v>
      </c>
      <c r="K990" s="1" t="s">
        <v>536</v>
      </c>
      <c r="L990" s="1" t="s">
        <v>12946</v>
      </c>
      <c r="M990" s="1" t="s">
        <v>12947</v>
      </c>
    </row>
    <row r="991">
      <c r="A991" s="1" t="s">
        <v>12948</v>
      </c>
      <c r="B991" s="1" t="s">
        <v>7</v>
      </c>
      <c r="C991" s="1" t="s">
        <v>1655</v>
      </c>
      <c r="F991" s="1" t="s">
        <v>12949</v>
      </c>
      <c r="G991" s="1" t="s">
        <v>8491</v>
      </c>
      <c r="H991" s="1" t="s">
        <v>8601</v>
      </c>
      <c r="I991" s="1">
        <v>2018.0</v>
      </c>
      <c r="J991" s="1" t="s">
        <v>8493</v>
      </c>
      <c r="K991" s="1" t="s">
        <v>536</v>
      </c>
      <c r="L991" s="1" t="s">
        <v>8565</v>
      </c>
      <c r="M991" s="1" t="s">
        <v>12950</v>
      </c>
    </row>
    <row r="992">
      <c r="A992" s="1" t="s">
        <v>12951</v>
      </c>
      <c r="B992" s="1" t="s">
        <v>6</v>
      </c>
      <c r="C992" s="1" t="s">
        <v>1656</v>
      </c>
      <c r="D992" s="1"/>
      <c r="E992" s="1" t="s">
        <v>12952</v>
      </c>
      <c r="F992" s="1" t="s">
        <v>12953</v>
      </c>
      <c r="G992" s="1" t="s">
        <v>12954</v>
      </c>
      <c r="H992" s="1" t="s">
        <v>12955</v>
      </c>
      <c r="I992" s="1">
        <v>2019.0</v>
      </c>
      <c r="J992" s="1" t="s">
        <v>8493</v>
      </c>
      <c r="K992" s="1" t="s">
        <v>634</v>
      </c>
      <c r="L992" s="1" t="s">
        <v>8620</v>
      </c>
      <c r="M992" s="1" t="s">
        <v>12956</v>
      </c>
    </row>
    <row r="993">
      <c r="A993" s="1" t="s">
        <v>12957</v>
      </c>
      <c r="B993" s="1" t="s">
        <v>7</v>
      </c>
      <c r="C993" s="1" t="s">
        <v>1657</v>
      </c>
      <c r="F993" s="1" t="s">
        <v>12958</v>
      </c>
      <c r="G993" s="1" t="s">
        <v>8513</v>
      </c>
      <c r="H993" s="1" t="s">
        <v>12959</v>
      </c>
      <c r="I993" s="1">
        <v>2017.0</v>
      </c>
      <c r="J993" s="1" t="s">
        <v>8493</v>
      </c>
      <c r="K993" s="1" t="s">
        <v>628</v>
      </c>
      <c r="L993" s="1" t="s">
        <v>12960</v>
      </c>
      <c r="M993" s="1" t="s">
        <v>12961</v>
      </c>
    </row>
    <row r="994">
      <c r="A994" s="1" t="s">
        <v>12962</v>
      </c>
      <c r="B994" s="1" t="s">
        <v>7</v>
      </c>
      <c r="C994" s="1" t="s">
        <v>1658</v>
      </c>
      <c r="F994" s="1" t="s">
        <v>12963</v>
      </c>
      <c r="G994" s="1" t="s">
        <v>11347</v>
      </c>
      <c r="H994" s="1" t="s">
        <v>8795</v>
      </c>
      <c r="I994" s="1">
        <v>2020.0</v>
      </c>
      <c r="J994" s="1" t="s">
        <v>8493</v>
      </c>
      <c r="K994" s="1" t="s">
        <v>536</v>
      </c>
      <c r="L994" s="1" t="s">
        <v>11054</v>
      </c>
      <c r="M994" s="1" t="s">
        <v>12964</v>
      </c>
    </row>
    <row r="995">
      <c r="A995" s="1" t="s">
        <v>12965</v>
      </c>
      <c r="B995" s="1" t="s">
        <v>6</v>
      </c>
      <c r="C995" s="1" t="s">
        <v>1659</v>
      </c>
      <c r="D995" s="1"/>
      <c r="E995" s="1" t="s">
        <v>12966</v>
      </c>
      <c r="F995" s="1" t="s">
        <v>12967</v>
      </c>
      <c r="G995" s="1" t="s">
        <v>8513</v>
      </c>
      <c r="H995" s="1" t="s">
        <v>9060</v>
      </c>
      <c r="I995" s="1">
        <v>2001.0</v>
      </c>
      <c r="J995" s="1" t="s">
        <v>8507</v>
      </c>
      <c r="K995" s="1" t="s">
        <v>534</v>
      </c>
      <c r="L995" s="1" t="s">
        <v>8522</v>
      </c>
      <c r="M995" s="1" t="s">
        <v>12968</v>
      </c>
    </row>
    <row r="996">
      <c r="A996" s="1" t="s">
        <v>12969</v>
      </c>
      <c r="B996" s="1" t="s">
        <v>7</v>
      </c>
      <c r="C996" s="1" t="s">
        <v>1660</v>
      </c>
      <c r="G996" s="1" t="s">
        <v>8672</v>
      </c>
      <c r="H996" s="1" t="s">
        <v>9075</v>
      </c>
      <c r="I996" s="1">
        <v>2019.0</v>
      </c>
      <c r="J996" s="1" t="s">
        <v>8547</v>
      </c>
      <c r="K996" s="1" t="s">
        <v>536</v>
      </c>
      <c r="L996" s="1" t="s">
        <v>9631</v>
      </c>
      <c r="M996" s="1" t="s">
        <v>12970</v>
      </c>
    </row>
    <row r="997">
      <c r="A997" s="1" t="s">
        <v>12971</v>
      </c>
      <c r="B997" s="1" t="s">
        <v>7</v>
      </c>
      <c r="C997" s="1" t="s">
        <v>1661</v>
      </c>
      <c r="F997" s="1" t="s">
        <v>12972</v>
      </c>
      <c r="G997" s="1" t="s">
        <v>8638</v>
      </c>
      <c r="H997" s="1" t="s">
        <v>10075</v>
      </c>
      <c r="I997" s="1">
        <v>2017.0</v>
      </c>
      <c r="J997" s="1" t="s">
        <v>8493</v>
      </c>
      <c r="K997" s="1" t="s">
        <v>571</v>
      </c>
      <c r="L997" s="1" t="s">
        <v>8640</v>
      </c>
      <c r="M997" s="1" t="s">
        <v>12973</v>
      </c>
    </row>
    <row r="998">
      <c r="A998" s="1" t="s">
        <v>12974</v>
      </c>
      <c r="B998" s="1" t="s">
        <v>6</v>
      </c>
      <c r="C998" s="1" t="s">
        <v>1662</v>
      </c>
      <c r="D998" s="1"/>
      <c r="E998" s="1" t="s">
        <v>12975</v>
      </c>
      <c r="F998" s="1" t="s">
        <v>12976</v>
      </c>
      <c r="G998" s="1" t="s">
        <v>12977</v>
      </c>
      <c r="H998" s="1" t="s">
        <v>12978</v>
      </c>
      <c r="I998" s="1">
        <v>2013.0</v>
      </c>
      <c r="J998" s="1" t="s">
        <v>12979</v>
      </c>
      <c r="K998" s="1" t="s">
        <v>1663</v>
      </c>
      <c r="L998" s="1" t="s">
        <v>8620</v>
      </c>
      <c r="M998" s="1" t="s">
        <v>12980</v>
      </c>
    </row>
    <row r="999">
      <c r="A999" s="1" t="s">
        <v>12981</v>
      </c>
      <c r="B999" s="1" t="s">
        <v>6</v>
      </c>
      <c r="C999" s="1" t="s">
        <v>1664</v>
      </c>
      <c r="D999" s="1"/>
      <c r="E999" s="1" t="s">
        <v>12982</v>
      </c>
      <c r="F999" s="1" t="s">
        <v>12983</v>
      </c>
      <c r="G999" s="1" t="s">
        <v>8513</v>
      </c>
      <c r="H999" s="1" t="s">
        <v>11856</v>
      </c>
      <c r="I999" s="1">
        <v>2013.0</v>
      </c>
      <c r="J999" s="1" t="s">
        <v>8515</v>
      </c>
      <c r="K999" s="1" t="s">
        <v>803</v>
      </c>
      <c r="L999" s="1" t="s">
        <v>8607</v>
      </c>
      <c r="M999" s="1" t="s">
        <v>12984</v>
      </c>
    </row>
    <row r="1000">
      <c r="A1000" s="1" t="s">
        <v>12985</v>
      </c>
      <c r="B1000" s="1" t="s">
        <v>6</v>
      </c>
      <c r="C1000" s="1" t="s">
        <v>1665</v>
      </c>
      <c r="D1000" s="1"/>
      <c r="E1000" s="1" t="s">
        <v>11340</v>
      </c>
      <c r="F1000" s="1" t="s">
        <v>12986</v>
      </c>
      <c r="G1000" s="1" t="s">
        <v>8513</v>
      </c>
      <c r="H1000" s="1" t="s">
        <v>12987</v>
      </c>
      <c r="I1000" s="1">
        <v>2016.0</v>
      </c>
      <c r="J1000" s="1" t="s">
        <v>8493</v>
      </c>
      <c r="K1000" s="1" t="s">
        <v>595</v>
      </c>
      <c r="L1000" s="1" t="s">
        <v>9180</v>
      </c>
      <c r="M1000" s="1" t="s">
        <v>12988</v>
      </c>
    </row>
    <row r="1001">
      <c r="A1001" s="1" t="s">
        <v>12989</v>
      </c>
      <c r="B1001" s="1" t="s">
        <v>6</v>
      </c>
      <c r="C1001" s="1" t="s">
        <v>1666</v>
      </c>
      <c r="D1001" s="1"/>
      <c r="E1001" s="1" t="s">
        <v>12990</v>
      </c>
      <c r="F1001" s="1" t="s">
        <v>12991</v>
      </c>
      <c r="G1001" s="1" t="s">
        <v>8513</v>
      </c>
      <c r="H1001" s="1" t="s">
        <v>12992</v>
      </c>
      <c r="I1001" s="1">
        <v>2016.0</v>
      </c>
      <c r="J1001" s="1" t="s">
        <v>8507</v>
      </c>
      <c r="K1001" s="1" t="s">
        <v>580</v>
      </c>
      <c r="L1001" s="1" t="s">
        <v>8691</v>
      </c>
      <c r="M1001" s="1" t="s">
        <v>12993</v>
      </c>
    </row>
    <row r="1002">
      <c r="A1002" s="1" t="s">
        <v>12994</v>
      </c>
      <c r="B1002" s="1" t="s">
        <v>7</v>
      </c>
      <c r="C1002" s="1" t="s">
        <v>1667</v>
      </c>
      <c r="F1002" s="1" t="s">
        <v>10110</v>
      </c>
      <c r="G1002" s="1" t="s">
        <v>8611</v>
      </c>
      <c r="H1002" s="1" t="s">
        <v>12995</v>
      </c>
      <c r="I1002" s="1">
        <v>2017.0</v>
      </c>
      <c r="J1002" s="1" t="s">
        <v>8680</v>
      </c>
      <c r="K1002" s="1" t="s">
        <v>536</v>
      </c>
      <c r="L1002" s="1" t="s">
        <v>9245</v>
      </c>
      <c r="M1002" s="1" t="s">
        <v>12996</v>
      </c>
    </row>
    <row r="1003">
      <c r="A1003" s="1" t="s">
        <v>12997</v>
      </c>
      <c r="B1003" s="1" t="s">
        <v>6</v>
      </c>
      <c r="C1003" s="1" t="s">
        <v>1668</v>
      </c>
      <c r="D1003" s="1"/>
      <c r="E1003" s="1" t="s">
        <v>12998</v>
      </c>
      <c r="F1003" s="1" t="s">
        <v>12999</v>
      </c>
      <c r="G1003" s="1" t="s">
        <v>11999</v>
      </c>
      <c r="H1003" s="1" t="s">
        <v>13000</v>
      </c>
      <c r="I1003" s="1">
        <v>2013.0</v>
      </c>
      <c r="J1003" s="1" t="s">
        <v>8507</v>
      </c>
      <c r="K1003" s="1" t="s">
        <v>580</v>
      </c>
      <c r="L1003" s="1" t="s">
        <v>12311</v>
      </c>
      <c r="M1003" s="1" t="s">
        <v>13001</v>
      </c>
    </row>
    <row r="1004">
      <c r="A1004" s="1" t="s">
        <v>13002</v>
      </c>
      <c r="B1004" s="1" t="s">
        <v>6</v>
      </c>
      <c r="C1004" s="1" t="s">
        <v>1669</v>
      </c>
      <c r="D1004" s="1"/>
      <c r="E1004" s="1" t="s">
        <v>13003</v>
      </c>
      <c r="F1004" s="1" t="s">
        <v>13004</v>
      </c>
      <c r="G1004" s="1" t="s">
        <v>13005</v>
      </c>
      <c r="H1004" s="1" t="s">
        <v>8892</v>
      </c>
      <c r="I1004" s="1">
        <v>1999.0</v>
      </c>
      <c r="J1004" s="1" t="s">
        <v>8515</v>
      </c>
      <c r="K1004" s="1" t="s">
        <v>645</v>
      </c>
      <c r="L1004" s="1" t="s">
        <v>9054</v>
      </c>
      <c r="M1004" s="1" t="s">
        <v>13006</v>
      </c>
    </row>
    <row r="1005">
      <c r="A1005" s="1" t="s">
        <v>13007</v>
      </c>
      <c r="B1005" s="1" t="s">
        <v>6</v>
      </c>
      <c r="C1005" s="1" t="s">
        <v>1670</v>
      </c>
      <c r="D1005" s="1"/>
      <c r="E1005" s="1" t="s">
        <v>13008</v>
      </c>
      <c r="F1005" s="1" t="s">
        <v>13009</v>
      </c>
      <c r="G1005" s="1" t="s">
        <v>8513</v>
      </c>
      <c r="H1005" s="1" t="s">
        <v>13010</v>
      </c>
      <c r="I1005" s="1">
        <v>2010.0</v>
      </c>
      <c r="J1005" s="1" t="s">
        <v>8507</v>
      </c>
      <c r="K1005" s="1" t="s">
        <v>914</v>
      </c>
      <c r="L1005" s="1" t="s">
        <v>9180</v>
      </c>
      <c r="M1005" s="1" t="s">
        <v>13011</v>
      </c>
    </row>
    <row r="1006">
      <c r="A1006" s="1" t="s">
        <v>13012</v>
      </c>
      <c r="B1006" s="1" t="s">
        <v>6</v>
      </c>
      <c r="C1006" s="1" t="s">
        <v>1671</v>
      </c>
      <c r="D1006" s="1"/>
      <c r="E1006" s="1" t="s">
        <v>13013</v>
      </c>
      <c r="F1006" s="1" t="s">
        <v>13014</v>
      </c>
      <c r="G1006" s="1" t="s">
        <v>8545</v>
      </c>
      <c r="H1006" s="1" t="s">
        <v>11163</v>
      </c>
      <c r="I1006" s="1">
        <v>2005.0</v>
      </c>
      <c r="J1006" s="1" t="s">
        <v>8547</v>
      </c>
      <c r="K1006" s="1" t="s">
        <v>710</v>
      </c>
      <c r="L1006" s="1" t="s">
        <v>8772</v>
      </c>
      <c r="M1006" s="1" t="s">
        <v>13015</v>
      </c>
    </row>
    <row r="1007">
      <c r="A1007" s="1" t="s">
        <v>13016</v>
      </c>
      <c r="B1007" s="1" t="s">
        <v>6</v>
      </c>
      <c r="C1007" s="1" t="s">
        <v>1672</v>
      </c>
      <c r="D1007" s="1"/>
      <c r="E1007" s="1" t="s">
        <v>13017</v>
      </c>
      <c r="G1007" s="1" t="s">
        <v>8672</v>
      </c>
      <c r="H1007" s="1" t="s">
        <v>12007</v>
      </c>
      <c r="I1007" s="1">
        <v>2017.0</v>
      </c>
      <c r="J1007" s="1" t="s">
        <v>8493</v>
      </c>
      <c r="K1007" s="1" t="s">
        <v>750</v>
      </c>
      <c r="L1007" s="1" t="s">
        <v>8646</v>
      </c>
      <c r="M1007" s="1" t="s">
        <v>13018</v>
      </c>
    </row>
    <row r="1008">
      <c r="A1008" s="1" t="s">
        <v>13019</v>
      </c>
      <c r="B1008" s="1" t="s">
        <v>7</v>
      </c>
      <c r="C1008" s="1" t="s">
        <v>1673</v>
      </c>
      <c r="F1008" s="1" t="s">
        <v>13020</v>
      </c>
      <c r="G1008" s="1" t="s">
        <v>8638</v>
      </c>
      <c r="H1008" s="1" t="s">
        <v>13021</v>
      </c>
      <c r="I1008" s="1">
        <v>2020.0</v>
      </c>
      <c r="J1008" s="1" t="s">
        <v>8547</v>
      </c>
      <c r="K1008" s="1" t="s">
        <v>536</v>
      </c>
      <c r="L1008" s="1" t="s">
        <v>8640</v>
      </c>
      <c r="M1008" s="1" t="s">
        <v>13022</v>
      </c>
    </row>
    <row r="1009">
      <c r="A1009" s="1" t="s">
        <v>13023</v>
      </c>
      <c r="B1009" s="1" t="s">
        <v>6</v>
      </c>
      <c r="C1009" s="1" t="s">
        <v>1674</v>
      </c>
      <c r="D1009" s="1"/>
      <c r="E1009" s="1" t="s">
        <v>13024</v>
      </c>
      <c r="G1009" s="1" t="s">
        <v>8575</v>
      </c>
      <c r="H1009" s="1" t="s">
        <v>8576</v>
      </c>
      <c r="I1009" s="1">
        <v>2018.0</v>
      </c>
      <c r="J1009" s="1" t="s">
        <v>8547</v>
      </c>
      <c r="K1009" s="1" t="s">
        <v>805</v>
      </c>
      <c r="L1009" s="1" t="s">
        <v>10361</v>
      </c>
      <c r="M1009" s="1" t="s">
        <v>13025</v>
      </c>
    </row>
    <row r="1010">
      <c r="A1010" s="1" t="s">
        <v>13026</v>
      </c>
      <c r="B1010" s="1" t="s">
        <v>6</v>
      </c>
      <c r="C1010" s="1" t="s">
        <v>1675</v>
      </c>
      <c r="D1010" s="1"/>
      <c r="E1010" s="1" t="s">
        <v>13027</v>
      </c>
      <c r="F1010" s="1" t="s">
        <v>13028</v>
      </c>
      <c r="G1010" s="1" t="s">
        <v>8513</v>
      </c>
      <c r="H1010" s="1" t="s">
        <v>13029</v>
      </c>
      <c r="I1010" s="1">
        <v>2016.0</v>
      </c>
      <c r="J1010" s="1" t="s">
        <v>8493</v>
      </c>
      <c r="K1010" s="1" t="s">
        <v>965</v>
      </c>
      <c r="L1010" s="1" t="s">
        <v>13030</v>
      </c>
      <c r="M1010" s="1" t="s">
        <v>13031</v>
      </c>
    </row>
    <row r="1011">
      <c r="A1011" s="1" t="s">
        <v>13032</v>
      </c>
      <c r="B1011" s="1" t="s">
        <v>6</v>
      </c>
      <c r="C1011" s="1" t="s">
        <v>1676</v>
      </c>
      <c r="D1011" s="1"/>
      <c r="E1011" s="1" t="s">
        <v>13027</v>
      </c>
      <c r="F1011" s="1" t="s">
        <v>13028</v>
      </c>
      <c r="G1011" s="1" t="s">
        <v>8513</v>
      </c>
      <c r="H1011" s="1" t="s">
        <v>10966</v>
      </c>
      <c r="I1011" s="1">
        <v>2013.0</v>
      </c>
      <c r="J1011" s="1" t="s">
        <v>8493</v>
      </c>
      <c r="K1011" s="1" t="s">
        <v>965</v>
      </c>
      <c r="L1011" s="1" t="s">
        <v>9641</v>
      </c>
      <c r="M1011" s="1" t="s">
        <v>13033</v>
      </c>
    </row>
    <row r="1012">
      <c r="A1012" s="1" t="s">
        <v>13034</v>
      </c>
      <c r="B1012" s="1" t="s">
        <v>7</v>
      </c>
      <c r="C1012" s="1" t="s">
        <v>1677</v>
      </c>
      <c r="F1012" s="1" t="s">
        <v>13035</v>
      </c>
      <c r="G1012" s="1" t="s">
        <v>8672</v>
      </c>
      <c r="H1012" s="1" t="s">
        <v>11141</v>
      </c>
      <c r="I1012" s="1">
        <v>2007.0</v>
      </c>
      <c r="J1012" s="1" t="s">
        <v>8807</v>
      </c>
      <c r="K1012" s="1" t="s">
        <v>536</v>
      </c>
      <c r="L1012" s="1" t="s">
        <v>9093</v>
      </c>
      <c r="M1012" s="1" t="s">
        <v>13036</v>
      </c>
    </row>
    <row r="1013">
      <c r="A1013" s="1" t="s">
        <v>13037</v>
      </c>
      <c r="B1013" s="1" t="s">
        <v>6</v>
      </c>
      <c r="C1013" s="1" t="s">
        <v>1678</v>
      </c>
      <c r="D1013" s="1"/>
      <c r="E1013" s="1" t="s">
        <v>13038</v>
      </c>
      <c r="F1013" s="1" t="s">
        <v>13039</v>
      </c>
      <c r="G1013" s="1" t="s">
        <v>8513</v>
      </c>
      <c r="H1013" s="1" t="s">
        <v>10033</v>
      </c>
      <c r="I1013" s="1">
        <v>2018.0</v>
      </c>
      <c r="J1013" s="1" t="s">
        <v>8493</v>
      </c>
      <c r="K1013" s="1" t="s">
        <v>597</v>
      </c>
      <c r="L1013" s="1" t="s">
        <v>8646</v>
      </c>
      <c r="M1013" s="1" t="s">
        <v>13040</v>
      </c>
    </row>
    <row r="1014">
      <c r="A1014" s="1" t="s">
        <v>13041</v>
      </c>
      <c r="B1014" s="1" t="s">
        <v>7</v>
      </c>
      <c r="C1014" s="1" t="s">
        <v>1679</v>
      </c>
      <c r="F1014" s="1" t="s">
        <v>13042</v>
      </c>
      <c r="H1014" s="1" t="s">
        <v>9224</v>
      </c>
      <c r="I1014" s="1">
        <v>1991.0</v>
      </c>
      <c r="J1014" s="1" t="s">
        <v>8680</v>
      </c>
      <c r="K1014" s="1" t="s">
        <v>536</v>
      </c>
      <c r="L1014" s="1" t="s">
        <v>9199</v>
      </c>
      <c r="M1014" s="1" t="s">
        <v>13043</v>
      </c>
    </row>
    <row r="1015">
      <c r="A1015" s="1" t="s">
        <v>13044</v>
      </c>
      <c r="B1015" s="1" t="s">
        <v>6</v>
      </c>
      <c r="C1015" s="1" t="s">
        <v>1680</v>
      </c>
      <c r="D1015" s="1"/>
      <c r="E1015" s="1" t="s">
        <v>13045</v>
      </c>
      <c r="F1015" s="1" t="s">
        <v>13046</v>
      </c>
      <c r="G1015" s="1" t="s">
        <v>8672</v>
      </c>
      <c r="H1015" s="1" t="s">
        <v>13047</v>
      </c>
      <c r="I1015" s="1">
        <v>2015.0</v>
      </c>
      <c r="J1015" s="1" t="s">
        <v>8680</v>
      </c>
      <c r="K1015" s="1" t="s">
        <v>1681</v>
      </c>
      <c r="L1015" s="1" t="s">
        <v>9272</v>
      </c>
      <c r="M1015" s="1" t="s">
        <v>13048</v>
      </c>
    </row>
    <row r="1016">
      <c r="A1016" s="1" t="s">
        <v>13049</v>
      </c>
      <c r="B1016" s="1" t="s">
        <v>6</v>
      </c>
      <c r="C1016" s="1" t="s">
        <v>1682</v>
      </c>
      <c r="D1016" s="1"/>
      <c r="E1016" s="1" t="s">
        <v>13050</v>
      </c>
      <c r="F1016" s="1" t="s">
        <v>13051</v>
      </c>
      <c r="G1016" s="1" t="s">
        <v>13052</v>
      </c>
      <c r="H1016" s="1" t="s">
        <v>11577</v>
      </c>
      <c r="I1016" s="1">
        <v>2017.0</v>
      </c>
      <c r="J1016" s="1" t="s">
        <v>8493</v>
      </c>
      <c r="K1016" s="1" t="s">
        <v>576</v>
      </c>
      <c r="L1016" s="1" t="s">
        <v>8646</v>
      </c>
      <c r="M1016" s="1" t="s">
        <v>13053</v>
      </c>
    </row>
    <row r="1017">
      <c r="A1017" s="1" t="s">
        <v>13054</v>
      </c>
      <c r="B1017" s="1" t="s">
        <v>6</v>
      </c>
      <c r="C1017" s="1" t="s">
        <v>1683</v>
      </c>
      <c r="D1017" s="1"/>
      <c r="E1017" s="1" t="s">
        <v>13055</v>
      </c>
      <c r="F1017" s="1" t="s">
        <v>13056</v>
      </c>
      <c r="G1017" s="1" t="s">
        <v>8513</v>
      </c>
      <c r="H1017" s="1" t="s">
        <v>10952</v>
      </c>
      <c r="I1017" s="1">
        <v>2020.0</v>
      </c>
      <c r="J1017" s="1" t="s">
        <v>9260</v>
      </c>
      <c r="K1017" s="1" t="s">
        <v>681</v>
      </c>
      <c r="L1017" s="1" t="s">
        <v>9104</v>
      </c>
      <c r="M1017" s="1" t="s">
        <v>13057</v>
      </c>
    </row>
    <row r="1018">
      <c r="A1018" s="1" t="s">
        <v>13058</v>
      </c>
      <c r="B1018" s="1" t="s">
        <v>6</v>
      </c>
      <c r="C1018" s="1" t="s">
        <v>1684</v>
      </c>
      <c r="D1018" s="1"/>
      <c r="E1018" s="1" t="s">
        <v>13059</v>
      </c>
      <c r="F1018" s="1" t="s">
        <v>13060</v>
      </c>
      <c r="G1018" s="1" t="s">
        <v>8545</v>
      </c>
      <c r="H1018" s="1" t="s">
        <v>9017</v>
      </c>
      <c r="I1018" s="1">
        <v>1973.0</v>
      </c>
      <c r="J1018" s="1" t="s">
        <v>8547</v>
      </c>
      <c r="K1018" s="1" t="s">
        <v>768</v>
      </c>
      <c r="L1018" s="1" t="s">
        <v>10386</v>
      </c>
      <c r="M1018" s="1" t="s">
        <v>13061</v>
      </c>
    </row>
    <row r="1019">
      <c r="A1019" s="1" t="s">
        <v>13062</v>
      </c>
      <c r="B1019" s="1" t="s">
        <v>6</v>
      </c>
      <c r="C1019" s="1" t="s">
        <v>1685</v>
      </c>
      <c r="D1019" s="1"/>
      <c r="E1019" s="1" t="s">
        <v>13063</v>
      </c>
      <c r="F1019" s="1" t="s">
        <v>13064</v>
      </c>
      <c r="G1019" s="1" t="s">
        <v>8545</v>
      </c>
      <c r="H1019" s="1" t="s">
        <v>10341</v>
      </c>
      <c r="I1019" s="1">
        <v>2014.0</v>
      </c>
      <c r="J1019" s="1" t="s">
        <v>8547</v>
      </c>
      <c r="K1019" s="1" t="s">
        <v>685</v>
      </c>
      <c r="L1019" s="1" t="s">
        <v>8709</v>
      </c>
      <c r="M1019" s="1" t="s">
        <v>13065</v>
      </c>
    </row>
    <row r="1020">
      <c r="A1020" s="1" t="s">
        <v>13066</v>
      </c>
      <c r="B1020" s="1" t="s">
        <v>7</v>
      </c>
      <c r="C1020" s="1" t="s">
        <v>1686</v>
      </c>
      <c r="D1020" s="1"/>
      <c r="E1020" s="1" t="s">
        <v>13067</v>
      </c>
      <c r="F1020" s="1" t="s">
        <v>13068</v>
      </c>
      <c r="H1020" s="1" t="s">
        <v>13069</v>
      </c>
      <c r="I1020" s="1">
        <v>2018.0</v>
      </c>
      <c r="J1020" s="1" t="s">
        <v>8493</v>
      </c>
      <c r="K1020" s="1" t="s">
        <v>536</v>
      </c>
      <c r="L1020" s="1" t="s">
        <v>9208</v>
      </c>
      <c r="M1020" s="1" t="s">
        <v>13070</v>
      </c>
    </row>
    <row r="1021">
      <c r="A1021" s="1" t="s">
        <v>13071</v>
      </c>
      <c r="B1021" s="1" t="s">
        <v>6</v>
      </c>
      <c r="C1021" s="1" t="s">
        <v>1687</v>
      </c>
      <c r="D1021" s="1"/>
      <c r="E1021" s="1" t="s">
        <v>13072</v>
      </c>
      <c r="F1021" s="1" t="s">
        <v>13073</v>
      </c>
      <c r="G1021" s="1" t="s">
        <v>8611</v>
      </c>
      <c r="H1021" s="1" t="s">
        <v>8961</v>
      </c>
      <c r="I1021" s="1">
        <v>2018.0</v>
      </c>
      <c r="J1021" s="1" t="s">
        <v>8547</v>
      </c>
      <c r="K1021" s="1" t="s">
        <v>576</v>
      </c>
      <c r="L1021" s="1" t="s">
        <v>8577</v>
      </c>
      <c r="M1021" s="1" t="s">
        <v>13074</v>
      </c>
    </row>
    <row r="1022">
      <c r="A1022" s="1" t="s">
        <v>13075</v>
      </c>
      <c r="B1022" s="1" t="s">
        <v>6</v>
      </c>
      <c r="C1022" s="1" t="s">
        <v>1688</v>
      </c>
      <c r="D1022" s="1"/>
      <c r="E1022" s="1" t="s">
        <v>13076</v>
      </c>
      <c r="G1022" s="1" t="s">
        <v>13077</v>
      </c>
      <c r="H1022" s="1" t="s">
        <v>13078</v>
      </c>
      <c r="I1022" s="1">
        <v>2016.0</v>
      </c>
      <c r="J1022" s="1" t="s">
        <v>8547</v>
      </c>
      <c r="K1022" s="1" t="s">
        <v>599</v>
      </c>
      <c r="L1022" s="1" t="s">
        <v>8646</v>
      </c>
      <c r="M1022" s="1" t="s">
        <v>13079</v>
      </c>
    </row>
    <row r="1023">
      <c r="A1023" s="1" t="s">
        <v>13080</v>
      </c>
      <c r="B1023" s="1" t="s">
        <v>7</v>
      </c>
      <c r="C1023" s="1" t="s">
        <v>1689</v>
      </c>
      <c r="H1023" s="1" t="s">
        <v>10802</v>
      </c>
      <c r="I1023" s="1">
        <v>2018.0</v>
      </c>
      <c r="J1023" s="1" t="s">
        <v>8613</v>
      </c>
      <c r="K1023" s="1" t="s">
        <v>536</v>
      </c>
      <c r="L1023" s="1" t="s">
        <v>13081</v>
      </c>
      <c r="M1023" s="1" t="s">
        <v>13082</v>
      </c>
    </row>
    <row r="1024">
      <c r="A1024" s="1" t="s">
        <v>13083</v>
      </c>
      <c r="B1024" s="1" t="s">
        <v>6</v>
      </c>
      <c r="C1024" s="1" t="s">
        <v>1690</v>
      </c>
      <c r="D1024" s="1"/>
      <c r="E1024" s="1" t="s">
        <v>13084</v>
      </c>
      <c r="F1024" s="1" t="s">
        <v>13085</v>
      </c>
      <c r="G1024" s="1" t="s">
        <v>8545</v>
      </c>
      <c r="H1024" s="1" t="s">
        <v>12786</v>
      </c>
      <c r="I1024" s="1">
        <v>2011.0</v>
      </c>
      <c r="J1024" s="1" t="s">
        <v>8547</v>
      </c>
      <c r="K1024" s="1" t="s">
        <v>642</v>
      </c>
      <c r="L1024" s="1" t="s">
        <v>8992</v>
      </c>
      <c r="M1024" s="1" t="s">
        <v>13086</v>
      </c>
    </row>
    <row r="1025">
      <c r="A1025" s="1" t="s">
        <v>13087</v>
      </c>
      <c r="B1025" s="1" t="s">
        <v>6</v>
      </c>
      <c r="C1025" s="1" t="s">
        <v>1691</v>
      </c>
      <c r="D1025" s="1"/>
      <c r="E1025" s="1" t="s">
        <v>13088</v>
      </c>
      <c r="F1025" s="1" t="s">
        <v>13089</v>
      </c>
      <c r="G1025" s="1" t="s">
        <v>8545</v>
      </c>
      <c r="H1025" s="1" t="s">
        <v>13090</v>
      </c>
      <c r="I1025" s="1">
        <v>2018.0</v>
      </c>
      <c r="J1025" s="1" t="s">
        <v>8613</v>
      </c>
      <c r="K1025" s="1" t="s">
        <v>1210</v>
      </c>
      <c r="L1025" s="1" t="s">
        <v>8501</v>
      </c>
      <c r="M1025" s="1" t="s">
        <v>13091</v>
      </c>
    </row>
    <row r="1026">
      <c r="A1026" s="1" t="s">
        <v>13092</v>
      </c>
      <c r="B1026" s="1" t="s">
        <v>6</v>
      </c>
      <c r="C1026" s="1" t="s">
        <v>1692</v>
      </c>
      <c r="D1026" s="1"/>
      <c r="E1026" s="1" t="s">
        <v>13093</v>
      </c>
      <c r="F1026" s="1" t="s">
        <v>13094</v>
      </c>
      <c r="G1026" s="1" t="s">
        <v>8722</v>
      </c>
      <c r="H1026" s="1" t="s">
        <v>8912</v>
      </c>
      <c r="I1026" s="1">
        <v>2018.0</v>
      </c>
      <c r="J1026" s="1" t="s">
        <v>8493</v>
      </c>
      <c r="K1026" s="1" t="s">
        <v>761</v>
      </c>
      <c r="L1026" s="1" t="s">
        <v>8620</v>
      </c>
      <c r="M1026" s="1" t="s">
        <v>13095</v>
      </c>
    </row>
    <row r="1027">
      <c r="A1027" s="1" t="s">
        <v>13096</v>
      </c>
      <c r="B1027" s="1" t="s">
        <v>7</v>
      </c>
      <c r="C1027" s="1" t="s">
        <v>1693</v>
      </c>
      <c r="F1027" s="1" t="s">
        <v>13097</v>
      </c>
      <c r="G1027" s="1" t="s">
        <v>8513</v>
      </c>
      <c r="H1027" s="1" t="s">
        <v>9723</v>
      </c>
      <c r="I1027" s="1">
        <v>2020.0</v>
      </c>
      <c r="J1027" s="1" t="s">
        <v>8493</v>
      </c>
      <c r="K1027" s="1" t="s">
        <v>1694</v>
      </c>
      <c r="L1027" s="1" t="s">
        <v>8668</v>
      </c>
      <c r="M1027" s="1" t="s">
        <v>13098</v>
      </c>
    </row>
    <row r="1028">
      <c r="A1028" s="1" t="s">
        <v>13099</v>
      </c>
      <c r="B1028" s="1" t="s">
        <v>6</v>
      </c>
      <c r="C1028" s="1" t="s">
        <v>1695</v>
      </c>
      <c r="F1028" s="1" t="s">
        <v>13100</v>
      </c>
      <c r="G1028" s="1" t="s">
        <v>8513</v>
      </c>
      <c r="H1028" s="1" t="s">
        <v>13101</v>
      </c>
      <c r="I1028" s="1">
        <v>2014.0</v>
      </c>
      <c r="J1028" s="1" t="s">
        <v>8493</v>
      </c>
      <c r="K1028" s="1" t="s">
        <v>834</v>
      </c>
      <c r="L1028" s="1" t="s">
        <v>8808</v>
      </c>
      <c r="M1028" s="1" t="s">
        <v>13102</v>
      </c>
    </row>
    <row r="1029">
      <c r="A1029" s="1" t="s">
        <v>13103</v>
      </c>
      <c r="B1029" s="1" t="s">
        <v>6</v>
      </c>
      <c r="C1029" s="1" t="s">
        <v>1696</v>
      </c>
      <c r="D1029" s="1"/>
      <c r="E1029" s="1" t="s">
        <v>13104</v>
      </c>
      <c r="F1029" s="1" t="s">
        <v>13105</v>
      </c>
      <c r="G1029" s="1" t="s">
        <v>13106</v>
      </c>
      <c r="H1029" s="1" t="s">
        <v>13107</v>
      </c>
      <c r="I1029" s="1">
        <v>2017.0</v>
      </c>
      <c r="J1029" s="1" t="s">
        <v>8547</v>
      </c>
      <c r="K1029" s="1" t="s">
        <v>673</v>
      </c>
      <c r="L1029" s="1" t="s">
        <v>10087</v>
      </c>
      <c r="M1029" s="1" t="s">
        <v>13108</v>
      </c>
    </row>
    <row r="1030">
      <c r="A1030" s="1" t="s">
        <v>13109</v>
      </c>
      <c r="B1030" s="1" t="s">
        <v>7</v>
      </c>
      <c r="C1030" s="1" t="s">
        <v>1697</v>
      </c>
      <c r="D1030" s="1"/>
      <c r="E1030" s="1" t="s">
        <v>13110</v>
      </c>
      <c r="F1030" s="1" t="s">
        <v>13111</v>
      </c>
      <c r="G1030" s="1" t="s">
        <v>10354</v>
      </c>
      <c r="H1030" s="1" t="s">
        <v>12955</v>
      </c>
      <c r="I1030" s="1">
        <v>2019.0</v>
      </c>
      <c r="J1030" s="1" t="s">
        <v>8493</v>
      </c>
      <c r="K1030" s="1" t="s">
        <v>536</v>
      </c>
      <c r="L1030" s="1" t="s">
        <v>9098</v>
      </c>
      <c r="M1030" s="1" t="s">
        <v>13112</v>
      </c>
    </row>
    <row r="1031">
      <c r="A1031" s="1" t="s">
        <v>13113</v>
      </c>
      <c r="B1031" s="1" t="s">
        <v>6</v>
      </c>
      <c r="C1031" s="1" t="s">
        <v>1698</v>
      </c>
      <c r="D1031" s="1"/>
      <c r="E1031" s="1" t="s">
        <v>9015</v>
      </c>
      <c r="F1031" s="1" t="s">
        <v>13114</v>
      </c>
      <c r="G1031" s="1" t="s">
        <v>8545</v>
      </c>
      <c r="H1031" s="1" t="s">
        <v>13115</v>
      </c>
      <c r="I1031" s="1">
        <v>2001.0</v>
      </c>
      <c r="J1031" s="1" t="s">
        <v>8493</v>
      </c>
      <c r="K1031" s="1" t="s">
        <v>582</v>
      </c>
      <c r="L1031" s="1" t="s">
        <v>8709</v>
      </c>
      <c r="M1031" s="1" t="s">
        <v>13116</v>
      </c>
    </row>
    <row r="1032">
      <c r="A1032" s="1" t="s">
        <v>13117</v>
      </c>
      <c r="B1032" s="1" t="s">
        <v>6</v>
      </c>
      <c r="C1032" s="1" t="s">
        <v>1699</v>
      </c>
      <c r="D1032" s="1"/>
      <c r="E1032" s="1" t="s">
        <v>13118</v>
      </c>
      <c r="F1032" s="1" t="s">
        <v>13119</v>
      </c>
      <c r="G1032" s="1" t="s">
        <v>8513</v>
      </c>
      <c r="H1032" s="1" t="s">
        <v>9573</v>
      </c>
      <c r="I1032" s="1">
        <v>2008.0</v>
      </c>
      <c r="J1032" s="1" t="s">
        <v>9260</v>
      </c>
      <c r="K1032" s="1" t="s">
        <v>576</v>
      </c>
      <c r="L1032" s="1" t="s">
        <v>9104</v>
      </c>
      <c r="M1032" s="1" t="s">
        <v>13120</v>
      </c>
    </row>
    <row r="1033">
      <c r="A1033" s="1" t="s">
        <v>13121</v>
      </c>
      <c r="B1033" s="1" t="s">
        <v>6</v>
      </c>
      <c r="C1033" s="1" t="s">
        <v>1700</v>
      </c>
      <c r="D1033" s="1"/>
      <c r="E1033" s="1" t="s">
        <v>13122</v>
      </c>
      <c r="F1033" s="1" t="s">
        <v>13123</v>
      </c>
      <c r="G1033" s="1" t="s">
        <v>8722</v>
      </c>
      <c r="H1033" s="1" t="s">
        <v>11885</v>
      </c>
      <c r="I1033" s="1">
        <v>2017.0</v>
      </c>
      <c r="J1033" s="1" t="s">
        <v>8493</v>
      </c>
      <c r="K1033" s="1" t="s">
        <v>550</v>
      </c>
      <c r="L1033" s="1" t="s">
        <v>10416</v>
      </c>
      <c r="M1033" s="1" t="s">
        <v>13124</v>
      </c>
    </row>
    <row r="1034">
      <c r="A1034" s="1" t="s">
        <v>13125</v>
      </c>
      <c r="B1034" s="1" t="s">
        <v>6</v>
      </c>
      <c r="C1034" s="1" t="s">
        <v>1701</v>
      </c>
      <c r="D1034" s="1"/>
      <c r="E1034" s="1" t="s">
        <v>13126</v>
      </c>
      <c r="F1034" s="1" t="s">
        <v>13127</v>
      </c>
      <c r="G1034" s="1" t="s">
        <v>13128</v>
      </c>
      <c r="H1034" s="1" t="s">
        <v>13129</v>
      </c>
      <c r="I1034" s="1">
        <v>2018.0</v>
      </c>
      <c r="J1034" s="1" t="s">
        <v>8493</v>
      </c>
      <c r="K1034" s="1" t="s">
        <v>805</v>
      </c>
      <c r="L1034" s="1" t="s">
        <v>8709</v>
      </c>
      <c r="M1034" s="1" t="s">
        <v>13130</v>
      </c>
    </row>
    <row r="1035">
      <c r="A1035" s="1" t="s">
        <v>13131</v>
      </c>
      <c r="B1035" s="1" t="s">
        <v>6</v>
      </c>
      <c r="C1035" s="1" t="s">
        <v>1702</v>
      </c>
      <c r="D1035" s="1"/>
      <c r="E1035" s="1" t="s">
        <v>13132</v>
      </c>
      <c r="F1035" s="1" t="s">
        <v>13133</v>
      </c>
      <c r="G1035" s="1" t="s">
        <v>8545</v>
      </c>
      <c r="H1035" s="1" t="s">
        <v>10268</v>
      </c>
      <c r="I1035" s="1">
        <v>2013.0</v>
      </c>
      <c r="J1035" s="1" t="s">
        <v>8493</v>
      </c>
      <c r="K1035" s="1" t="s">
        <v>534</v>
      </c>
      <c r="L1035" s="1" t="s">
        <v>8501</v>
      </c>
      <c r="M1035" s="1" t="s">
        <v>13134</v>
      </c>
    </row>
    <row r="1036">
      <c r="A1036" s="1" t="s">
        <v>13135</v>
      </c>
      <c r="B1036" s="1" t="s">
        <v>6</v>
      </c>
      <c r="C1036" s="1" t="s">
        <v>1703</v>
      </c>
      <c r="D1036" s="1"/>
      <c r="E1036" s="1" t="s">
        <v>13136</v>
      </c>
      <c r="F1036" s="1" t="s">
        <v>13137</v>
      </c>
      <c r="G1036" s="1" t="s">
        <v>12274</v>
      </c>
      <c r="H1036" s="1" t="s">
        <v>12081</v>
      </c>
      <c r="I1036" s="1">
        <v>2016.0</v>
      </c>
      <c r="J1036" s="1" t="s">
        <v>8493</v>
      </c>
      <c r="K1036" s="1" t="s">
        <v>694</v>
      </c>
      <c r="L1036" s="1" t="s">
        <v>8522</v>
      </c>
      <c r="M1036" s="1" t="s">
        <v>13138</v>
      </c>
    </row>
    <row r="1037">
      <c r="A1037" s="1" t="s">
        <v>13139</v>
      </c>
      <c r="B1037" s="1" t="s">
        <v>6</v>
      </c>
      <c r="C1037" s="1" t="s">
        <v>1704</v>
      </c>
      <c r="D1037" s="1"/>
      <c r="E1037" s="1" t="s">
        <v>13140</v>
      </c>
      <c r="F1037" s="1" t="s">
        <v>13141</v>
      </c>
      <c r="G1037" s="1" t="s">
        <v>8513</v>
      </c>
      <c r="H1037" s="1" t="s">
        <v>13142</v>
      </c>
      <c r="I1037" s="1">
        <v>2017.0</v>
      </c>
      <c r="J1037" s="1" t="s">
        <v>8547</v>
      </c>
      <c r="K1037" s="1" t="s">
        <v>550</v>
      </c>
      <c r="L1037" s="1" t="s">
        <v>8646</v>
      </c>
      <c r="M1037" s="1" t="s">
        <v>13143</v>
      </c>
    </row>
    <row r="1038">
      <c r="A1038" s="1" t="s">
        <v>13144</v>
      </c>
      <c r="B1038" s="1" t="s">
        <v>6</v>
      </c>
      <c r="C1038" s="1" t="s">
        <v>1705</v>
      </c>
      <c r="D1038" s="1"/>
      <c r="E1038" s="1" t="s">
        <v>13145</v>
      </c>
      <c r="F1038" s="1" t="s">
        <v>13146</v>
      </c>
      <c r="G1038" s="1" t="s">
        <v>9595</v>
      </c>
      <c r="H1038" s="1" t="s">
        <v>9596</v>
      </c>
      <c r="I1038" s="1">
        <v>2015.0</v>
      </c>
      <c r="J1038" s="1" t="s">
        <v>8493</v>
      </c>
      <c r="K1038" s="1" t="s">
        <v>894</v>
      </c>
      <c r="L1038" s="1" t="s">
        <v>8724</v>
      </c>
      <c r="M1038" s="1" t="s">
        <v>13147</v>
      </c>
    </row>
    <row r="1039">
      <c r="A1039" s="1" t="s">
        <v>13148</v>
      </c>
      <c r="B1039" s="1" t="s">
        <v>6</v>
      </c>
      <c r="C1039" s="1" t="s">
        <v>1706</v>
      </c>
      <c r="D1039" s="1"/>
      <c r="E1039" s="1" t="s">
        <v>13149</v>
      </c>
      <c r="F1039" s="1" t="s">
        <v>13150</v>
      </c>
      <c r="G1039" s="1" t="s">
        <v>8672</v>
      </c>
      <c r="H1039" s="1" t="s">
        <v>13151</v>
      </c>
      <c r="I1039" s="1">
        <v>2017.0</v>
      </c>
      <c r="J1039" s="1" t="s">
        <v>8493</v>
      </c>
      <c r="K1039" s="1" t="s">
        <v>705</v>
      </c>
      <c r="L1039" s="1" t="s">
        <v>8992</v>
      </c>
      <c r="M1039" s="1" t="s">
        <v>13152</v>
      </c>
    </row>
    <row r="1040">
      <c r="A1040" s="1" t="s">
        <v>13153</v>
      </c>
      <c r="B1040" s="1" t="s">
        <v>6</v>
      </c>
      <c r="C1040" s="1" t="s">
        <v>1707</v>
      </c>
      <c r="D1040" s="1"/>
      <c r="E1040" s="1" t="s">
        <v>13154</v>
      </c>
      <c r="F1040" s="1" t="s">
        <v>13155</v>
      </c>
      <c r="G1040" s="1" t="s">
        <v>8672</v>
      </c>
      <c r="H1040" s="1" t="s">
        <v>11337</v>
      </c>
      <c r="I1040" s="1">
        <v>2006.0</v>
      </c>
      <c r="J1040" s="1" t="s">
        <v>8493</v>
      </c>
      <c r="K1040" s="1" t="s">
        <v>567</v>
      </c>
      <c r="L1040" s="1" t="s">
        <v>8992</v>
      </c>
      <c r="M1040" s="1" t="s">
        <v>13156</v>
      </c>
    </row>
    <row r="1041">
      <c r="A1041" s="1" t="s">
        <v>13157</v>
      </c>
      <c r="B1041" s="1" t="s">
        <v>7</v>
      </c>
      <c r="C1041" s="1" t="s">
        <v>1708</v>
      </c>
      <c r="F1041" s="1" t="s">
        <v>13158</v>
      </c>
      <c r="G1041" s="1" t="s">
        <v>9223</v>
      </c>
      <c r="H1041" s="1" t="s">
        <v>13159</v>
      </c>
      <c r="I1041" s="1">
        <v>2016.0</v>
      </c>
      <c r="J1041" s="1" t="s">
        <v>8613</v>
      </c>
      <c r="K1041" s="1" t="s">
        <v>536</v>
      </c>
      <c r="L1041" s="1" t="s">
        <v>8650</v>
      </c>
      <c r="M1041" s="1" t="s">
        <v>13160</v>
      </c>
    </row>
    <row r="1042">
      <c r="A1042" s="1" t="s">
        <v>13161</v>
      </c>
      <c r="B1042" s="1" t="s">
        <v>7</v>
      </c>
      <c r="C1042" s="1" t="s">
        <v>1709</v>
      </c>
      <c r="F1042" s="1" t="s">
        <v>13162</v>
      </c>
      <c r="G1042" s="1" t="s">
        <v>8513</v>
      </c>
      <c r="H1042" s="1" t="s">
        <v>13163</v>
      </c>
      <c r="I1042" s="1">
        <v>2019.0</v>
      </c>
      <c r="J1042" s="1" t="s">
        <v>8493</v>
      </c>
      <c r="K1042" s="1" t="s">
        <v>536</v>
      </c>
      <c r="L1042" s="1" t="s">
        <v>10273</v>
      </c>
      <c r="M1042" s="1" t="s">
        <v>13164</v>
      </c>
    </row>
    <row r="1043">
      <c r="A1043" s="1" t="s">
        <v>13165</v>
      </c>
      <c r="B1043" s="1" t="s">
        <v>6</v>
      </c>
      <c r="C1043" s="1" t="s">
        <v>1710</v>
      </c>
      <c r="D1043" s="1"/>
      <c r="E1043" s="1" t="s">
        <v>13166</v>
      </c>
      <c r="F1043" s="1" t="s">
        <v>13167</v>
      </c>
      <c r="G1043" s="1" t="s">
        <v>8513</v>
      </c>
      <c r="H1043" s="1" t="s">
        <v>8892</v>
      </c>
      <c r="I1043" s="1">
        <v>1967.0</v>
      </c>
      <c r="J1043" s="1" t="s">
        <v>8507</v>
      </c>
      <c r="K1043" s="1" t="s">
        <v>761</v>
      </c>
      <c r="L1043" s="1" t="s">
        <v>9305</v>
      </c>
      <c r="M1043" s="1" t="s">
        <v>13168</v>
      </c>
    </row>
    <row r="1044">
      <c r="A1044" s="1" t="s">
        <v>13169</v>
      </c>
      <c r="B1044" s="1" t="s">
        <v>7</v>
      </c>
      <c r="C1044" s="1" t="s">
        <v>1711</v>
      </c>
      <c r="F1044" s="1" t="s">
        <v>13170</v>
      </c>
      <c r="G1044" s="1" t="s">
        <v>13171</v>
      </c>
      <c r="H1044" s="1" t="s">
        <v>9075</v>
      </c>
      <c r="I1044" s="1">
        <v>2019.0</v>
      </c>
      <c r="J1044" s="1" t="s">
        <v>8493</v>
      </c>
      <c r="K1044" s="1" t="s">
        <v>628</v>
      </c>
      <c r="L1044" s="1" t="s">
        <v>8595</v>
      </c>
      <c r="M1044" s="1" t="s">
        <v>13172</v>
      </c>
    </row>
    <row r="1045">
      <c r="A1045" s="1" t="s">
        <v>13173</v>
      </c>
      <c r="B1045" s="1" t="s">
        <v>7</v>
      </c>
      <c r="C1045" s="1" t="s">
        <v>1712</v>
      </c>
      <c r="F1045" s="1" t="s">
        <v>13174</v>
      </c>
      <c r="G1045" s="1" t="s">
        <v>12088</v>
      </c>
      <c r="H1045" s="1" t="s">
        <v>13175</v>
      </c>
      <c r="I1045" s="1">
        <v>2019.0</v>
      </c>
      <c r="J1045" s="1" t="s">
        <v>9076</v>
      </c>
      <c r="K1045" s="1" t="s">
        <v>628</v>
      </c>
      <c r="L1045" s="1" t="s">
        <v>10380</v>
      </c>
      <c r="M1045" s="1" t="s">
        <v>13176</v>
      </c>
    </row>
    <row r="1046">
      <c r="A1046" s="1" t="s">
        <v>13177</v>
      </c>
      <c r="B1046" s="1" t="s">
        <v>7</v>
      </c>
      <c r="C1046" s="1" t="s">
        <v>1713</v>
      </c>
      <c r="F1046" s="1" t="s">
        <v>13178</v>
      </c>
      <c r="G1046" s="1" t="s">
        <v>8513</v>
      </c>
      <c r="H1046" s="1" t="s">
        <v>10075</v>
      </c>
      <c r="I1046" s="1">
        <v>2020.0</v>
      </c>
      <c r="J1046" s="1" t="s">
        <v>8807</v>
      </c>
      <c r="K1046" s="1" t="s">
        <v>536</v>
      </c>
      <c r="L1046" s="1" t="s">
        <v>9093</v>
      </c>
      <c r="M1046" s="1" t="s">
        <v>13179</v>
      </c>
    </row>
    <row r="1047">
      <c r="A1047" s="1" t="s">
        <v>13180</v>
      </c>
      <c r="B1047" s="1" t="s">
        <v>6</v>
      </c>
      <c r="C1047" s="1" t="s">
        <v>1714</v>
      </c>
      <c r="D1047" s="1"/>
      <c r="E1047" s="1" t="s">
        <v>13181</v>
      </c>
      <c r="F1047" s="1" t="s">
        <v>13182</v>
      </c>
      <c r="G1047" s="1" t="s">
        <v>8545</v>
      </c>
      <c r="H1047" s="1" t="s">
        <v>8965</v>
      </c>
      <c r="I1047" s="1">
        <v>2003.0</v>
      </c>
      <c r="J1047" s="1" t="s">
        <v>8493</v>
      </c>
      <c r="K1047" s="1" t="s">
        <v>1034</v>
      </c>
      <c r="L1047" s="1" t="s">
        <v>8626</v>
      </c>
      <c r="M1047" s="1" t="s">
        <v>13183</v>
      </c>
    </row>
    <row r="1048">
      <c r="A1048" s="1" t="s">
        <v>13184</v>
      </c>
      <c r="B1048" s="1" t="s">
        <v>7</v>
      </c>
      <c r="C1048" s="1" t="s">
        <v>1715</v>
      </c>
      <c r="F1048" s="1" t="s">
        <v>13185</v>
      </c>
      <c r="H1048" s="1" t="s">
        <v>13186</v>
      </c>
      <c r="I1048" s="1">
        <v>2016.0</v>
      </c>
      <c r="J1048" s="1" t="s">
        <v>8613</v>
      </c>
      <c r="K1048" s="1" t="s">
        <v>536</v>
      </c>
      <c r="L1048" s="1" t="s">
        <v>8650</v>
      </c>
      <c r="M1048" s="1" t="s">
        <v>13187</v>
      </c>
    </row>
    <row r="1049">
      <c r="A1049" s="1" t="s">
        <v>13188</v>
      </c>
      <c r="B1049" s="1" t="s">
        <v>7</v>
      </c>
      <c r="C1049" s="1" t="s">
        <v>1716</v>
      </c>
      <c r="G1049" s="1" t="s">
        <v>8672</v>
      </c>
      <c r="H1049" s="1" t="s">
        <v>8521</v>
      </c>
      <c r="I1049" s="1">
        <v>2018.0</v>
      </c>
      <c r="J1049" s="1" t="s">
        <v>8547</v>
      </c>
      <c r="K1049" s="1" t="s">
        <v>536</v>
      </c>
      <c r="L1049" s="1" t="s">
        <v>13189</v>
      </c>
      <c r="M1049" s="1" t="s">
        <v>13190</v>
      </c>
    </row>
    <row r="1050">
      <c r="A1050" s="1" t="s">
        <v>13191</v>
      </c>
      <c r="B1050" s="1" t="s">
        <v>7</v>
      </c>
      <c r="C1050" s="1" t="s">
        <v>1717</v>
      </c>
      <c r="F1050" s="1" t="s">
        <v>13192</v>
      </c>
      <c r="G1050" s="1" t="s">
        <v>8611</v>
      </c>
      <c r="H1050" s="1" t="s">
        <v>13193</v>
      </c>
      <c r="I1050" s="1">
        <v>2017.0</v>
      </c>
      <c r="J1050" s="1" t="s">
        <v>8547</v>
      </c>
      <c r="K1050" s="1" t="s">
        <v>571</v>
      </c>
      <c r="L1050" s="1" t="s">
        <v>11720</v>
      </c>
      <c r="M1050" s="1" t="s">
        <v>13194</v>
      </c>
    </row>
    <row r="1051">
      <c r="A1051" s="1" t="s">
        <v>13195</v>
      </c>
      <c r="B1051" s="1" t="s">
        <v>7</v>
      </c>
      <c r="C1051" s="1" t="s">
        <v>1718</v>
      </c>
      <c r="F1051" s="1" t="s">
        <v>13196</v>
      </c>
      <c r="G1051" s="1" t="s">
        <v>13197</v>
      </c>
      <c r="H1051" s="1" t="s">
        <v>10468</v>
      </c>
      <c r="I1051" s="1">
        <v>2017.0</v>
      </c>
      <c r="J1051" s="1" t="s">
        <v>8493</v>
      </c>
      <c r="K1051" s="1" t="s">
        <v>536</v>
      </c>
      <c r="L1051" s="1" t="s">
        <v>8565</v>
      </c>
      <c r="M1051" s="1" t="s">
        <v>13198</v>
      </c>
    </row>
    <row r="1052">
      <c r="A1052" s="1" t="s">
        <v>13199</v>
      </c>
      <c r="B1052" s="1" t="s">
        <v>7</v>
      </c>
      <c r="C1052" s="1" t="s">
        <v>1719</v>
      </c>
      <c r="F1052" s="1" t="s">
        <v>13200</v>
      </c>
      <c r="G1052" s="1" t="s">
        <v>13201</v>
      </c>
      <c r="H1052" s="1" t="s">
        <v>10010</v>
      </c>
      <c r="I1052" s="1">
        <v>2019.0</v>
      </c>
      <c r="J1052" s="1" t="s">
        <v>8493</v>
      </c>
      <c r="K1052" s="1" t="s">
        <v>628</v>
      </c>
      <c r="L1052" s="1" t="s">
        <v>8565</v>
      </c>
      <c r="M1052" s="1" t="s">
        <v>13202</v>
      </c>
    </row>
    <row r="1053">
      <c r="A1053" s="1" t="s">
        <v>13203</v>
      </c>
      <c r="B1053" s="1" t="s">
        <v>7</v>
      </c>
      <c r="C1053" s="1" t="s">
        <v>1720</v>
      </c>
      <c r="F1053" s="1" t="s">
        <v>13204</v>
      </c>
      <c r="G1053" s="1" t="s">
        <v>9408</v>
      </c>
      <c r="H1053" s="1" t="s">
        <v>10075</v>
      </c>
      <c r="I1053" s="1">
        <v>2012.0</v>
      </c>
      <c r="J1053" s="1" t="s">
        <v>8493</v>
      </c>
      <c r="K1053" s="1" t="s">
        <v>628</v>
      </c>
      <c r="L1053" s="1" t="s">
        <v>8595</v>
      </c>
      <c r="M1053" s="1" t="s">
        <v>13205</v>
      </c>
    </row>
    <row r="1054">
      <c r="A1054" s="1" t="s">
        <v>13206</v>
      </c>
      <c r="B1054" s="1" t="s">
        <v>7</v>
      </c>
      <c r="C1054" s="1" t="s">
        <v>1721</v>
      </c>
      <c r="F1054" s="1" t="s">
        <v>13207</v>
      </c>
      <c r="G1054" s="1" t="s">
        <v>8491</v>
      </c>
      <c r="H1054" s="1" t="s">
        <v>13208</v>
      </c>
      <c r="I1054" s="1">
        <v>2018.0</v>
      </c>
      <c r="J1054" s="1" t="s">
        <v>8493</v>
      </c>
      <c r="K1054" s="1" t="s">
        <v>536</v>
      </c>
      <c r="L1054" s="1" t="s">
        <v>9779</v>
      </c>
      <c r="M1054" s="1" t="s">
        <v>13209</v>
      </c>
    </row>
    <row r="1055">
      <c r="A1055" s="1" t="s">
        <v>13210</v>
      </c>
      <c r="B1055" s="1" t="s">
        <v>6</v>
      </c>
      <c r="C1055" s="1" t="s">
        <v>1722</v>
      </c>
      <c r="D1055" s="1"/>
      <c r="E1055" s="1" t="s">
        <v>13211</v>
      </c>
      <c r="F1055" s="1" t="s">
        <v>13212</v>
      </c>
      <c r="G1055" s="1" t="s">
        <v>9545</v>
      </c>
      <c r="H1055" s="1" t="s">
        <v>13213</v>
      </c>
      <c r="I1055" s="1">
        <v>2019.0</v>
      </c>
      <c r="J1055" s="1" t="s">
        <v>8493</v>
      </c>
      <c r="K1055" s="1" t="s">
        <v>700</v>
      </c>
      <c r="L1055" s="1" t="s">
        <v>8709</v>
      </c>
      <c r="M1055" s="1" t="s">
        <v>13214</v>
      </c>
    </row>
    <row r="1056">
      <c r="A1056" s="1" t="s">
        <v>13215</v>
      </c>
      <c r="B1056" s="1" t="s">
        <v>6</v>
      </c>
      <c r="C1056" s="1" t="s">
        <v>1723</v>
      </c>
      <c r="D1056" s="1"/>
      <c r="E1056" s="1" t="s">
        <v>13216</v>
      </c>
      <c r="G1056" s="1" t="s">
        <v>8722</v>
      </c>
      <c r="H1056" s="1" t="s">
        <v>8569</v>
      </c>
      <c r="I1056" s="1">
        <v>2014.0</v>
      </c>
      <c r="J1056" s="1" t="s">
        <v>8547</v>
      </c>
      <c r="K1056" s="1" t="s">
        <v>666</v>
      </c>
      <c r="L1056" s="1" t="s">
        <v>8663</v>
      </c>
      <c r="M1056" s="1" t="s">
        <v>13217</v>
      </c>
    </row>
    <row r="1057">
      <c r="A1057" s="1" t="s">
        <v>13218</v>
      </c>
      <c r="B1057" s="1" t="s">
        <v>6</v>
      </c>
      <c r="C1057" s="1" t="s">
        <v>1724</v>
      </c>
      <c r="D1057" s="1"/>
      <c r="E1057" s="1" t="s">
        <v>13216</v>
      </c>
      <c r="G1057" s="1" t="s">
        <v>13219</v>
      </c>
      <c r="H1057" s="1" t="s">
        <v>8569</v>
      </c>
      <c r="I1057" s="1">
        <v>2016.0</v>
      </c>
      <c r="J1057" s="1" t="s">
        <v>8547</v>
      </c>
      <c r="K1057" s="1" t="s">
        <v>561</v>
      </c>
      <c r="L1057" s="1" t="s">
        <v>8663</v>
      </c>
      <c r="M1057" s="1" t="s">
        <v>13220</v>
      </c>
    </row>
    <row r="1058">
      <c r="A1058" s="1" t="s">
        <v>13221</v>
      </c>
      <c r="B1058" s="1" t="s">
        <v>6</v>
      </c>
      <c r="C1058" s="1" t="s">
        <v>1725</v>
      </c>
      <c r="D1058" s="1"/>
      <c r="E1058" s="1" t="s">
        <v>13222</v>
      </c>
      <c r="F1058" s="1" t="s">
        <v>13223</v>
      </c>
      <c r="G1058" s="1" t="s">
        <v>12274</v>
      </c>
      <c r="H1058" s="1" t="s">
        <v>13224</v>
      </c>
      <c r="I1058" s="1">
        <v>2018.0</v>
      </c>
      <c r="J1058" s="1" t="s">
        <v>8507</v>
      </c>
      <c r="K1058" s="1" t="s">
        <v>550</v>
      </c>
      <c r="L1058" s="1" t="s">
        <v>8702</v>
      </c>
      <c r="M1058" s="1" t="s">
        <v>13225</v>
      </c>
    </row>
    <row r="1059">
      <c r="A1059" s="1" t="s">
        <v>13226</v>
      </c>
      <c r="B1059" s="1" t="s">
        <v>6</v>
      </c>
      <c r="C1059" s="1" t="s">
        <v>1726</v>
      </c>
      <c r="D1059" s="1"/>
      <c r="E1059" s="1" t="s">
        <v>13227</v>
      </c>
      <c r="F1059" s="1" t="s">
        <v>13228</v>
      </c>
      <c r="G1059" s="1" t="s">
        <v>8513</v>
      </c>
      <c r="H1059" s="1" t="s">
        <v>12007</v>
      </c>
      <c r="I1059" s="1">
        <v>2017.0</v>
      </c>
      <c r="J1059" s="1" t="s">
        <v>8493</v>
      </c>
      <c r="K1059" s="1" t="s">
        <v>694</v>
      </c>
      <c r="L1059" s="1" t="s">
        <v>8702</v>
      </c>
      <c r="M1059" s="1" t="s">
        <v>13229</v>
      </c>
    </row>
    <row r="1060">
      <c r="A1060" s="1" t="s">
        <v>13230</v>
      </c>
      <c r="B1060" s="1" t="s">
        <v>6</v>
      </c>
      <c r="C1060" s="1" t="s">
        <v>1727</v>
      </c>
      <c r="D1060" s="1"/>
      <c r="E1060" s="1" t="s">
        <v>13231</v>
      </c>
      <c r="F1060" s="1" t="s">
        <v>13232</v>
      </c>
      <c r="G1060" s="1" t="s">
        <v>13233</v>
      </c>
      <c r="H1060" s="1" t="s">
        <v>11755</v>
      </c>
      <c r="I1060" s="1">
        <v>2016.0</v>
      </c>
      <c r="J1060" s="1" t="s">
        <v>8547</v>
      </c>
      <c r="K1060" s="1" t="s">
        <v>923</v>
      </c>
      <c r="L1060" s="1" t="s">
        <v>8663</v>
      </c>
      <c r="M1060" s="1" t="s">
        <v>13232</v>
      </c>
    </row>
    <row r="1061">
      <c r="A1061" s="1" t="s">
        <v>13234</v>
      </c>
      <c r="B1061" s="1" t="s">
        <v>6</v>
      </c>
      <c r="C1061" s="1" t="s">
        <v>1728</v>
      </c>
      <c r="D1061" s="1"/>
      <c r="E1061" s="1" t="s">
        <v>11550</v>
      </c>
      <c r="F1061" s="1" t="s">
        <v>13235</v>
      </c>
      <c r="G1061" s="1" t="s">
        <v>8545</v>
      </c>
      <c r="H1061" s="1" t="s">
        <v>10268</v>
      </c>
      <c r="I1061" s="1">
        <v>2013.0</v>
      </c>
      <c r="J1061" s="1" t="s">
        <v>8547</v>
      </c>
      <c r="K1061" s="1" t="s">
        <v>1166</v>
      </c>
      <c r="L1061" s="1" t="s">
        <v>10323</v>
      </c>
      <c r="M1061" s="1" t="s">
        <v>13236</v>
      </c>
    </row>
    <row r="1062">
      <c r="A1062" s="1" t="s">
        <v>13237</v>
      </c>
      <c r="B1062" s="1" t="s">
        <v>6</v>
      </c>
      <c r="C1062" s="1" t="s">
        <v>1729</v>
      </c>
      <c r="D1062" s="1"/>
      <c r="E1062" s="1" t="s">
        <v>13238</v>
      </c>
      <c r="F1062" s="1" t="s">
        <v>13239</v>
      </c>
      <c r="G1062" s="1" t="s">
        <v>10317</v>
      </c>
      <c r="H1062" s="1" t="s">
        <v>12264</v>
      </c>
      <c r="I1062" s="1">
        <v>2005.0</v>
      </c>
      <c r="J1062" s="1" t="s">
        <v>8547</v>
      </c>
      <c r="K1062" s="1" t="s">
        <v>914</v>
      </c>
      <c r="L1062" s="1" t="s">
        <v>9892</v>
      </c>
      <c r="M1062" s="1" t="s">
        <v>13240</v>
      </c>
    </row>
    <row r="1063">
      <c r="A1063" s="1" t="s">
        <v>13241</v>
      </c>
      <c r="B1063" s="1" t="s">
        <v>7</v>
      </c>
      <c r="C1063" s="1" t="s">
        <v>1730</v>
      </c>
      <c r="F1063" s="1" t="s">
        <v>13242</v>
      </c>
      <c r="G1063" s="1" t="s">
        <v>8611</v>
      </c>
      <c r="H1063" s="1" t="s">
        <v>13186</v>
      </c>
      <c r="I1063" s="1">
        <v>2013.0</v>
      </c>
      <c r="J1063" s="1" t="s">
        <v>8493</v>
      </c>
      <c r="K1063" s="1" t="s">
        <v>536</v>
      </c>
      <c r="L1063" s="1" t="s">
        <v>10112</v>
      </c>
      <c r="M1063" s="1" t="s">
        <v>13243</v>
      </c>
    </row>
    <row r="1064">
      <c r="A1064" s="1" t="s">
        <v>13244</v>
      </c>
      <c r="B1064" s="1" t="s">
        <v>7</v>
      </c>
      <c r="C1064" s="1" t="s">
        <v>1731</v>
      </c>
      <c r="F1064" s="1" t="s">
        <v>13245</v>
      </c>
      <c r="G1064" s="1" t="s">
        <v>13246</v>
      </c>
      <c r="H1064" s="1" t="s">
        <v>13247</v>
      </c>
      <c r="I1064" s="1">
        <v>2017.0</v>
      </c>
      <c r="J1064" s="1" t="s">
        <v>9076</v>
      </c>
      <c r="K1064" s="1" t="s">
        <v>571</v>
      </c>
      <c r="L1064" s="1" t="s">
        <v>13248</v>
      </c>
      <c r="M1064" s="1" t="s">
        <v>13249</v>
      </c>
    </row>
    <row r="1065">
      <c r="A1065" s="1" t="s">
        <v>13250</v>
      </c>
      <c r="B1065" s="1" t="s">
        <v>6</v>
      </c>
      <c r="C1065" s="1" t="s">
        <v>1732</v>
      </c>
      <c r="D1065" s="1"/>
      <c r="E1065" s="1" t="s">
        <v>13251</v>
      </c>
      <c r="F1065" s="1" t="s">
        <v>13252</v>
      </c>
      <c r="G1065" s="1" t="s">
        <v>9391</v>
      </c>
      <c r="H1065" s="1" t="s">
        <v>13253</v>
      </c>
      <c r="I1065" s="1">
        <v>2017.0</v>
      </c>
      <c r="J1065" s="1" t="s">
        <v>8493</v>
      </c>
      <c r="K1065" s="1" t="s">
        <v>573</v>
      </c>
      <c r="L1065" s="1" t="s">
        <v>11691</v>
      </c>
      <c r="M1065" s="1" t="s">
        <v>13254</v>
      </c>
    </row>
    <row r="1066">
      <c r="A1066" s="1" t="s">
        <v>13255</v>
      </c>
      <c r="B1066" s="1" t="s">
        <v>7</v>
      </c>
      <c r="C1066" s="1" t="s">
        <v>1733</v>
      </c>
      <c r="F1066" s="1" t="s">
        <v>13256</v>
      </c>
      <c r="G1066" s="1" t="s">
        <v>6324</v>
      </c>
      <c r="H1066" s="1" t="s">
        <v>9698</v>
      </c>
      <c r="I1066" s="1">
        <v>2011.0</v>
      </c>
      <c r="J1066" s="1" t="s">
        <v>8547</v>
      </c>
      <c r="K1066" s="1" t="s">
        <v>536</v>
      </c>
      <c r="L1066" s="1" t="s">
        <v>8494</v>
      </c>
      <c r="M1066" s="1" t="s">
        <v>13257</v>
      </c>
    </row>
    <row r="1067">
      <c r="A1067" s="1" t="s">
        <v>13258</v>
      </c>
      <c r="B1067" s="1" t="s">
        <v>6</v>
      </c>
      <c r="C1067" s="1" t="s">
        <v>1734</v>
      </c>
      <c r="D1067" s="1"/>
      <c r="E1067" s="1" t="s">
        <v>13259</v>
      </c>
      <c r="F1067" s="1" t="s">
        <v>13260</v>
      </c>
      <c r="G1067" s="1" t="s">
        <v>8534</v>
      </c>
      <c r="H1067" s="1" t="s">
        <v>12474</v>
      </c>
      <c r="I1067" s="1">
        <v>2008.0</v>
      </c>
      <c r="J1067" s="1" t="s">
        <v>8493</v>
      </c>
      <c r="K1067" s="1" t="s">
        <v>569</v>
      </c>
      <c r="L1067" s="1" t="s">
        <v>8724</v>
      </c>
      <c r="M1067" s="1" t="s">
        <v>13261</v>
      </c>
    </row>
    <row r="1068">
      <c r="A1068" s="1" t="s">
        <v>13262</v>
      </c>
      <c r="B1068" s="1" t="s">
        <v>6</v>
      </c>
      <c r="C1068" s="1" t="s">
        <v>1735</v>
      </c>
      <c r="D1068" s="1"/>
      <c r="E1068" s="1" t="s">
        <v>13263</v>
      </c>
      <c r="F1068" s="1" t="s">
        <v>13264</v>
      </c>
      <c r="G1068" s="1" t="s">
        <v>8491</v>
      </c>
      <c r="H1068" s="1" t="s">
        <v>8985</v>
      </c>
      <c r="I1068" s="1">
        <v>2013.0</v>
      </c>
      <c r="J1068" s="1" t="s">
        <v>9260</v>
      </c>
      <c r="K1068" s="1" t="s">
        <v>532</v>
      </c>
      <c r="L1068" s="1" t="s">
        <v>9272</v>
      </c>
      <c r="M1068" s="1" t="s">
        <v>13265</v>
      </c>
    </row>
    <row r="1069">
      <c r="A1069" s="1" t="s">
        <v>13266</v>
      </c>
      <c r="B1069" s="1" t="s">
        <v>6</v>
      </c>
      <c r="C1069" s="1" t="s">
        <v>1736</v>
      </c>
      <c r="D1069" s="1"/>
      <c r="E1069" s="1" t="s">
        <v>13267</v>
      </c>
      <c r="F1069" s="1" t="s">
        <v>13268</v>
      </c>
      <c r="G1069" s="1" t="s">
        <v>8513</v>
      </c>
      <c r="H1069" s="1" t="s">
        <v>13269</v>
      </c>
      <c r="I1069" s="1">
        <v>2016.0</v>
      </c>
      <c r="J1069" s="1" t="s">
        <v>8493</v>
      </c>
      <c r="K1069" s="1" t="s">
        <v>694</v>
      </c>
      <c r="L1069" s="1" t="s">
        <v>8697</v>
      </c>
      <c r="M1069" s="1" t="s">
        <v>13270</v>
      </c>
    </row>
    <row r="1070">
      <c r="A1070" s="1" t="s">
        <v>13271</v>
      </c>
      <c r="B1070" s="1" t="s">
        <v>6</v>
      </c>
      <c r="C1070" s="1" t="s">
        <v>1737</v>
      </c>
      <c r="D1070" s="1"/>
      <c r="E1070" s="1" t="s">
        <v>13272</v>
      </c>
      <c r="F1070" s="1" t="s">
        <v>13273</v>
      </c>
      <c r="G1070" s="1" t="s">
        <v>8722</v>
      </c>
      <c r="H1070" s="1" t="s">
        <v>13274</v>
      </c>
      <c r="I1070" s="1">
        <v>2016.0</v>
      </c>
      <c r="J1070" s="1" t="s">
        <v>8493</v>
      </c>
      <c r="K1070" s="1" t="s">
        <v>587</v>
      </c>
      <c r="L1070" s="1" t="s">
        <v>9084</v>
      </c>
      <c r="M1070" s="1" t="s">
        <v>13275</v>
      </c>
    </row>
    <row r="1071">
      <c r="A1071" s="1" t="s">
        <v>13276</v>
      </c>
      <c r="B1071" s="1" t="s">
        <v>6</v>
      </c>
      <c r="C1071" s="1" t="s">
        <v>1738</v>
      </c>
      <c r="D1071" s="1"/>
      <c r="E1071" s="1" t="s">
        <v>13277</v>
      </c>
      <c r="F1071" s="1" t="s">
        <v>13278</v>
      </c>
      <c r="G1071" s="1" t="s">
        <v>10016</v>
      </c>
      <c r="H1071" s="1" t="s">
        <v>9033</v>
      </c>
      <c r="I1071" s="1">
        <v>2016.0</v>
      </c>
      <c r="J1071" s="1" t="s">
        <v>8507</v>
      </c>
      <c r="K1071" s="1" t="s">
        <v>580</v>
      </c>
      <c r="L1071" s="1" t="s">
        <v>8783</v>
      </c>
      <c r="M1071" s="1" t="s">
        <v>13279</v>
      </c>
    </row>
    <row r="1072">
      <c r="A1072" s="1" t="s">
        <v>13280</v>
      </c>
      <c r="B1072" s="1" t="s">
        <v>7</v>
      </c>
      <c r="C1072" s="1" t="s">
        <v>1739</v>
      </c>
      <c r="F1072" s="1" t="s">
        <v>13281</v>
      </c>
      <c r="G1072" s="1" t="s">
        <v>8655</v>
      </c>
      <c r="H1072" s="1" t="s">
        <v>13282</v>
      </c>
      <c r="I1072" s="1">
        <v>2009.0</v>
      </c>
      <c r="J1072" s="1" t="s">
        <v>8547</v>
      </c>
      <c r="K1072" s="1" t="s">
        <v>536</v>
      </c>
      <c r="L1072" s="1" t="s">
        <v>8836</v>
      </c>
      <c r="M1072" s="1" t="s">
        <v>13283</v>
      </c>
    </row>
    <row r="1073">
      <c r="A1073" s="1" t="s">
        <v>13284</v>
      </c>
      <c r="B1073" s="1" t="s">
        <v>6</v>
      </c>
      <c r="C1073" s="1" t="s">
        <v>1740</v>
      </c>
      <c r="D1073" s="1"/>
      <c r="E1073" s="1" t="s">
        <v>13285</v>
      </c>
      <c r="F1073" s="1" t="s">
        <v>13286</v>
      </c>
      <c r="G1073" s="1" t="s">
        <v>8513</v>
      </c>
      <c r="H1073" s="1" t="s">
        <v>8932</v>
      </c>
      <c r="I1073" s="1">
        <v>2017.0</v>
      </c>
      <c r="J1073" s="1" t="s">
        <v>8493</v>
      </c>
      <c r="K1073" s="1" t="s">
        <v>929</v>
      </c>
      <c r="L1073" s="1" t="s">
        <v>9641</v>
      </c>
      <c r="M1073" s="1" t="s">
        <v>13287</v>
      </c>
    </row>
    <row r="1074">
      <c r="A1074" s="1" t="s">
        <v>13288</v>
      </c>
      <c r="B1074" s="1" t="s">
        <v>6</v>
      </c>
      <c r="C1074" s="1" t="s">
        <v>1741</v>
      </c>
      <c r="D1074" s="1"/>
      <c r="E1074" s="1" t="s">
        <v>13289</v>
      </c>
      <c r="F1074" s="1" t="s">
        <v>13290</v>
      </c>
      <c r="G1074" s="1" t="s">
        <v>13291</v>
      </c>
      <c r="H1074" s="1" t="s">
        <v>13292</v>
      </c>
      <c r="I1074" s="1">
        <v>2016.0</v>
      </c>
      <c r="J1074" s="1" t="s">
        <v>8493</v>
      </c>
      <c r="K1074" s="1" t="s">
        <v>700</v>
      </c>
      <c r="L1074" s="1" t="s">
        <v>10416</v>
      </c>
      <c r="M1074" s="1" t="s">
        <v>13293</v>
      </c>
    </row>
    <row r="1075">
      <c r="A1075" s="1" t="s">
        <v>13294</v>
      </c>
      <c r="B1075" s="1" t="s">
        <v>7</v>
      </c>
      <c r="C1075" s="1" t="s">
        <v>1742</v>
      </c>
      <c r="F1075" s="1" t="s">
        <v>13295</v>
      </c>
      <c r="G1075" s="1" t="s">
        <v>8513</v>
      </c>
      <c r="H1075" s="1" t="s">
        <v>13296</v>
      </c>
      <c r="I1075" s="1">
        <v>2016.0</v>
      </c>
      <c r="J1075" s="1" t="s">
        <v>8680</v>
      </c>
      <c r="K1075" s="1" t="s">
        <v>628</v>
      </c>
      <c r="L1075" s="1" t="s">
        <v>8796</v>
      </c>
      <c r="M1075" s="1" t="s">
        <v>13297</v>
      </c>
    </row>
    <row r="1076">
      <c r="A1076" s="1" t="s">
        <v>13298</v>
      </c>
      <c r="B1076" s="1" t="s">
        <v>6</v>
      </c>
      <c r="C1076" s="1" t="s">
        <v>1743</v>
      </c>
      <c r="D1076" s="1"/>
      <c r="E1076" s="1" t="s">
        <v>13299</v>
      </c>
      <c r="F1076" s="1" t="s">
        <v>13300</v>
      </c>
      <c r="G1076" s="1" t="s">
        <v>13301</v>
      </c>
      <c r="H1076" s="1" t="s">
        <v>13302</v>
      </c>
      <c r="I1076" s="1">
        <v>2016.0</v>
      </c>
      <c r="J1076" s="1" t="s">
        <v>8515</v>
      </c>
      <c r="K1076" s="1" t="s">
        <v>550</v>
      </c>
      <c r="L1076" s="1" t="s">
        <v>8620</v>
      </c>
      <c r="M1076" s="1" t="s">
        <v>13303</v>
      </c>
    </row>
    <row r="1077">
      <c r="A1077" s="1" t="s">
        <v>13304</v>
      </c>
      <c r="B1077" s="1" t="s">
        <v>7</v>
      </c>
      <c r="C1077" s="1" t="s">
        <v>1744</v>
      </c>
      <c r="F1077" s="1" t="s">
        <v>13305</v>
      </c>
      <c r="H1077" s="1" t="s">
        <v>10901</v>
      </c>
      <c r="I1077" s="1">
        <v>2018.0</v>
      </c>
      <c r="J1077" s="1" t="s">
        <v>8680</v>
      </c>
      <c r="K1077" s="1" t="s">
        <v>536</v>
      </c>
      <c r="L1077" s="1" t="s">
        <v>9093</v>
      </c>
      <c r="M1077" s="1" t="s">
        <v>13306</v>
      </c>
    </row>
    <row r="1078">
      <c r="A1078" s="1" t="s">
        <v>13307</v>
      </c>
      <c r="B1078" s="1" t="s">
        <v>6</v>
      </c>
      <c r="C1078" s="1" t="s">
        <v>1745</v>
      </c>
      <c r="D1078" s="1"/>
      <c r="E1078" s="1" t="s">
        <v>13308</v>
      </c>
      <c r="F1078" s="1" t="s">
        <v>13309</v>
      </c>
      <c r="G1078" s="1" t="s">
        <v>8513</v>
      </c>
      <c r="H1078" s="1" t="s">
        <v>9917</v>
      </c>
      <c r="I1078" s="1">
        <v>2018.0</v>
      </c>
      <c r="J1078" s="1" t="s">
        <v>8493</v>
      </c>
      <c r="K1078" s="1" t="s">
        <v>580</v>
      </c>
      <c r="L1078" s="1" t="s">
        <v>8765</v>
      </c>
      <c r="M1078" s="1" t="s">
        <v>13310</v>
      </c>
    </row>
    <row r="1079">
      <c r="A1079" s="1" t="s">
        <v>13311</v>
      </c>
      <c r="B1079" s="1" t="s">
        <v>6</v>
      </c>
      <c r="C1079" s="1" t="s">
        <v>1746</v>
      </c>
      <c r="D1079" s="1"/>
      <c r="E1079" s="1" t="s">
        <v>10466</v>
      </c>
      <c r="F1079" s="1" t="s">
        <v>13312</v>
      </c>
      <c r="G1079" s="1" t="s">
        <v>8513</v>
      </c>
      <c r="H1079" s="1" t="s">
        <v>13313</v>
      </c>
      <c r="I1079" s="1">
        <v>2007.0</v>
      </c>
      <c r="J1079" s="1" t="s">
        <v>9260</v>
      </c>
      <c r="K1079" s="1" t="s">
        <v>582</v>
      </c>
      <c r="L1079" s="1" t="s">
        <v>9104</v>
      </c>
      <c r="M1079" s="1" t="s">
        <v>13314</v>
      </c>
    </row>
    <row r="1080">
      <c r="A1080" s="1" t="s">
        <v>13315</v>
      </c>
      <c r="B1080" s="1" t="s">
        <v>6</v>
      </c>
      <c r="C1080" s="1" t="s">
        <v>1747</v>
      </c>
      <c r="D1080" s="1"/>
      <c r="E1080" s="1" t="s">
        <v>13316</v>
      </c>
      <c r="F1080" s="1" t="s">
        <v>13317</v>
      </c>
      <c r="G1080" s="1" t="s">
        <v>13318</v>
      </c>
      <c r="H1080" s="1" t="s">
        <v>13319</v>
      </c>
      <c r="I1080" s="1">
        <v>2020.0</v>
      </c>
      <c r="J1080" s="1" t="s">
        <v>8613</v>
      </c>
      <c r="K1080" s="1" t="s">
        <v>1005</v>
      </c>
      <c r="L1080" s="1" t="s">
        <v>8663</v>
      </c>
      <c r="M1080" s="1" t="s">
        <v>13320</v>
      </c>
    </row>
    <row r="1081">
      <c r="A1081" s="1" t="s">
        <v>13321</v>
      </c>
      <c r="B1081" s="1" t="s">
        <v>7</v>
      </c>
      <c r="C1081" s="1" t="s">
        <v>1748</v>
      </c>
      <c r="D1081" s="1"/>
      <c r="E1081" s="1" t="s">
        <v>13322</v>
      </c>
      <c r="F1081" s="1" t="s">
        <v>13323</v>
      </c>
      <c r="G1081" s="1" t="s">
        <v>13324</v>
      </c>
      <c r="H1081" s="1" t="s">
        <v>13325</v>
      </c>
      <c r="I1081" s="1">
        <v>2013.0</v>
      </c>
      <c r="J1081" s="1" t="s">
        <v>8547</v>
      </c>
      <c r="K1081" s="1" t="s">
        <v>536</v>
      </c>
      <c r="L1081" s="1" t="s">
        <v>8852</v>
      </c>
      <c r="M1081" s="1" t="s">
        <v>13326</v>
      </c>
    </row>
    <row r="1082">
      <c r="A1082" s="1" t="s">
        <v>13327</v>
      </c>
      <c r="B1082" s="1" t="s">
        <v>6</v>
      </c>
      <c r="C1082" s="1" t="s">
        <v>1749</v>
      </c>
      <c r="D1082" s="1"/>
      <c r="E1082" s="1" t="s">
        <v>13328</v>
      </c>
      <c r="F1082" s="1" t="s">
        <v>13329</v>
      </c>
      <c r="G1082" s="1" t="s">
        <v>8513</v>
      </c>
      <c r="H1082" s="1" t="s">
        <v>8552</v>
      </c>
      <c r="I1082" s="1">
        <v>2016.0</v>
      </c>
      <c r="J1082" s="1" t="s">
        <v>8493</v>
      </c>
      <c r="K1082" s="1" t="s">
        <v>673</v>
      </c>
      <c r="L1082" s="1" t="s">
        <v>9425</v>
      </c>
      <c r="M1082" s="1" t="s">
        <v>13330</v>
      </c>
    </row>
    <row r="1083">
      <c r="A1083" s="1" t="s">
        <v>13331</v>
      </c>
      <c r="B1083" s="1" t="s">
        <v>6</v>
      </c>
      <c r="C1083" s="1" t="s">
        <v>1750</v>
      </c>
      <c r="D1083" s="1"/>
      <c r="E1083" s="1" t="s">
        <v>13332</v>
      </c>
      <c r="F1083" s="1" t="s">
        <v>13333</v>
      </c>
      <c r="G1083" s="1" t="s">
        <v>8672</v>
      </c>
      <c r="H1083" s="1" t="s">
        <v>10891</v>
      </c>
      <c r="I1083" s="1">
        <v>2018.0</v>
      </c>
      <c r="J1083" s="1" t="s">
        <v>8507</v>
      </c>
      <c r="K1083" s="1" t="s">
        <v>645</v>
      </c>
      <c r="L1083" s="1" t="s">
        <v>8783</v>
      </c>
      <c r="M1083" s="1" t="s">
        <v>13334</v>
      </c>
    </row>
    <row r="1084">
      <c r="A1084" s="1" t="s">
        <v>13335</v>
      </c>
      <c r="B1084" s="1" t="s">
        <v>7</v>
      </c>
      <c r="C1084" s="1" t="s">
        <v>1751</v>
      </c>
      <c r="F1084" s="1" t="s">
        <v>13336</v>
      </c>
      <c r="G1084" s="1" t="s">
        <v>8513</v>
      </c>
      <c r="H1084" s="1" t="s">
        <v>13337</v>
      </c>
      <c r="I1084" s="1">
        <v>2014.0</v>
      </c>
      <c r="J1084" s="1" t="s">
        <v>8613</v>
      </c>
      <c r="K1084" s="1" t="s">
        <v>571</v>
      </c>
      <c r="L1084" s="1" t="s">
        <v>8650</v>
      </c>
      <c r="M1084" s="1" t="s">
        <v>13338</v>
      </c>
    </row>
    <row r="1085">
      <c r="A1085" s="1" t="s">
        <v>13339</v>
      </c>
      <c r="B1085" s="1" t="s">
        <v>7</v>
      </c>
      <c r="C1085" s="1" t="s">
        <v>1752</v>
      </c>
      <c r="F1085" s="1" t="s">
        <v>13340</v>
      </c>
      <c r="H1085" s="1" t="s">
        <v>13341</v>
      </c>
      <c r="I1085" s="1">
        <v>2020.0</v>
      </c>
      <c r="J1085" s="1" t="s">
        <v>8807</v>
      </c>
      <c r="K1085" s="1" t="s">
        <v>536</v>
      </c>
      <c r="L1085" s="1" t="s">
        <v>10380</v>
      </c>
      <c r="M1085" s="1" t="s">
        <v>13342</v>
      </c>
    </row>
    <row r="1086">
      <c r="A1086" s="1" t="s">
        <v>13343</v>
      </c>
      <c r="B1086" s="1" t="s">
        <v>6</v>
      </c>
      <c r="C1086" s="1" t="s">
        <v>1753</v>
      </c>
      <c r="D1086" s="1"/>
      <c r="E1086" s="1" t="s">
        <v>13344</v>
      </c>
      <c r="F1086" s="1" t="s">
        <v>13345</v>
      </c>
      <c r="G1086" s="1" t="s">
        <v>11218</v>
      </c>
      <c r="H1086" s="1" t="s">
        <v>12435</v>
      </c>
      <c r="I1086" s="1">
        <v>2018.0</v>
      </c>
      <c r="J1086" s="1" t="s">
        <v>8493</v>
      </c>
      <c r="K1086" s="1" t="s">
        <v>700</v>
      </c>
      <c r="L1086" s="1" t="s">
        <v>8709</v>
      </c>
      <c r="M1086" s="1" t="s">
        <v>13346</v>
      </c>
    </row>
    <row r="1087">
      <c r="A1087" s="1" t="s">
        <v>13347</v>
      </c>
      <c r="B1087" s="1" t="s">
        <v>7</v>
      </c>
      <c r="C1087" s="1" t="s">
        <v>1754</v>
      </c>
      <c r="D1087" s="1"/>
      <c r="E1087" s="1" t="s">
        <v>13348</v>
      </c>
      <c r="H1087" s="1" t="s">
        <v>11042</v>
      </c>
      <c r="I1087" s="1">
        <v>2020.0</v>
      </c>
      <c r="J1087" s="1" t="s">
        <v>8493</v>
      </c>
      <c r="K1087" s="1" t="s">
        <v>536</v>
      </c>
      <c r="L1087" s="1" t="s">
        <v>13349</v>
      </c>
      <c r="M1087" s="1" t="s">
        <v>13350</v>
      </c>
    </row>
    <row r="1088">
      <c r="A1088" s="1" t="s">
        <v>13351</v>
      </c>
      <c r="B1088" s="1" t="s">
        <v>6</v>
      </c>
      <c r="C1088" s="1" t="s">
        <v>1755</v>
      </c>
      <c r="D1088" s="1"/>
      <c r="E1088" s="1" t="s">
        <v>13352</v>
      </c>
      <c r="F1088" s="1" t="s">
        <v>13353</v>
      </c>
      <c r="G1088" s="1" t="s">
        <v>8545</v>
      </c>
      <c r="H1088" s="1" t="s">
        <v>12786</v>
      </c>
      <c r="I1088" s="1">
        <v>2010.0</v>
      </c>
      <c r="J1088" s="1" t="s">
        <v>8547</v>
      </c>
      <c r="K1088" s="1" t="s">
        <v>805</v>
      </c>
      <c r="L1088" s="1" t="s">
        <v>9215</v>
      </c>
      <c r="M1088" s="1" t="s">
        <v>13354</v>
      </c>
    </row>
    <row r="1089">
      <c r="A1089" s="1" t="s">
        <v>13355</v>
      </c>
      <c r="B1089" s="1" t="s">
        <v>6</v>
      </c>
      <c r="C1089" s="1" t="s">
        <v>1756</v>
      </c>
      <c r="D1089" s="1"/>
      <c r="E1089" s="1" t="s">
        <v>13356</v>
      </c>
      <c r="F1089" s="1" t="s">
        <v>13357</v>
      </c>
      <c r="G1089" s="1" t="s">
        <v>9478</v>
      </c>
      <c r="H1089" s="1" t="s">
        <v>8961</v>
      </c>
      <c r="I1089" s="1">
        <v>2014.0</v>
      </c>
      <c r="J1089" s="1" t="s">
        <v>8547</v>
      </c>
      <c r="K1089" s="1" t="s">
        <v>587</v>
      </c>
      <c r="L1089" s="1" t="s">
        <v>8772</v>
      </c>
      <c r="M1089" s="1" t="s">
        <v>13358</v>
      </c>
    </row>
    <row r="1090">
      <c r="A1090" s="1" t="s">
        <v>13359</v>
      </c>
      <c r="B1090" s="1" t="s">
        <v>7</v>
      </c>
      <c r="C1090" s="1" t="s">
        <v>1757</v>
      </c>
      <c r="F1090" s="1" t="s">
        <v>13360</v>
      </c>
      <c r="G1090" s="1" t="s">
        <v>8513</v>
      </c>
      <c r="H1090" s="1" t="s">
        <v>10758</v>
      </c>
      <c r="I1090" s="1">
        <v>2019.0</v>
      </c>
      <c r="J1090" s="1" t="s">
        <v>8493</v>
      </c>
      <c r="K1090" s="1" t="s">
        <v>536</v>
      </c>
      <c r="L1090" s="1" t="s">
        <v>9208</v>
      </c>
      <c r="M1090" s="1" t="s">
        <v>13361</v>
      </c>
    </row>
    <row r="1091">
      <c r="A1091" s="1" t="s">
        <v>13362</v>
      </c>
      <c r="B1091" s="1" t="s">
        <v>7</v>
      </c>
      <c r="C1091" s="1" t="s">
        <v>1758</v>
      </c>
      <c r="F1091" s="1" t="s">
        <v>13363</v>
      </c>
      <c r="G1091" s="1" t="s">
        <v>8513</v>
      </c>
      <c r="H1091" s="1" t="s">
        <v>13364</v>
      </c>
      <c r="I1091" s="1">
        <v>2013.0</v>
      </c>
      <c r="J1091" s="1" t="s">
        <v>8493</v>
      </c>
      <c r="K1091" s="1" t="s">
        <v>1044</v>
      </c>
      <c r="L1091" s="1" t="s">
        <v>13365</v>
      </c>
      <c r="M1091" s="1" t="s">
        <v>13366</v>
      </c>
    </row>
    <row r="1092">
      <c r="A1092" s="1" t="s">
        <v>13367</v>
      </c>
      <c r="B1092" s="1" t="s">
        <v>6</v>
      </c>
      <c r="C1092" s="1" t="s">
        <v>1759</v>
      </c>
      <c r="D1092" s="1"/>
      <c r="E1092" s="1" t="s">
        <v>13368</v>
      </c>
      <c r="F1092" s="1" t="s">
        <v>13368</v>
      </c>
      <c r="G1092" s="1" t="s">
        <v>8545</v>
      </c>
      <c r="H1092" s="1" t="s">
        <v>8552</v>
      </c>
      <c r="I1092" s="1">
        <v>2015.0</v>
      </c>
      <c r="J1092" s="1" t="s">
        <v>8493</v>
      </c>
      <c r="K1092" s="1" t="s">
        <v>595</v>
      </c>
      <c r="L1092" s="1" t="s">
        <v>13369</v>
      </c>
      <c r="M1092" s="1" t="s">
        <v>13370</v>
      </c>
    </row>
    <row r="1093">
      <c r="A1093" s="1" t="s">
        <v>13371</v>
      </c>
      <c r="B1093" s="1" t="s">
        <v>6</v>
      </c>
      <c r="C1093" s="1" t="s">
        <v>1760</v>
      </c>
      <c r="D1093" s="1"/>
      <c r="E1093" s="1" t="s">
        <v>13372</v>
      </c>
      <c r="F1093" s="1" t="s">
        <v>13373</v>
      </c>
      <c r="G1093" s="1" t="s">
        <v>8611</v>
      </c>
      <c r="H1093" s="1" t="s">
        <v>8521</v>
      </c>
      <c r="I1093" s="1">
        <v>2014.0</v>
      </c>
      <c r="J1093" s="1" t="s">
        <v>8613</v>
      </c>
      <c r="K1093" s="1" t="s">
        <v>587</v>
      </c>
      <c r="L1093" s="1" t="s">
        <v>8724</v>
      </c>
      <c r="M1093" s="1" t="s">
        <v>13374</v>
      </c>
    </row>
    <row r="1094">
      <c r="A1094" s="1" t="s">
        <v>13375</v>
      </c>
      <c r="B1094" s="1" t="s">
        <v>7</v>
      </c>
      <c r="C1094" s="1" t="s">
        <v>1761</v>
      </c>
      <c r="F1094" s="1" t="s">
        <v>13376</v>
      </c>
      <c r="H1094" s="1" t="s">
        <v>8528</v>
      </c>
      <c r="I1094" s="1">
        <v>2010.0</v>
      </c>
      <c r="J1094" s="1" t="s">
        <v>8547</v>
      </c>
      <c r="K1094" s="1" t="s">
        <v>536</v>
      </c>
      <c r="L1094" s="1" t="s">
        <v>8595</v>
      </c>
      <c r="M1094" s="1" t="s">
        <v>13377</v>
      </c>
    </row>
    <row r="1095">
      <c r="A1095" s="1" t="s">
        <v>13378</v>
      </c>
      <c r="B1095" s="1" t="s">
        <v>6</v>
      </c>
      <c r="C1095" s="1" t="s">
        <v>1762</v>
      </c>
      <c r="D1095" s="1"/>
      <c r="E1095" s="1" t="s">
        <v>13379</v>
      </c>
      <c r="F1095" s="1" t="s">
        <v>13380</v>
      </c>
      <c r="G1095" s="1" t="s">
        <v>9223</v>
      </c>
      <c r="H1095" s="1" t="s">
        <v>13381</v>
      </c>
      <c r="I1095" s="1">
        <v>2018.0</v>
      </c>
      <c r="J1095" s="1" t="s">
        <v>8493</v>
      </c>
      <c r="K1095" s="1" t="s">
        <v>685</v>
      </c>
      <c r="L1095" s="1" t="s">
        <v>9990</v>
      </c>
      <c r="M1095" s="1" t="s">
        <v>13382</v>
      </c>
    </row>
    <row r="1096">
      <c r="A1096" s="1" t="s">
        <v>13383</v>
      </c>
      <c r="B1096" s="1" t="s">
        <v>6</v>
      </c>
      <c r="C1096" s="1" t="s">
        <v>1763</v>
      </c>
      <c r="D1096" s="1"/>
      <c r="E1096" s="1" t="s">
        <v>13384</v>
      </c>
      <c r="F1096" s="1" t="s">
        <v>13385</v>
      </c>
      <c r="H1096" s="1" t="s">
        <v>9917</v>
      </c>
      <c r="I1096" s="1">
        <v>2019.0</v>
      </c>
      <c r="J1096" s="1" t="s">
        <v>8547</v>
      </c>
      <c r="K1096" s="1" t="s">
        <v>717</v>
      </c>
      <c r="L1096" s="1" t="s">
        <v>8646</v>
      </c>
      <c r="M1096" s="1" t="s">
        <v>13386</v>
      </c>
    </row>
    <row r="1097">
      <c r="A1097" s="1" t="s">
        <v>13387</v>
      </c>
      <c r="B1097" s="1" t="s">
        <v>7</v>
      </c>
      <c r="C1097" s="1" t="s">
        <v>1764</v>
      </c>
      <c r="F1097" s="1" t="s">
        <v>13388</v>
      </c>
      <c r="G1097" s="1" t="s">
        <v>8513</v>
      </c>
      <c r="H1097" s="1" t="s">
        <v>13389</v>
      </c>
      <c r="I1097" s="1">
        <v>2020.0</v>
      </c>
      <c r="J1097" s="1" t="s">
        <v>8493</v>
      </c>
      <c r="K1097" s="1" t="s">
        <v>536</v>
      </c>
      <c r="L1097" s="1" t="s">
        <v>8668</v>
      </c>
      <c r="M1097" s="1" t="s">
        <v>13390</v>
      </c>
    </row>
    <row r="1098">
      <c r="A1098" s="1" t="s">
        <v>13391</v>
      </c>
      <c r="B1098" s="1" t="s">
        <v>6</v>
      </c>
      <c r="C1098" s="1" t="s">
        <v>1765</v>
      </c>
      <c r="D1098" s="1"/>
      <c r="E1098" s="1" t="s">
        <v>13392</v>
      </c>
      <c r="F1098" s="1" t="s">
        <v>13393</v>
      </c>
      <c r="G1098" s="1" t="s">
        <v>8513</v>
      </c>
      <c r="H1098" s="1" t="s">
        <v>12119</v>
      </c>
      <c r="I1098" s="1">
        <v>2017.0</v>
      </c>
      <c r="J1098" s="1" t="s">
        <v>8613</v>
      </c>
      <c r="K1098" s="1" t="s">
        <v>1122</v>
      </c>
      <c r="L1098" s="1" t="s">
        <v>9641</v>
      </c>
      <c r="M1098" s="1" t="s">
        <v>13394</v>
      </c>
    </row>
    <row r="1099">
      <c r="A1099" s="1" t="s">
        <v>13395</v>
      </c>
      <c r="B1099" s="1" t="s">
        <v>6</v>
      </c>
      <c r="C1099" s="1" t="s">
        <v>1766</v>
      </c>
      <c r="D1099" s="1"/>
      <c r="E1099" s="1" t="s">
        <v>13396</v>
      </c>
      <c r="F1099" s="1" t="s">
        <v>13397</v>
      </c>
      <c r="G1099" s="1" t="s">
        <v>8513</v>
      </c>
      <c r="H1099" s="1" t="s">
        <v>8619</v>
      </c>
      <c r="I1099" s="1">
        <v>2005.0</v>
      </c>
      <c r="J1099" s="1" t="s">
        <v>8507</v>
      </c>
      <c r="K1099" s="1" t="s">
        <v>563</v>
      </c>
      <c r="L1099" s="1" t="s">
        <v>12311</v>
      </c>
      <c r="M1099" s="1" t="s">
        <v>13398</v>
      </c>
    </row>
    <row r="1100">
      <c r="A1100" s="1" t="s">
        <v>13399</v>
      </c>
      <c r="B1100" s="1" t="s">
        <v>6</v>
      </c>
      <c r="C1100" s="1" t="s">
        <v>1767</v>
      </c>
      <c r="D1100" s="1"/>
      <c r="E1100" s="1" t="s">
        <v>13400</v>
      </c>
      <c r="F1100" s="1" t="s">
        <v>13401</v>
      </c>
      <c r="G1100" s="1" t="s">
        <v>9545</v>
      </c>
      <c r="H1100" s="1" t="s">
        <v>9651</v>
      </c>
      <c r="I1100" s="1">
        <v>2014.0</v>
      </c>
      <c r="J1100" s="1" t="s">
        <v>8613</v>
      </c>
      <c r="K1100" s="1" t="s">
        <v>563</v>
      </c>
      <c r="L1100" s="1" t="s">
        <v>8772</v>
      </c>
      <c r="M1100" s="1" t="s">
        <v>13402</v>
      </c>
    </row>
    <row r="1101">
      <c r="A1101" s="1" t="s">
        <v>13403</v>
      </c>
      <c r="B1101" s="1" t="s">
        <v>6</v>
      </c>
      <c r="C1101" s="1" t="s">
        <v>1768</v>
      </c>
      <c r="D1101" s="1"/>
      <c r="E1101" s="1" t="s">
        <v>13404</v>
      </c>
      <c r="F1101" s="1" t="s">
        <v>13405</v>
      </c>
      <c r="G1101" s="1" t="s">
        <v>8678</v>
      </c>
      <c r="H1101" s="1" t="s">
        <v>13406</v>
      </c>
      <c r="I1101" s="1">
        <v>2019.0</v>
      </c>
      <c r="J1101" s="1" t="s">
        <v>8493</v>
      </c>
      <c r="K1101" s="1" t="s">
        <v>645</v>
      </c>
      <c r="L1101" s="1" t="s">
        <v>8709</v>
      </c>
      <c r="M1101" s="1" t="s">
        <v>13407</v>
      </c>
    </row>
    <row r="1102">
      <c r="A1102" s="1" t="s">
        <v>13408</v>
      </c>
      <c r="B1102" s="1" t="s">
        <v>7</v>
      </c>
      <c r="C1102" s="1" t="s">
        <v>1769</v>
      </c>
      <c r="F1102" s="1" t="s">
        <v>13409</v>
      </c>
      <c r="G1102" s="1" t="s">
        <v>8513</v>
      </c>
      <c r="H1102" s="1" t="s">
        <v>10294</v>
      </c>
      <c r="I1102" s="1">
        <v>2020.0</v>
      </c>
      <c r="J1102" s="1" t="s">
        <v>8493</v>
      </c>
      <c r="K1102" s="1" t="s">
        <v>536</v>
      </c>
      <c r="L1102" s="1" t="s">
        <v>12251</v>
      </c>
      <c r="M1102" s="1" t="s">
        <v>13410</v>
      </c>
    </row>
    <row r="1103">
      <c r="A1103" s="1" t="s">
        <v>13411</v>
      </c>
      <c r="B1103" s="1" t="s">
        <v>6</v>
      </c>
      <c r="C1103" s="1" t="s">
        <v>1770</v>
      </c>
      <c r="F1103" s="1" t="s">
        <v>13412</v>
      </c>
      <c r="G1103" s="1" t="s">
        <v>8611</v>
      </c>
      <c r="H1103" s="1" t="s">
        <v>13413</v>
      </c>
      <c r="I1103" s="1">
        <v>2016.0</v>
      </c>
      <c r="J1103" s="1" t="s">
        <v>8493</v>
      </c>
      <c r="K1103" s="1" t="s">
        <v>1005</v>
      </c>
      <c r="L1103" s="1" t="s">
        <v>9641</v>
      </c>
      <c r="M1103" s="1" t="s">
        <v>13414</v>
      </c>
    </row>
    <row r="1104">
      <c r="A1104" s="1" t="s">
        <v>13415</v>
      </c>
      <c r="B1104" s="1" t="s">
        <v>6</v>
      </c>
      <c r="C1104" s="1" t="s">
        <v>1771</v>
      </c>
      <c r="D1104" s="1"/>
      <c r="E1104" s="1" t="s">
        <v>13416</v>
      </c>
      <c r="F1104" s="1" t="s">
        <v>13417</v>
      </c>
      <c r="G1104" s="1" t="s">
        <v>8513</v>
      </c>
      <c r="H1104" s="1" t="s">
        <v>9233</v>
      </c>
      <c r="I1104" s="1">
        <v>2017.0</v>
      </c>
      <c r="J1104" s="1" t="s">
        <v>8493</v>
      </c>
      <c r="K1104" s="1" t="s">
        <v>542</v>
      </c>
      <c r="L1104" s="1" t="s">
        <v>8750</v>
      </c>
      <c r="M1104" s="1" t="s">
        <v>13418</v>
      </c>
    </row>
    <row r="1105">
      <c r="A1105" s="1" t="s">
        <v>13419</v>
      </c>
      <c r="B1105" s="1" t="s">
        <v>7</v>
      </c>
      <c r="C1105" s="1" t="s">
        <v>1772</v>
      </c>
      <c r="D1105" s="1"/>
      <c r="E1105" s="1" t="s">
        <v>13416</v>
      </c>
      <c r="F1105" s="1" t="s">
        <v>13420</v>
      </c>
      <c r="H1105" s="1" t="s">
        <v>13421</v>
      </c>
      <c r="I1105" s="1">
        <v>2017.0</v>
      </c>
      <c r="J1105" s="1" t="s">
        <v>8493</v>
      </c>
      <c r="K1105" s="1" t="s">
        <v>536</v>
      </c>
      <c r="L1105" s="1" t="s">
        <v>9199</v>
      </c>
      <c r="M1105" s="1" t="s">
        <v>13422</v>
      </c>
    </row>
    <row r="1106">
      <c r="A1106" s="1" t="s">
        <v>13423</v>
      </c>
      <c r="B1106" s="1" t="s">
        <v>6</v>
      </c>
      <c r="C1106" s="1" t="s">
        <v>1773</v>
      </c>
      <c r="D1106" s="1"/>
      <c r="E1106" s="1" t="s">
        <v>13424</v>
      </c>
      <c r="F1106" s="1" t="s">
        <v>13425</v>
      </c>
      <c r="G1106" s="1" t="s">
        <v>8545</v>
      </c>
      <c r="H1106" s="1" t="s">
        <v>8922</v>
      </c>
      <c r="I1106" s="1">
        <v>2018.0</v>
      </c>
      <c r="J1106" s="1" t="s">
        <v>8493</v>
      </c>
      <c r="K1106" s="1" t="s">
        <v>569</v>
      </c>
      <c r="L1106" s="1" t="s">
        <v>8709</v>
      </c>
      <c r="M1106" s="1" t="s">
        <v>13426</v>
      </c>
    </row>
    <row r="1107">
      <c r="A1107" s="1" t="s">
        <v>13427</v>
      </c>
      <c r="B1107" s="1" t="s">
        <v>7</v>
      </c>
      <c r="C1107" s="1" t="s">
        <v>1774</v>
      </c>
      <c r="D1107" s="1"/>
      <c r="E1107" s="1" t="s">
        <v>13428</v>
      </c>
      <c r="F1107" s="1" t="s">
        <v>13429</v>
      </c>
      <c r="G1107" s="1" t="s">
        <v>8655</v>
      </c>
      <c r="H1107" s="1" t="s">
        <v>13430</v>
      </c>
      <c r="I1107" s="1">
        <v>2016.0</v>
      </c>
      <c r="J1107" s="1" t="s">
        <v>8547</v>
      </c>
      <c r="K1107" s="1" t="s">
        <v>536</v>
      </c>
      <c r="L1107" s="1" t="s">
        <v>8836</v>
      </c>
      <c r="M1107" s="1" t="s">
        <v>13431</v>
      </c>
    </row>
    <row r="1108">
      <c r="A1108" s="1" t="s">
        <v>13432</v>
      </c>
      <c r="B1108" s="1" t="s">
        <v>6</v>
      </c>
      <c r="C1108" s="1" t="s">
        <v>1775</v>
      </c>
      <c r="D1108" s="1"/>
      <c r="E1108" s="1" t="s">
        <v>13433</v>
      </c>
      <c r="F1108" s="1" t="s">
        <v>13434</v>
      </c>
      <c r="G1108" s="1" t="s">
        <v>8513</v>
      </c>
      <c r="H1108" s="1" t="s">
        <v>13435</v>
      </c>
      <c r="I1108" s="1">
        <v>2017.0</v>
      </c>
      <c r="J1108" s="1" t="s">
        <v>8515</v>
      </c>
      <c r="K1108" s="1" t="s">
        <v>538</v>
      </c>
      <c r="L1108" s="1" t="s">
        <v>8691</v>
      </c>
      <c r="M1108" s="1" t="s">
        <v>13436</v>
      </c>
    </row>
    <row r="1109">
      <c r="A1109" s="1" t="s">
        <v>13437</v>
      </c>
      <c r="B1109" s="1" t="s">
        <v>7</v>
      </c>
      <c r="C1109" s="1" t="s">
        <v>1776</v>
      </c>
      <c r="F1109" s="1" t="s">
        <v>13438</v>
      </c>
      <c r="H1109" s="1" t="s">
        <v>13186</v>
      </c>
      <c r="I1109" s="1">
        <v>2015.0</v>
      </c>
      <c r="J1109" s="1" t="s">
        <v>8547</v>
      </c>
      <c r="K1109" s="1" t="s">
        <v>536</v>
      </c>
      <c r="L1109" s="1" t="s">
        <v>9631</v>
      </c>
      <c r="M1109" s="1" t="s">
        <v>13439</v>
      </c>
    </row>
    <row r="1110">
      <c r="A1110" s="1" t="s">
        <v>13440</v>
      </c>
      <c r="B1110" s="1" t="s">
        <v>7</v>
      </c>
      <c r="C1110" s="1" t="s">
        <v>1777</v>
      </c>
      <c r="F1110" s="1" t="s">
        <v>13441</v>
      </c>
      <c r="G1110" s="1" t="s">
        <v>8611</v>
      </c>
      <c r="H1110" s="1" t="s">
        <v>13442</v>
      </c>
      <c r="I1110" s="1">
        <v>2017.0</v>
      </c>
      <c r="J1110" s="1" t="s">
        <v>8493</v>
      </c>
      <c r="K1110" s="1" t="s">
        <v>628</v>
      </c>
      <c r="L1110" s="1" t="s">
        <v>13443</v>
      </c>
      <c r="M1110" s="1" t="s">
        <v>13444</v>
      </c>
    </row>
    <row r="1111">
      <c r="A1111" s="1" t="s">
        <v>13445</v>
      </c>
      <c r="B1111" s="1" t="s">
        <v>7</v>
      </c>
      <c r="C1111" s="1" t="s">
        <v>1778</v>
      </c>
      <c r="G1111" s="1" t="s">
        <v>8513</v>
      </c>
      <c r="H1111" s="1" t="s">
        <v>13446</v>
      </c>
      <c r="I1111" s="1">
        <v>2019.0</v>
      </c>
      <c r="J1111" s="1" t="s">
        <v>8547</v>
      </c>
      <c r="K1111" s="1" t="s">
        <v>536</v>
      </c>
      <c r="L1111" s="1" t="s">
        <v>9208</v>
      </c>
      <c r="M1111" s="1" t="s">
        <v>13447</v>
      </c>
    </row>
    <row r="1112">
      <c r="A1112" s="1" t="s">
        <v>13448</v>
      </c>
      <c r="B1112" s="1" t="s">
        <v>7</v>
      </c>
      <c r="C1112" s="1" t="s">
        <v>1779</v>
      </c>
      <c r="F1112" s="1" t="s">
        <v>13449</v>
      </c>
      <c r="G1112" s="1" t="s">
        <v>9297</v>
      </c>
      <c r="H1112" s="1" t="s">
        <v>8701</v>
      </c>
      <c r="I1112" s="1">
        <v>2015.0</v>
      </c>
      <c r="J1112" s="1" t="s">
        <v>8613</v>
      </c>
      <c r="K1112" s="1" t="s">
        <v>536</v>
      </c>
      <c r="L1112" s="1" t="s">
        <v>8717</v>
      </c>
      <c r="M1112" s="1" t="s">
        <v>13450</v>
      </c>
    </row>
    <row r="1113">
      <c r="A1113" s="1" t="s">
        <v>13451</v>
      </c>
      <c r="B1113" s="1" t="s">
        <v>6</v>
      </c>
      <c r="C1113" s="1" t="s">
        <v>1780</v>
      </c>
      <c r="D1113" s="1"/>
      <c r="E1113" s="1" t="s">
        <v>13452</v>
      </c>
      <c r="F1113" s="1" t="s">
        <v>13453</v>
      </c>
      <c r="G1113" s="1" t="s">
        <v>8513</v>
      </c>
      <c r="H1113" s="1" t="s">
        <v>8980</v>
      </c>
      <c r="I1113" s="1">
        <v>2009.0</v>
      </c>
      <c r="J1113" s="1" t="s">
        <v>8507</v>
      </c>
      <c r="K1113" s="1" t="s">
        <v>876</v>
      </c>
      <c r="L1113" s="1" t="s">
        <v>8559</v>
      </c>
      <c r="M1113" s="1" t="s">
        <v>13454</v>
      </c>
    </row>
    <row r="1114">
      <c r="A1114" s="1" t="s">
        <v>13455</v>
      </c>
      <c r="B1114" s="1" t="s">
        <v>6</v>
      </c>
      <c r="C1114" s="1" t="s">
        <v>1781</v>
      </c>
      <c r="D1114" s="1"/>
      <c r="E1114" s="1" t="s">
        <v>13456</v>
      </c>
      <c r="F1114" s="1" t="s">
        <v>13457</v>
      </c>
      <c r="G1114" s="1" t="s">
        <v>8777</v>
      </c>
      <c r="H1114" s="1" t="s">
        <v>13458</v>
      </c>
      <c r="I1114" s="1">
        <v>2019.0</v>
      </c>
      <c r="J1114" s="1" t="s">
        <v>8493</v>
      </c>
      <c r="K1114" s="1" t="s">
        <v>597</v>
      </c>
      <c r="L1114" s="1" t="s">
        <v>8620</v>
      </c>
      <c r="M1114" s="1" t="s">
        <v>13459</v>
      </c>
    </row>
    <row r="1115">
      <c r="A1115" s="1" t="s">
        <v>13460</v>
      </c>
      <c r="B1115" s="1" t="s">
        <v>6</v>
      </c>
      <c r="C1115" s="1" t="s">
        <v>1782</v>
      </c>
      <c r="D1115" s="1"/>
      <c r="E1115" s="1" t="s">
        <v>13461</v>
      </c>
      <c r="F1115" s="1" t="s">
        <v>13462</v>
      </c>
      <c r="G1115" s="1" t="s">
        <v>8527</v>
      </c>
      <c r="H1115" s="1" t="s">
        <v>9620</v>
      </c>
      <c r="I1115" s="1">
        <v>2019.0</v>
      </c>
      <c r="J1115" s="1" t="s">
        <v>8493</v>
      </c>
      <c r="K1115" s="1" t="s">
        <v>563</v>
      </c>
      <c r="L1115" s="1" t="s">
        <v>8772</v>
      </c>
      <c r="M1115" s="1" t="s">
        <v>13463</v>
      </c>
    </row>
    <row r="1116">
      <c r="A1116" s="1" t="s">
        <v>13464</v>
      </c>
      <c r="B1116" s="1" t="s">
        <v>6</v>
      </c>
      <c r="C1116" s="1" t="s">
        <v>1783</v>
      </c>
      <c r="D1116" s="1"/>
      <c r="E1116" s="1" t="s">
        <v>13465</v>
      </c>
      <c r="F1116" s="1" t="s">
        <v>13466</v>
      </c>
      <c r="G1116" s="1" t="s">
        <v>8513</v>
      </c>
      <c r="H1116" s="1" t="s">
        <v>9298</v>
      </c>
      <c r="I1116" s="1">
        <v>2006.0</v>
      </c>
      <c r="J1116" s="1" t="s">
        <v>8493</v>
      </c>
      <c r="K1116" s="1" t="s">
        <v>580</v>
      </c>
      <c r="L1116" s="1" t="s">
        <v>8948</v>
      </c>
      <c r="M1116" s="1" t="s">
        <v>13467</v>
      </c>
    </row>
    <row r="1117">
      <c r="A1117" s="1" t="s">
        <v>13468</v>
      </c>
      <c r="B1117" s="1" t="s">
        <v>7</v>
      </c>
      <c r="C1117" s="1" t="s">
        <v>1784</v>
      </c>
      <c r="F1117" s="1" t="s">
        <v>13469</v>
      </c>
      <c r="G1117" s="1" t="s">
        <v>8491</v>
      </c>
      <c r="H1117" s="1" t="s">
        <v>9723</v>
      </c>
      <c r="I1117" s="1">
        <v>2019.0</v>
      </c>
      <c r="J1117" s="1" t="s">
        <v>8493</v>
      </c>
      <c r="K1117" s="1" t="s">
        <v>536</v>
      </c>
      <c r="L1117" s="1" t="s">
        <v>8565</v>
      </c>
      <c r="M1117" s="1" t="s">
        <v>13470</v>
      </c>
    </row>
    <row r="1118">
      <c r="A1118" s="1" t="s">
        <v>13471</v>
      </c>
      <c r="B1118" s="1" t="s">
        <v>6</v>
      </c>
      <c r="C1118" s="1" t="s">
        <v>1785</v>
      </c>
      <c r="D1118" s="1"/>
      <c r="E1118" s="1" t="s">
        <v>13472</v>
      </c>
      <c r="F1118" s="1" t="s">
        <v>13473</v>
      </c>
      <c r="G1118" s="1" t="s">
        <v>9530</v>
      </c>
      <c r="H1118" s="1" t="s">
        <v>13474</v>
      </c>
      <c r="I1118" s="1">
        <v>2017.0</v>
      </c>
      <c r="J1118" s="1" t="s">
        <v>8493</v>
      </c>
      <c r="K1118" s="1" t="s">
        <v>696</v>
      </c>
      <c r="L1118" s="1" t="s">
        <v>8873</v>
      </c>
      <c r="M1118" s="1" t="s">
        <v>13475</v>
      </c>
    </row>
    <row r="1119">
      <c r="A1119" s="1" t="s">
        <v>13476</v>
      </c>
      <c r="B1119" s="1" t="s">
        <v>6</v>
      </c>
      <c r="C1119" s="1" t="s">
        <v>1786</v>
      </c>
      <c r="D1119" s="1"/>
      <c r="E1119" s="1" t="s">
        <v>13477</v>
      </c>
      <c r="F1119" s="1" t="s">
        <v>13478</v>
      </c>
      <c r="G1119" s="1" t="s">
        <v>13479</v>
      </c>
      <c r="H1119" s="1" t="s">
        <v>10212</v>
      </c>
      <c r="I1119" s="1">
        <v>2015.0</v>
      </c>
      <c r="J1119" s="1" t="s">
        <v>8547</v>
      </c>
      <c r="K1119" s="1" t="s">
        <v>1787</v>
      </c>
      <c r="L1119" s="1" t="s">
        <v>8626</v>
      </c>
      <c r="M1119" s="1" t="s">
        <v>13480</v>
      </c>
    </row>
    <row r="1120">
      <c r="A1120" s="1" t="s">
        <v>13481</v>
      </c>
      <c r="B1120" s="1" t="s">
        <v>7</v>
      </c>
      <c r="C1120" s="1" t="s">
        <v>1788</v>
      </c>
      <c r="F1120" s="1" t="s">
        <v>13482</v>
      </c>
      <c r="G1120" s="1" t="s">
        <v>8513</v>
      </c>
      <c r="H1120" s="1" t="s">
        <v>13483</v>
      </c>
      <c r="I1120" s="1">
        <v>2016.0</v>
      </c>
      <c r="J1120" s="1" t="s">
        <v>8547</v>
      </c>
      <c r="K1120" s="1" t="s">
        <v>536</v>
      </c>
      <c r="L1120" s="1" t="s">
        <v>8668</v>
      </c>
      <c r="M1120" s="1" t="s">
        <v>13484</v>
      </c>
    </row>
    <row r="1121">
      <c r="A1121" s="1" t="s">
        <v>13485</v>
      </c>
      <c r="B1121" s="1" t="s">
        <v>6</v>
      </c>
      <c r="C1121" s="1" t="s">
        <v>1789</v>
      </c>
      <c r="D1121" s="1"/>
      <c r="E1121" s="1" t="s">
        <v>13486</v>
      </c>
      <c r="F1121" s="1" t="s">
        <v>13487</v>
      </c>
      <c r="G1121" s="1" t="s">
        <v>8672</v>
      </c>
      <c r="H1121" s="1" t="s">
        <v>13488</v>
      </c>
      <c r="I1121" s="1">
        <v>2016.0</v>
      </c>
      <c r="J1121" s="1" t="s">
        <v>8613</v>
      </c>
      <c r="K1121" s="1" t="s">
        <v>552</v>
      </c>
      <c r="L1121" s="1" t="s">
        <v>9104</v>
      </c>
      <c r="M1121" s="1" t="s">
        <v>13489</v>
      </c>
    </row>
    <row r="1122">
      <c r="A1122" s="1" t="s">
        <v>13490</v>
      </c>
      <c r="B1122" s="1" t="s">
        <v>6</v>
      </c>
      <c r="C1122" s="1" t="s">
        <v>1790</v>
      </c>
      <c r="D1122" s="1"/>
      <c r="E1122" s="1" t="s">
        <v>13486</v>
      </c>
      <c r="F1122" s="1" t="s">
        <v>13491</v>
      </c>
      <c r="G1122" s="1" t="s">
        <v>8672</v>
      </c>
      <c r="H1122" s="1" t="s">
        <v>8528</v>
      </c>
      <c r="I1122" s="1">
        <v>2017.0</v>
      </c>
      <c r="J1122" s="1" t="s">
        <v>8613</v>
      </c>
      <c r="K1122" s="1" t="s">
        <v>580</v>
      </c>
      <c r="L1122" s="1" t="s">
        <v>9104</v>
      </c>
      <c r="M1122" s="1" t="s">
        <v>13492</v>
      </c>
    </row>
    <row r="1123">
      <c r="A1123" s="1" t="s">
        <v>13493</v>
      </c>
      <c r="B1123" s="1" t="s">
        <v>6</v>
      </c>
      <c r="C1123" s="1" t="s">
        <v>1791</v>
      </c>
      <c r="D1123" s="1"/>
      <c r="E1123" s="1" t="s">
        <v>13486</v>
      </c>
      <c r="F1123" s="1" t="s">
        <v>13494</v>
      </c>
      <c r="G1123" s="1" t="s">
        <v>8672</v>
      </c>
      <c r="H1123" s="1" t="s">
        <v>13488</v>
      </c>
      <c r="I1123" s="1">
        <v>2017.0</v>
      </c>
      <c r="J1123" s="1" t="s">
        <v>8613</v>
      </c>
      <c r="K1123" s="1" t="s">
        <v>580</v>
      </c>
      <c r="L1123" s="1" t="s">
        <v>9104</v>
      </c>
      <c r="M1123" s="1" t="s">
        <v>13495</v>
      </c>
    </row>
    <row r="1124">
      <c r="A1124" s="1" t="s">
        <v>13496</v>
      </c>
      <c r="B1124" s="1" t="s">
        <v>6</v>
      </c>
      <c r="C1124" s="1" t="s">
        <v>1792</v>
      </c>
      <c r="D1124" s="1"/>
      <c r="E1124" s="1" t="s">
        <v>13497</v>
      </c>
      <c r="F1124" s="1" t="s">
        <v>13498</v>
      </c>
      <c r="G1124" s="1" t="s">
        <v>8545</v>
      </c>
      <c r="H1124" s="1" t="s">
        <v>13499</v>
      </c>
      <c r="I1124" s="1">
        <v>2018.0</v>
      </c>
      <c r="J1124" s="1" t="s">
        <v>8547</v>
      </c>
      <c r="K1124" s="1" t="s">
        <v>710</v>
      </c>
      <c r="L1124" s="1" t="s">
        <v>8501</v>
      </c>
      <c r="M1124" s="1" t="s">
        <v>13500</v>
      </c>
    </row>
    <row r="1125">
      <c r="A1125" s="1" t="s">
        <v>13501</v>
      </c>
      <c r="B1125" s="1" t="s">
        <v>6</v>
      </c>
      <c r="C1125" s="1" t="s">
        <v>1793</v>
      </c>
      <c r="D1125" s="1"/>
      <c r="E1125" s="1" t="s">
        <v>13502</v>
      </c>
      <c r="F1125" s="1" t="s">
        <v>13503</v>
      </c>
      <c r="G1125" s="1" t="s">
        <v>11218</v>
      </c>
      <c r="H1125" s="1" t="s">
        <v>8576</v>
      </c>
      <c r="I1125" s="1">
        <v>2018.0</v>
      </c>
      <c r="J1125" s="1" t="s">
        <v>8493</v>
      </c>
      <c r="K1125" s="1" t="s">
        <v>546</v>
      </c>
      <c r="L1125" s="1" t="s">
        <v>8724</v>
      </c>
      <c r="M1125" s="1" t="s">
        <v>13504</v>
      </c>
    </row>
    <row r="1126">
      <c r="A1126" s="1" t="s">
        <v>13505</v>
      </c>
      <c r="B1126" s="1" t="s">
        <v>7</v>
      </c>
      <c r="C1126" s="1" t="s">
        <v>1794</v>
      </c>
      <c r="F1126" s="1" t="s">
        <v>13506</v>
      </c>
      <c r="H1126" s="1" t="s">
        <v>9287</v>
      </c>
      <c r="I1126" s="1">
        <v>2013.0</v>
      </c>
      <c r="J1126" s="1" t="s">
        <v>8613</v>
      </c>
      <c r="K1126" s="1" t="s">
        <v>536</v>
      </c>
      <c r="L1126" s="1" t="s">
        <v>8595</v>
      </c>
      <c r="M1126" s="1" t="s">
        <v>13507</v>
      </c>
    </row>
    <row r="1127">
      <c r="A1127" s="1" t="s">
        <v>13508</v>
      </c>
      <c r="B1127" s="1" t="s">
        <v>7</v>
      </c>
      <c r="C1127" s="1" t="s">
        <v>1795</v>
      </c>
      <c r="F1127" s="1" t="s">
        <v>13509</v>
      </c>
      <c r="G1127" s="1" t="s">
        <v>13510</v>
      </c>
      <c r="H1127" s="1" t="s">
        <v>13511</v>
      </c>
      <c r="I1127" s="1">
        <v>2020.0</v>
      </c>
      <c r="J1127" s="1" t="s">
        <v>8807</v>
      </c>
      <c r="K1127" s="1" t="s">
        <v>571</v>
      </c>
      <c r="L1127" s="1" t="s">
        <v>13248</v>
      </c>
      <c r="M1127" s="1" t="s">
        <v>13512</v>
      </c>
    </row>
    <row r="1128">
      <c r="A1128" s="1" t="s">
        <v>13513</v>
      </c>
      <c r="B1128" s="1" t="s">
        <v>6</v>
      </c>
      <c r="C1128" s="1" t="s">
        <v>1796</v>
      </c>
      <c r="D1128" s="1"/>
      <c r="E1128" s="1" t="s">
        <v>13514</v>
      </c>
      <c r="F1128" s="1" t="s">
        <v>13515</v>
      </c>
      <c r="G1128" s="1" t="s">
        <v>8491</v>
      </c>
      <c r="H1128" s="1" t="s">
        <v>10602</v>
      </c>
      <c r="I1128" s="1">
        <v>2012.0</v>
      </c>
      <c r="J1128" s="1" t="s">
        <v>8493</v>
      </c>
      <c r="K1128" s="1" t="s">
        <v>546</v>
      </c>
      <c r="L1128" s="1" t="s">
        <v>8607</v>
      </c>
      <c r="M1128" s="1" t="s">
        <v>13516</v>
      </c>
    </row>
    <row r="1129">
      <c r="A1129" s="1" t="s">
        <v>13517</v>
      </c>
      <c r="B1129" s="1" t="s">
        <v>7</v>
      </c>
      <c r="C1129" s="1" t="s">
        <v>1797</v>
      </c>
      <c r="F1129" s="1" t="s">
        <v>13518</v>
      </c>
      <c r="G1129" s="1" t="s">
        <v>8513</v>
      </c>
      <c r="H1129" s="1" t="s">
        <v>8729</v>
      </c>
      <c r="I1129" s="1">
        <v>2017.0</v>
      </c>
      <c r="J1129" s="1" t="s">
        <v>9076</v>
      </c>
      <c r="K1129" s="1" t="s">
        <v>536</v>
      </c>
      <c r="L1129" s="1" t="s">
        <v>10380</v>
      </c>
      <c r="M1129" s="1" t="s">
        <v>13519</v>
      </c>
    </row>
    <row r="1130">
      <c r="A1130" s="1" t="s">
        <v>13520</v>
      </c>
      <c r="B1130" s="1" t="s">
        <v>6</v>
      </c>
      <c r="C1130" s="1" t="s">
        <v>1798</v>
      </c>
      <c r="D1130" s="1"/>
      <c r="E1130" s="1" t="s">
        <v>13521</v>
      </c>
      <c r="F1130" s="1" t="s">
        <v>13522</v>
      </c>
      <c r="G1130" s="1" t="s">
        <v>8513</v>
      </c>
      <c r="H1130" s="1" t="s">
        <v>13523</v>
      </c>
      <c r="I1130" s="1">
        <v>2017.0</v>
      </c>
      <c r="J1130" s="1" t="s">
        <v>9076</v>
      </c>
      <c r="K1130" s="1" t="s">
        <v>1799</v>
      </c>
      <c r="L1130" s="1" t="s">
        <v>8808</v>
      </c>
      <c r="M1130" s="1" t="s">
        <v>13524</v>
      </c>
    </row>
    <row r="1131">
      <c r="A1131" s="1" t="s">
        <v>13525</v>
      </c>
      <c r="B1131" s="1" t="s">
        <v>6</v>
      </c>
      <c r="C1131" s="1" t="s">
        <v>1800</v>
      </c>
      <c r="D1131" s="1"/>
      <c r="E1131" s="1" t="s">
        <v>13526</v>
      </c>
      <c r="F1131" s="1" t="s">
        <v>13527</v>
      </c>
      <c r="G1131" s="1" t="s">
        <v>8545</v>
      </c>
      <c r="H1131" s="1" t="s">
        <v>10268</v>
      </c>
      <c r="I1131" s="1">
        <v>2016.0</v>
      </c>
      <c r="J1131" s="1" t="s">
        <v>8493</v>
      </c>
      <c r="K1131" s="1" t="s">
        <v>538</v>
      </c>
      <c r="L1131" s="1" t="s">
        <v>8620</v>
      </c>
      <c r="M1131" s="1" t="s">
        <v>13528</v>
      </c>
    </row>
    <row r="1132">
      <c r="A1132" s="1" t="s">
        <v>13529</v>
      </c>
      <c r="B1132" s="1" t="s">
        <v>6</v>
      </c>
      <c r="C1132" s="1" t="s">
        <v>1801</v>
      </c>
      <c r="D1132" s="1"/>
      <c r="E1132" s="1" t="s">
        <v>13530</v>
      </c>
      <c r="F1132" s="1" t="s">
        <v>13531</v>
      </c>
      <c r="G1132" s="1" t="s">
        <v>13532</v>
      </c>
      <c r="H1132" s="1" t="s">
        <v>11552</v>
      </c>
      <c r="I1132" s="1">
        <v>2018.0</v>
      </c>
      <c r="J1132" s="1" t="s">
        <v>8493</v>
      </c>
      <c r="K1132" s="1" t="s">
        <v>546</v>
      </c>
      <c r="L1132" s="1" t="s">
        <v>8873</v>
      </c>
      <c r="M1132" s="1" t="s">
        <v>13533</v>
      </c>
    </row>
    <row r="1133">
      <c r="A1133" s="1" t="s">
        <v>13534</v>
      </c>
      <c r="B1133" s="1" t="s">
        <v>6</v>
      </c>
      <c r="C1133" s="1" t="s">
        <v>1802</v>
      </c>
      <c r="D1133" s="1"/>
      <c r="E1133" s="1" t="s">
        <v>13535</v>
      </c>
      <c r="G1133" s="1" t="s">
        <v>13536</v>
      </c>
      <c r="H1133" s="1" t="s">
        <v>12011</v>
      </c>
      <c r="I1133" s="1">
        <v>2016.0</v>
      </c>
      <c r="J1133" s="1" t="s">
        <v>8680</v>
      </c>
      <c r="K1133" s="1" t="s">
        <v>1288</v>
      </c>
      <c r="L1133" s="1" t="s">
        <v>8663</v>
      </c>
      <c r="M1133" s="1" t="s">
        <v>13537</v>
      </c>
    </row>
    <row r="1134">
      <c r="A1134" s="1" t="s">
        <v>13538</v>
      </c>
      <c r="B1134" s="1" t="s">
        <v>6</v>
      </c>
      <c r="C1134" s="1" t="s">
        <v>1803</v>
      </c>
      <c r="D1134" s="1"/>
      <c r="E1134" s="1" t="s">
        <v>13539</v>
      </c>
      <c r="F1134" s="1" t="s">
        <v>13540</v>
      </c>
      <c r="G1134" s="1" t="s">
        <v>8545</v>
      </c>
      <c r="H1134" s="1" t="s">
        <v>11393</v>
      </c>
      <c r="I1134" s="1">
        <v>2020.0</v>
      </c>
      <c r="J1134" s="1" t="s">
        <v>8493</v>
      </c>
      <c r="K1134" s="1" t="s">
        <v>645</v>
      </c>
      <c r="L1134" s="1" t="s">
        <v>8508</v>
      </c>
      <c r="M1134" s="1" t="s">
        <v>13541</v>
      </c>
    </row>
    <row r="1135">
      <c r="A1135" s="1" t="s">
        <v>13542</v>
      </c>
      <c r="B1135" s="1" t="s">
        <v>6</v>
      </c>
      <c r="C1135" s="1" t="s">
        <v>1804</v>
      </c>
      <c r="D1135" s="1"/>
      <c r="E1135" s="1" t="s">
        <v>13543</v>
      </c>
      <c r="F1135" s="1" t="s">
        <v>13544</v>
      </c>
      <c r="G1135" s="1" t="s">
        <v>8545</v>
      </c>
      <c r="H1135" s="1" t="s">
        <v>12594</v>
      </c>
      <c r="I1135" s="1">
        <v>2018.0</v>
      </c>
      <c r="J1135" s="1" t="s">
        <v>8547</v>
      </c>
      <c r="K1135" s="1" t="s">
        <v>538</v>
      </c>
      <c r="L1135" s="1" t="s">
        <v>8620</v>
      </c>
      <c r="M1135" s="1" t="s">
        <v>13545</v>
      </c>
    </row>
    <row r="1136">
      <c r="A1136" s="1" t="s">
        <v>13546</v>
      </c>
      <c r="B1136" s="1" t="s">
        <v>6</v>
      </c>
      <c r="C1136" s="1" t="s">
        <v>1805</v>
      </c>
      <c r="D1136" s="1"/>
      <c r="E1136" s="1" t="s">
        <v>13547</v>
      </c>
      <c r="F1136" s="1" t="s">
        <v>13548</v>
      </c>
      <c r="G1136" s="1" t="s">
        <v>10016</v>
      </c>
      <c r="H1136" s="1" t="s">
        <v>10165</v>
      </c>
      <c r="I1136" s="1">
        <v>2017.0</v>
      </c>
      <c r="J1136" s="1" t="s">
        <v>8507</v>
      </c>
      <c r="K1136" s="1" t="s">
        <v>645</v>
      </c>
      <c r="L1136" s="1" t="s">
        <v>9084</v>
      </c>
      <c r="M1136" s="1" t="s">
        <v>13549</v>
      </c>
    </row>
    <row r="1137">
      <c r="A1137" s="1" t="s">
        <v>13550</v>
      </c>
      <c r="B1137" s="1" t="s">
        <v>6</v>
      </c>
      <c r="C1137" s="1" t="s">
        <v>1806</v>
      </c>
      <c r="D1137" s="1"/>
      <c r="E1137" s="1" t="s">
        <v>13551</v>
      </c>
      <c r="F1137" s="1" t="s">
        <v>13552</v>
      </c>
      <c r="G1137" s="1" t="s">
        <v>8513</v>
      </c>
      <c r="H1137" s="1" t="s">
        <v>13553</v>
      </c>
      <c r="I1137" s="1">
        <v>2020.0</v>
      </c>
      <c r="J1137" s="1" t="s">
        <v>8493</v>
      </c>
      <c r="K1137" s="1" t="s">
        <v>597</v>
      </c>
      <c r="L1137" s="1" t="s">
        <v>9054</v>
      </c>
      <c r="M1137" s="1" t="s">
        <v>13554</v>
      </c>
    </row>
    <row r="1138">
      <c r="A1138" s="1" t="s">
        <v>13555</v>
      </c>
      <c r="B1138" s="1" t="s">
        <v>6</v>
      </c>
      <c r="C1138" s="1" t="s">
        <v>1807</v>
      </c>
      <c r="D1138" s="1"/>
      <c r="E1138" s="1" t="s">
        <v>13556</v>
      </c>
      <c r="F1138" s="1" t="s">
        <v>13557</v>
      </c>
      <c r="G1138" s="1" t="s">
        <v>8513</v>
      </c>
      <c r="H1138" s="1" t="s">
        <v>8708</v>
      </c>
      <c r="I1138" s="1">
        <v>2018.0</v>
      </c>
      <c r="J1138" s="1" t="s">
        <v>8493</v>
      </c>
      <c r="K1138" s="1" t="s">
        <v>803</v>
      </c>
      <c r="L1138" s="1" t="s">
        <v>12311</v>
      </c>
      <c r="M1138" s="1" t="s">
        <v>13558</v>
      </c>
    </row>
    <row r="1139">
      <c r="A1139" s="1" t="s">
        <v>13559</v>
      </c>
      <c r="B1139" s="1" t="s">
        <v>6</v>
      </c>
      <c r="C1139" s="1" t="s">
        <v>1808</v>
      </c>
      <c r="D1139" s="1"/>
      <c r="E1139" s="1" t="s">
        <v>10660</v>
      </c>
      <c r="G1139" s="1" t="s">
        <v>8513</v>
      </c>
      <c r="H1139" s="1" t="s">
        <v>13560</v>
      </c>
      <c r="I1139" s="1">
        <v>2012.0</v>
      </c>
      <c r="J1139" s="1" t="s">
        <v>8515</v>
      </c>
      <c r="K1139" s="1" t="s">
        <v>803</v>
      </c>
      <c r="L1139" s="1" t="s">
        <v>8646</v>
      </c>
      <c r="M1139" s="1" t="s">
        <v>13561</v>
      </c>
    </row>
    <row r="1140">
      <c r="A1140" s="1" t="s">
        <v>13562</v>
      </c>
      <c r="B1140" s="1" t="s">
        <v>7</v>
      </c>
      <c r="C1140" s="1" t="s">
        <v>1809</v>
      </c>
      <c r="F1140" s="1" t="s">
        <v>13563</v>
      </c>
      <c r="G1140" s="1" t="s">
        <v>8513</v>
      </c>
      <c r="H1140" s="1" t="s">
        <v>13564</v>
      </c>
      <c r="I1140" s="1">
        <v>2018.0</v>
      </c>
      <c r="J1140" s="1" t="s">
        <v>8493</v>
      </c>
      <c r="K1140" s="1" t="s">
        <v>536</v>
      </c>
      <c r="L1140" s="1" t="s">
        <v>9526</v>
      </c>
      <c r="M1140" s="1" t="s">
        <v>13565</v>
      </c>
    </row>
    <row r="1141">
      <c r="A1141" s="1" t="s">
        <v>13566</v>
      </c>
      <c r="B1141" s="1" t="s">
        <v>7</v>
      </c>
      <c r="C1141" s="1" t="s">
        <v>1810</v>
      </c>
      <c r="F1141" s="1" t="s">
        <v>13567</v>
      </c>
      <c r="G1141" s="1" t="s">
        <v>8513</v>
      </c>
      <c r="H1141" s="1" t="s">
        <v>13568</v>
      </c>
      <c r="I1141" s="1">
        <v>2020.0</v>
      </c>
      <c r="J1141" s="1" t="s">
        <v>8680</v>
      </c>
      <c r="K1141" s="1" t="s">
        <v>526</v>
      </c>
      <c r="L1141" s="1" t="s">
        <v>10380</v>
      </c>
      <c r="M1141" s="1" t="s">
        <v>13569</v>
      </c>
    </row>
    <row r="1142">
      <c r="A1142" s="1" t="s">
        <v>13570</v>
      </c>
      <c r="B1142" s="1" t="s">
        <v>7</v>
      </c>
      <c r="C1142" s="1" t="s">
        <v>1811</v>
      </c>
      <c r="H1142" s="1" t="s">
        <v>13571</v>
      </c>
      <c r="I1142" s="1">
        <v>2017.0</v>
      </c>
      <c r="J1142" s="1" t="s">
        <v>8613</v>
      </c>
      <c r="K1142" s="1" t="s">
        <v>536</v>
      </c>
      <c r="L1142" s="1" t="s">
        <v>9093</v>
      </c>
      <c r="M1142" s="1" t="s">
        <v>13572</v>
      </c>
    </row>
    <row r="1143">
      <c r="A1143" s="1" t="s">
        <v>13573</v>
      </c>
      <c r="B1143" s="1" t="s">
        <v>6</v>
      </c>
      <c r="C1143" s="1" t="s">
        <v>1812</v>
      </c>
      <c r="D1143" s="1"/>
      <c r="E1143" s="1" t="s">
        <v>13574</v>
      </c>
      <c r="F1143" s="1" t="s">
        <v>13575</v>
      </c>
      <c r="G1143" s="1" t="s">
        <v>8513</v>
      </c>
      <c r="H1143" s="1" t="s">
        <v>13576</v>
      </c>
      <c r="I1143" s="1">
        <v>2010.0</v>
      </c>
      <c r="J1143" s="1" t="s">
        <v>8515</v>
      </c>
      <c r="K1143" s="1" t="s">
        <v>540</v>
      </c>
      <c r="L1143" s="1" t="s">
        <v>8759</v>
      </c>
      <c r="M1143" s="1" t="s">
        <v>13577</v>
      </c>
    </row>
    <row r="1144">
      <c r="A1144" s="1" t="s">
        <v>13578</v>
      </c>
      <c r="B1144" s="1" t="s">
        <v>6</v>
      </c>
      <c r="C1144" s="1" t="s">
        <v>1813</v>
      </c>
      <c r="D1144" s="1"/>
      <c r="E1144" s="1" t="s">
        <v>13579</v>
      </c>
      <c r="G1144" s="1" t="s">
        <v>8513</v>
      </c>
      <c r="H1144" s="1" t="s">
        <v>9891</v>
      </c>
      <c r="I1144" s="1">
        <v>2017.0</v>
      </c>
      <c r="J1144" s="1" t="s">
        <v>8493</v>
      </c>
      <c r="K1144" s="1" t="s">
        <v>809</v>
      </c>
      <c r="L1144" s="1" t="s">
        <v>8646</v>
      </c>
      <c r="M1144" s="1" t="s">
        <v>13580</v>
      </c>
    </row>
    <row r="1145">
      <c r="A1145" s="1" t="s">
        <v>13581</v>
      </c>
      <c r="B1145" s="1" t="s">
        <v>6</v>
      </c>
      <c r="C1145" s="1" t="s">
        <v>1814</v>
      </c>
      <c r="D1145" s="1"/>
      <c r="E1145" s="1" t="s">
        <v>13582</v>
      </c>
      <c r="F1145" s="1" t="s">
        <v>13583</v>
      </c>
      <c r="G1145" s="1" t="s">
        <v>11218</v>
      </c>
      <c r="H1145" s="1" t="s">
        <v>13129</v>
      </c>
      <c r="I1145" s="1">
        <v>2017.0</v>
      </c>
      <c r="J1145" s="1" t="s">
        <v>8493</v>
      </c>
      <c r="K1145" s="1" t="s">
        <v>584</v>
      </c>
      <c r="L1145" s="1" t="s">
        <v>8873</v>
      </c>
      <c r="M1145" s="1" t="s">
        <v>13584</v>
      </c>
    </row>
    <row r="1146">
      <c r="A1146" s="1" t="s">
        <v>13585</v>
      </c>
      <c r="B1146" s="1" t="s">
        <v>7</v>
      </c>
      <c r="C1146" s="1" t="s">
        <v>1815</v>
      </c>
      <c r="F1146" s="1" t="s">
        <v>13586</v>
      </c>
      <c r="G1146" s="1" t="s">
        <v>8527</v>
      </c>
      <c r="H1146" s="1" t="s">
        <v>11755</v>
      </c>
      <c r="I1146" s="1">
        <v>2005.0</v>
      </c>
      <c r="J1146" s="1" t="s">
        <v>8493</v>
      </c>
      <c r="K1146" s="1" t="s">
        <v>536</v>
      </c>
      <c r="L1146" s="1" t="s">
        <v>8595</v>
      </c>
      <c r="M1146" s="1" t="s">
        <v>13587</v>
      </c>
    </row>
    <row r="1147">
      <c r="A1147" s="1" t="s">
        <v>13588</v>
      </c>
      <c r="B1147" s="1" t="s">
        <v>6</v>
      </c>
      <c r="C1147" s="1" t="s">
        <v>1816</v>
      </c>
      <c r="D1147" s="1"/>
      <c r="E1147" s="1" t="s">
        <v>13589</v>
      </c>
      <c r="F1147" s="1" t="s">
        <v>13590</v>
      </c>
      <c r="G1147" s="1" t="s">
        <v>13591</v>
      </c>
      <c r="H1147" s="1" t="s">
        <v>11321</v>
      </c>
      <c r="I1147" s="1">
        <v>2018.0</v>
      </c>
      <c r="J1147" s="1" t="s">
        <v>8493</v>
      </c>
      <c r="K1147" s="1" t="s">
        <v>722</v>
      </c>
      <c r="L1147" s="1" t="s">
        <v>8620</v>
      </c>
      <c r="M1147" s="1" t="s">
        <v>13592</v>
      </c>
    </row>
    <row r="1148">
      <c r="A1148" s="1" t="s">
        <v>13593</v>
      </c>
      <c r="B1148" s="1" t="s">
        <v>6</v>
      </c>
      <c r="C1148" s="1" t="s">
        <v>1817</v>
      </c>
      <c r="D1148" s="1"/>
      <c r="E1148" s="1" t="s">
        <v>13594</v>
      </c>
      <c r="F1148" s="1" t="s">
        <v>13595</v>
      </c>
      <c r="G1148" s="1" t="s">
        <v>8513</v>
      </c>
      <c r="H1148" s="1" t="s">
        <v>13596</v>
      </c>
      <c r="I1148" s="1">
        <v>2019.0</v>
      </c>
      <c r="J1148" s="1" t="s">
        <v>8493</v>
      </c>
      <c r="K1148" s="1" t="s">
        <v>530</v>
      </c>
      <c r="L1148" s="1" t="s">
        <v>8522</v>
      </c>
      <c r="M1148" s="1" t="s">
        <v>13597</v>
      </c>
    </row>
    <row r="1149">
      <c r="A1149" s="1" t="s">
        <v>13598</v>
      </c>
      <c r="B1149" s="1" t="s">
        <v>6</v>
      </c>
      <c r="C1149" s="1" t="s">
        <v>1818</v>
      </c>
      <c r="D1149" s="1"/>
      <c r="E1149" s="1" t="s">
        <v>13599</v>
      </c>
      <c r="F1149" s="1" t="s">
        <v>13600</v>
      </c>
      <c r="G1149" s="1" t="s">
        <v>8513</v>
      </c>
      <c r="H1149" s="1" t="s">
        <v>8729</v>
      </c>
      <c r="I1149" s="1">
        <v>2017.0</v>
      </c>
      <c r="J1149" s="1" t="s">
        <v>8493</v>
      </c>
      <c r="K1149" s="1" t="s">
        <v>582</v>
      </c>
      <c r="L1149" s="1" t="s">
        <v>8948</v>
      </c>
      <c r="M1149" s="1" t="s">
        <v>13601</v>
      </c>
    </row>
    <row r="1150">
      <c r="A1150" s="1" t="s">
        <v>13602</v>
      </c>
      <c r="B1150" s="1" t="s">
        <v>7</v>
      </c>
      <c r="C1150" s="1" t="s">
        <v>1819</v>
      </c>
      <c r="F1150" s="1" t="s">
        <v>13603</v>
      </c>
      <c r="G1150" s="1" t="s">
        <v>8611</v>
      </c>
      <c r="H1150" s="1" t="s">
        <v>13604</v>
      </c>
      <c r="I1150" s="1">
        <v>2012.0</v>
      </c>
      <c r="J1150" s="1" t="s">
        <v>8493</v>
      </c>
      <c r="K1150" s="1" t="s">
        <v>571</v>
      </c>
      <c r="L1150" s="1" t="s">
        <v>11720</v>
      </c>
      <c r="M1150" s="1" t="s">
        <v>13605</v>
      </c>
    </row>
    <row r="1151">
      <c r="A1151" s="1" t="s">
        <v>13606</v>
      </c>
      <c r="B1151" s="1" t="s">
        <v>6</v>
      </c>
      <c r="C1151" s="1" t="s">
        <v>1820</v>
      </c>
      <c r="D1151" s="1"/>
      <c r="E1151" s="1" t="s">
        <v>13607</v>
      </c>
      <c r="F1151" s="1" t="s">
        <v>13608</v>
      </c>
      <c r="G1151" s="1" t="s">
        <v>8513</v>
      </c>
      <c r="H1151" s="1" t="s">
        <v>13609</v>
      </c>
      <c r="I1151" s="1">
        <v>2017.0</v>
      </c>
      <c r="J1151" s="1" t="s">
        <v>8493</v>
      </c>
      <c r="K1151" s="1" t="s">
        <v>645</v>
      </c>
      <c r="L1151" s="1" t="s">
        <v>13610</v>
      </c>
      <c r="M1151" s="1" t="s">
        <v>13611</v>
      </c>
    </row>
    <row r="1152">
      <c r="A1152" s="1" t="s">
        <v>13612</v>
      </c>
      <c r="B1152" s="1" t="s">
        <v>7</v>
      </c>
      <c r="C1152" s="1" t="s">
        <v>1821</v>
      </c>
      <c r="F1152" s="1" t="s">
        <v>13613</v>
      </c>
      <c r="G1152" s="1" t="s">
        <v>8655</v>
      </c>
      <c r="H1152" s="1" t="s">
        <v>13614</v>
      </c>
      <c r="I1152" s="1">
        <v>2019.0</v>
      </c>
      <c r="J1152" s="1" t="s">
        <v>8547</v>
      </c>
      <c r="K1152" s="1" t="s">
        <v>571</v>
      </c>
      <c r="L1152" s="1" t="s">
        <v>9550</v>
      </c>
      <c r="M1152" s="1" t="s">
        <v>13615</v>
      </c>
    </row>
    <row r="1153">
      <c r="A1153" s="1" t="s">
        <v>13616</v>
      </c>
      <c r="B1153" s="1" t="s">
        <v>6</v>
      </c>
      <c r="C1153" s="1" t="s">
        <v>1822</v>
      </c>
      <c r="D1153" s="1"/>
      <c r="E1153" s="1" t="s">
        <v>13617</v>
      </c>
      <c r="F1153" s="1" t="s">
        <v>13618</v>
      </c>
      <c r="G1153" s="1" t="s">
        <v>8513</v>
      </c>
      <c r="H1153" s="1" t="s">
        <v>13619</v>
      </c>
      <c r="I1153" s="1">
        <v>2016.0</v>
      </c>
      <c r="J1153" s="1" t="s">
        <v>8493</v>
      </c>
      <c r="K1153" s="1" t="s">
        <v>803</v>
      </c>
      <c r="L1153" s="1" t="s">
        <v>12311</v>
      </c>
      <c r="M1153" s="1" t="s">
        <v>13620</v>
      </c>
    </row>
    <row r="1154">
      <c r="A1154" s="1" t="s">
        <v>13621</v>
      </c>
      <c r="B1154" s="1" t="s">
        <v>6</v>
      </c>
      <c r="C1154" s="1" t="s">
        <v>1823</v>
      </c>
      <c r="D1154" s="1"/>
      <c r="E1154" s="1" t="s">
        <v>13622</v>
      </c>
      <c r="F1154" s="1" t="s">
        <v>13623</v>
      </c>
      <c r="G1154" s="1" t="s">
        <v>8513</v>
      </c>
      <c r="H1154" s="1" t="s">
        <v>8540</v>
      </c>
      <c r="I1154" s="1">
        <v>1960.0</v>
      </c>
      <c r="J1154" s="1" t="s">
        <v>8547</v>
      </c>
      <c r="K1154" s="1" t="s">
        <v>805</v>
      </c>
      <c r="L1154" s="1" t="s">
        <v>13624</v>
      </c>
      <c r="M1154" s="1" t="s">
        <v>13625</v>
      </c>
    </row>
    <row r="1155">
      <c r="A1155" s="1" t="s">
        <v>13626</v>
      </c>
      <c r="B1155" s="1" t="s">
        <v>6</v>
      </c>
      <c r="C1155" s="1" t="s">
        <v>1824</v>
      </c>
      <c r="D1155" s="1"/>
      <c r="E1155" s="1" t="s">
        <v>13627</v>
      </c>
      <c r="F1155" s="1" t="s">
        <v>13628</v>
      </c>
      <c r="G1155" s="1" t="s">
        <v>9545</v>
      </c>
      <c r="H1155" s="1" t="s">
        <v>13629</v>
      </c>
      <c r="I1155" s="1">
        <v>2018.0</v>
      </c>
      <c r="J1155" s="1" t="s">
        <v>8493</v>
      </c>
      <c r="K1155" s="1" t="s">
        <v>565</v>
      </c>
      <c r="L1155" s="1" t="s">
        <v>8873</v>
      </c>
      <c r="M1155" s="1" t="s">
        <v>13630</v>
      </c>
    </row>
    <row r="1156">
      <c r="A1156" s="1" t="s">
        <v>13631</v>
      </c>
      <c r="B1156" s="1" t="s">
        <v>6</v>
      </c>
      <c r="C1156" s="1" t="s">
        <v>1825</v>
      </c>
      <c r="D1156" s="1"/>
      <c r="E1156" s="1" t="s">
        <v>13632</v>
      </c>
      <c r="F1156" s="1" t="s">
        <v>13633</v>
      </c>
      <c r="G1156" s="1" t="s">
        <v>13634</v>
      </c>
      <c r="H1156" s="1" t="s">
        <v>11042</v>
      </c>
      <c r="I1156" s="1">
        <v>2012.0</v>
      </c>
      <c r="J1156" s="1" t="s">
        <v>8493</v>
      </c>
      <c r="K1156" s="1" t="s">
        <v>563</v>
      </c>
      <c r="L1156" s="1" t="s">
        <v>12707</v>
      </c>
      <c r="M1156" s="1" t="s">
        <v>13635</v>
      </c>
    </row>
    <row r="1157">
      <c r="A1157" s="1" t="s">
        <v>13636</v>
      </c>
      <c r="B1157" s="1" t="s">
        <v>6</v>
      </c>
      <c r="C1157" s="1" t="s">
        <v>1826</v>
      </c>
      <c r="D1157" s="1"/>
      <c r="E1157" s="1" t="s">
        <v>13637</v>
      </c>
      <c r="F1157" s="1" t="s">
        <v>13638</v>
      </c>
      <c r="G1157" s="1" t="s">
        <v>13639</v>
      </c>
      <c r="H1157" s="1" t="s">
        <v>13640</v>
      </c>
      <c r="I1157" s="1">
        <v>2015.0</v>
      </c>
      <c r="J1157" s="1" t="s">
        <v>8507</v>
      </c>
      <c r="K1157" s="1" t="s">
        <v>737</v>
      </c>
      <c r="L1157" s="1" t="s">
        <v>8759</v>
      </c>
      <c r="M1157" s="1" t="s">
        <v>13641</v>
      </c>
    </row>
    <row r="1158">
      <c r="A1158" s="1" t="s">
        <v>13642</v>
      </c>
      <c r="B1158" s="1" t="s">
        <v>6</v>
      </c>
      <c r="C1158" s="1" t="s">
        <v>1827</v>
      </c>
      <c r="D1158" s="1"/>
      <c r="E1158" s="1" t="s">
        <v>13643</v>
      </c>
      <c r="F1158" s="1" t="s">
        <v>13644</v>
      </c>
      <c r="G1158" s="1" t="s">
        <v>13645</v>
      </c>
      <c r="H1158" s="1" t="s">
        <v>8679</v>
      </c>
      <c r="I1158" s="1">
        <v>1981.0</v>
      </c>
      <c r="J1158" s="1" t="s">
        <v>8547</v>
      </c>
      <c r="K1158" s="1" t="s">
        <v>1828</v>
      </c>
      <c r="L1158" s="1" t="s">
        <v>8709</v>
      </c>
      <c r="M1158" s="1" t="s">
        <v>13646</v>
      </c>
    </row>
    <row r="1159">
      <c r="A1159" s="1" t="s">
        <v>13647</v>
      </c>
      <c r="B1159" s="1" t="s">
        <v>6</v>
      </c>
      <c r="C1159" s="1" t="s">
        <v>1829</v>
      </c>
      <c r="D1159" s="1"/>
      <c r="E1159" s="1" t="s">
        <v>12336</v>
      </c>
      <c r="F1159" s="1" t="s">
        <v>13648</v>
      </c>
      <c r="G1159" s="1" t="s">
        <v>8527</v>
      </c>
      <c r="H1159" s="1" t="s">
        <v>13649</v>
      </c>
      <c r="I1159" s="1">
        <v>2017.0</v>
      </c>
      <c r="J1159" s="1" t="s">
        <v>8493</v>
      </c>
      <c r="K1159" s="1" t="s">
        <v>584</v>
      </c>
      <c r="L1159" s="1" t="s">
        <v>8772</v>
      </c>
      <c r="M1159" s="1" t="s">
        <v>13650</v>
      </c>
    </row>
    <row r="1160">
      <c r="A1160" s="1" t="s">
        <v>13651</v>
      </c>
      <c r="B1160" s="1" t="s">
        <v>6</v>
      </c>
      <c r="C1160" s="1" t="s">
        <v>1830</v>
      </c>
      <c r="D1160" s="1"/>
      <c r="E1160" s="1" t="s">
        <v>13652</v>
      </c>
      <c r="F1160" s="1" t="s">
        <v>13653</v>
      </c>
      <c r="G1160" s="1" t="s">
        <v>8545</v>
      </c>
      <c r="H1160" s="1" t="s">
        <v>10154</v>
      </c>
      <c r="I1160" s="1">
        <v>2019.0</v>
      </c>
      <c r="J1160" s="1" t="s">
        <v>8547</v>
      </c>
      <c r="K1160" s="1" t="s">
        <v>662</v>
      </c>
      <c r="L1160" s="1" t="s">
        <v>9084</v>
      </c>
      <c r="M1160" s="1" t="s">
        <v>13654</v>
      </c>
    </row>
    <row r="1161">
      <c r="A1161" s="1" t="s">
        <v>13655</v>
      </c>
      <c r="B1161" s="1" t="s">
        <v>6</v>
      </c>
      <c r="C1161" s="1" t="s">
        <v>1831</v>
      </c>
      <c r="D1161" s="1"/>
      <c r="E1161" s="1" t="s">
        <v>13656</v>
      </c>
      <c r="F1161" s="1" t="s">
        <v>13657</v>
      </c>
      <c r="G1161" s="1" t="s">
        <v>8545</v>
      </c>
      <c r="H1161" s="1" t="s">
        <v>11700</v>
      </c>
      <c r="I1161" s="1">
        <v>2008.0</v>
      </c>
      <c r="J1161" s="1" t="s">
        <v>8547</v>
      </c>
      <c r="K1161" s="1" t="s">
        <v>886</v>
      </c>
      <c r="L1161" s="1" t="s">
        <v>8992</v>
      </c>
      <c r="M1161" s="1" t="s">
        <v>13658</v>
      </c>
    </row>
    <row r="1162">
      <c r="A1162" s="1" t="s">
        <v>13659</v>
      </c>
      <c r="B1162" s="1" t="s">
        <v>6</v>
      </c>
      <c r="C1162" s="1" t="s">
        <v>1832</v>
      </c>
      <c r="D1162" s="1"/>
      <c r="E1162" s="1" t="s">
        <v>13660</v>
      </c>
      <c r="F1162" s="1" t="s">
        <v>13661</v>
      </c>
      <c r="G1162" s="1" t="s">
        <v>12269</v>
      </c>
      <c r="H1162" s="1" t="s">
        <v>13662</v>
      </c>
      <c r="I1162" s="1">
        <v>2016.0</v>
      </c>
      <c r="J1162" s="1" t="s">
        <v>8507</v>
      </c>
      <c r="K1162" s="1" t="s">
        <v>640</v>
      </c>
      <c r="L1162" s="1" t="s">
        <v>8620</v>
      </c>
      <c r="M1162" s="1" t="s">
        <v>13663</v>
      </c>
    </row>
    <row r="1163">
      <c r="A1163" s="1" t="s">
        <v>13664</v>
      </c>
      <c r="B1163" s="1" t="s">
        <v>6</v>
      </c>
      <c r="C1163" s="1" t="s">
        <v>1833</v>
      </c>
      <c r="D1163" s="1"/>
      <c r="E1163" s="1" t="s">
        <v>13665</v>
      </c>
      <c r="F1163" s="1" t="s">
        <v>13666</v>
      </c>
      <c r="G1163" s="1" t="s">
        <v>8513</v>
      </c>
      <c r="H1163" s="1" t="s">
        <v>9615</v>
      </c>
      <c r="I1163" s="1">
        <v>2016.0</v>
      </c>
      <c r="J1163" s="1" t="s">
        <v>8507</v>
      </c>
      <c r="K1163" s="1" t="s">
        <v>803</v>
      </c>
      <c r="L1163" s="1" t="s">
        <v>8858</v>
      </c>
      <c r="M1163" s="1" t="s">
        <v>13667</v>
      </c>
    </row>
    <row r="1164">
      <c r="A1164" s="1" t="s">
        <v>13668</v>
      </c>
      <c r="B1164" s="1" t="s">
        <v>7</v>
      </c>
      <c r="C1164" s="1" t="s">
        <v>1834</v>
      </c>
      <c r="F1164" s="1" t="s">
        <v>13669</v>
      </c>
      <c r="G1164" s="1" t="s">
        <v>8611</v>
      </c>
      <c r="H1164" s="1" t="s">
        <v>8625</v>
      </c>
      <c r="I1164" s="1">
        <v>2017.0</v>
      </c>
      <c r="J1164" s="1" t="s">
        <v>8613</v>
      </c>
      <c r="K1164" s="1" t="s">
        <v>536</v>
      </c>
      <c r="L1164" s="1" t="s">
        <v>8821</v>
      </c>
      <c r="M1164" s="1" t="s">
        <v>13670</v>
      </c>
    </row>
    <row r="1165">
      <c r="A1165" s="1" t="s">
        <v>13671</v>
      </c>
      <c r="B1165" s="1" t="s">
        <v>7</v>
      </c>
      <c r="C1165" s="1" t="s">
        <v>1835</v>
      </c>
      <c r="F1165" s="1" t="s">
        <v>13672</v>
      </c>
      <c r="G1165" s="1" t="s">
        <v>8722</v>
      </c>
      <c r="H1165" s="1" t="s">
        <v>13673</v>
      </c>
      <c r="I1165" s="1">
        <v>2019.0</v>
      </c>
      <c r="J1165" s="1" t="s">
        <v>8493</v>
      </c>
      <c r="K1165" s="1" t="s">
        <v>1694</v>
      </c>
      <c r="L1165" s="1" t="s">
        <v>9098</v>
      </c>
      <c r="M1165" s="1" t="s">
        <v>13674</v>
      </c>
    </row>
    <row r="1166">
      <c r="A1166" s="1" t="s">
        <v>13675</v>
      </c>
      <c r="B1166" s="1" t="s">
        <v>6</v>
      </c>
      <c r="C1166" s="1" t="s">
        <v>1836</v>
      </c>
      <c r="D1166" s="1"/>
      <c r="E1166" s="1" t="s">
        <v>13676</v>
      </c>
      <c r="F1166" s="1" t="s">
        <v>13677</v>
      </c>
      <c r="G1166" s="1" t="s">
        <v>11347</v>
      </c>
      <c r="H1166" s="1" t="s">
        <v>12305</v>
      </c>
      <c r="I1166" s="1">
        <v>2020.0</v>
      </c>
      <c r="J1166" s="1" t="s">
        <v>8493</v>
      </c>
      <c r="K1166" s="1" t="s">
        <v>561</v>
      </c>
      <c r="L1166" s="1" t="s">
        <v>8508</v>
      </c>
      <c r="M1166" s="1" t="s">
        <v>13678</v>
      </c>
    </row>
    <row r="1167">
      <c r="A1167" s="1" t="s">
        <v>13679</v>
      </c>
      <c r="B1167" s="1" t="s">
        <v>7</v>
      </c>
      <c r="C1167" s="1" t="s">
        <v>1837</v>
      </c>
      <c r="F1167" s="1" t="s">
        <v>13680</v>
      </c>
      <c r="G1167" s="1" t="s">
        <v>8638</v>
      </c>
      <c r="H1167" s="1" t="s">
        <v>13681</v>
      </c>
      <c r="I1167" s="1">
        <v>2020.0</v>
      </c>
      <c r="J1167" s="1" t="s">
        <v>8493</v>
      </c>
      <c r="K1167" s="1" t="s">
        <v>536</v>
      </c>
      <c r="L1167" s="1" t="s">
        <v>8640</v>
      </c>
      <c r="M1167" s="1" t="s">
        <v>13682</v>
      </c>
    </row>
    <row r="1168">
      <c r="A1168" s="1" t="s">
        <v>13683</v>
      </c>
      <c r="B1168" s="1" t="s">
        <v>6</v>
      </c>
      <c r="C1168" s="1" t="s">
        <v>1838</v>
      </c>
      <c r="D1168" s="1"/>
      <c r="E1168" s="1" t="s">
        <v>13684</v>
      </c>
      <c r="F1168" s="1" t="s">
        <v>13685</v>
      </c>
      <c r="G1168" s="1" t="s">
        <v>8678</v>
      </c>
      <c r="H1168" s="1" t="s">
        <v>13686</v>
      </c>
      <c r="I1168" s="1">
        <v>2014.0</v>
      </c>
      <c r="J1168" s="1" t="s">
        <v>8547</v>
      </c>
      <c r="K1168" s="1" t="s">
        <v>980</v>
      </c>
      <c r="L1168" s="1" t="s">
        <v>8802</v>
      </c>
      <c r="M1168" s="1" t="s">
        <v>13687</v>
      </c>
    </row>
    <row r="1169">
      <c r="A1169" s="1" t="s">
        <v>13688</v>
      </c>
      <c r="B1169" s="1" t="s">
        <v>6</v>
      </c>
      <c r="C1169" s="1" t="s">
        <v>1839</v>
      </c>
      <c r="D1169" s="1"/>
      <c r="E1169" s="1" t="s">
        <v>13689</v>
      </c>
      <c r="F1169" s="1" t="s">
        <v>13690</v>
      </c>
      <c r="G1169" s="1" t="s">
        <v>8990</v>
      </c>
      <c r="H1169" s="1" t="s">
        <v>13691</v>
      </c>
      <c r="I1169" s="1">
        <v>2016.0</v>
      </c>
      <c r="J1169" s="1" t="s">
        <v>8493</v>
      </c>
      <c r="K1169" s="1" t="s">
        <v>530</v>
      </c>
      <c r="L1169" s="1" t="s">
        <v>8772</v>
      </c>
      <c r="M1169" s="1" t="s">
        <v>13692</v>
      </c>
    </row>
    <row r="1170">
      <c r="A1170" s="1" t="s">
        <v>13693</v>
      </c>
      <c r="B1170" s="1" t="s">
        <v>7</v>
      </c>
      <c r="C1170" s="1" t="s">
        <v>1840</v>
      </c>
      <c r="F1170" s="1" t="s">
        <v>13694</v>
      </c>
      <c r="G1170" s="1" t="s">
        <v>8655</v>
      </c>
      <c r="H1170" s="1" t="s">
        <v>9549</v>
      </c>
      <c r="I1170" s="1">
        <v>2009.0</v>
      </c>
      <c r="J1170" s="1" t="s">
        <v>8493</v>
      </c>
      <c r="K1170" s="1" t="s">
        <v>536</v>
      </c>
      <c r="L1170" s="1" t="s">
        <v>8836</v>
      </c>
      <c r="M1170" s="1" t="s">
        <v>13695</v>
      </c>
    </row>
    <row r="1171">
      <c r="A1171" s="1" t="s">
        <v>13696</v>
      </c>
      <c r="B1171" s="1" t="s">
        <v>6</v>
      </c>
      <c r="C1171" s="1" t="s">
        <v>1841</v>
      </c>
      <c r="D1171" s="1"/>
      <c r="E1171" s="1" t="s">
        <v>10383</v>
      </c>
      <c r="F1171" s="1" t="s">
        <v>13697</v>
      </c>
      <c r="G1171" s="1" t="s">
        <v>8534</v>
      </c>
      <c r="H1171" s="1" t="s">
        <v>9802</v>
      </c>
      <c r="I1171" s="1">
        <v>1958.0</v>
      </c>
      <c r="J1171" s="1" t="s">
        <v>8547</v>
      </c>
      <c r="K1171" s="1" t="s">
        <v>1288</v>
      </c>
      <c r="L1171" s="1" t="s">
        <v>10386</v>
      </c>
      <c r="M1171" s="1" t="s">
        <v>13698</v>
      </c>
    </row>
    <row r="1172">
      <c r="A1172" s="1" t="s">
        <v>13699</v>
      </c>
      <c r="B1172" s="1" t="s">
        <v>6</v>
      </c>
      <c r="C1172" s="1" t="s">
        <v>1842</v>
      </c>
      <c r="D1172" s="1"/>
      <c r="E1172" s="1" t="s">
        <v>13700</v>
      </c>
      <c r="F1172" s="1" t="s">
        <v>13701</v>
      </c>
      <c r="G1172" s="1" t="s">
        <v>13702</v>
      </c>
      <c r="H1172" s="1" t="s">
        <v>9214</v>
      </c>
      <c r="I1172" s="1">
        <v>2018.0</v>
      </c>
      <c r="J1172" s="1" t="s">
        <v>8493</v>
      </c>
      <c r="K1172" s="1" t="s">
        <v>591</v>
      </c>
      <c r="L1172" s="1" t="s">
        <v>8709</v>
      </c>
      <c r="M1172" s="1" t="s">
        <v>13703</v>
      </c>
    </row>
    <row r="1173">
      <c r="A1173" s="1" t="s">
        <v>13704</v>
      </c>
      <c r="B1173" s="1" t="s">
        <v>6</v>
      </c>
      <c r="C1173" s="1" t="s">
        <v>1843</v>
      </c>
      <c r="D1173" s="1"/>
      <c r="E1173" s="1" t="s">
        <v>13705</v>
      </c>
      <c r="F1173" s="1" t="s">
        <v>13706</v>
      </c>
      <c r="G1173" s="1" t="s">
        <v>8545</v>
      </c>
      <c r="H1173" s="1" t="s">
        <v>9646</v>
      </c>
      <c r="I1173" s="1">
        <v>2015.0</v>
      </c>
      <c r="J1173" s="1" t="s">
        <v>8547</v>
      </c>
      <c r="K1173" s="1" t="s">
        <v>705</v>
      </c>
      <c r="L1173" s="1" t="s">
        <v>8501</v>
      </c>
      <c r="M1173" s="1" t="s">
        <v>13707</v>
      </c>
    </row>
    <row r="1174">
      <c r="A1174" s="1" t="s">
        <v>13708</v>
      </c>
      <c r="B1174" s="1" t="s">
        <v>6</v>
      </c>
      <c r="C1174" s="1" t="s">
        <v>1844</v>
      </c>
      <c r="D1174" s="1"/>
      <c r="E1174" s="1" t="s">
        <v>13709</v>
      </c>
      <c r="F1174" s="1" t="s">
        <v>13710</v>
      </c>
      <c r="G1174" s="1" t="s">
        <v>8611</v>
      </c>
      <c r="H1174" s="1" t="s">
        <v>13711</v>
      </c>
      <c r="I1174" s="1">
        <v>2018.0</v>
      </c>
      <c r="J1174" s="1" t="s">
        <v>8493</v>
      </c>
      <c r="K1174" s="1" t="s">
        <v>620</v>
      </c>
      <c r="L1174" s="1" t="s">
        <v>8590</v>
      </c>
      <c r="M1174" s="1" t="s">
        <v>13712</v>
      </c>
    </row>
    <row r="1175">
      <c r="A1175" s="1" t="s">
        <v>13713</v>
      </c>
      <c r="B1175" s="1" t="s">
        <v>7</v>
      </c>
      <c r="C1175" s="1" t="s">
        <v>1845</v>
      </c>
      <c r="F1175" s="1" t="s">
        <v>13714</v>
      </c>
      <c r="H1175" s="1" t="s">
        <v>9793</v>
      </c>
      <c r="I1175" s="1">
        <v>2018.0</v>
      </c>
      <c r="J1175" s="1" t="s">
        <v>8807</v>
      </c>
      <c r="K1175" s="1" t="s">
        <v>536</v>
      </c>
      <c r="L1175" s="1" t="s">
        <v>9093</v>
      </c>
      <c r="M1175" s="1" t="s">
        <v>13715</v>
      </c>
    </row>
    <row r="1176">
      <c r="A1176" s="1" t="s">
        <v>13716</v>
      </c>
      <c r="B1176" s="1" t="s">
        <v>7</v>
      </c>
      <c r="C1176" s="1" t="s">
        <v>1846</v>
      </c>
      <c r="F1176" s="1" t="s">
        <v>13717</v>
      </c>
      <c r="H1176" s="1" t="s">
        <v>10298</v>
      </c>
      <c r="I1176" s="1">
        <v>2020.0</v>
      </c>
      <c r="J1176" s="1" t="s">
        <v>8807</v>
      </c>
      <c r="K1176" s="1" t="s">
        <v>536</v>
      </c>
      <c r="L1176" s="1" t="s">
        <v>9093</v>
      </c>
      <c r="M1176" s="1" t="s">
        <v>13718</v>
      </c>
    </row>
    <row r="1177">
      <c r="A1177" s="1" t="s">
        <v>13719</v>
      </c>
      <c r="B1177" s="1" t="s">
        <v>6</v>
      </c>
      <c r="C1177" s="1" t="s">
        <v>1847</v>
      </c>
      <c r="D1177" s="1"/>
      <c r="E1177" s="1" t="s">
        <v>13720</v>
      </c>
      <c r="H1177" s="1" t="s">
        <v>9793</v>
      </c>
      <c r="I1177" s="1">
        <v>2017.0</v>
      </c>
      <c r="J1177" s="1" t="s">
        <v>8807</v>
      </c>
      <c r="K1177" s="1" t="s">
        <v>1848</v>
      </c>
      <c r="L1177" s="1" t="s">
        <v>9272</v>
      </c>
      <c r="M1177" s="1" t="s">
        <v>13721</v>
      </c>
    </row>
    <row r="1178">
      <c r="A1178" s="1" t="s">
        <v>13722</v>
      </c>
      <c r="B1178" s="1" t="s">
        <v>6</v>
      </c>
      <c r="C1178" s="1" t="s">
        <v>1849</v>
      </c>
      <c r="D1178" s="1"/>
      <c r="E1178" s="1" t="s">
        <v>13720</v>
      </c>
      <c r="F1178" s="1" t="s">
        <v>13723</v>
      </c>
      <c r="H1178" s="1" t="s">
        <v>10298</v>
      </c>
      <c r="I1178" s="1">
        <v>2019.0</v>
      </c>
      <c r="J1178" s="1" t="s">
        <v>8807</v>
      </c>
      <c r="K1178" s="1" t="s">
        <v>1848</v>
      </c>
      <c r="L1178" s="1" t="s">
        <v>9272</v>
      </c>
      <c r="M1178" s="1" t="s">
        <v>13724</v>
      </c>
    </row>
    <row r="1179">
      <c r="A1179" s="1" t="s">
        <v>13725</v>
      </c>
      <c r="B1179" s="1" t="s">
        <v>6</v>
      </c>
      <c r="C1179" s="1" t="s">
        <v>1850</v>
      </c>
      <c r="D1179" s="1"/>
      <c r="E1179" s="1" t="s">
        <v>13720</v>
      </c>
      <c r="H1179" s="1" t="s">
        <v>9793</v>
      </c>
      <c r="I1179" s="1">
        <v>2017.0</v>
      </c>
      <c r="J1179" s="1" t="s">
        <v>8807</v>
      </c>
      <c r="K1179" s="1" t="s">
        <v>753</v>
      </c>
      <c r="L1179" s="1" t="s">
        <v>9272</v>
      </c>
      <c r="M1179" s="1" t="s">
        <v>13726</v>
      </c>
    </row>
    <row r="1180">
      <c r="A1180" s="1" t="s">
        <v>13727</v>
      </c>
      <c r="B1180" s="1" t="s">
        <v>7</v>
      </c>
      <c r="C1180" s="1" t="s">
        <v>1851</v>
      </c>
      <c r="F1180" s="1" t="s">
        <v>13728</v>
      </c>
      <c r="G1180" s="1" t="s">
        <v>13171</v>
      </c>
      <c r="H1180" s="1" t="s">
        <v>10582</v>
      </c>
      <c r="I1180" s="1">
        <v>2020.0</v>
      </c>
      <c r="J1180" s="1" t="s">
        <v>8493</v>
      </c>
      <c r="K1180" s="1" t="s">
        <v>536</v>
      </c>
      <c r="L1180" s="1" t="s">
        <v>8595</v>
      </c>
      <c r="M1180" s="1" t="s">
        <v>13729</v>
      </c>
    </row>
    <row r="1181">
      <c r="A1181" s="1" t="s">
        <v>13730</v>
      </c>
      <c r="B1181" s="1" t="s">
        <v>7</v>
      </c>
      <c r="C1181" s="1" t="s">
        <v>1852</v>
      </c>
      <c r="F1181" s="1" t="s">
        <v>13731</v>
      </c>
      <c r="G1181" s="1" t="s">
        <v>8661</v>
      </c>
      <c r="H1181" s="1" t="s">
        <v>11985</v>
      </c>
      <c r="I1181" s="1">
        <v>2016.0</v>
      </c>
      <c r="J1181" s="1" t="s">
        <v>8547</v>
      </c>
      <c r="K1181" s="1" t="s">
        <v>536</v>
      </c>
      <c r="L1181" s="1" t="s">
        <v>11790</v>
      </c>
      <c r="M1181" s="1" t="s">
        <v>13732</v>
      </c>
    </row>
    <row r="1182">
      <c r="A1182" s="1" t="s">
        <v>13733</v>
      </c>
      <c r="B1182" s="1" t="s">
        <v>7</v>
      </c>
      <c r="C1182" s="1" t="s">
        <v>1853</v>
      </c>
      <c r="F1182" s="1" t="s">
        <v>13734</v>
      </c>
      <c r="G1182" s="1" t="s">
        <v>8777</v>
      </c>
      <c r="H1182" s="1" t="s">
        <v>10930</v>
      </c>
      <c r="I1182" s="1">
        <v>2018.0</v>
      </c>
      <c r="J1182" s="1" t="s">
        <v>8493</v>
      </c>
      <c r="K1182" s="1" t="s">
        <v>628</v>
      </c>
      <c r="L1182" s="1" t="s">
        <v>9299</v>
      </c>
      <c r="M1182" s="1" t="s">
        <v>13735</v>
      </c>
    </row>
    <row r="1183">
      <c r="A1183" s="1" t="s">
        <v>13736</v>
      </c>
      <c r="B1183" s="1" t="s">
        <v>7</v>
      </c>
      <c r="C1183" s="1" t="s">
        <v>1854</v>
      </c>
      <c r="D1183" s="1"/>
      <c r="E1183" s="1" t="s">
        <v>13737</v>
      </c>
      <c r="F1183" s="1" t="s">
        <v>13738</v>
      </c>
      <c r="G1183" s="1" t="s">
        <v>8611</v>
      </c>
      <c r="H1183" s="1" t="s">
        <v>13739</v>
      </c>
      <c r="I1183" s="1">
        <v>2020.0</v>
      </c>
      <c r="J1183" s="1" t="s">
        <v>8493</v>
      </c>
      <c r="K1183" s="1" t="s">
        <v>1105</v>
      </c>
      <c r="L1183" s="1" t="s">
        <v>12781</v>
      </c>
      <c r="M1183" s="1" t="s">
        <v>13740</v>
      </c>
    </row>
    <row r="1184">
      <c r="A1184" s="1" t="s">
        <v>13741</v>
      </c>
      <c r="B1184" s="1" t="s">
        <v>6</v>
      </c>
      <c r="C1184" s="1" t="s">
        <v>1855</v>
      </c>
      <c r="D1184" s="1"/>
      <c r="E1184" s="1" t="s">
        <v>13742</v>
      </c>
      <c r="F1184" s="1" t="s">
        <v>13743</v>
      </c>
      <c r="G1184" s="1" t="s">
        <v>8513</v>
      </c>
      <c r="H1184" s="1" t="s">
        <v>9250</v>
      </c>
      <c r="I1184" s="1">
        <v>2019.0</v>
      </c>
      <c r="J1184" s="1" t="s">
        <v>8493</v>
      </c>
      <c r="K1184" s="1" t="s">
        <v>528</v>
      </c>
      <c r="L1184" s="1" t="s">
        <v>8702</v>
      </c>
      <c r="M1184" s="1" t="s">
        <v>13744</v>
      </c>
    </row>
    <row r="1185">
      <c r="A1185" s="1" t="s">
        <v>13745</v>
      </c>
      <c r="B1185" s="1" t="s">
        <v>6</v>
      </c>
      <c r="C1185" s="1" t="s">
        <v>1856</v>
      </c>
      <c r="D1185" s="1"/>
      <c r="E1185" s="1" t="s">
        <v>13746</v>
      </c>
      <c r="F1185" s="1" t="s">
        <v>13747</v>
      </c>
      <c r="G1185" s="1" t="s">
        <v>8513</v>
      </c>
      <c r="H1185" s="1" t="s">
        <v>13748</v>
      </c>
      <c r="I1185" s="1">
        <v>2018.0</v>
      </c>
      <c r="J1185" s="1" t="s">
        <v>8493</v>
      </c>
      <c r="K1185" s="1" t="s">
        <v>538</v>
      </c>
      <c r="L1185" s="1" t="s">
        <v>8842</v>
      </c>
      <c r="M1185" s="1" t="s">
        <v>13749</v>
      </c>
    </row>
    <row r="1186">
      <c r="A1186" s="1" t="s">
        <v>13750</v>
      </c>
      <c r="B1186" s="1" t="s">
        <v>7</v>
      </c>
      <c r="C1186" s="1" t="s">
        <v>1857</v>
      </c>
      <c r="F1186" s="1" t="s">
        <v>13751</v>
      </c>
      <c r="H1186" s="1" t="s">
        <v>13752</v>
      </c>
      <c r="I1186" s="1">
        <v>2018.0</v>
      </c>
      <c r="J1186" s="1" t="s">
        <v>8547</v>
      </c>
      <c r="K1186" s="1" t="s">
        <v>536</v>
      </c>
      <c r="L1186" s="1" t="s">
        <v>13081</v>
      </c>
      <c r="M1186" s="1" t="s">
        <v>13753</v>
      </c>
    </row>
    <row r="1187">
      <c r="A1187" s="1" t="s">
        <v>13754</v>
      </c>
      <c r="B1187" s="1" t="s">
        <v>6</v>
      </c>
      <c r="C1187" s="1" t="s">
        <v>1858</v>
      </c>
      <c r="D1187" s="1"/>
      <c r="E1187" s="1" t="s">
        <v>13755</v>
      </c>
      <c r="F1187" s="1" t="s">
        <v>13756</v>
      </c>
      <c r="G1187" s="1" t="s">
        <v>8722</v>
      </c>
      <c r="H1187" s="1" t="s">
        <v>13752</v>
      </c>
      <c r="I1187" s="1">
        <v>2018.0</v>
      </c>
      <c r="J1187" s="1" t="s">
        <v>8547</v>
      </c>
      <c r="K1187" s="1" t="s">
        <v>587</v>
      </c>
      <c r="L1187" s="1" t="s">
        <v>10361</v>
      </c>
      <c r="M1187" s="1" t="s">
        <v>13757</v>
      </c>
    </row>
    <row r="1188">
      <c r="A1188" s="1" t="s">
        <v>13758</v>
      </c>
      <c r="B1188" s="1" t="s">
        <v>7</v>
      </c>
      <c r="C1188" s="1" t="s">
        <v>1859</v>
      </c>
      <c r="D1188" s="1"/>
      <c r="E1188" s="1" t="s">
        <v>13759</v>
      </c>
      <c r="F1188" s="1" t="s">
        <v>13760</v>
      </c>
      <c r="G1188" s="1" t="s">
        <v>9265</v>
      </c>
      <c r="H1188" s="1" t="s">
        <v>13761</v>
      </c>
      <c r="I1188" s="1">
        <v>2014.0</v>
      </c>
      <c r="J1188" s="1" t="s">
        <v>8547</v>
      </c>
      <c r="K1188" s="1" t="s">
        <v>536</v>
      </c>
      <c r="L1188" s="1" t="s">
        <v>13762</v>
      </c>
      <c r="M1188" s="1" t="s">
        <v>13763</v>
      </c>
    </row>
    <row r="1189">
      <c r="A1189" s="1" t="s">
        <v>13764</v>
      </c>
      <c r="B1189" s="1" t="s">
        <v>6</v>
      </c>
      <c r="C1189" s="1" t="s">
        <v>1860</v>
      </c>
      <c r="D1189" s="1"/>
      <c r="E1189" s="1" t="s">
        <v>13765</v>
      </c>
      <c r="F1189" s="1" t="s">
        <v>13766</v>
      </c>
      <c r="G1189" s="1" t="s">
        <v>8513</v>
      </c>
      <c r="H1189" s="1" t="s">
        <v>13767</v>
      </c>
      <c r="I1189" s="1">
        <v>2016.0</v>
      </c>
      <c r="J1189" s="1" t="s">
        <v>8493</v>
      </c>
      <c r="K1189" s="1" t="s">
        <v>584</v>
      </c>
      <c r="L1189" s="1" t="s">
        <v>9002</v>
      </c>
      <c r="M1189" s="1" t="s">
        <v>13768</v>
      </c>
    </row>
    <row r="1190">
      <c r="A1190" s="1" t="s">
        <v>13769</v>
      </c>
      <c r="B1190" s="1" t="s">
        <v>6</v>
      </c>
      <c r="C1190" s="1" t="s">
        <v>1861</v>
      </c>
      <c r="D1190" s="1"/>
      <c r="E1190" s="1" t="s">
        <v>13770</v>
      </c>
      <c r="F1190" s="1" t="s">
        <v>13771</v>
      </c>
      <c r="G1190" s="1" t="s">
        <v>8513</v>
      </c>
      <c r="H1190" s="1" t="s">
        <v>9860</v>
      </c>
      <c r="I1190" s="1">
        <v>2017.0</v>
      </c>
      <c r="J1190" s="1" t="s">
        <v>8680</v>
      </c>
      <c r="K1190" s="1" t="s">
        <v>584</v>
      </c>
      <c r="L1190" s="1" t="s">
        <v>13772</v>
      </c>
      <c r="M1190" s="1" t="s">
        <v>13773</v>
      </c>
    </row>
    <row r="1191">
      <c r="A1191" s="1" t="s">
        <v>13774</v>
      </c>
      <c r="B1191" s="1" t="s">
        <v>7</v>
      </c>
      <c r="C1191" s="1" t="s">
        <v>1862</v>
      </c>
      <c r="G1191" s="1" t="s">
        <v>8672</v>
      </c>
      <c r="H1191" s="1" t="s">
        <v>8882</v>
      </c>
      <c r="I1191" s="1">
        <v>2014.0</v>
      </c>
      <c r="J1191" s="1" t="s">
        <v>8493</v>
      </c>
      <c r="K1191" s="1" t="s">
        <v>536</v>
      </c>
      <c r="L1191" s="1" t="s">
        <v>9208</v>
      </c>
      <c r="M1191" s="1" t="s">
        <v>13775</v>
      </c>
    </row>
    <row r="1192">
      <c r="A1192" s="1" t="s">
        <v>13776</v>
      </c>
      <c r="B1192" s="1" t="s">
        <v>6</v>
      </c>
      <c r="C1192" s="1" t="s">
        <v>1863</v>
      </c>
      <c r="D1192" s="1"/>
      <c r="E1192" s="1" t="s">
        <v>13777</v>
      </c>
      <c r="F1192" s="1" t="s">
        <v>13778</v>
      </c>
      <c r="G1192" s="1" t="s">
        <v>8513</v>
      </c>
      <c r="H1192" s="1" t="s">
        <v>13779</v>
      </c>
      <c r="I1192" s="1">
        <v>2014.0</v>
      </c>
      <c r="J1192" s="1" t="s">
        <v>8507</v>
      </c>
      <c r="K1192" s="1" t="s">
        <v>567</v>
      </c>
      <c r="L1192" s="1" t="s">
        <v>8948</v>
      </c>
      <c r="M1192" s="1" t="s">
        <v>13780</v>
      </c>
    </row>
    <row r="1193">
      <c r="A1193" s="1" t="s">
        <v>13781</v>
      </c>
      <c r="B1193" s="1" t="s">
        <v>7</v>
      </c>
      <c r="C1193" s="1" t="s">
        <v>1864</v>
      </c>
      <c r="F1193" s="1" t="s">
        <v>13782</v>
      </c>
      <c r="G1193" s="1" t="s">
        <v>8655</v>
      </c>
      <c r="H1193" s="1" t="s">
        <v>8835</v>
      </c>
      <c r="I1193" s="1">
        <v>2012.0</v>
      </c>
      <c r="J1193" s="1" t="s">
        <v>8547</v>
      </c>
      <c r="K1193" s="1" t="s">
        <v>536</v>
      </c>
      <c r="L1193" s="1" t="s">
        <v>8836</v>
      </c>
      <c r="M1193" s="1" t="s">
        <v>13783</v>
      </c>
    </row>
    <row r="1194">
      <c r="A1194" s="1" t="s">
        <v>13784</v>
      </c>
      <c r="B1194" s="1" t="s">
        <v>7</v>
      </c>
      <c r="C1194" s="1" t="s">
        <v>1865</v>
      </c>
      <c r="F1194" s="1" t="s">
        <v>13785</v>
      </c>
      <c r="G1194" s="1" t="s">
        <v>8672</v>
      </c>
      <c r="H1194" s="1" t="s">
        <v>13786</v>
      </c>
      <c r="I1194" s="1">
        <v>2020.0</v>
      </c>
      <c r="J1194" s="1" t="s">
        <v>8493</v>
      </c>
      <c r="K1194" s="1" t="s">
        <v>571</v>
      </c>
      <c r="L1194" s="1" t="s">
        <v>9299</v>
      </c>
      <c r="M1194" s="1" t="s">
        <v>13787</v>
      </c>
    </row>
    <row r="1195">
      <c r="A1195" s="1" t="s">
        <v>13788</v>
      </c>
      <c r="B1195" s="1" t="s">
        <v>7</v>
      </c>
      <c r="C1195" s="1" t="s">
        <v>1866</v>
      </c>
      <c r="F1195" s="1" t="s">
        <v>13789</v>
      </c>
      <c r="G1195" s="1" t="s">
        <v>13790</v>
      </c>
      <c r="H1195" s="1" t="s">
        <v>13253</v>
      </c>
      <c r="I1195" s="1">
        <v>2018.0</v>
      </c>
      <c r="J1195" s="1" t="s">
        <v>8493</v>
      </c>
      <c r="K1195" s="1" t="s">
        <v>571</v>
      </c>
      <c r="L1195" s="1" t="s">
        <v>10273</v>
      </c>
      <c r="M1195" s="1" t="s">
        <v>13791</v>
      </c>
    </row>
    <row r="1196">
      <c r="A1196" s="1" t="s">
        <v>13792</v>
      </c>
      <c r="B1196" s="1" t="s">
        <v>6</v>
      </c>
      <c r="C1196" s="1" t="s">
        <v>1867</v>
      </c>
      <c r="D1196" s="1"/>
      <c r="E1196" s="1" t="s">
        <v>13793</v>
      </c>
      <c r="F1196" s="1" t="s">
        <v>13794</v>
      </c>
      <c r="G1196" s="1" t="s">
        <v>8513</v>
      </c>
      <c r="H1196" s="1" t="s">
        <v>8892</v>
      </c>
      <c r="I1196" s="1">
        <v>1998.0</v>
      </c>
      <c r="J1196" s="1" t="s">
        <v>8515</v>
      </c>
      <c r="K1196" s="1" t="s">
        <v>620</v>
      </c>
      <c r="L1196" s="1" t="s">
        <v>8697</v>
      </c>
      <c r="M1196" s="1" t="s">
        <v>13795</v>
      </c>
    </row>
    <row r="1197">
      <c r="A1197" s="1" t="s">
        <v>13796</v>
      </c>
      <c r="B1197" s="1" t="s">
        <v>6</v>
      </c>
      <c r="C1197" s="1" t="s">
        <v>1868</v>
      </c>
      <c r="D1197" s="1"/>
      <c r="E1197" s="1" t="s">
        <v>13400</v>
      </c>
      <c r="F1197" s="1" t="s">
        <v>13797</v>
      </c>
      <c r="G1197" s="1" t="s">
        <v>9545</v>
      </c>
      <c r="H1197" s="1" t="s">
        <v>9651</v>
      </c>
      <c r="I1197" s="1">
        <v>2017.0</v>
      </c>
      <c r="J1197" s="1" t="s">
        <v>8547</v>
      </c>
      <c r="K1197" s="1" t="s">
        <v>696</v>
      </c>
      <c r="L1197" s="1" t="s">
        <v>8709</v>
      </c>
      <c r="M1197" s="1" t="s">
        <v>13798</v>
      </c>
    </row>
    <row r="1198">
      <c r="A1198" s="1" t="s">
        <v>13799</v>
      </c>
      <c r="B1198" s="1" t="s">
        <v>6</v>
      </c>
      <c r="C1198" s="1" t="s">
        <v>1869</v>
      </c>
      <c r="D1198" s="1"/>
      <c r="E1198" s="1" t="s">
        <v>13800</v>
      </c>
      <c r="F1198" s="1" t="s">
        <v>13801</v>
      </c>
      <c r="G1198" s="1" t="s">
        <v>8534</v>
      </c>
      <c r="H1198" s="1" t="s">
        <v>13802</v>
      </c>
      <c r="I1198" s="1">
        <v>2007.0</v>
      </c>
      <c r="J1198" s="1" t="s">
        <v>8493</v>
      </c>
      <c r="K1198" s="1" t="s">
        <v>640</v>
      </c>
      <c r="L1198" s="1" t="s">
        <v>8772</v>
      </c>
      <c r="M1198" s="1" t="s">
        <v>13803</v>
      </c>
    </row>
    <row r="1199">
      <c r="A1199" s="1" t="s">
        <v>13804</v>
      </c>
      <c r="B1199" s="1" t="s">
        <v>6</v>
      </c>
      <c r="C1199" s="1" t="s">
        <v>1870</v>
      </c>
      <c r="D1199" s="1"/>
      <c r="E1199" s="1" t="s">
        <v>13805</v>
      </c>
      <c r="F1199" s="1" t="s">
        <v>13806</v>
      </c>
      <c r="G1199" s="1" t="s">
        <v>8513</v>
      </c>
      <c r="H1199" s="1" t="s">
        <v>13069</v>
      </c>
      <c r="I1199" s="1">
        <v>2018.0</v>
      </c>
      <c r="J1199" s="1" t="s">
        <v>8547</v>
      </c>
      <c r="K1199" s="1" t="s">
        <v>528</v>
      </c>
      <c r="L1199" s="1" t="s">
        <v>9337</v>
      </c>
      <c r="M1199" s="1" t="s">
        <v>13807</v>
      </c>
    </row>
    <row r="1200">
      <c r="A1200" s="1" t="s">
        <v>13808</v>
      </c>
      <c r="B1200" s="1" t="s">
        <v>7</v>
      </c>
      <c r="C1200" s="1" t="s">
        <v>1871</v>
      </c>
      <c r="F1200" s="1" t="s">
        <v>13809</v>
      </c>
      <c r="G1200" s="1" t="s">
        <v>9297</v>
      </c>
      <c r="H1200" s="1" t="s">
        <v>13810</v>
      </c>
      <c r="I1200" s="1">
        <v>2019.0</v>
      </c>
      <c r="J1200" s="1" t="s">
        <v>8493</v>
      </c>
      <c r="K1200" s="1" t="s">
        <v>536</v>
      </c>
      <c r="L1200" s="1" t="s">
        <v>11074</v>
      </c>
      <c r="M1200" s="1" t="s">
        <v>13811</v>
      </c>
    </row>
    <row r="1201">
      <c r="A1201" s="1" t="s">
        <v>13812</v>
      </c>
      <c r="B1201" s="1" t="s">
        <v>6</v>
      </c>
      <c r="C1201" s="1" t="s">
        <v>1872</v>
      </c>
      <c r="D1201" s="1"/>
      <c r="E1201" s="1" t="s">
        <v>13813</v>
      </c>
      <c r="F1201" s="1" t="s">
        <v>13814</v>
      </c>
      <c r="G1201" s="1" t="s">
        <v>8545</v>
      </c>
      <c r="H1201" s="1" t="s">
        <v>10602</v>
      </c>
      <c r="I1201" s="1">
        <v>2017.0</v>
      </c>
      <c r="J1201" s="1" t="s">
        <v>8493</v>
      </c>
      <c r="K1201" s="1" t="s">
        <v>584</v>
      </c>
      <c r="L1201" s="1" t="s">
        <v>8620</v>
      </c>
      <c r="M1201" s="1" t="s">
        <v>13815</v>
      </c>
    </row>
    <row r="1202">
      <c r="A1202" s="1" t="s">
        <v>13816</v>
      </c>
      <c r="B1202" s="1" t="s">
        <v>6</v>
      </c>
      <c r="C1202" s="1" t="s">
        <v>1873</v>
      </c>
      <c r="D1202" s="1"/>
      <c r="E1202" s="1" t="s">
        <v>13817</v>
      </c>
      <c r="F1202" s="1" t="s">
        <v>13818</v>
      </c>
      <c r="G1202" s="1" t="s">
        <v>9304</v>
      </c>
      <c r="H1202" s="1" t="s">
        <v>9060</v>
      </c>
      <c r="I1202" s="1">
        <v>1992.0</v>
      </c>
      <c r="J1202" s="1" t="s">
        <v>8507</v>
      </c>
      <c r="K1202" s="1" t="s">
        <v>576</v>
      </c>
      <c r="L1202" s="1" t="s">
        <v>13819</v>
      </c>
      <c r="M1202" s="1" t="s">
        <v>13820</v>
      </c>
    </row>
    <row r="1203">
      <c r="A1203" s="1" t="s">
        <v>13821</v>
      </c>
      <c r="B1203" s="1" t="s">
        <v>7</v>
      </c>
      <c r="C1203" s="1" t="s">
        <v>1874</v>
      </c>
      <c r="F1203" s="1" t="s">
        <v>13822</v>
      </c>
      <c r="G1203" s="1" t="s">
        <v>8777</v>
      </c>
      <c r="H1203" s="1" t="s">
        <v>9044</v>
      </c>
      <c r="I1203" s="1">
        <v>2016.0</v>
      </c>
      <c r="J1203" s="1" t="s">
        <v>8493</v>
      </c>
      <c r="K1203" s="1" t="s">
        <v>536</v>
      </c>
      <c r="L1203" s="1" t="s">
        <v>8565</v>
      </c>
      <c r="M1203" s="1" t="s">
        <v>13823</v>
      </c>
    </row>
    <row r="1204">
      <c r="A1204" s="1" t="s">
        <v>13824</v>
      </c>
      <c r="B1204" s="1" t="s">
        <v>7</v>
      </c>
      <c r="C1204" s="1" t="s">
        <v>1875</v>
      </c>
      <c r="F1204" s="1" t="s">
        <v>13825</v>
      </c>
      <c r="G1204" s="1" t="s">
        <v>10246</v>
      </c>
      <c r="H1204" s="1" t="s">
        <v>13826</v>
      </c>
      <c r="I1204" s="1">
        <v>2019.0</v>
      </c>
      <c r="J1204" s="1" t="s">
        <v>8493</v>
      </c>
      <c r="K1204" s="1" t="s">
        <v>536</v>
      </c>
      <c r="L1204" s="1" t="s">
        <v>8640</v>
      </c>
      <c r="M1204" s="1" t="s">
        <v>13827</v>
      </c>
    </row>
    <row r="1205">
      <c r="A1205" s="1" t="s">
        <v>13828</v>
      </c>
      <c r="B1205" s="1" t="s">
        <v>6</v>
      </c>
      <c r="C1205" s="1" t="s">
        <v>1876</v>
      </c>
      <c r="D1205" s="1"/>
      <c r="E1205" s="1" t="s">
        <v>13829</v>
      </c>
      <c r="G1205" s="1" t="s">
        <v>8513</v>
      </c>
      <c r="H1205" s="1" t="s">
        <v>9747</v>
      </c>
      <c r="I1205" s="1">
        <v>2020.0</v>
      </c>
      <c r="J1205" s="1" t="s">
        <v>9316</v>
      </c>
      <c r="K1205" s="1" t="s">
        <v>1877</v>
      </c>
      <c r="L1205" s="1" t="s">
        <v>9317</v>
      </c>
      <c r="M1205" s="1" t="s">
        <v>13830</v>
      </c>
    </row>
    <row r="1206">
      <c r="A1206" s="1" t="s">
        <v>13831</v>
      </c>
      <c r="B1206" s="1" t="s">
        <v>6</v>
      </c>
      <c r="C1206" s="1" t="s">
        <v>1878</v>
      </c>
      <c r="D1206" s="1"/>
      <c r="E1206" s="1" t="s">
        <v>13832</v>
      </c>
      <c r="G1206" s="1" t="s">
        <v>13833</v>
      </c>
      <c r="H1206" s="1" t="s">
        <v>8656</v>
      </c>
      <c r="I1206" s="1">
        <v>2019.0</v>
      </c>
      <c r="J1206" s="1" t="s">
        <v>8547</v>
      </c>
      <c r="K1206" s="1" t="s">
        <v>546</v>
      </c>
      <c r="L1206" s="1" t="s">
        <v>8646</v>
      </c>
      <c r="M1206" s="1" t="s">
        <v>13834</v>
      </c>
    </row>
    <row r="1207">
      <c r="A1207" s="1" t="s">
        <v>13835</v>
      </c>
      <c r="B1207" s="1" t="s">
        <v>6</v>
      </c>
      <c r="C1207" s="1" t="s">
        <v>1879</v>
      </c>
      <c r="D1207" s="1"/>
      <c r="E1207" s="1" t="s">
        <v>13836</v>
      </c>
      <c r="F1207" s="1" t="s">
        <v>13837</v>
      </c>
      <c r="G1207" s="1" t="s">
        <v>8545</v>
      </c>
      <c r="H1207" s="1" t="s">
        <v>10966</v>
      </c>
      <c r="I1207" s="1">
        <v>2017.0</v>
      </c>
      <c r="J1207" s="1" t="s">
        <v>8613</v>
      </c>
      <c r="K1207" s="1" t="s">
        <v>705</v>
      </c>
      <c r="L1207" s="1" t="s">
        <v>8709</v>
      </c>
      <c r="M1207" s="1" t="s">
        <v>13838</v>
      </c>
    </row>
    <row r="1208">
      <c r="A1208" s="1" t="s">
        <v>13839</v>
      </c>
      <c r="B1208" s="1" t="s">
        <v>6</v>
      </c>
      <c r="C1208" s="1" t="s">
        <v>1880</v>
      </c>
      <c r="F1208" s="1" t="s">
        <v>13840</v>
      </c>
      <c r="G1208" s="1" t="s">
        <v>8513</v>
      </c>
      <c r="H1208" s="1" t="s">
        <v>13841</v>
      </c>
      <c r="I1208" s="1">
        <v>2020.0</v>
      </c>
      <c r="J1208" s="1" t="s">
        <v>9076</v>
      </c>
      <c r="K1208" s="1" t="s">
        <v>595</v>
      </c>
      <c r="L1208" s="1" t="s">
        <v>9104</v>
      </c>
      <c r="M1208" s="1" t="s">
        <v>13842</v>
      </c>
    </row>
    <row r="1209">
      <c r="A1209" s="1" t="s">
        <v>13843</v>
      </c>
      <c r="B1209" s="1" t="s">
        <v>6</v>
      </c>
      <c r="C1209" s="1" t="s">
        <v>1881</v>
      </c>
      <c r="D1209" s="1"/>
      <c r="E1209" s="1" t="s">
        <v>13844</v>
      </c>
      <c r="F1209" s="1" t="s">
        <v>13845</v>
      </c>
      <c r="G1209" s="1" t="s">
        <v>8513</v>
      </c>
      <c r="H1209" s="1" t="s">
        <v>12504</v>
      </c>
      <c r="I1209" s="1">
        <v>2020.0</v>
      </c>
      <c r="J1209" s="1" t="s">
        <v>9076</v>
      </c>
      <c r="K1209" s="1" t="s">
        <v>1882</v>
      </c>
      <c r="L1209" s="1" t="s">
        <v>9104</v>
      </c>
      <c r="M1209" s="1" t="s">
        <v>13846</v>
      </c>
    </row>
    <row r="1210">
      <c r="A1210" s="1" t="s">
        <v>13847</v>
      </c>
      <c r="B1210" s="1" t="s">
        <v>7</v>
      </c>
      <c r="C1210" s="1" t="s">
        <v>1883</v>
      </c>
      <c r="G1210" s="1" t="s">
        <v>8611</v>
      </c>
      <c r="H1210" s="1" t="s">
        <v>13848</v>
      </c>
      <c r="I1210" s="1">
        <v>2016.0</v>
      </c>
      <c r="J1210" s="1" t="s">
        <v>8493</v>
      </c>
      <c r="K1210" s="1" t="s">
        <v>536</v>
      </c>
      <c r="L1210" s="1" t="s">
        <v>8852</v>
      </c>
      <c r="M1210" s="1" t="s">
        <v>13849</v>
      </c>
    </row>
    <row r="1211">
      <c r="A1211" s="1" t="s">
        <v>13850</v>
      </c>
      <c r="B1211" s="1" t="s">
        <v>7</v>
      </c>
      <c r="C1211" s="1" t="s">
        <v>1884</v>
      </c>
      <c r="F1211" s="1" t="s">
        <v>13851</v>
      </c>
      <c r="H1211" s="1" t="s">
        <v>13852</v>
      </c>
      <c r="I1211" s="1">
        <v>2020.0</v>
      </c>
      <c r="J1211" s="1" t="s">
        <v>8613</v>
      </c>
      <c r="K1211" s="1" t="s">
        <v>571</v>
      </c>
      <c r="L1211" s="1" t="s">
        <v>8650</v>
      </c>
      <c r="M1211" s="1" t="s">
        <v>13853</v>
      </c>
    </row>
    <row r="1212">
      <c r="A1212" s="1" t="s">
        <v>13854</v>
      </c>
      <c r="B1212" s="1" t="s">
        <v>6</v>
      </c>
      <c r="C1212" s="1" t="s">
        <v>1885</v>
      </c>
      <c r="D1212" s="1"/>
      <c r="E1212" s="1" t="s">
        <v>13855</v>
      </c>
      <c r="F1212" s="1" t="s">
        <v>13856</v>
      </c>
      <c r="G1212" s="1" t="s">
        <v>11218</v>
      </c>
      <c r="H1212" s="1" t="s">
        <v>8619</v>
      </c>
      <c r="I1212" s="1">
        <v>2017.0</v>
      </c>
      <c r="J1212" s="1" t="s">
        <v>8493</v>
      </c>
      <c r="K1212" s="1" t="s">
        <v>584</v>
      </c>
      <c r="L1212" s="1" t="s">
        <v>8590</v>
      </c>
      <c r="M1212" s="1" t="s">
        <v>13857</v>
      </c>
    </row>
    <row r="1213">
      <c r="A1213" s="1" t="s">
        <v>13858</v>
      </c>
      <c r="B1213" s="1" t="s">
        <v>6</v>
      </c>
      <c r="C1213" s="1" t="s">
        <v>1886</v>
      </c>
      <c r="D1213" s="1"/>
      <c r="E1213" s="1" t="s">
        <v>13859</v>
      </c>
      <c r="F1213" s="1" t="s">
        <v>13860</v>
      </c>
      <c r="G1213" s="1" t="s">
        <v>13790</v>
      </c>
      <c r="H1213" s="1" t="s">
        <v>8625</v>
      </c>
      <c r="I1213" s="1">
        <v>2016.0</v>
      </c>
      <c r="J1213" s="1" t="s">
        <v>8493</v>
      </c>
      <c r="K1213" s="1" t="s">
        <v>673</v>
      </c>
      <c r="L1213" s="1" t="s">
        <v>8501</v>
      </c>
      <c r="M1213" s="1" t="s">
        <v>13861</v>
      </c>
    </row>
    <row r="1214">
      <c r="A1214" s="1" t="s">
        <v>13862</v>
      </c>
      <c r="B1214" s="1" t="s">
        <v>7</v>
      </c>
      <c r="C1214" s="1" t="s">
        <v>1887</v>
      </c>
      <c r="F1214" s="1" t="s">
        <v>13863</v>
      </c>
      <c r="G1214" s="1" t="s">
        <v>8638</v>
      </c>
      <c r="H1214" s="1" t="s">
        <v>8535</v>
      </c>
      <c r="I1214" s="1">
        <v>1999.0</v>
      </c>
      <c r="J1214" s="1" t="s">
        <v>9076</v>
      </c>
      <c r="K1214" s="1" t="s">
        <v>571</v>
      </c>
      <c r="L1214" s="1" t="s">
        <v>8640</v>
      </c>
      <c r="M1214" s="1" t="s">
        <v>13864</v>
      </c>
    </row>
    <row r="1215">
      <c r="A1215" s="1" t="s">
        <v>13865</v>
      </c>
      <c r="B1215" s="1" t="s">
        <v>7</v>
      </c>
      <c r="C1215" s="1" t="s">
        <v>1888</v>
      </c>
      <c r="F1215" s="1" t="s">
        <v>13866</v>
      </c>
      <c r="G1215" s="1" t="s">
        <v>8513</v>
      </c>
      <c r="H1215" s="1" t="s">
        <v>13867</v>
      </c>
      <c r="I1215" s="1">
        <v>2016.0</v>
      </c>
      <c r="J1215" s="1" t="s">
        <v>8807</v>
      </c>
      <c r="K1215" s="1" t="s">
        <v>571</v>
      </c>
      <c r="L1215" s="1" t="s">
        <v>9093</v>
      </c>
      <c r="M1215" s="1" t="s">
        <v>13868</v>
      </c>
    </row>
    <row r="1216">
      <c r="A1216" s="1" t="s">
        <v>13869</v>
      </c>
      <c r="B1216" s="1" t="s">
        <v>7</v>
      </c>
      <c r="C1216" s="1" t="s">
        <v>1889</v>
      </c>
      <c r="F1216" s="1" t="s">
        <v>13870</v>
      </c>
      <c r="G1216" s="1" t="s">
        <v>8513</v>
      </c>
      <c r="H1216" s="1" t="s">
        <v>11332</v>
      </c>
      <c r="I1216" s="1">
        <v>2012.0</v>
      </c>
      <c r="J1216" s="1" t="s">
        <v>8807</v>
      </c>
      <c r="K1216" s="1" t="s">
        <v>536</v>
      </c>
      <c r="L1216" s="1" t="s">
        <v>9093</v>
      </c>
      <c r="M1216" s="1" t="s">
        <v>13871</v>
      </c>
    </row>
    <row r="1217">
      <c r="A1217" s="1" t="s">
        <v>13872</v>
      </c>
      <c r="B1217" s="1" t="s">
        <v>6</v>
      </c>
      <c r="C1217" s="1" t="s">
        <v>1890</v>
      </c>
      <c r="D1217" s="1"/>
      <c r="E1217" s="1" t="s">
        <v>13873</v>
      </c>
      <c r="F1217" s="1" t="s">
        <v>13874</v>
      </c>
      <c r="G1217" s="1" t="s">
        <v>8545</v>
      </c>
      <c r="H1217" s="1" t="s">
        <v>11294</v>
      </c>
      <c r="I1217" s="1">
        <v>2018.0</v>
      </c>
      <c r="J1217" s="1" t="s">
        <v>8547</v>
      </c>
      <c r="K1217" s="1" t="s">
        <v>766</v>
      </c>
      <c r="L1217" s="1" t="s">
        <v>8607</v>
      </c>
      <c r="M1217" s="1" t="s">
        <v>13875</v>
      </c>
    </row>
    <row r="1218">
      <c r="A1218" s="1" t="s">
        <v>13876</v>
      </c>
      <c r="B1218" s="1" t="s">
        <v>6</v>
      </c>
      <c r="C1218" s="1" t="s">
        <v>1891</v>
      </c>
      <c r="D1218" s="1"/>
      <c r="E1218" s="1" t="s">
        <v>13877</v>
      </c>
      <c r="F1218" s="1" t="s">
        <v>13878</v>
      </c>
      <c r="G1218" s="1" t="s">
        <v>9545</v>
      </c>
      <c r="H1218" s="1" t="s">
        <v>9498</v>
      </c>
      <c r="I1218" s="1">
        <v>2008.0</v>
      </c>
      <c r="J1218" s="1" t="s">
        <v>8547</v>
      </c>
      <c r="K1218" s="1" t="s">
        <v>896</v>
      </c>
      <c r="L1218" s="1" t="s">
        <v>8501</v>
      </c>
      <c r="M1218" s="1" t="s">
        <v>13879</v>
      </c>
    </row>
    <row r="1219">
      <c r="A1219" s="1" t="s">
        <v>13880</v>
      </c>
      <c r="B1219" s="1" t="s">
        <v>6</v>
      </c>
      <c r="C1219" s="1" t="s">
        <v>1892</v>
      </c>
      <c r="D1219" s="1"/>
      <c r="E1219" s="1" t="s">
        <v>13881</v>
      </c>
      <c r="F1219" s="1" t="s">
        <v>13882</v>
      </c>
      <c r="G1219" s="1" t="s">
        <v>8545</v>
      </c>
      <c r="H1219" s="1" t="s">
        <v>13883</v>
      </c>
      <c r="I1219" s="1">
        <v>2020.0</v>
      </c>
      <c r="J1219" s="1" t="s">
        <v>8547</v>
      </c>
      <c r="K1219" s="1" t="s">
        <v>634</v>
      </c>
      <c r="L1219" s="1" t="s">
        <v>8607</v>
      </c>
      <c r="M1219" s="1" t="s">
        <v>13884</v>
      </c>
    </row>
    <row r="1220">
      <c r="A1220" s="1" t="s">
        <v>13885</v>
      </c>
      <c r="B1220" s="1" t="s">
        <v>6</v>
      </c>
      <c r="C1220" s="1" t="s">
        <v>1893</v>
      </c>
      <c r="D1220" s="1"/>
      <c r="E1220" s="1" t="s">
        <v>13886</v>
      </c>
      <c r="F1220" s="1" t="s">
        <v>13887</v>
      </c>
      <c r="G1220" s="1" t="s">
        <v>8513</v>
      </c>
      <c r="H1220" s="1" t="s">
        <v>9092</v>
      </c>
      <c r="I1220" s="1">
        <v>2019.0</v>
      </c>
      <c r="J1220" s="1" t="s">
        <v>8547</v>
      </c>
      <c r="K1220" s="1" t="s">
        <v>681</v>
      </c>
      <c r="L1220" s="1" t="s">
        <v>9656</v>
      </c>
      <c r="M1220" s="1" t="s">
        <v>13888</v>
      </c>
    </row>
    <row r="1221">
      <c r="A1221" s="1" t="s">
        <v>13889</v>
      </c>
      <c r="B1221" s="1" t="s">
        <v>6</v>
      </c>
      <c r="C1221" s="1" t="s">
        <v>1894</v>
      </c>
      <c r="D1221" s="1"/>
      <c r="E1221" s="1" t="s">
        <v>13890</v>
      </c>
      <c r="F1221" s="1" t="s">
        <v>13891</v>
      </c>
      <c r="G1221" s="1" t="s">
        <v>8499</v>
      </c>
      <c r="H1221" s="1" t="s">
        <v>13892</v>
      </c>
      <c r="I1221" s="1">
        <v>2016.0</v>
      </c>
      <c r="J1221" s="1" t="s">
        <v>8493</v>
      </c>
      <c r="K1221" s="1" t="s">
        <v>1579</v>
      </c>
      <c r="L1221" s="1" t="s">
        <v>9641</v>
      </c>
      <c r="M1221" s="1" t="s">
        <v>13893</v>
      </c>
    </row>
    <row r="1222">
      <c r="A1222" s="1" t="s">
        <v>13894</v>
      </c>
      <c r="B1222" s="1" t="s">
        <v>6</v>
      </c>
      <c r="C1222" s="1" t="s">
        <v>1895</v>
      </c>
      <c r="D1222" s="1"/>
      <c r="E1222" s="1" t="s">
        <v>10331</v>
      </c>
      <c r="F1222" s="1" t="s">
        <v>13891</v>
      </c>
      <c r="G1222" s="1" t="s">
        <v>8499</v>
      </c>
      <c r="H1222" s="1" t="s">
        <v>12671</v>
      </c>
      <c r="I1222" s="1">
        <v>2018.0</v>
      </c>
      <c r="J1222" s="1" t="s">
        <v>8493</v>
      </c>
      <c r="K1222" s="1" t="s">
        <v>929</v>
      </c>
      <c r="L1222" s="1" t="s">
        <v>9641</v>
      </c>
      <c r="M1222" s="1" t="s">
        <v>13895</v>
      </c>
    </row>
    <row r="1223">
      <c r="A1223" s="1" t="s">
        <v>13896</v>
      </c>
      <c r="B1223" s="1" t="s">
        <v>7</v>
      </c>
      <c r="C1223" s="1" t="s">
        <v>1896</v>
      </c>
      <c r="D1223" s="1"/>
      <c r="E1223" s="1" t="s">
        <v>13897</v>
      </c>
      <c r="G1223" s="1" t="s">
        <v>8990</v>
      </c>
      <c r="H1223" s="1" t="s">
        <v>9584</v>
      </c>
      <c r="I1223" s="1">
        <v>2020.0</v>
      </c>
      <c r="J1223" s="1" t="s">
        <v>8547</v>
      </c>
      <c r="K1223" s="1" t="s">
        <v>536</v>
      </c>
      <c r="L1223" s="1" t="s">
        <v>8570</v>
      </c>
      <c r="M1223" s="1" t="s">
        <v>13898</v>
      </c>
    </row>
    <row r="1224">
      <c r="A1224" s="1" t="s">
        <v>13899</v>
      </c>
      <c r="B1224" s="1" t="s">
        <v>7</v>
      </c>
      <c r="C1224" s="1" t="s">
        <v>1897</v>
      </c>
      <c r="F1224" s="1" t="s">
        <v>13900</v>
      </c>
      <c r="G1224" s="1" t="s">
        <v>8513</v>
      </c>
      <c r="H1224" s="1" t="s">
        <v>12911</v>
      </c>
      <c r="I1224" s="1">
        <v>2021.0</v>
      </c>
      <c r="J1224" s="1" t="s">
        <v>9076</v>
      </c>
      <c r="K1224" s="1" t="s">
        <v>526</v>
      </c>
      <c r="L1224" s="1" t="s">
        <v>13901</v>
      </c>
      <c r="M1224" s="1" t="s">
        <v>13902</v>
      </c>
    </row>
    <row r="1225">
      <c r="A1225" s="1" t="s">
        <v>13903</v>
      </c>
      <c r="B1225" s="1" t="s">
        <v>6</v>
      </c>
      <c r="C1225" s="1" t="s">
        <v>1898</v>
      </c>
      <c r="D1225" s="1"/>
      <c r="E1225" s="1" t="s">
        <v>13904</v>
      </c>
      <c r="F1225" s="1" t="s">
        <v>13905</v>
      </c>
      <c r="G1225" s="1" t="s">
        <v>9391</v>
      </c>
      <c r="H1225" s="1" t="s">
        <v>13906</v>
      </c>
      <c r="I1225" s="1">
        <v>2020.0</v>
      </c>
      <c r="J1225" s="1" t="s">
        <v>9076</v>
      </c>
      <c r="K1225" s="1" t="s">
        <v>664</v>
      </c>
      <c r="L1225" s="1" t="s">
        <v>9272</v>
      </c>
      <c r="M1225" s="1" t="s">
        <v>13907</v>
      </c>
    </row>
    <row r="1226">
      <c r="A1226" s="1" t="s">
        <v>13908</v>
      </c>
      <c r="B1226" s="1" t="s">
        <v>6</v>
      </c>
      <c r="C1226" s="1" t="s">
        <v>1899</v>
      </c>
      <c r="D1226" s="1"/>
      <c r="E1226" s="1" t="s">
        <v>13909</v>
      </c>
      <c r="F1226" s="1" t="s">
        <v>13910</v>
      </c>
      <c r="G1226" s="1" t="s">
        <v>13911</v>
      </c>
      <c r="H1226" s="1" t="s">
        <v>13912</v>
      </c>
      <c r="I1226" s="1">
        <v>2015.0</v>
      </c>
      <c r="J1226" s="1" t="s">
        <v>8507</v>
      </c>
      <c r="K1226" s="1" t="s">
        <v>540</v>
      </c>
      <c r="L1226" s="1" t="s">
        <v>9585</v>
      </c>
      <c r="M1226" s="1" t="s">
        <v>13913</v>
      </c>
    </row>
    <row r="1227">
      <c r="A1227" s="1" t="s">
        <v>13914</v>
      </c>
      <c r="B1227" s="1" t="s">
        <v>7</v>
      </c>
      <c r="C1227" s="1" t="s">
        <v>1900</v>
      </c>
      <c r="F1227" s="1" t="s">
        <v>13915</v>
      </c>
      <c r="G1227" s="1" t="s">
        <v>8638</v>
      </c>
      <c r="H1227" s="1" t="s">
        <v>13916</v>
      </c>
      <c r="I1227" s="1">
        <v>2019.0</v>
      </c>
      <c r="J1227" s="1" t="s">
        <v>8493</v>
      </c>
      <c r="K1227" s="1" t="s">
        <v>571</v>
      </c>
      <c r="L1227" s="1" t="s">
        <v>11078</v>
      </c>
      <c r="M1227" s="1" t="s">
        <v>13917</v>
      </c>
    </row>
    <row r="1228">
      <c r="A1228" s="1" t="s">
        <v>13918</v>
      </c>
      <c r="B1228" s="1" t="s">
        <v>6</v>
      </c>
      <c r="C1228" s="1" t="s">
        <v>1901</v>
      </c>
      <c r="D1228" s="1"/>
      <c r="E1228" s="1" t="s">
        <v>13919</v>
      </c>
      <c r="F1228" s="1" t="s">
        <v>13920</v>
      </c>
      <c r="G1228" s="1" t="s">
        <v>8513</v>
      </c>
      <c r="H1228" s="1" t="s">
        <v>8708</v>
      </c>
      <c r="I1228" s="1">
        <v>1976.0</v>
      </c>
      <c r="J1228" s="1" t="s">
        <v>8507</v>
      </c>
      <c r="K1228" s="1" t="s">
        <v>803</v>
      </c>
      <c r="L1228" s="1" t="s">
        <v>13921</v>
      </c>
      <c r="M1228" s="1" t="s">
        <v>13922</v>
      </c>
    </row>
    <row r="1229">
      <c r="A1229" s="1" t="s">
        <v>13923</v>
      </c>
      <c r="B1229" s="1" t="s">
        <v>6</v>
      </c>
      <c r="C1229" s="1" t="s">
        <v>1902</v>
      </c>
      <c r="D1229" s="1"/>
      <c r="E1229" s="1" t="s">
        <v>13924</v>
      </c>
      <c r="F1229" s="1" t="s">
        <v>13925</v>
      </c>
      <c r="G1229" s="1" t="s">
        <v>8513</v>
      </c>
      <c r="H1229" s="1" t="s">
        <v>13926</v>
      </c>
      <c r="I1229" s="1">
        <v>2016.0</v>
      </c>
      <c r="J1229" s="1" t="s">
        <v>8493</v>
      </c>
      <c r="K1229" s="1" t="s">
        <v>803</v>
      </c>
      <c r="L1229" s="1" t="s">
        <v>9002</v>
      </c>
      <c r="M1229" s="1" t="s">
        <v>13927</v>
      </c>
    </row>
    <row r="1230">
      <c r="A1230" s="1" t="s">
        <v>13928</v>
      </c>
      <c r="B1230" s="1" t="s">
        <v>6</v>
      </c>
      <c r="C1230" s="1" t="s">
        <v>1903</v>
      </c>
      <c r="D1230" s="1"/>
      <c r="E1230" s="1" t="s">
        <v>13929</v>
      </c>
      <c r="F1230" s="1" t="s">
        <v>13930</v>
      </c>
      <c r="G1230" s="1" t="s">
        <v>8513</v>
      </c>
      <c r="H1230" s="1" t="s">
        <v>10069</v>
      </c>
      <c r="I1230" s="1">
        <v>2009.0</v>
      </c>
      <c r="J1230" s="1" t="s">
        <v>8515</v>
      </c>
      <c r="K1230" s="1" t="s">
        <v>750</v>
      </c>
      <c r="L1230" s="1" t="s">
        <v>11174</v>
      </c>
      <c r="M1230" s="1" t="s">
        <v>13931</v>
      </c>
    </row>
    <row r="1231">
      <c r="A1231" s="1" t="s">
        <v>13932</v>
      </c>
      <c r="B1231" s="1" t="s">
        <v>6</v>
      </c>
      <c r="C1231" s="1" t="s">
        <v>1904</v>
      </c>
      <c r="D1231" s="1"/>
      <c r="E1231" s="1" t="s">
        <v>13933</v>
      </c>
      <c r="F1231" s="1" t="s">
        <v>13934</v>
      </c>
      <c r="G1231" s="1" t="s">
        <v>9727</v>
      </c>
      <c r="H1231" s="1" t="s">
        <v>13935</v>
      </c>
      <c r="I1231" s="1">
        <v>2012.0</v>
      </c>
      <c r="J1231" s="1" t="s">
        <v>8507</v>
      </c>
      <c r="K1231" s="1" t="s">
        <v>573</v>
      </c>
      <c r="L1231" s="1" t="s">
        <v>8691</v>
      </c>
      <c r="M1231" s="1" t="s">
        <v>13936</v>
      </c>
    </row>
    <row r="1232">
      <c r="A1232" s="1" t="s">
        <v>13937</v>
      </c>
      <c r="B1232" s="1" t="s">
        <v>6</v>
      </c>
      <c r="C1232" s="1" t="s">
        <v>1905</v>
      </c>
      <c r="D1232" s="1"/>
      <c r="E1232" s="1" t="s">
        <v>13938</v>
      </c>
      <c r="G1232" s="1" t="s">
        <v>8777</v>
      </c>
      <c r="H1232" s="1" t="s">
        <v>13939</v>
      </c>
      <c r="I1232" s="1">
        <v>2016.0</v>
      </c>
      <c r="J1232" s="1" t="s">
        <v>8547</v>
      </c>
      <c r="K1232" s="1" t="s">
        <v>664</v>
      </c>
      <c r="L1232" s="1" t="s">
        <v>8663</v>
      </c>
      <c r="M1232" s="1" t="s">
        <v>13940</v>
      </c>
    </row>
    <row r="1233">
      <c r="A1233" s="1" t="s">
        <v>13941</v>
      </c>
      <c r="B1233" s="1" t="s">
        <v>7</v>
      </c>
      <c r="C1233" s="1" t="s">
        <v>1906</v>
      </c>
      <c r="F1233" s="1" t="s">
        <v>13942</v>
      </c>
      <c r="G1233" s="1" t="s">
        <v>8734</v>
      </c>
      <c r="H1233" s="1" t="s">
        <v>13943</v>
      </c>
      <c r="I1233" s="1">
        <v>2015.0</v>
      </c>
      <c r="J1233" s="1" t="s">
        <v>8493</v>
      </c>
      <c r="K1233" s="1" t="s">
        <v>536</v>
      </c>
      <c r="L1233" s="1" t="s">
        <v>8565</v>
      </c>
      <c r="M1233" s="1" t="s">
        <v>13944</v>
      </c>
    </row>
    <row r="1234">
      <c r="A1234" s="1" t="s">
        <v>13945</v>
      </c>
      <c r="B1234" s="1" t="s">
        <v>6</v>
      </c>
      <c r="C1234" s="1" t="s">
        <v>1907</v>
      </c>
      <c r="D1234" s="1"/>
      <c r="E1234" s="1" t="s">
        <v>13946</v>
      </c>
      <c r="F1234" s="1" t="s">
        <v>13947</v>
      </c>
      <c r="G1234" s="1" t="s">
        <v>9356</v>
      </c>
      <c r="H1234" s="1" t="s">
        <v>8892</v>
      </c>
      <c r="I1234" s="1">
        <v>2009.0</v>
      </c>
      <c r="J1234" s="1" t="s">
        <v>8507</v>
      </c>
      <c r="K1234" s="1" t="s">
        <v>761</v>
      </c>
      <c r="L1234" s="1" t="s">
        <v>8858</v>
      </c>
      <c r="M1234" s="1" t="s">
        <v>13948</v>
      </c>
    </row>
    <row r="1235">
      <c r="A1235" s="1" t="s">
        <v>13949</v>
      </c>
      <c r="B1235" s="1" t="s">
        <v>7</v>
      </c>
      <c r="C1235" s="1" t="s">
        <v>1908</v>
      </c>
      <c r="F1235" s="1" t="s">
        <v>13950</v>
      </c>
      <c r="G1235" s="1" t="s">
        <v>8638</v>
      </c>
      <c r="H1235" s="1" t="s">
        <v>10930</v>
      </c>
      <c r="I1235" s="1">
        <v>2015.0</v>
      </c>
      <c r="J1235" s="1" t="s">
        <v>8547</v>
      </c>
      <c r="K1235" s="1" t="s">
        <v>536</v>
      </c>
      <c r="L1235" s="1" t="s">
        <v>13951</v>
      </c>
      <c r="M1235" s="1" t="s">
        <v>13952</v>
      </c>
    </row>
    <row r="1236">
      <c r="A1236" s="1" t="s">
        <v>13953</v>
      </c>
      <c r="B1236" s="1" t="s">
        <v>6</v>
      </c>
      <c r="C1236" s="1" t="s">
        <v>1909</v>
      </c>
      <c r="D1236" s="1"/>
      <c r="E1236" s="1" t="s">
        <v>13954</v>
      </c>
      <c r="F1236" s="1" t="s">
        <v>13955</v>
      </c>
      <c r="G1236" s="1" t="s">
        <v>13956</v>
      </c>
      <c r="H1236" s="1" t="s">
        <v>13957</v>
      </c>
      <c r="I1236" s="1">
        <v>2006.0</v>
      </c>
      <c r="J1236" s="1" t="s">
        <v>8515</v>
      </c>
      <c r="K1236" s="1" t="s">
        <v>1910</v>
      </c>
      <c r="L1236" s="1" t="s">
        <v>8783</v>
      </c>
      <c r="M1236" s="1" t="s">
        <v>13958</v>
      </c>
    </row>
    <row r="1237">
      <c r="A1237" s="1" t="s">
        <v>13959</v>
      </c>
      <c r="B1237" s="1" t="s">
        <v>6</v>
      </c>
      <c r="C1237" s="1" t="s">
        <v>1911</v>
      </c>
      <c r="D1237" s="1"/>
      <c r="E1237" s="1" t="s">
        <v>13960</v>
      </c>
      <c r="F1237" s="1" t="s">
        <v>13960</v>
      </c>
      <c r="G1237" s="1" t="s">
        <v>9478</v>
      </c>
      <c r="H1237" s="1" t="s">
        <v>12097</v>
      </c>
      <c r="I1237" s="1">
        <v>1992.0</v>
      </c>
      <c r="J1237" s="1" t="s">
        <v>8493</v>
      </c>
      <c r="K1237" s="1" t="s">
        <v>591</v>
      </c>
      <c r="L1237" s="1" t="s">
        <v>8626</v>
      </c>
      <c r="M1237" s="1" t="s">
        <v>13961</v>
      </c>
    </row>
    <row r="1238">
      <c r="A1238" s="1" t="s">
        <v>13962</v>
      </c>
      <c r="B1238" s="1" t="s">
        <v>6</v>
      </c>
      <c r="C1238" s="1" t="s">
        <v>1912</v>
      </c>
      <c r="D1238" s="1"/>
      <c r="E1238" s="1" t="s">
        <v>13960</v>
      </c>
      <c r="F1238" s="1" t="s">
        <v>13963</v>
      </c>
      <c r="G1238" s="1" t="s">
        <v>9478</v>
      </c>
      <c r="H1238" s="1" t="s">
        <v>12535</v>
      </c>
      <c r="I1238" s="1">
        <v>1992.0</v>
      </c>
      <c r="J1238" s="1" t="s">
        <v>8493</v>
      </c>
      <c r="K1238" s="1" t="s">
        <v>805</v>
      </c>
      <c r="L1238" s="1" t="s">
        <v>8626</v>
      </c>
      <c r="M1238" s="1" t="s">
        <v>13964</v>
      </c>
    </row>
    <row r="1239">
      <c r="A1239" s="1" t="s">
        <v>13965</v>
      </c>
      <c r="B1239" s="1" t="s">
        <v>6</v>
      </c>
      <c r="C1239" s="1" t="s">
        <v>1913</v>
      </c>
      <c r="D1239" s="1"/>
      <c r="E1239" s="1" t="s">
        <v>13966</v>
      </c>
      <c r="G1239" s="1" t="s">
        <v>13967</v>
      </c>
      <c r="H1239" s="1" t="s">
        <v>8936</v>
      </c>
      <c r="I1239" s="1">
        <v>2017.0</v>
      </c>
      <c r="J1239" s="1" t="s">
        <v>8547</v>
      </c>
      <c r="K1239" s="1" t="s">
        <v>595</v>
      </c>
      <c r="L1239" s="1" t="s">
        <v>8646</v>
      </c>
      <c r="M1239" s="1" t="s">
        <v>13968</v>
      </c>
    </row>
    <row r="1240">
      <c r="A1240" s="1" t="s">
        <v>13969</v>
      </c>
      <c r="B1240" s="1" t="s">
        <v>7</v>
      </c>
      <c r="C1240" s="1" t="s">
        <v>1914</v>
      </c>
      <c r="F1240" s="1" t="s">
        <v>13970</v>
      </c>
      <c r="G1240" s="1" t="s">
        <v>8588</v>
      </c>
      <c r="H1240" s="1" t="s">
        <v>9277</v>
      </c>
      <c r="I1240" s="1">
        <v>2018.0</v>
      </c>
      <c r="J1240" s="1" t="s">
        <v>8493</v>
      </c>
      <c r="K1240" s="1" t="s">
        <v>536</v>
      </c>
      <c r="L1240" s="1" t="s">
        <v>8595</v>
      </c>
      <c r="M1240" s="1" t="s">
        <v>13971</v>
      </c>
    </row>
    <row r="1241">
      <c r="A1241" s="1" t="s">
        <v>13972</v>
      </c>
      <c r="B1241" s="1" t="s">
        <v>7</v>
      </c>
      <c r="C1241" s="1" t="s">
        <v>1915</v>
      </c>
      <c r="F1241" s="1" t="s">
        <v>13973</v>
      </c>
      <c r="H1241" s="1" t="s">
        <v>13974</v>
      </c>
      <c r="I1241" s="1">
        <v>2015.0</v>
      </c>
      <c r="J1241" s="1" t="s">
        <v>8493</v>
      </c>
      <c r="K1241" s="1" t="s">
        <v>536</v>
      </c>
      <c r="L1241" s="1" t="s">
        <v>8717</v>
      </c>
      <c r="M1241" s="1" t="s">
        <v>13975</v>
      </c>
    </row>
    <row r="1242">
      <c r="A1242" s="1" t="s">
        <v>13976</v>
      </c>
      <c r="B1242" s="1" t="s">
        <v>7</v>
      </c>
      <c r="C1242" s="1" t="s">
        <v>1916</v>
      </c>
      <c r="F1242" s="1" t="s">
        <v>13977</v>
      </c>
      <c r="G1242" s="1" t="s">
        <v>8513</v>
      </c>
      <c r="H1242" s="1" t="s">
        <v>9255</v>
      </c>
      <c r="I1242" s="1">
        <v>2020.0</v>
      </c>
      <c r="J1242" s="1" t="s">
        <v>8493</v>
      </c>
      <c r="K1242" s="1" t="s">
        <v>628</v>
      </c>
      <c r="L1242" s="1" t="s">
        <v>13978</v>
      </c>
      <c r="M1242" s="1" t="s">
        <v>13979</v>
      </c>
    </row>
    <row r="1243">
      <c r="A1243" s="1" t="s">
        <v>13980</v>
      </c>
      <c r="B1243" s="1" t="s">
        <v>6</v>
      </c>
      <c r="C1243" s="1" t="s">
        <v>1917</v>
      </c>
      <c r="D1243" s="1"/>
      <c r="E1243" s="1" t="s">
        <v>13981</v>
      </c>
      <c r="F1243" s="1" t="s">
        <v>13982</v>
      </c>
      <c r="G1243" s="1" t="s">
        <v>8513</v>
      </c>
      <c r="H1243" s="1" t="s">
        <v>8540</v>
      </c>
      <c r="I1243" s="1">
        <v>1958.0</v>
      </c>
      <c r="J1243" s="1" t="s">
        <v>8645</v>
      </c>
      <c r="K1243" s="1" t="s">
        <v>805</v>
      </c>
      <c r="L1243" s="1" t="s">
        <v>13983</v>
      </c>
      <c r="M1243" s="1" t="s">
        <v>13984</v>
      </c>
    </row>
    <row r="1244">
      <c r="A1244" s="1" t="s">
        <v>13985</v>
      </c>
      <c r="B1244" s="1" t="s">
        <v>6</v>
      </c>
      <c r="C1244" s="1" t="s">
        <v>438</v>
      </c>
      <c r="D1244" s="1"/>
      <c r="E1244" s="1" t="s">
        <v>13986</v>
      </c>
      <c r="F1244" s="1" t="s">
        <v>13987</v>
      </c>
      <c r="G1244" s="1" t="s">
        <v>9356</v>
      </c>
      <c r="H1244" s="1" t="s">
        <v>8892</v>
      </c>
      <c r="I1244" s="1">
        <v>2002.0</v>
      </c>
      <c r="J1244" s="1" t="s">
        <v>8515</v>
      </c>
      <c r="K1244" s="1" t="s">
        <v>1377</v>
      </c>
      <c r="L1244" s="1" t="s">
        <v>8522</v>
      </c>
      <c r="M1244" s="1" t="s">
        <v>13988</v>
      </c>
    </row>
    <row r="1245">
      <c r="A1245" s="1" t="s">
        <v>13989</v>
      </c>
      <c r="B1245" s="1" t="s">
        <v>6</v>
      </c>
      <c r="C1245" s="1" t="s">
        <v>1918</v>
      </c>
      <c r="D1245" s="1"/>
      <c r="E1245" s="1" t="s">
        <v>13990</v>
      </c>
      <c r="F1245" s="1" t="s">
        <v>13991</v>
      </c>
      <c r="G1245" s="1" t="s">
        <v>10478</v>
      </c>
      <c r="H1245" s="1" t="s">
        <v>13992</v>
      </c>
      <c r="I1245" s="1">
        <v>2018.0</v>
      </c>
      <c r="J1245" s="1" t="s">
        <v>8493</v>
      </c>
      <c r="K1245" s="1" t="s">
        <v>567</v>
      </c>
      <c r="L1245" s="1" t="s">
        <v>8772</v>
      </c>
      <c r="M1245" s="1" t="s">
        <v>13993</v>
      </c>
    </row>
    <row r="1246">
      <c r="A1246" s="1" t="s">
        <v>13994</v>
      </c>
      <c r="B1246" s="1" t="s">
        <v>6</v>
      </c>
      <c r="C1246" s="1" t="s">
        <v>1919</v>
      </c>
      <c r="D1246" s="1"/>
      <c r="E1246" s="1" t="s">
        <v>13995</v>
      </c>
      <c r="G1246" s="1" t="s">
        <v>13996</v>
      </c>
      <c r="H1246" s="1" t="s">
        <v>13997</v>
      </c>
      <c r="I1246" s="1">
        <v>2015.0</v>
      </c>
      <c r="J1246" s="1" t="s">
        <v>8547</v>
      </c>
      <c r="K1246" s="1" t="s">
        <v>923</v>
      </c>
      <c r="L1246" s="1" t="s">
        <v>8646</v>
      </c>
      <c r="M1246" s="1" t="s">
        <v>13998</v>
      </c>
    </row>
    <row r="1247">
      <c r="A1247" s="1" t="s">
        <v>13999</v>
      </c>
      <c r="B1247" s="1" t="s">
        <v>6</v>
      </c>
      <c r="C1247" s="1" t="s">
        <v>1920</v>
      </c>
      <c r="D1247" s="1"/>
      <c r="E1247" s="1" t="s">
        <v>14000</v>
      </c>
      <c r="F1247" s="1" t="s">
        <v>14001</v>
      </c>
      <c r="G1247" s="1" t="s">
        <v>8513</v>
      </c>
      <c r="H1247" s="1" t="s">
        <v>9891</v>
      </c>
      <c r="I1247" s="1">
        <v>2016.0</v>
      </c>
      <c r="J1247" s="1" t="s">
        <v>8493</v>
      </c>
      <c r="K1247" s="1" t="s">
        <v>700</v>
      </c>
      <c r="L1247" s="1" t="s">
        <v>9425</v>
      </c>
      <c r="M1247" s="1" t="s">
        <v>14002</v>
      </c>
    </row>
    <row r="1248">
      <c r="A1248" s="1" t="s">
        <v>14003</v>
      </c>
      <c r="B1248" s="1" t="s">
        <v>7</v>
      </c>
      <c r="C1248" s="1" t="s">
        <v>1921</v>
      </c>
      <c r="F1248" s="1" t="s">
        <v>14004</v>
      </c>
      <c r="G1248" s="1" t="s">
        <v>8722</v>
      </c>
      <c r="H1248" s="1" t="s">
        <v>14005</v>
      </c>
      <c r="I1248" s="1">
        <v>2017.0</v>
      </c>
      <c r="J1248" s="1" t="s">
        <v>8493</v>
      </c>
      <c r="K1248" s="1" t="s">
        <v>536</v>
      </c>
      <c r="L1248" s="1" t="s">
        <v>11790</v>
      </c>
      <c r="M1248" s="1" t="s">
        <v>14006</v>
      </c>
    </row>
    <row r="1249">
      <c r="A1249" s="1" t="s">
        <v>14007</v>
      </c>
      <c r="B1249" s="1" t="s">
        <v>6</v>
      </c>
      <c r="C1249" s="1" t="s">
        <v>1922</v>
      </c>
      <c r="D1249" s="1"/>
      <c r="E1249" s="1" t="s">
        <v>14008</v>
      </c>
      <c r="F1249" s="1" t="s">
        <v>14009</v>
      </c>
      <c r="G1249" s="1" t="s">
        <v>12072</v>
      </c>
      <c r="H1249" s="1" t="s">
        <v>8882</v>
      </c>
      <c r="I1249" s="1">
        <v>2010.0</v>
      </c>
      <c r="J1249" s="1" t="s">
        <v>9260</v>
      </c>
      <c r="K1249" s="1" t="s">
        <v>664</v>
      </c>
      <c r="L1249" s="1" t="s">
        <v>9104</v>
      </c>
      <c r="M1249" s="1" t="s">
        <v>14010</v>
      </c>
    </row>
    <row r="1250">
      <c r="A1250" s="1" t="s">
        <v>14011</v>
      </c>
      <c r="B1250" s="1" t="s">
        <v>6</v>
      </c>
      <c r="C1250" s="1" t="s">
        <v>1923</v>
      </c>
      <c r="D1250" s="1"/>
      <c r="E1250" s="1" t="s">
        <v>14012</v>
      </c>
      <c r="G1250" s="1" t="s">
        <v>8672</v>
      </c>
      <c r="H1250" s="1" t="s">
        <v>14013</v>
      </c>
      <c r="I1250" s="1">
        <v>2018.0</v>
      </c>
      <c r="J1250" s="1" t="s">
        <v>8613</v>
      </c>
      <c r="K1250" s="1" t="s">
        <v>618</v>
      </c>
      <c r="L1250" s="1" t="s">
        <v>8663</v>
      </c>
      <c r="M1250" s="1" t="s">
        <v>14014</v>
      </c>
    </row>
    <row r="1251">
      <c r="A1251" s="1" t="s">
        <v>14015</v>
      </c>
      <c r="B1251" s="1" t="s">
        <v>7</v>
      </c>
      <c r="C1251" s="1" t="s">
        <v>1924</v>
      </c>
      <c r="F1251" s="1" t="s">
        <v>14016</v>
      </c>
      <c r="G1251" s="1" t="s">
        <v>8611</v>
      </c>
      <c r="H1251" s="1" t="s">
        <v>12216</v>
      </c>
      <c r="I1251" s="1">
        <v>2015.0</v>
      </c>
      <c r="J1251" s="1" t="s">
        <v>8493</v>
      </c>
      <c r="K1251" s="1" t="s">
        <v>628</v>
      </c>
      <c r="L1251" s="1" t="s">
        <v>14017</v>
      </c>
      <c r="M1251" s="1" t="s">
        <v>14018</v>
      </c>
    </row>
    <row r="1252">
      <c r="A1252" s="1" t="s">
        <v>14019</v>
      </c>
      <c r="B1252" s="1" t="s">
        <v>6</v>
      </c>
      <c r="C1252" s="1" t="s">
        <v>1925</v>
      </c>
      <c r="D1252" s="1"/>
      <c r="E1252" s="1" t="s">
        <v>14020</v>
      </c>
      <c r="F1252" s="1" t="s">
        <v>14021</v>
      </c>
      <c r="G1252" s="1" t="s">
        <v>11347</v>
      </c>
      <c r="H1252" s="1" t="s">
        <v>14022</v>
      </c>
      <c r="I1252" s="1">
        <v>2016.0</v>
      </c>
      <c r="J1252" s="1" t="s">
        <v>8493</v>
      </c>
      <c r="K1252" s="1" t="s">
        <v>717</v>
      </c>
      <c r="L1252" s="1" t="s">
        <v>14023</v>
      </c>
      <c r="M1252" s="1" t="s">
        <v>14024</v>
      </c>
    </row>
    <row r="1253">
      <c r="A1253" s="1" t="s">
        <v>14025</v>
      </c>
      <c r="B1253" s="1" t="s">
        <v>6</v>
      </c>
      <c r="C1253" s="1" t="s">
        <v>1926</v>
      </c>
      <c r="D1253" s="1"/>
      <c r="E1253" s="1" t="s">
        <v>13392</v>
      </c>
      <c r="F1253" s="1" t="s">
        <v>14026</v>
      </c>
      <c r="G1253" s="1" t="s">
        <v>8513</v>
      </c>
      <c r="H1253" s="1" t="s">
        <v>11261</v>
      </c>
      <c r="I1253" s="1">
        <v>2016.0</v>
      </c>
      <c r="J1253" s="1" t="s">
        <v>8493</v>
      </c>
      <c r="K1253" s="1" t="s">
        <v>965</v>
      </c>
      <c r="L1253" s="1" t="s">
        <v>9641</v>
      </c>
      <c r="M1253" s="1" t="s">
        <v>14027</v>
      </c>
    </row>
    <row r="1254">
      <c r="A1254" s="1" t="s">
        <v>14028</v>
      </c>
      <c r="B1254" s="1" t="s">
        <v>6</v>
      </c>
      <c r="C1254" s="1" t="s">
        <v>1927</v>
      </c>
      <c r="D1254" s="1"/>
      <c r="E1254" s="1" t="s">
        <v>14029</v>
      </c>
      <c r="F1254" s="1" t="s">
        <v>14030</v>
      </c>
      <c r="H1254" s="1" t="s">
        <v>11356</v>
      </c>
      <c r="I1254" s="1">
        <v>2017.0</v>
      </c>
      <c r="J1254" s="1" t="s">
        <v>8613</v>
      </c>
      <c r="K1254" s="1" t="s">
        <v>602</v>
      </c>
      <c r="L1254" s="1" t="s">
        <v>8501</v>
      </c>
      <c r="M1254" s="1" t="s">
        <v>14031</v>
      </c>
    </row>
    <row r="1255">
      <c r="A1255" s="1" t="s">
        <v>14032</v>
      </c>
      <c r="B1255" s="1" t="s">
        <v>7</v>
      </c>
      <c r="C1255" s="1" t="s">
        <v>1928</v>
      </c>
      <c r="F1255" s="1" t="s">
        <v>14033</v>
      </c>
      <c r="G1255" s="1" t="s">
        <v>8638</v>
      </c>
      <c r="H1255" s="1" t="s">
        <v>8521</v>
      </c>
      <c r="I1255" s="1">
        <v>2018.0</v>
      </c>
      <c r="J1255" s="1" t="s">
        <v>8613</v>
      </c>
      <c r="K1255" s="1" t="s">
        <v>536</v>
      </c>
      <c r="L1255" s="1" t="s">
        <v>14034</v>
      </c>
      <c r="M1255" s="1" t="s">
        <v>14035</v>
      </c>
    </row>
    <row r="1256">
      <c r="A1256" s="1" t="s">
        <v>14036</v>
      </c>
      <c r="B1256" s="1" t="s">
        <v>6</v>
      </c>
      <c r="C1256" s="1" t="s">
        <v>1929</v>
      </c>
      <c r="D1256" s="1"/>
      <c r="E1256" s="1" t="s">
        <v>14037</v>
      </c>
      <c r="F1256" s="1" t="s">
        <v>14038</v>
      </c>
      <c r="G1256" s="1" t="s">
        <v>8545</v>
      </c>
      <c r="H1256" s="1" t="s">
        <v>11755</v>
      </c>
      <c r="I1256" s="1">
        <v>2012.0</v>
      </c>
      <c r="J1256" s="1" t="s">
        <v>8613</v>
      </c>
      <c r="K1256" s="1" t="s">
        <v>836</v>
      </c>
      <c r="L1256" s="1" t="s">
        <v>8663</v>
      </c>
      <c r="M1256" s="1" t="s">
        <v>14039</v>
      </c>
    </row>
    <row r="1257">
      <c r="A1257" s="1" t="s">
        <v>14040</v>
      </c>
      <c r="B1257" s="1" t="s">
        <v>6</v>
      </c>
      <c r="C1257" s="1" t="s">
        <v>1930</v>
      </c>
      <c r="D1257" s="1"/>
      <c r="E1257" s="1" t="s">
        <v>14041</v>
      </c>
      <c r="F1257" s="1" t="s">
        <v>14042</v>
      </c>
      <c r="G1257" s="1" t="s">
        <v>8678</v>
      </c>
      <c r="H1257" s="1" t="s">
        <v>13406</v>
      </c>
      <c r="I1257" s="1">
        <v>2018.0</v>
      </c>
      <c r="J1257" s="1" t="s">
        <v>8680</v>
      </c>
      <c r="K1257" s="1" t="s">
        <v>563</v>
      </c>
      <c r="L1257" s="1" t="s">
        <v>14043</v>
      </c>
      <c r="M1257" s="1" t="s">
        <v>14044</v>
      </c>
    </row>
    <row r="1258">
      <c r="A1258" s="1" t="s">
        <v>14045</v>
      </c>
      <c r="B1258" s="1" t="s">
        <v>6</v>
      </c>
      <c r="C1258" s="1" t="s">
        <v>1931</v>
      </c>
      <c r="D1258" s="1"/>
      <c r="E1258" s="1" t="s">
        <v>14046</v>
      </c>
      <c r="F1258" s="1" t="s">
        <v>14047</v>
      </c>
      <c r="G1258" s="1" t="s">
        <v>8513</v>
      </c>
      <c r="H1258" s="1" t="s">
        <v>8521</v>
      </c>
      <c r="I1258" s="1">
        <v>2000.0</v>
      </c>
      <c r="J1258" s="1" t="s">
        <v>8515</v>
      </c>
      <c r="K1258" s="1" t="s">
        <v>685</v>
      </c>
      <c r="L1258" s="1" t="s">
        <v>8522</v>
      </c>
      <c r="M1258" s="1" t="s">
        <v>14048</v>
      </c>
    </row>
    <row r="1259">
      <c r="A1259" s="1" t="s">
        <v>14049</v>
      </c>
      <c r="B1259" s="1" t="s">
        <v>6</v>
      </c>
      <c r="C1259" s="1" t="s">
        <v>1932</v>
      </c>
      <c r="D1259" s="1"/>
      <c r="E1259" s="1" t="s">
        <v>14050</v>
      </c>
      <c r="F1259" s="1" t="s">
        <v>14051</v>
      </c>
      <c r="G1259" s="1" t="s">
        <v>8545</v>
      </c>
      <c r="H1259" s="1" t="s">
        <v>9493</v>
      </c>
      <c r="I1259" s="1">
        <v>1996.0</v>
      </c>
      <c r="J1259" s="1" t="s">
        <v>8547</v>
      </c>
      <c r="K1259" s="1" t="s">
        <v>722</v>
      </c>
      <c r="L1259" s="1" t="s">
        <v>8681</v>
      </c>
      <c r="M1259" s="1" t="s">
        <v>14052</v>
      </c>
    </row>
    <row r="1260">
      <c r="A1260" s="1" t="s">
        <v>14053</v>
      </c>
      <c r="B1260" s="1" t="s">
        <v>6</v>
      </c>
      <c r="C1260" s="1" t="s">
        <v>1933</v>
      </c>
      <c r="D1260" s="1"/>
      <c r="E1260" s="1" t="s">
        <v>14054</v>
      </c>
      <c r="F1260" s="1" t="s">
        <v>14055</v>
      </c>
      <c r="G1260" s="1" t="s">
        <v>8545</v>
      </c>
      <c r="H1260" s="1" t="s">
        <v>9793</v>
      </c>
      <c r="I1260" s="1">
        <v>2014.0</v>
      </c>
      <c r="J1260" s="1" t="s">
        <v>8613</v>
      </c>
      <c r="K1260" s="1" t="s">
        <v>705</v>
      </c>
      <c r="L1260" s="1" t="s">
        <v>14056</v>
      </c>
      <c r="M1260" s="1" t="s">
        <v>14057</v>
      </c>
    </row>
    <row r="1261">
      <c r="A1261" s="1" t="s">
        <v>14058</v>
      </c>
      <c r="B1261" s="1" t="s">
        <v>6</v>
      </c>
      <c r="C1261" s="1" t="s">
        <v>1934</v>
      </c>
      <c r="F1261" s="1" t="s">
        <v>14059</v>
      </c>
      <c r="G1261" s="1" t="s">
        <v>8545</v>
      </c>
      <c r="H1261" s="1" t="s">
        <v>9298</v>
      </c>
      <c r="I1261" s="1">
        <v>1976.0</v>
      </c>
      <c r="J1261" s="1" t="s">
        <v>8613</v>
      </c>
      <c r="K1261" s="1" t="s">
        <v>662</v>
      </c>
      <c r="L1261" s="1" t="s">
        <v>8772</v>
      </c>
      <c r="M1261" s="1" t="s">
        <v>14060</v>
      </c>
    </row>
    <row r="1262">
      <c r="A1262" s="1" t="s">
        <v>14061</v>
      </c>
      <c r="B1262" s="1" t="s">
        <v>6</v>
      </c>
      <c r="C1262" s="1" t="s">
        <v>1935</v>
      </c>
      <c r="D1262" s="1"/>
      <c r="E1262" s="1" t="s">
        <v>14062</v>
      </c>
      <c r="F1262" s="1" t="s">
        <v>14063</v>
      </c>
      <c r="G1262" s="1" t="s">
        <v>8545</v>
      </c>
      <c r="H1262" s="1" t="s">
        <v>8961</v>
      </c>
      <c r="I1262" s="1">
        <v>2014.0</v>
      </c>
      <c r="J1262" s="1" t="s">
        <v>8547</v>
      </c>
      <c r="K1262" s="1" t="s">
        <v>563</v>
      </c>
      <c r="L1262" s="1" t="s">
        <v>8709</v>
      </c>
      <c r="M1262" s="1" t="s">
        <v>14064</v>
      </c>
    </row>
    <row r="1263">
      <c r="A1263" s="1" t="s">
        <v>14065</v>
      </c>
      <c r="B1263" s="1" t="s">
        <v>6</v>
      </c>
      <c r="C1263" s="1" t="s">
        <v>1936</v>
      </c>
      <c r="D1263" s="1"/>
      <c r="E1263" s="1" t="s">
        <v>14066</v>
      </c>
      <c r="F1263" s="1" t="s">
        <v>14067</v>
      </c>
      <c r="G1263" s="1" t="s">
        <v>8545</v>
      </c>
      <c r="H1263" s="1" t="s">
        <v>12698</v>
      </c>
      <c r="I1263" s="1">
        <v>2010.0</v>
      </c>
      <c r="J1263" s="1" t="s">
        <v>8547</v>
      </c>
      <c r="K1263" s="1" t="s">
        <v>710</v>
      </c>
      <c r="L1263" s="1" t="s">
        <v>8709</v>
      </c>
      <c r="M1263" s="1" t="s">
        <v>14068</v>
      </c>
    </row>
    <row r="1264">
      <c r="A1264" s="1" t="s">
        <v>14069</v>
      </c>
      <c r="B1264" s="1" t="s">
        <v>6</v>
      </c>
      <c r="C1264" s="1" t="s">
        <v>1937</v>
      </c>
      <c r="D1264" s="1"/>
      <c r="E1264" s="1" t="s">
        <v>14070</v>
      </c>
      <c r="F1264" s="1" t="s">
        <v>14071</v>
      </c>
      <c r="G1264" s="1" t="s">
        <v>8545</v>
      </c>
      <c r="H1264" s="1" t="s">
        <v>9017</v>
      </c>
      <c r="I1264" s="1">
        <v>2000.0</v>
      </c>
      <c r="J1264" s="1" t="s">
        <v>8547</v>
      </c>
      <c r="K1264" s="1" t="s">
        <v>1410</v>
      </c>
      <c r="L1264" s="1" t="s">
        <v>8772</v>
      </c>
      <c r="M1264" s="1" t="s">
        <v>14072</v>
      </c>
    </row>
    <row r="1265">
      <c r="A1265" s="1" t="s">
        <v>14073</v>
      </c>
      <c r="B1265" s="1" t="s">
        <v>6</v>
      </c>
      <c r="C1265" s="1" t="s">
        <v>1938</v>
      </c>
      <c r="D1265" s="1"/>
      <c r="E1265" s="1" t="s">
        <v>14074</v>
      </c>
      <c r="F1265" s="1" t="s">
        <v>14075</v>
      </c>
      <c r="G1265" s="1" t="s">
        <v>9213</v>
      </c>
      <c r="H1265" s="1" t="s">
        <v>9851</v>
      </c>
      <c r="I1265" s="1">
        <v>2017.0</v>
      </c>
      <c r="J1265" s="1" t="s">
        <v>8547</v>
      </c>
      <c r="K1265" s="1" t="s">
        <v>542</v>
      </c>
      <c r="L1265" s="1" t="s">
        <v>8709</v>
      </c>
      <c r="M1265" s="1" t="s">
        <v>14076</v>
      </c>
    </row>
    <row r="1266">
      <c r="A1266" s="1" t="s">
        <v>14077</v>
      </c>
      <c r="B1266" s="1" t="s">
        <v>7</v>
      </c>
      <c r="C1266" s="1" t="s">
        <v>1939</v>
      </c>
      <c r="G1266" s="1" t="s">
        <v>8513</v>
      </c>
      <c r="H1266" s="1" t="s">
        <v>11630</v>
      </c>
      <c r="I1266" s="1">
        <v>2020.0</v>
      </c>
      <c r="J1266" s="1" t="s">
        <v>8547</v>
      </c>
      <c r="K1266" s="1" t="s">
        <v>536</v>
      </c>
      <c r="L1266" s="1" t="s">
        <v>8796</v>
      </c>
      <c r="M1266" s="1" t="s">
        <v>14078</v>
      </c>
    </row>
    <row r="1267">
      <c r="A1267" s="1" t="s">
        <v>14079</v>
      </c>
      <c r="B1267" s="1" t="s">
        <v>6</v>
      </c>
      <c r="C1267" s="1" t="s">
        <v>1940</v>
      </c>
      <c r="D1267" s="1"/>
      <c r="E1267" s="1" t="s">
        <v>14080</v>
      </c>
      <c r="F1267" s="1" t="s">
        <v>14081</v>
      </c>
      <c r="G1267" s="1" t="s">
        <v>8545</v>
      </c>
      <c r="H1267" s="1" t="s">
        <v>10966</v>
      </c>
      <c r="I1267" s="1">
        <v>2003.0</v>
      </c>
      <c r="J1267" s="1" t="s">
        <v>8547</v>
      </c>
      <c r="K1267" s="1" t="s">
        <v>1314</v>
      </c>
      <c r="L1267" s="1" t="s">
        <v>8681</v>
      </c>
      <c r="M1267" s="1" t="s">
        <v>14082</v>
      </c>
    </row>
    <row r="1268">
      <c r="A1268" s="1" t="s">
        <v>14083</v>
      </c>
      <c r="B1268" s="1" t="s">
        <v>6</v>
      </c>
      <c r="C1268" s="1" t="s">
        <v>1941</v>
      </c>
      <c r="D1268" s="1"/>
      <c r="E1268" s="1" t="s">
        <v>14084</v>
      </c>
      <c r="F1268" s="1" t="s">
        <v>14085</v>
      </c>
      <c r="G1268" s="1" t="s">
        <v>8545</v>
      </c>
      <c r="H1268" s="1" t="s">
        <v>11626</v>
      </c>
      <c r="I1268" s="1">
        <v>2020.0</v>
      </c>
      <c r="J1268" s="1" t="s">
        <v>8493</v>
      </c>
      <c r="K1268" s="1" t="s">
        <v>914</v>
      </c>
      <c r="L1268" s="1" t="s">
        <v>8709</v>
      </c>
      <c r="M1268" s="1" t="s">
        <v>14086</v>
      </c>
    </row>
    <row r="1269">
      <c r="A1269" s="1" t="s">
        <v>14087</v>
      </c>
      <c r="B1269" s="1" t="s">
        <v>6</v>
      </c>
      <c r="C1269" s="1" t="s">
        <v>1942</v>
      </c>
      <c r="D1269" s="1"/>
      <c r="E1269" s="1" t="s">
        <v>9863</v>
      </c>
      <c r="F1269" s="1" t="s">
        <v>14088</v>
      </c>
      <c r="G1269" s="1" t="s">
        <v>8545</v>
      </c>
      <c r="H1269" s="1" t="s">
        <v>14089</v>
      </c>
      <c r="I1269" s="1">
        <v>1992.0</v>
      </c>
      <c r="J1269" s="1" t="s">
        <v>8547</v>
      </c>
      <c r="K1269" s="1" t="s">
        <v>675</v>
      </c>
      <c r="L1269" s="1" t="s">
        <v>9930</v>
      </c>
      <c r="M1269" s="1" t="s">
        <v>14090</v>
      </c>
    </row>
    <row r="1270">
      <c r="A1270" s="1" t="s">
        <v>14091</v>
      </c>
      <c r="B1270" s="1" t="s">
        <v>7</v>
      </c>
      <c r="C1270" s="1" t="s">
        <v>1943</v>
      </c>
      <c r="F1270" s="1" t="s">
        <v>14092</v>
      </c>
      <c r="G1270" s="1" t="s">
        <v>8513</v>
      </c>
      <c r="H1270" s="1" t="s">
        <v>10683</v>
      </c>
      <c r="I1270" s="1">
        <v>2019.0</v>
      </c>
      <c r="J1270" s="1" t="s">
        <v>8493</v>
      </c>
      <c r="K1270" s="1" t="s">
        <v>536</v>
      </c>
      <c r="L1270" s="1" t="s">
        <v>14093</v>
      </c>
      <c r="M1270" s="1" t="s">
        <v>14094</v>
      </c>
    </row>
    <row r="1271">
      <c r="A1271" s="1" t="s">
        <v>14095</v>
      </c>
      <c r="B1271" s="1" t="s">
        <v>6</v>
      </c>
      <c r="C1271" s="1" t="s">
        <v>1944</v>
      </c>
      <c r="D1271" s="1"/>
      <c r="E1271" s="1" t="s">
        <v>14096</v>
      </c>
      <c r="F1271" s="1" t="s">
        <v>14097</v>
      </c>
      <c r="G1271" s="1" t="s">
        <v>8545</v>
      </c>
      <c r="H1271" s="1" t="s">
        <v>10602</v>
      </c>
      <c r="I1271" s="1">
        <v>2004.0</v>
      </c>
      <c r="J1271" s="1" t="s">
        <v>8547</v>
      </c>
      <c r="K1271" s="1" t="s">
        <v>582</v>
      </c>
      <c r="L1271" s="1" t="s">
        <v>8501</v>
      </c>
      <c r="M1271" s="1" t="s">
        <v>14098</v>
      </c>
    </row>
    <row r="1272">
      <c r="A1272" s="1" t="s">
        <v>14099</v>
      </c>
      <c r="B1272" s="1" t="s">
        <v>7</v>
      </c>
      <c r="C1272" s="1" t="s">
        <v>1945</v>
      </c>
      <c r="F1272" s="1" t="s">
        <v>14100</v>
      </c>
      <c r="G1272" s="1" t="s">
        <v>8513</v>
      </c>
      <c r="H1272" s="1" t="s">
        <v>11856</v>
      </c>
      <c r="I1272" s="1">
        <v>2018.0</v>
      </c>
      <c r="J1272" s="1" t="s">
        <v>8547</v>
      </c>
      <c r="K1272" s="1" t="s">
        <v>536</v>
      </c>
      <c r="L1272" s="1" t="s">
        <v>8668</v>
      </c>
      <c r="M1272" s="1" t="s">
        <v>14101</v>
      </c>
    </row>
    <row r="1273">
      <c r="A1273" s="1" t="s">
        <v>14102</v>
      </c>
      <c r="B1273" s="1" t="s">
        <v>6</v>
      </c>
      <c r="C1273" s="1" t="s">
        <v>1946</v>
      </c>
      <c r="D1273" s="1"/>
      <c r="E1273" s="1" t="s">
        <v>14103</v>
      </c>
      <c r="F1273" s="1" t="s">
        <v>14104</v>
      </c>
      <c r="G1273" s="1" t="s">
        <v>8545</v>
      </c>
      <c r="H1273" s="1" t="s">
        <v>9793</v>
      </c>
      <c r="I1273" s="1">
        <v>2010.0</v>
      </c>
      <c r="J1273" s="1" t="s">
        <v>8547</v>
      </c>
      <c r="K1273" s="1" t="s">
        <v>671</v>
      </c>
      <c r="L1273" s="1" t="s">
        <v>8709</v>
      </c>
      <c r="M1273" s="1" t="s">
        <v>14105</v>
      </c>
    </row>
    <row r="1274">
      <c r="A1274" s="1" t="s">
        <v>14106</v>
      </c>
      <c r="B1274" s="1" t="s">
        <v>6</v>
      </c>
      <c r="C1274" s="1" t="s">
        <v>1947</v>
      </c>
      <c r="D1274" s="1"/>
      <c r="E1274" s="1" t="s">
        <v>14107</v>
      </c>
      <c r="F1274" s="1" t="s">
        <v>14108</v>
      </c>
      <c r="G1274" s="1" t="s">
        <v>14109</v>
      </c>
      <c r="H1274" s="1" t="s">
        <v>9244</v>
      </c>
      <c r="I1274" s="1">
        <v>2010.0</v>
      </c>
      <c r="J1274" s="1" t="s">
        <v>8680</v>
      </c>
      <c r="K1274" s="1" t="s">
        <v>561</v>
      </c>
      <c r="L1274" s="1" t="s">
        <v>8663</v>
      </c>
      <c r="M1274" s="1" t="s">
        <v>14110</v>
      </c>
    </row>
    <row r="1275">
      <c r="A1275" s="1" t="s">
        <v>14111</v>
      </c>
      <c r="B1275" s="1" t="s">
        <v>6</v>
      </c>
      <c r="C1275" s="1" t="s">
        <v>1948</v>
      </c>
      <c r="D1275" s="1"/>
      <c r="E1275" s="1" t="s">
        <v>14112</v>
      </c>
      <c r="F1275" s="1" t="s">
        <v>14113</v>
      </c>
      <c r="G1275" s="1" t="s">
        <v>8513</v>
      </c>
      <c r="H1275" s="1" t="s">
        <v>10298</v>
      </c>
      <c r="I1275" s="1">
        <v>2018.0</v>
      </c>
      <c r="J1275" s="1" t="s">
        <v>9260</v>
      </c>
      <c r="K1275" s="1" t="s">
        <v>538</v>
      </c>
      <c r="L1275" s="1" t="s">
        <v>8522</v>
      </c>
      <c r="M1275" s="1" t="s">
        <v>14114</v>
      </c>
    </row>
    <row r="1276">
      <c r="A1276" s="1" t="s">
        <v>14115</v>
      </c>
      <c r="B1276" s="1" t="s">
        <v>6</v>
      </c>
      <c r="C1276" s="1" t="s">
        <v>1949</v>
      </c>
      <c r="D1276" s="1"/>
      <c r="E1276" s="1" t="s">
        <v>14116</v>
      </c>
      <c r="F1276" s="1" t="s">
        <v>14117</v>
      </c>
      <c r="G1276" s="1" t="s">
        <v>8678</v>
      </c>
      <c r="H1276" s="1" t="s">
        <v>9028</v>
      </c>
      <c r="I1276" s="1">
        <v>2016.0</v>
      </c>
      <c r="J1276" s="1" t="s">
        <v>8547</v>
      </c>
      <c r="K1276" s="1" t="s">
        <v>694</v>
      </c>
      <c r="L1276" s="1" t="s">
        <v>8681</v>
      </c>
      <c r="M1276" s="1" t="s">
        <v>14118</v>
      </c>
    </row>
    <row r="1277">
      <c r="A1277" s="1" t="s">
        <v>14119</v>
      </c>
      <c r="B1277" s="1" t="s">
        <v>6</v>
      </c>
      <c r="C1277" s="1" t="s">
        <v>1950</v>
      </c>
      <c r="D1277" s="1"/>
      <c r="E1277" s="1" t="s">
        <v>14120</v>
      </c>
      <c r="F1277" s="1" t="s">
        <v>14121</v>
      </c>
      <c r="G1277" s="1" t="s">
        <v>14122</v>
      </c>
      <c r="H1277" s="1" t="s">
        <v>8980</v>
      </c>
      <c r="I1277" s="1">
        <v>2017.0</v>
      </c>
      <c r="J1277" s="1" t="s">
        <v>8515</v>
      </c>
      <c r="K1277" s="1" t="s">
        <v>599</v>
      </c>
      <c r="L1277" s="1" t="s">
        <v>8522</v>
      </c>
      <c r="M1277" s="1" t="s">
        <v>14123</v>
      </c>
    </row>
    <row r="1278">
      <c r="A1278" s="1" t="s">
        <v>14124</v>
      </c>
      <c r="B1278" s="1" t="s">
        <v>6</v>
      </c>
      <c r="C1278" s="1" t="s">
        <v>1951</v>
      </c>
      <c r="D1278" s="1"/>
      <c r="E1278" s="1" t="s">
        <v>14125</v>
      </c>
      <c r="F1278" s="1" t="s">
        <v>14126</v>
      </c>
      <c r="G1278" s="1" t="s">
        <v>10662</v>
      </c>
      <c r="H1278" s="1" t="s">
        <v>9609</v>
      </c>
      <c r="I1278" s="1">
        <v>2015.0</v>
      </c>
      <c r="J1278" s="1" t="s">
        <v>8507</v>
      </c>
      <c r="K1278" s="1" t="s">
        <v>671</v>
      </c>
      <c r="L1278" s="1" t="s">
        <v>8750</v>
      </c>
      <c r="M1278" s="1" t="s">
        <v>14127</v>
      </c>
    </row>
    <row r="1279">
      <c r="A1279" s="1" t="s">
        <v>14128</v>
      </c>
      <c r="B1279" s="1" t="s">
        <v>7</v>
      </c>
      <c r="C1279" s="1" t="s">
        <v>1952</v>
      </c>
      <c r="F1279" s="1" t="s">
        <v>14129</v>
      </c>
      <c r="G1279" s="1" t="s">
        <v>9043</v>
      </c>
      <c r="H1279" s="1" t="s">
        <v>10564</v>
      </c>
      <c r="I1279" s="1">
        <v>2017.0</v>
      </c>
      <c r="J1279" s="1" t="s">
        <v>8493</v>
      </c>
      <c r="K1279" s="1" t="s">
        <v>536</v>
      </c>
      <c r="L1279" s="1" t="s">
        <v>8595</v>
      </c>
      <c r="M1279" s="1" t="s">
        <v>14130</v>
      </c>
    </row>
    <row r="1280">
      <c r="A1280" s="1" t="s">
        <v>14131</v>
      </c>
      <c r="B1280" s="1" t="s">
        <v>7</v>
      </c>
      <c r="C1280" s="1" t="s">
        <v>1953</v>
      </c>
      <c r="F1280" s="1" t="s">
        <v>14132</v>
      </c>
      <c r="H1280" s="1" t="s">
        <v>9037</v>
      </c>
      <c r="I1280" s="1">
        <v>2019.0</v>
      </c>
      <c r="J1280" s="1" t="s">
        <v>8493</v>
      </c>
      <c r="K1280" s="1" t="s">
        <v>536</v>
      </c>
      <c r="L1280" s="1" t="s">
        <v>8595</v>
      </c>
      <c r="M1280" s="1" t="s">
        <v>14133</v>
      </c>
    </row>
    <row r="1281">
      <c r="A1281" s="1" t="s">
        <v>14134</v>
      </c>
      <c r="B1281" s="1" t="s">
        <v>6</v>
      </c>
      <c r="C1281" s="1" t="s">
        <v>1954</v>
      </c>
      <c r="D1281" s="1"/>
      <c r="E1281" s="1" t="s">
        <v>14135</v>
      </c>
      <c r="F1281" s="1" t="s">
        <v>14136</v>
      </c>
      <c r="G1281" s="1" t="s">
        <v>9367</v>
      </c>
      <c r="H1281" s="1" t="s">
        <v>8521</v>
      </c>
      <c r="I1281" s="1">
        <v>2005.0</v>
      </c>
      <c r="J1281" s="1" t="s">
        <v>9260</v>
      </c>
      <c r="K1281" s="1" t="s">
        <v>879</v>
      </c>
      <c r="L1281" s="1" t="s">
        <v>9104</v>
      </c>
      <c r="M1281" s="1" t="s">
        <v>14137</v>
      </c>
    </row>
    <row r="1282">
      <c r="A1282" s="1" t="s">
        <v>14138</v>
      </c>
      <c r="B1282" s="1" t="s">
        <v>6</v>
      </c>
      <c r="C1282" s="1" t="s">
        <v>1955</v>
      </c>
      <c r="D1282" s="1"/>
      <c r="E1282" s="1" t="s">
        <v>9009</v>
      </c>
      <c r="F1282" s="1" t="s">
        <v>14139</v>
      </c>
      <c r="G1282" s="1" t="s">
        <v>8887</v>
      </c>
      <c r="H1282" s="1" t="s">
        <v>9060</v>
      </c>
      <c r="I1282" s="1">
        <v>2000.0</v>
      </c>
      <c r="J1282" s="1" t="s">
        <v>8515</v>
      </c>
      <c r="K1282" s="1" t="s">
        <v>803</v>
      </c>
      <c r="L1282" s="1" t="s">
        <v>9054</v>
      </c>
      <c r="M1282" s="1" t="s">
        <v>14140</v>
      </c>
    </row>
    <row r="1283">
      <c r="A1283" s="1" t="s">
        <v>14141</v>
      </c>
      <c r="B1283" s="1" t="s">
        <v>6</v>
      </c>
      <c r="C1283" s="1" t="s">
        <v>1956</v>
      </c>
      <c r="D1283" s="1"/>
      <c r="E1283" s="1" t="s">
        <v>9009</v>
      </c>
      <c r="F1283" s="1" t="s">
        <v>14142</v>
      </c>
      <c r="G1283" s="1" t="s">
        <v>8513</v>
      </c>
      <c r="H1283" s="1" t="s">
        <v>9060</v>
      </c>
      <c r="I1283" s="1">
        <v>2003.0</v>
      </c>
      <c r="J1283" s="1" t="s">
        <v>8515</v>
      </c>
      <c r="K1283" s="1" t="s">
        <v>599</v>
      </c>
      <c r="L1283" s="1" t="s">
        <v>9054</v>
      </c>
      <c r="M1283" s="1" t="s">
        <v>14143</v>
      </c>
    </row>
    <row r="1284">
      <c r="A1284" s="1" t="s">
        <v>14144</v>
      </c>
      <c r="B1284" s="1" t="s">
        <v>7</v>
      </c>
      <c r="C1284" s="1" t="s">
        <v>1957</v>
      </c>
      <c r="F1284" s="1" t="s">
        <v>14145</v>
      </c>
      <c r="G1284" s="1" t="s">
        <v>8513</v>
      </c>
      <c r="H1284" s="1" t="s">
        <v>14146</v>
      </c>
      <c r="I1284" s="1">
        <v>2019.0</v>
      </c>
      <c r="J1284" s="1" t="s">
        <v>8807</v>
      </c>
      <c r="K1284" s="1" t="s">
        <v>536</v>
      </c>
      <c r="L1284" s="1" t="s">
        <v>9093</v>
      </c>
      <c r="M1284" s="1" t="s">
        <v>14147</v>
      </c>
    </row>
    <row r="1285">
      <c r="A1285" s="1" t="s">
        <v>14148</v>
      </c>
      <c r="B1285" s="1" t="s">
        <v>6</v>
      </c>
      <c r="C1285" s="1" t="s">
        <v>1958</v>
      </c>
      <c r="D1285" s="1"/>
      <c r="E1285" s="1" t="s">
        <v>14149</v>
      </c>
      <c r="F1285" s="1" t="s">
        <v>14150</v>
      </c>
      <c r="G1285" s="1" t="s">
        <v>8513</v>
      </c>
      <c r="H1285" s="1" t="s">
        <v>14151</v>
      </c>
      <c r="I1285" s="1">
        <v>1973.0</v>
      </c>
      <c r="J1285" s="1" t="s">
        <v>9316</v>
      </c>
      <c r="K1285" s="1" t="s">
        <v>645</v>
      </c>
      <c r="L1285" s="1" t="s">
        <v>14152</v>
      </c>
      <c r="M1285" s="1" t="s">
        <v>14153</v>
      </c>
    </row>
    <row r="1286">
      <c r="A1286" s="1" t="s">
        <v>14154</v>
      </c>
      <c r="B1286" s="1" t="s">
        <v>7</v>
      </c>
      <c r="C1286" s="1" t="s">
        <v>1959</v>
      </c>
      <c r="F1286" s="1" t="s">
        <v>14155</v>
      </c>
      <c r="G1286" s="1" t="s">
        <v>8513</v>
      </c>
      <c r="H1286" s="1" t="s">
        <v>14156</v>
      </c>
      <c r="I1286" s="1">
        <v>2019.0</v>
      </c>
      <c r="J1286" s="1" t="s">
        <v>8547</v>
      </c>
      <c r="K1286" s="1" t="s">
        <v>571</v>
      </c>
      <c r="L1286" s="1" t="s">
        <v>14157</v>
      </c>
      <c r="M1286" s="1" t="s">
        <v>14158</v>
      </c>
    </row>
    <row r="1287">
      <c r="A1287" s="1" t="s">
        <v>14159</v>
      </c>
      <c r="B1287" s="1" t="s">
        <v>6</v>
      </c>
      <c r="C1287" s="1" t="s">
        <v>1960</v>
      </c>
      <c r="D1287" s="1"/>
      <c r="E1287" s="1" t="s">
        <v>14160</v>
      </c>
      <c r="F1287" s="1" t="s">
        <v>14161</v>
      </c>
      <c r="G1287" s="1" t="s">
        <v>14162</v>
      </c>
      <c r="H1287" s="1" t="s">
        <v>11163</v>
      </c>
      <c r="I1287" s="1">
        <v>2021.0</v>
      </c>
      <c r="J1287" s="1" t="s">
        <v>9076</v>
      </c>
      <c r="K1287" s="1" t="s">
        <v>750</v>
      </c>
      <c r="L1287" s="1" t="s">
        <v>9104</v>
      </c>
      <c r="M1287" s="1" t="s">
        <v>14163</v>
      </c>
    </row>
    <row r="1288">
      <c r="A1288" s="1" t="s">
        <v>14164</v>
      </c>
      <c r="B1288" s="1" t="s">
        <v>6</v>
      </c>
      <c r="C1288" s="1" t="s">
        <v>1961</v>
      </c>
      <c r="D1288" s="1"/>
      <c r="E1288" s="1" t="s">
        <v>14070</v>
      </c>
      <c r="F1288" s="1" t="s">
        <v>14165</v>
      </c>
      <c r="G1288" s="1" t="s">
        <v>8545</v>
      </c>
      <c r="H1288" s="1" t="s">
        <v>10268</v>
      </c>
      <c r="I1288" s="1">
        <v>2013.0</v>
      </c>
      <c r="J1288" s="1" t="s">
        <v>8547</v>
      </c>
      <c r="K1288" s="1" t="s">
        <v>671</v>
      </c>
      <c r="L1288" s="1" t="s">
        <v>9215</v>
      </c>
      <c r="M1288" s="1" t="s">
        <v>14166</v>
      </c>
    </row>
    <row r="1289">
      <c r="A1289" s="1" t="s">
        <v>14167</v>
      </c>
      <c r="B1289" s="1" t="s">
        <v>6</v>
      </c>
      <c r="C1289" s="1" t="s">
        <v>1962</v>
      </c>
      <c r="D1289" s="1"/>
      <c r="E1289" s="1" t="s">
        <v>14070</v>
      </c>
      <c r="F1289" s="1" t="s">
        <v>14168</v>
      </c>
      <c r="G1289" s="1" t="s">
        <v>8545</v>
      </c>
      <c r="H1289" s="1" t="s">
        <v>9493</v>
      </c>
      <c r="I1289" s="1">
        <v>2013.0</v>
      </c>
      <c r="J1289" s="1" t="s">
        <v>8613</v>
      </c>
      <c r="K1289" s="1" t="s">
        <v>671</v>
      </c>
      <c r="L1289" s="1" t="s">
        <v>9215</v>
      </c>
      <c r="M1289" s="1" t="s">
        <v>14166</v>
      </c>
    </row>
    <row r="1290">
      <c r="A1290" s="1" t="s">
        <v>14169</v>
      </c>
      <c r="B1290" s="1" t="s">
        <v>6</v>
      </c>
      <c r="C1290" s="1" t="s">
        <v>1963</v>
      </c>
      <c r="D1290" s="1"/>
      <c r="E1290" s="1" t="s">
        <v>14170</v>
      </c>
      <c r="F1290" s="1" t="s">
        <v>14171</v>
      </c>
      <c r="G1290" s="1" t="s">
        <v>8513</v>
      </c>
      <c r="H1290" s="1" t="s">
        <v>8521</v>
      </c>
      <c r="I1290" s="1">
        <v>1997.0</v>
      </c>
      <c r="J1290" s="1" t="s">
        <v>8507</v>
      </c>
      <c r="K1290" s="1" t="s">
        <v>634</v>
      </c>
      <c r="L1290" s="1" t="s">
        <v>10794</v>
      </c>
      <c r="M1290" s="1" t="s">
        <v>14172</v>
      </c>
    </row>
    <row r="1291">
      <c r="A1291" s="1" t="s">
        <v>14173</v>
      </c>
      <c r="B1291" s="1" t="s">
        <v>7</v>
      </c>
      <c r="C1291" s="1" t="s">
        <v>1964</v>
      </c>
      <c r="F1291" s="1" t="s">
        <v>14174</v>
      </c>
      <c r="G1291" s="1" t="s">
        <v>8513</v>
      </c>
      <c r="H1291" s="1" t="s">
        <v>10285</v>
      </c>
      <c r="I1291" s="1">
        <v>2016.0</v>
      </c>
      <c r="J1291" s="1" t="s">
        <v>8547</v>
      </c>
      <c r="K1291" s="1" t="s">
        <v>536</v>
      </c>
      <c r="L1291" s="1" t="s">
        <v>14175</v>
      </c>
      <c r="M1291" s="1" t="s">
        <v>14176</v>
      </c>
    </row>
    <row r="1292">
      <c r="A1292" s="1" t="s">
        <v>14177</v>
      </c>
      <c r="B1292" s="1" t="s">
        <v>6</v>
      </c>
      <c r="C1292" s="1" t="s">
        <v>1965</v>
      </c>
      <c r="D1292" s="1"/>
      <c r="E1292" s="1" t="s">
        <v>14178</v>
      </c>
      <c r="G1292" s="1" t="s">
        <v>8513</v>
      </c>
      <c r="H1292" s="1" t="s">
        <v>13523</v>
      </c>
      <c r="I1292" s="1">
        <v>2017.0</v>
      </c>
      <c r="J1292" s="1" t="s">
        <v>8613</v>
      </c>
      <c r="K1292" s="1" t="s">
        <v>550</v>
      </c>
      <c r="L1292" s="1" t="s">
        <v>8646</v>
      </c>
      <c r="M1292" s="1" t="s">
        <v>14179</v>
      </c>
    </row>
    <row r="1293">
      <c r="A1293" s="1" t="s">
        <v>14180</v>
      </c>
      <c r="B1293" s="1" t="s">
        <v>7</v>
      </c>
      <c r="C1293" s="1" t="s">
        <v>1966</v>
      </c>
      <c r="F1293" s="1" t="s">
        <v>14181</v>
      </c>
      <c r="G1293" s="1" t="s">
        <v>8672</v>
      </c>
      <c r="H1293" s="1" t="s">
        <v>14182</v>
      </c>
      <c r="I1293" s="1">
        <v>2016.0</v>
      </c>
      <c r="J1293" s="1" t="s">
        <v>8613</v>
      </c>
      <c r="K1293" s="1" t="s">
        <v>571</v>
      </c>
      <c r="L1293" s="1" t="s">
        <v>10102</v>
      </c>
      <c r="M1293" s="1" t="s">
        <v>14183</v>
      </c>
    </row>
    <row r="1294">
      <c r="A1294" s="1" t="s">
        <v>14184</v>
      </c>
      <c r="B1294" s="1" t="s">
        <v>6</v>
      </c>
      <c r="C1294" s="1" t="s">
        <v>1967</v>
      </c>
      <c r="D1294" s="1"/>
      <c r="E1294" s="1" t="s">
        <v>14185</v>
      </c>
      <c r="F1294" s="1" t="s">
        <v>14186</v>
      </c>
      <c r="G1294" s="1" t="s">
        <v>12908</v>
      </c>
      <c r="H1294" s="1" t="s">
        <v>10564</v>
      </c>
      <c r="I1294" s="1">
        <v>2017.0</v>
      </c>
      <c r="J1294" s="1" t="s">
        <v>8493</v>
      </c>
      <c r="K1294" s="1" t="s">
        <v>710</v>
      </c>
      <c r="L1294" s="1" t="s">
        <v>8626</v>
      </c>
      <c r="M1294" s="1" t="s">
        <v>14187</v>
      </c>
    </row>
    <row r="1295">
      <c r="A1295" s="1" t="s">
        <v>14188</v>
      </c>
      <c r="B1295" s="1" t="s">
        <v>6</v>
      </c>
      <c r="C1295" s="1" t="s">
        <v>1968</v>
      </c>
      <c r="D1295" s="1"/>
      <c r="E1295" s="1" t="s">
        <v>14189</v>
      </c>
      <c r="F1295" s="1" t="s">
        <v>14190</v>
      </c>
      <c r="G1295" s="1" t="s">
        <v>8513</v>
      </c>
      <c r="H1295" s="1" t="s">
        <v>14191</v>
      </c>
      <c r="I1295" s="1">
        <v>2016.0</v>
      </c>
      <c r="J1295" s="1" t="s">
        <v>8613</v>
      </c>
      <c r="K1295" s="1" t="s">
        <v>576</v>
      </c>
      <c r="L1295" s="1" t="s">
        <v>8928</v>
      </c>
      <c r="M1295" s="1" t="s">
        <v>14192</v>
      </c>
    </row>
    <row r="1296">
      <c r="A1296" s="1" t="s">
        <v>14193</v>
      </c>
      <c r="B1296" s="1" t="s">
        <v>6</v>
      </c>
      <c r="C1296" s="1" t="s">
        <v>1969</v>
      </c>
      <c r="D1296" s="1"/>
      <c r="E1296" s="1" t="s">
        <v>14194</v>
      </c>
      <c r="F1296" s="1" t="s">
        <v>14195</v>
      </c>
      <c r="G1296" s="1" t="s">
        <v>8491</v>
      </c>
      <c r="H1296" s="1" t="s">
        <v>12081</v>
      </c>
      <c r="I1296" s="1">
        <v>2015.0</v>
      </c>
      <c r="J1296" s="1" t="s">
        <v>8493</v>
      </c>
      <c r="K1296" s="1" t="s">
        <v>587</v>
      </c>
      <c r="L1296" s="1" t="s">
        <v>8501</v>
      </c>
      <c r="M1296" s="1" t="s">
        <v>14196</v>
      </c>
    </row>
    <row r="1297">
      <c r="A1297" s="1" t="s">
        <v>14197</v>
      </c>
      <c r="B1297" s="1" t="s">
        <v>6</v>
      </c>
      <c r="C1297" s="1" t="s">
        <v>1970</v>
      </c>
      <c r="D1297" s="1"/>
      <c r="E1297" s="1" t="s">
        <v>14198</v>
      </c>
      <c r="F1297" s="1" t="s">
        <v>14199</v>
      </c>
      <c r="G1297" s="1" t="s">
        <v>14200</v>
      </c>
      <c r="H1297" s="1" t="s">
        <v>13761</v>
      </c>
      <c r="I1297" s="1">
        <v>2015.0</v>
      </c>
      <c r="J1297" s="1" t="s">
        <v>8547</v>
      </c>
      <c r="K1297" s="1" t="s">
        <v>685</v>
      </c>
      <c r="L1297" s="1" t="s">
        <v>8620</v>
      </c>
      <c r="M1297" s="1" t="s">
        <v>14201</v>
      </c>
    </row>
    <row r="1298">
      <c r="A1298" s="1" t="s">
        <v>14202</v>
      </c>
      <c r="B1298" s="1" t="s">
        <v>7</v>
      </c>
      <c r="C1298" s="1" t="s">
        <v>1971</v>
      </c>
      <c r="F1298" s="1" t="s">
        <v>14203</v>
      </c>
      <c r="G1298" s="1" t="s">
        <v>9223</v>
      </c>
      <c r="H1298" s="1" t="s">
        <v>9708</v>
      </c>
      <c r="I1298" s="1">
        <v>2016.0</v>
      </c>
      <c r="J1298" s="1" t="s">
        <v>8547</v>
      </c>
      <c r="K1298" s="1" t="s">
        <v>536</v>
      </c>
      <c r="L1298" s="1" t="s">
        <v>9631</v>
      </c>
      <c r="M1298" s="1" t="s">
        <v>14204</v>
      </c>
    </row>
    <row r="1299">
      <c r="A1299" s="1" t="s">
        <v>14205</v>
      </c>
      <c r="B1299" s="1" t="s">
        <v>7</v>
      </c>
      <c r="C1299" s="1" t="s">
        <v>1972</v>
      </c>
      <c r="F1299" s="1" t="s">
        <v>14206</v>
      </c>
      <c r="G1299" s="1" t="s">
        <v>8678</v>
      </c>
      <c r="H1299" s="1" t="s">
        <v>10459</v>
      </c>
      <c r="I1299" s="1">
        <v>2020.0</v>
      </c>
      <c r="J1299" s="1" t="s">
        <v>8547</v>
      </c>
      <c r="K1299" s="1" t="s">
        <v>571</v>
      </c>
      <c r="L1299" s="1" t="s">
        <v>9299</v>
      </c>
      <c r="M1299" s="1" t="s">
        <v>14207</v>
      </c>
    </row>
    <row r="1300">
      <c r="A1300" s="1" t="s">
        <v>14208</v>
      </c>
      <c r="B1300" s="1" t="s">
        <v>7</v>
      </c>
      <c r="C1300" s="1" t="s">
        <v>1973</v>
      </c>
      <c r="G1300" s="1" t="s">
        <v>8513</v>
      </c>
      <c r="H1300" s="1" t="s">
        <v>14209</v>
      </c>
      <c r="I1300" s="1">
        <v>2020.0</v>
      </c>
      <c r="J1300" s="1" t="s">
        <v>8493</v>
      </c>
      <c r="K1300" s="1" t="s">
        <v>536</v>
      </c>
      <c r="L1300" s="1" t="s">
        <v>14210</v>
      </c>
      <c r="M1300" s="1" t="s">
        <v>14211</v>
      </c>
    </row>
    <row r="1301">
      <c r="A1301" s="1" t="s">
        <v>14212</v>
      </c>
      <c r="B1301" s="1" t="s">
        <v>7</v>
      </c>
      <c r="C1301" s="1" t="s">
        <v>1974</v>
      </c>
      <c r="G1301" s="1" t="s">
        <v>8513</v>
      </c>
      <c r="H1301" s="1" t="s">
        <v>11010</v>
      </c>
      <c r="I1301" s="1">
        <v>2016.0</v>
      </c>
      <c r="J1301" s="1" t="s">
        <v>8613</v>
      </c>
      <c r="K1301" s="1" t="s">
        <v>536</v>
      </c>
      <c r="L1301" s="1" t="s">
        <v>14175</v>
      </c>
      <c r="M1301" s="1" t="s">
        <v>14213</v>
      </c>
    </row>
    <row r="1302">
      <c r="A1302" s="1" t="s">
        <v>14214</v>
      </c>
      <c r="B1302" s="1" t="s">
        <v>7</v>
      </c>
      <c r="C1302" s="1" t="s">
        <v>1975</v>
      </c>
      <c r="F1302" s="1" t="s">
        <v>14215</v>
      </c>
      <c r="G1302" s="1" t="s">
        <v>8513</v>
      </c>
      <c r="H1302" s="1" t="s">
        <v>12250</v>
      </c>
      <c r="I1302" s="1">
        <v>1992.0</v>
      </c>
      <c r="J1302" s="1" t="s">
        <v>8613</v>
      </c>
      <c r="K1302" s="1" t="s">
        <v>1976</v>
      </c>
      <c r="L1302" s="1" t="s">
        <v>14216</v>
      </c>
      <c r="M1302" s="1" t="s">
        <v>14217</v>
      </c>
    </row>
    <row r="1303">
      <c r="A1303" s="1" t="s">
        <v>14218</v>
      </c>
      <c r="B1303" s="1" t="s">
        <v>7</v>
      </c>
      <c r="C1303" s="1" t="s">
        <v>1977</v>
      </c>
      <c r="D1303" s="1"/>
      <c r="E1303" s="1" t="s">
        <v>14219</v>
      </c>
      <c r="F1303" s="1" t="s">
        <v>14220</v>
      </c>
      <c r="G1303" s="1" t="s">
        <v>8655</v>
      </c>
      <c r="H1303" s="1" t="s">
        <v>9060</v>
      </c>
      <c r="I1303" s="1">
        <v>2016.0</v>
      </c>
      <c r="J1303" s="1" t="s">
        <v>8547</v>
      </c>
      <c r="K1303" s="1" t="s">
        <v>536</v>
      </c>
      <c r="L1303" s="1" t="s">
        <v>8836</v>
      </c>
      <c r="M1303" s="1" t="s">
        <v>14221</v>
      </c>
    </row>
    <row r="1304">
      <c r="A1304" s="1" t="s">
        <v>14222</v>
      </c>
      <c r="B1304" s="1" t="s">
        <v>6</v>
      </c>
      <c r="C1304" s="1" t="s">
        <v>1978</v>
      </c>
      <c r="D1304" s="1"/>
      <c r="E1304" s="1" t="s">
        <v>14223</v>
      </c>
      <c r="F1304" s="1" t="s">
        <v>14224</v>
      </c>
      <c r="G1304" s="1" t="s">
        <v>8513</v>
      </c>
      <c r="H1304" s="1" t="s">
        <v>9012</v>
      </c>
      <c r="I1304" s="1">
        <v>2014.0</v>
      </c>
      <c r="J1304" s="1" t="s">
        <v>8507</v>
      </c>
      <c r="K1304" s="1" t="s">
        <v>879</v>
      </c>
      <c r="L1304" s="1" t="s">
        <v>9425</v>
      </c>
      <c r="M1304" s="1" t="s">
        <v>14225</v>
      </c>
    </row>
    <row r="1305">
      <c r="A1305" s="1" t="s">
        <v>14226</v>
      </c>
      <c r="B1305" s="1" t="s">
        <v>7</v>
      </c>
      <c r="C1305" s="1" t="s">
        <v>1979</v>
      </c>
      <c r="F1305" s="1" t="s">
        <v>14227</v>
      </c>
      <c r="G1305" s="1" t="s">
        <v>8655</v>
      </c>
      <c r="H1305" s="1" t="s">
        <v>9935</v>
      </c>
      <c r="I1305" s="1">
        <v>2017.0</v>
      </c>
      <c r="J1305" s="1" t="s">
        <v>8613</v>
      </c>
      <c r="K1305" s="1" t="s">
        <v>571</v>
      </c>
      <c r="L1305" s="1" t="s">
        <v>14228</v>
      </c>
      <c r="M1305" s="1" t="s">
        <v>14229</v>
      </c>
    </row>
    <row r="1306">
      <c r="A1306" s="1" t="s">
        <v>14230</v>
      </c>
      <c r="B1306" s="1" t="s">
        <v>7</v>
      </c>
      <c r="C1306" s="1" t="s">
        <v>1980</v>
      </c>
      <c r="G1306" s="1" t="s">
        <v>8513</v>
      </c>
      <c r="H1306" s="1" t="s">
        <v>12370</v>
      </c>
      <c r="I1306" s="1">
        <v>2019.0</v>
      </c>
      <c r="J1306" s="1" t="s">
        <v>8493</v>
      </c>
      <c r="K1306" s="1" t="s">
        <v>1694</v>
      </c>
      <c r="L1306" s="1" t="s">
        <v>12003</v>
      </c>
      <c r="M1306" s="1" t="s">
        <v>14231</v>
      </c>
    </row>
    <row r="1307">
      <c r="A1307" s="1" t="s">
        <v>14232</v>
      </c>
      <c r="B1307" s="1" t="s">
        <v>7</v>
      </c>
      <c r="C1307" s="1" t="s">
        <v>1981</v>
      </c>
      <c r="G1307" s="1" t="s">
        <v>8513</v>
      </c>
      <c r="H1307" s="1" t="s">
        <v>14233</v>
      </c>
      <c r="I1307" s="1">
        <v>2020.0</v>
      </c>
      <c r="J1307" s="1" t="s">
        <v>8547</v>
      </c>
      <c r="K1307" s="1" t="s">
        <v>536</v>
      </c>
      <c r="L1307" s="1" t="s">
        <v>12003</v>
      </c>
      <c r="M1307" s="1" t="s">
        <v>14234</v>
      </c>
    </row>
    <row r="1308">
      <c r="A1308" s="1" t="s">
        <v>14235</v>
      </c>
      <c r="B1308" s="1" t="s">
        <v>7</v>
      </c>
      <c r="C1308" s="1" t="s">
        <v>1982</v>
      </c>
      <c r="H1308" s="1" t="s">
        <v>14236</v>
      </c>
      <c r="I1308" s="1">
        <v>2016.0</v>
      </c>
      <c r="J1308" s="1" t="s">
        <v>8547</v>
      </c>
      <c r="K1308" s="1" t="s">
        <v>536</v>
      </c>
      <c r="L1308" s="1" t="s">
        <v>9208</v>
      </c>
      <c r="M1308" s="1" t="s">
        <v>14237</v>
      </c>
    </row>
    <row r="1309">
      <c r="A1309" s="1" t="s">
        <v>14238</v>
      </c>
      <c r="B1309" s="1" t="s">
        <v>7</v>
      </c>
      <c r="C1309" s="1" t="s">
        <v>1983</v>
      </c>
      <c r="G1309" s="1" t="s">
        <v>8513</v>
      </c>
      <c r="H1309" s="1" t="s">
        <v>11219</v>
      </c>
      <c r="I1309" s="1">
        <v>2017.0</v>
      </c>
      <c r="J1309" s="1" t="s">
        <v>8493</v>
      </c>
      <c r="K1309" s="1" t="s">
        <v>571</v>
      </c>
      <c r="L1309" s="1" t="s">
        <v>9526</v>
      </c>
      <c r="M1309" s="1" t="s">
        <v>14239</v>
      </c>
    </row>
    <row r="1310">
      <c r="A1310" s="1" t="s">
        <v>14240</v>
      </c>
      <c r="B1310" s="1" t="s">
        <v>7</v>
      </c>
      <c r="C1310" s="1" t="s">
        <v>1984</v>
      </c>
      <c r="F1310" s="1" t="s">
        <v>14241</v>
      </c>
      <c r="G1310" s="1" t="s">
        <v>8513</v>
      </c>
      <c r="H1310" s="1" t="s">
        <v>14242</v>
      </c>
      <c r="I1310" s="1">
        <v>2016.0</v>
      </c>
      <c r="J1310" s="1" t="s">
        <v>8493</v>
      </c>
      <c r="K1310" s="1" t="s">
        <v>536</v>
      </c>
      <c r="L1310" s="1" t="s">
        <v>8796</v>
      </c>
      <c r="M1310" s="1" t="s">
        <v>14243</v>
      </c>
    </row>
    <row r="1311">
      <c r="A1311" s="1" t="s">
        <v>14244</v>
      </c>
      <c r="B1311" s="1" t="s">
        <v>6</v>
      </c>
      <c r="C1311" s="1" t="s">
        <v>1985</v>
      </c>
      <c r="D1311" s="1"/>
      <c r="E1311" s="1" t="s">
        <v>14245</v>
      </c>
      <c r="F1311" s="1" t="s">
        <v>14241</v>
      </c>
      <c r="G1311" s="1" t="s">
        <v>8513</v>
      </c>
      <c r="H1311" s="1" t="s">
        <v>14246</v>
      </c>
      <c r="I1311" s="1">
        <v>2014.0</v>
      </c>
      <c r="J1311" s="1" t="s">
        <v>8493</v>
      </c>
      <c r="K1311" s="1" t="s">
        <v>1134</v>
      </c>
      <c r="L1311" s="1" t="s">
        <v>9641</v>
      </c>
      <c r="M1311" s="1" t="s">
        <v>14247</v>
      </c>
    </row>
    <row r="1312">
      <c r="A1312" s="1" t="s">
        <v>14248</v>
      </c>
      <c r="B1312" s="1" t="s">
        <v>6</v>
      </c>
      <c r="C1312" s="1" t="s">
        <v>1986</v>
      </c>
      <c r="D1312" s="1"/>
      <c r="E1312" s="1" t="s">
        <v>14249</v>
      </c>
      <c r="F1312" s="1" t="s">
        <v>14250</v>
      </c>
      <c r="G1312" s="1" t="s">
        <v>8513</v>
      </c>
      <c r="H1312" s="1" t="s">
        <v>14251</v>
      </c>
      <c r="I1312" s="1">
        <v>2014.0</v>
      </c>
      <c r="J1312" s="1" t="s">
        <v>8493</v>
      </c>
      <c r="K1312" s="1" t="s">
        <v>618</v>
      </c>
      <c r="L1312" s="1" t="s">
        <v>9641</v>
      </c>
      <c r="M1312" s="1" t="s">
        <v>14252</v>
      </c>
    </row>
    <row r="1313">
      <c r="A1313" s="1" t="s">
        <v>14253</v>
      </c>
      <c r="B1313" s="1" t="s">
        <v>6</v>
      </c>
      <c r="C1313" s="1" t="s">
        <v>1987</v>
      </c>
      <c r="D1313" s="1"/>
      <c r="E1313" s="1" t="s">
        <v>14254</v>
      </c>
      <c r="F1313" s="1" t="s">
        <v>14255</v>
      </c>
      <c r="G1313" s="1" t="s">
        <v>8545</v>
      </c>
      <c r="H1313" s="1" t="s">
        <v>14005</v>
      </c>
      <c r="I1313" s="1">
        <v>2013.0</v>
      </c>
      <c r="J1313" s="1" t="s">
        <v>8547</v>
      </c>
      <c r="K1313" s="1" t="s">
        <v>662</v>
      </c>
      <c r="L1313" s="1" t="s">
        <v>8992</v>
      </c>
      <c r="M1313" s="1" t="s">
        <v>14256</v>
      </c>
    </row>
    <row r="1314">
      <c r="A1314" s="1" t="s">
        <v>14257</v>
      </c>
      <c r="B1314" s="1" t="s">
        <v>6</v>
      </c>
      <c r="C1314" s="1" t="s">
        <v>1988</v>
      </c>
      <c r="D1314" s="1"/>
      <c r="E1314" s="1" t="s">
        <v>14258</v>
      </c>
      <c r="F1314" s="1" t="s">
        <v>14259</v>
      </c>
      <c r="G1314" s="1" t="s">
        <v>8513</v>
      </c>
      <c r="H1314" s="1" t="s">
        <v>12097</v>
      </c>
      <c r="I1314" s="1">
        <v>2012.0</v>
      </c>
      <c r="J1314" s="1" t="s">
        <v>8507</v>
      </c>
      <c r="K1314" s="1" t="s">
        <v>894</v>
      </c>
      <c r="L1314" s="1" t="s">
        <v>8858</v>
      </c>
      <c r="M1314" s="1" t="s">
        <v>14260</v>
      </c>
    </row>
    <row r="1315">
      <c r="A1315" s="1" t="s">
        <v>14261</v>
      </c>
      <c r="B1315" s="1" t="s">
        <v>7</v>
      </c>
      <c r="C1315" s="1" t="s">
        <v>1989</v>
      </c>
      <c r="F1315" s="1" t="s">
        <v>14262</v>
      </c>
      <c r="H1315" s="1" t="s">
        <v>8552</v>
      </c>
      <c r="I1315" s="1">
        <v>2015.0</v>
      </c>
      <c r="J1315" s="1" t="s">
        <v>8493</v>
      </c>
      <c r="K1315" s="1" t="s">
        <v>536</v>
      </c>
      <c r="L1315" s="1" t="s">
        <v>14263</v>
      </c>
      <c r="M1315" s="1" t="s">
        <v>14264</v>
      </c>
    </row>
    <row r="1316">
      <c r="A1316" s="1" t="s">
        <v>14265</v>
      </c>
      <c r="B1316" s="1" t="s">
        <v>7</v>
      </c>
      <c r="C1316" s="1" t="s">
        <v>1990</v>
      </c>
      <c r="F1316" s="1" t="s">
        <v>14266</v>
      </c>
      <c r="G1316" s="1" t="s">
        <v>8611</v>
      </c>
      <c r="H1316" s="1" t="s">
        <v>12081</v>
      </c>
      <c r="I1316" s="1">
        <v>1999.0</v>
      </c>
      <c r="J1316" s="1" t="s">
        <v>8547</v>
      </c>
      <c r="K1316" s="1" t="s">
        <v>536</v>
      </c>
      <c r="L1316" s="1" t="s">
        <v>11720</v>
      </c>
      <c r="M1316" s="1" t="s">
        <v>14267</v>
      </c>
    </row>
    <row r="1317">
      <c r="A1317" s="1" t="s">
        <v>14268</v>
      </c>
      <c r="B1317" s="1" t="s">
        <v>7</v>
      </c>
      <c r="C1317" s="1" t="s">
        <v>1991</v>
      </c>
      <c r="F1317" s="1" t="s">
        <v>14269</v>
      </c>
      <c r="G1317" s="1" t="s">
        <v>8611</v>
      </c>
      <c r="H1317" s="1" t="s">
        <v>14270</v>
      </c>
      <c r="I1317" s="1">
        <v>2017.0</v>
      </c>
      <c r="J1317" s="1" t="s">
        <v>8493</v>
      </c>
      <c r="K1317" s="1" t="s">
        <v>571</v>
      </c>
      <c r="L1317" s="1" t="s">
        <v>14271</v>
      </c>
      <c r="M1317" s="1" t="s">
        <v>14272</v>
      </c>
    </row>
    <row r="1318">
      <c r="A1318" s="1" t="s">
        <v>14273</v>
      </c>
      <c r="B1318" s="1" t="s">
        <v>7</v>
      </c>
      <c r="C1318" s="1" t="s">
        <v>1992</v>
      </c>
      <c r="F1318" s="1" t="s">
        <v>14274</v>
      </c>
      <c r="G1318" s="1" t="s">
        <v>8545</v>
      </c>
      <c r="H1318" s="1" t="s">
        <v>14275</v>
      </c>
      <c r="I1318" s="1">
        <v>2019.0</v>
      </c>
      <c r="J1318" s="1" t="s">
        <v>8807</v>
      </c>
      <c r="K1318" s="1" t="s">
        <v>536</v>
      </c>
      <c r="L1318" s="1" t="s">
        <v>9093</v>
      </c>
      <c r="M1318" s="1" t="s">
        <v>14276</v>
      </c>
    </row>
    <row r="1319">
      <c r="A1319" s="1" t="s">
        <v>14277</v>
      </c>
      <c r="B1319" s="1" t="s">
        <v>6</v>
      </c>
      <c r="C1319" s="1" t="s">
        <v>1993</v>
      </c>
      <c r="D1319" s="1"/>
      <c r="E1319" s="1" t="s">
        <v>12538</v>
      </c>
      <c r="F1319" s="1" t="s">
        <v>14278</v>
      </c>
      <c r="G1319" s="1" t="s">
        <v>8545</v>
      </c>
      <c r="H1319" s="1" t="s">
        <v>10212</v>
      </c>
      <c r="I1319" s="1">
        <v>2012.0</v>
      </c>
      <c r="J1319" s="1" t="s">
        <v>9076</v>
      </c>
      <c r="K1319" s="1" t="s">
        <v>561</v>
      </c>
      <c r="L1319" s="1" t="s">
        <v>9272</v>
      </c>
      <c r="M1319" s="1" t="s">
        <v>14279</v>
      </c>
    </row>
    <row r="1320">
      <c r="A1320" s="1" t="s">
        <v>14280</v>
      </c>
      <c r="B1320" s="1" t="s">
        <v>6</v>
      </c>
      <c r="C1320" s="1" t="s">
        <v>1994</v>
      </c>
      <c r="D1320" s="1"/>
      <c r="E1320" s="1" t="s">
        <v>14281</v>
      </c>
      <c r="F1320" s="1" t="s">
        <v>14282</v>
      </c>
      <c r="H1320" s="1" t="s">
        <v>12539</v>
      </c>
      <c r="I1320" s="1">
        <v>2018.0</v>
      </c>
      <c r="J1320" s="1" t="s">
        <v>9076</v>
      </c>
      <c r="K1320" s="1" t="s">
        <v>929</v>
      </c>
      <c r="L1320" s="1" t="s">
        <v>8808</v>
      </c>
      <c r="M1320" s="1" t="s">
        <v>14283</v>
      </c>
    </row>
    <row r="1321">
      <c r="A1321" s="1" t="s">
        <v>14284</v>
      </c>
      <c r="B1321" s="1" t="s">
        <v>6</v>
      </c>
      <c r="C1321" s="1" t="s">
        <v>1995</v>
      </c>
      <c r="D1321" s="1"/>
      <c r="E1321" s="1" t="s">
        <v>14285</v>
      </c>
      <c r="F1321" s="1" t="s">
        <v>14282</v>
      </c>
      <c r="H1321" s="1" t="s">
        <v>12539</v>
      </c>
      <c r="I1321" s="1">
        <v>2018.0</v>
      </c>
      <c r="J1321" s="1" t="s">
        <v>9076</v>
      </c>
      <c r="K1321" s="1" t="s">
        <v>1219</v>
      </c>
      <c r="L1321" s="1" t="s">
        <v>9272</v>
      </c>
      <c r="M1321" s="1" t="s">
        <v>14286</v>
      </c>
    </row>
    <row r="1322">
      <c r="A1322" s="1" t="s">
        <v>14287</v>
      </c>
      <c r="B1322" s="1" t="s">
        <v>6</v>
      </c>
      <c r="C1322" s="1" t="s">
        <v>1996</v>
      </c>
      <c r="D1322" s="1"/>
      <c r="E1322" s="1" t="s">
        <v>14288</v>
      </c>
      <c r="F1322" s="1" t="s">
        <v>14282</v>
      </c>
      <c r="H1322" s="1" t="s">
        <v>12539</v>
      </c>
      <c r="I1322" s="1">
        <v>2018.0</v>
      </c>
      <c r="J1322" s="1" t="s">
        <v>9076</v>
      </c>
      <c r="K1322" s="1" t="s">
        <v>1219</v>
      </c>
      <c r="L1322" s="1" t="s">
        <v>8808</v>
      </c>
      <c r="M1322" s="1" t="s">
        <v>14289</v>
      </c>
    </row>
    <row r="1323">
      <c r="A1323" s="1" t="s">
        <v>14290</v>
      </c>
      <c r="B1323" s="1" t="s">
        <v>7</v>
      </c>
      <c r="C1323" s="1" t="s">
        <v>1997</v>
      </c>
      <c r="F1323" s="1" t="s">
        <v>14291</v>
      </c>
      <c r="H1323" s="1" t="s">
        <v>8521</v>
      </c>
      <c r="I1323" s="1">
        <v>2019.0</v>
      </c>
      <c r="J1323" s="1" t="s">
        <v>9076</v>
      </c>
      <c r="K1323" s="1" t="s">
        <v>536</v>
      </c>
      <c r="L1323" s="1" t="s">
        <v>9093</v>
      </c>
      <c r="M1323" s="1" t="s">
        <v>14292</v>
      </c>
    </row>
    <row r="1324">
      <c r="A1324" s="1" t="s">
        <v>14293</v>
      </c>
      <c r="B1324" s="1" t="s">
        <v>6</v>
      </c>
      <c r="C1324" s="1" t="s">
        <v>1998</v>
      </c>
      <c r="D1324" s="1"/>
      <c r="E1324" s="1" t="s">
        <v>14294</v>
      </c>
      <c r="F1324" s="1" t="s">
        <v>14295</v>
      </c>
      <c r="G1324" s="1" t="s">
        <v>8545</v>
      </c>
      <c r="H1324" s="1" t="s">
        <v>13826</v>
      </c>
      <c r="I1324" s="1">
        <v>2019.0</v>
      </c>
      <c r="J1324" s="1" t="s">
        <v>9076</v>
      </c>
      <c r="K1324" s="1" t="s">
        <v>914</v>
      </c>
      <c r="L1324" s="1" t="s">
        <v>9272</v>
      </c>
      <c r="M1324" s="1" t="s">
        <v>14296</v>
      </c>
    </row>
    <row r="1325">
      <c r="A1325" s="1" t="s">
        <v>14297</v>
      </c>
      <c r="B1325" s="1" t="s">
        <v>7</v>
      </c>
      <c r="C1325" s="1" t="s">
        <v>1999</v>
      </c>
      <c r="F1325" s="1" t="s">
        <v>14298</v>
      </c>
      <c r="G1325" s="1" t="s">
        <v>8655</v>
      </c>
      <c r="H1325" s="1" t="s">
        <v>9060</v>
      </c>
      <c r="I1325" s="1">
        <v>2017.0</v>
      </c>
      <c r="J1325" s="1" t="s">
        <v>8547</v>
      </c>
      <c r="K1325" s="1" t="s">
        <v>536</v>
      </c>
      <c r="L1325" s="1" t="s">
        <v>8836</v>
      </c>
      <c r="M1325" s="1" t="s">
        <v>14299</v>
      </c>
    </row>
    <row r="1326">
      <c r="A1326" s="1" t="s">
        <v>14300</v>
      </c>
      <c r="B1326" s="1" t="s">
        <v>6</v>
      </c>
      <c r="C1326" s="1" t="s">
        <v>2000</v>
      </c>
      <c r="D1326" s="1"/>
      <c r="E1326" s="1" t="s">
        <v>14301</v>
      </c>
      <c r="F1326" s="1" t="s">
        <v>14302</v>
      </c>
      <c r="G1326" s="1" t="s">
        <v>8545</v>
      </c>
      <c r="H1326" s="1" t="s">
        <v>10966</v>
      </c>
      <c r="I1326" s="1">
        <v>2017.0</v>
      </c>
      <c r="J1326" s="1" t="s">
        <v>8547</v>
      </c>
      <c r="K1326" s="1" t="s">
        <v>634</v>
      </c>
      <c r="L1326" s="1" t="s">
        <v>8724</v>
      </c>
      <c r="M1326" s="1" t="s">
        <v>14303</v>
      </c>
    </row>
    <row r="1327">
      <c r="A1327" s="1" t="s">
        <v>14304</v>
      </c>
      <c r="B1327" s="1" t="s">
        <v>6</v>
      </c>
      <c r="C1327" s="1" t="s">
        <v>2001</v>
      </c>
      <c r="D1327" s="1"/>
      <c r="E1327" s="1" t="s">
        <v>14305</v>
      </c>
      <c r="F1327" s="1" t="s">
        <v>14306</v>
      </c>
      <c r="G1327" s="1" t="s">
        <v>8513</v>
      </c>
      <c r="H1327" s="1" t="s">
        <v>14307</v>
      </c>
      <c r="I1327" s="1">
        <v>2005.0</v>
      </c>
      <c r="J1327" s="1" t="s">
        <v>9316</v>
      </c>
      <c r="K1327" s="1" t="s">
        <v>664</v>
      </c>
      <c r="L1327" s="1" t="s">
        <v>9104</v>
      </c>
      <c r="M1327" s="1" t="s">
        <v>14308</v>
      </c>
    </row>
    <row r="1328">
      <c r="A1328" s="1" t="s">
        <v>14309</v>
      </c>
      <c r="B1328" s="1" t="s">
        <v>7</v>
      </c>
      <c r="C1328" s="1" t="s">
        <v>2002</v>
      </c>
      <c r="G1328" s="1" t="s">
        <v>8513</v>
      </c>
      <c r="H1328" s="1" t="s">
        <v>9508</v>
      </c>
      <c r="I1328" s="1">
        <v>2018.0</v>
      </c>
      <c r="J1328" s="1" t="s">
        <v>8493</v>
      </c>
      <c r="K1328" s="1" t="s">
        <v>536</v>
      </c>
      <c r="L1328" s="1" t="s">
        <v>9208</v>
      </c>
      <c r="M1328" s="1" t="s">
        <v>14310</v>
      </c>
    </row>
    <row r="1329">
      <c r="A1329" s="1" t="s">
        <v>14311</v>
      </c>
      <c r="B1329" s="1" t="s">
        <v>6</v>
      </c>
      <c r="C1329" s="1" t="s">
        <v>2003</v>
      </c>
      <c r="D1329" s="1"/>
      <c r="E1329" s="1" t="s">
        <v>14312</v>
      </c>
      <c r="F1329" s="1" t="s">
        <v>14313</v>
      </c>
      <c r="H1329" s="1" t="s">
        <v>12435</v>
      </c>
      <c r="I1329" s="1">
        <v>2020.0</v>
      </c>
      <c r="J1329" s="1" t="s">
        <v>8807</v>
      </c>
      <c r="K1329" s="1" t="s">
        <v>947</v>
      </c>
      <c r="L1329" s="1" t="s">
        <v>9272</v>
      </c>
      <c r="M1329" s="1" t="s">
        <v>14314</v>
      </c>
    </row>
    <row r="1330">
      <c r="A1330" s="1" t="s">
        <v>14315</v>
      </c>
      <c r="B1330" s="1" t="s">
        <v>7</v>
      </c>
      <c r="C1330" s="1" t="s">
        <v>2004</v>
      </c>
      <c r="F1330" s="1" t="s">
        <v>14316</v>
      </c>
      <c r="G1330" s="1" t="s">
        <v>8513</v>
      </c>
      <c r="H1330" s="1" t="s">
        <v>12945</v>
      </c>
      <c r="I1330" s="1">
        <v>2020.0</v>
      </c>
      <c r="J1330" s="1" t="s">
        <v>8807</v>
      </c>
      <c r="K1330" s="1" t="s">
        <v>526</v>
      </c>
      <c r="L1330" s="1" t="s">
        <v>9093</v>
      </c>
      <c r="M1330" s="1" t="s">
        <v>14317</v>
      </c>
    </row>
    <row r="1331">
      <c r="A1331" s="1" t="s">
        <v>14318</v>
      </c>
      <c r="B1331" s="1" t="s">
        <v>6</v>
      </c>
      <c r="C1331" s="1" t="s">
        <v>2005</v>
      </c>
      <c r="D1331" s="1"/>
      <c r="E1331" s="1" t="s">
        <v>14319</v>
      </c>
      <c r="F1331" s="1" t="s">
        <v>14320</v>
      </c>
      <c r="G1331" s="1" t="s">
        <v>8588</v>
      </c>
      <c r="H1331" s="1" t="s">
        <v>13129</v>
      </c>
      <c r="I1331" s="1">
        <v>2018.0</v>
      </c>
      <c r="J1331" s="1" t="s">
        <v>8493</v>
      </c>
      <c r="K1331" s="1" t="s">
        <v>803</v>
      </c>
      <c r="L1331" s="1" t="s">
        <v>8709</v>
      </c>
      <c r="M1331" s="1" t="s">
        <v>14321</v>
      </c>
    </row>
    <row r="1332">
      <c r="A1332" s="1" t="s">
        <v>14322</v>
      </c>
      <c r="B1332" s="1" t="s">
        <v>7</v>
      </c>
      <c r="C1332" s="1" t="s">
        <v>2006</v>
      </c>
      <c r="F1332" s="1" t="s">
        <v>14323</v>
      </c>
      <c r="G1332" s="1" t="s">
        <v>8655</v>
      </c>
      <c r="H1332" s="1" t="s">
        <v>14324</v>
      </c>
      <c r="I1332" s="1">
        <v>2019.0</v>
      </c>
      <c r="J1332" s="1" t="s">
        <v>8547</v>
      </c>
      <c r="K1332" s="1" t="s">
        <v>571</v>
      </c>
      <c r="L1332" s="1" t="s">
        <v>11234</v>
      </c>
      <c r="M1332" s="1" t="s">
        <v>14325</v>
      </c>
    </row>
    <row r="1333">
      <c r="A1333" s="1" t="s">
        <v>14326</v>
      </c>
      <c r="B1333" s="1" t="s">
        <v>6</v>
      </c>
      <c r="C1333" s="1" t="s">
        <v>2007</v>
      </c>
      <c r="D1333" s="1"/>
      <c r="E1333" s="1" t="s">
        <v>14327</v>
      </c>
      <c r="F1333" s="1" t="s">
        <v>14328</v>
      </c>
      <c r="G1333" s="1" t="s">
        <v>8513</v>
      </c>
      <c r="H1333" s="1" t="s">
        <v>9017</v>
      </c>
      <c r="I1333" s="1">
        <v>1988.0</v>
      </c>
      <c r="J1333" s="1" t="s">
        <v>8507</v>
      </c>
      <c r="K1333" s="1" t="s">
        <v>561</v>
      </c>
      <c r="L1333" s="1" t="s">
        <v>13819</v>
      </c>
      <c r="M1333" s="1" t="s">
        <v>14329</v>
      </c>
    </row>
    <row r="1334">
      <c r="A1334" s="1" t="s">
        <v>14330</v>
      </c>
      <c r="B1334" s="1" t="s">
        <v>7</v>
      </c>
      <c r="C1334" s="1" t="s">
        <v>2008</v>
      </c>
      <c r="F1334" s="1" t="s">
        <v>14331</v>
      </c>
      <c r="G1334" s="1" t="s">
        <v>10317</v>
      </c>
      <c r="H1334" s="1" t="s">
        <v>14332</v>
      </c>
      <c r="I1334" s="1">
        <v>2020.0</v>
      </c>
      <c r="J1334" s="1" t="s">
        <v>8547</v>
      </c>
      <c r="K1334" s="1" t="s">
        <v>536</v>
      </c>
      <c r="L1334" s="1" t="s">
        <v>14333</v>
      </c>
      <c r="M1334" s="1" t="s">
        <v>14334</v>
      </c>
    </row>
    <row r="1335">
      <c r="A1335" s="1" t="s">
        <v>14335</v>
      </c>
      <c r="B1335" s="1" t="s">
        <v>6</v>
      </c>
      <c r="C1335" s="1" t="s">
        <v>2009</v>
      </c>
      <c r="D1335" s="1"/>
      <c r="E1335" s="1" t="s">
        <v>14336</v>
      </c>
      <c r="G1335" s="1" t="s">
        <v>8611</v>
      </c>
      <c r="H1335" s="1" t="s">
        <v>11168</v>
      </c>
      <c r="I1335" s="1">
        <v>1994.0</v>
      </c>
      <c r="J1335" s="1" t="s">
        <v>8493</v>
      </c>
      <c r="K1335" s="1" t="s">
        <v>929</v>
      </c>
      <c r="L1335" s="1" t="s">
        <v>8646</v>
      </c>
      <c r="M1335" s="1" t="s">
        <v>14337</v>
      </c>
    </row>
    <row r="1336">
      <c r="A1336" s="1" t="s">
        <v>14338</v>
      </c>
      <c r="B1336" s="1" t="s">
        <v>6</v>
      </c>
      <c r="C1336" s="1" t="s">
        <v>2010</v>
      </c>
      <c r="D1336" s="1"/>
      <c r="E1336" s="1" t="s">
        <v>14339</v>
      </c>
      <c r="F1336" s="1" t="s">
        <v>14340</v>
      </c>
      <c r="G1336" s="1" t="s">
        <v>8638</v>
      </c>
      <c r="H1336" s="1" t="s">
        <v>10075</v>
      </c>
      <c r="I1336" s="1">
        <v>2019.0</v>
      </c>
      <c r="J1336" s="1" t="s">
        <v>8613</v>
      </c>
      <c r="K1336" s="1" t="s">
        <v>914</v>
      </c>
      <c r="L1336" s="1" t="s">
        <v>14341</v>
      </c>
      <c r="M1336" s="1" t="s">
        <v>14342</v>
      </c>
    </row>
    <row r="1337">
      <c r="A1337" s="1" t="s">
        <v>14343</v>
      </c>
      <c r="B1337" s="1" t="s">
        <v>7</v>
      </c>
      <c r="C1337" s="1" t="s">
        <v>2011</v>
      </c>
      <c r="F1337" s="1" t="s">
        <v>14344</v>
      </c>
      <c r="G1337" s="1" t="s">
        <v>8638</v>
      </c>
      <c r="H1337" s="1" t="s">
        <v>14345</v>
      </c>
      <c r="I1337" s="1">
        <v>2017.0</v>
      </c>
      <c r="J1337" s="1" t="s">
        <v>8547</v>
      </c>
      <c r="K1337" s="1" t="s">
        <v>536</v>
      </c>
      <c r="L1337" s="1" t="s">
        <v>8640</v>
      </c>
      <c r="M1337" s="1" t="s">
        <v>14346</v>
      </c>
    </row>
    <row r="1338">
      <c r="A1338" s="1" t="s">
        <v>14347</v>
      </c>
      <c r="B1338" s="1" t="s">
        <v>7</v>
      </c>
      <c r="C1338" s="1" t="s">
        <v>2012</v>
      </c>
      <c r="F1338" s="1" t="s">
        <v>13042</v>
      </c>
      <c r="H1338" s="1" t="s">
        <v>8701</v>
      </c>
      <c r="I1338" s="1">
        <v>1994.0</v>
      </c>
      <c r="J1338" s="1" t="s">
        <v>8680</v>
      </c>
      <c r="K1338" s="1" t="s">
        <v>536</v>
      </c>
      <c r="L1338" s="1" t="s">
        <v>9199</v>
      </c>
      <c r="M1338" s="1" t="s">
        <v>14348</v>
      </c>
    </row>
    <row r="1339">
      <c r="A1339" s="1" t="s">
        <v>14349</v>
      </c>
      <c r="B1339" s="1" t="s">
        <v>6</v>
      </c>
      <c r="C1339" s="1" t="s">
        <v>2013</v>
      </c>
      <c r="D1339" s="1"/>
      <c r="E1339" s="1" t="s">
        <v>14350</v>
      </c>
      <c r="F1339" s="1" t="s">
        <v>14351</v>
      </c>
      <c r="G1339" s="1" t="s">
        <v>8545</v>
      </c>
      <c r="H1339" s="1" t="s">
        <v>9220</v>
      </c>
      <c r="I1339" s="1">
        <v>2011.0</v>
      </c>
      <c r="J1339" s="1" t="s">
        <v>8613</v>
      </c>
      <c r="K1339" s="1" t="s">
        <v>886</v>
      </c>
      <c r="L1339" s="1" t="s">
        <v>13772</v>
      </c>
      <c r="M1339" s="1" t="s">
        <v>14352</v>
      </c>
    </row>
    <row r="1340">
      <c r="A1340" s="1" t="s">
        <v>14353</v>
      </c>
      <c r="B1340" s="1" t="s">
        <v>7</v>
      </c>
      <c r="C1340" s="1" t="s">
        <v>2014</v>
      </c>
      <c r="F1340" s="1" t="s">
        <v>14354</v>
      </c>
      <c r="G1340" s="1" t="s">
        <v>8513</v>
      </c>
      <c r="H1340" s="1" t="s">
        <v>10341</v>
      </c>
      <c r="I1340" s="1">
        <v>2020.0</v>
      </c>
      <c r="J1340" s="1" t="s">
        <v>8547</v>
      </c>
      <c r="K1340" s="1" t="s">
        <v>526</v>
      </c>
      <c r="L1340" s="1" t="s">
        <v>14355</v>
      </c>
      <c r="M1340" s="1" t="s">
        <v>14356</v>
      </c>
    </row>
    <row r="1341">
      <c r="A1341" s="1" t="s">
        <v>14357</v>
      </c>
      <c r="B1341" s="1" t="s">
        <v>6</v>
      </c>
      <c r="C1341" s="1" t="s">
        <v>2015</v>
      </c>
      <c r="D1341" s="1"/>
      <c r="E1341" s="1" t="s">
        <v>14358</v>
      </c>
      <c r="F1341" s="1" t="s">
        <v>14359</v>
      </c>
      <c r="G1341" s="1" t="s">
        <v>9530</v>
      </c>
      <c r="H1341" s="1" t="s">
        <v>14360</v>
      </c>
      <c r="I1341" s="1">
        <v>2017.0</v>
      </c>
      <c r="J1341" s="1" t="s">
        <v>8493</v>
      </c>
      <c r="K1341" s="1" t="s">
        <v>761</v>
      </c>
      <c r="L1341" s="1" t="s">
        <v>8873</v>
      </c>
      <c r="M1341" s="1" t="s">
        <v>14361</v>
      </c>
    </row>
    <row r="1342">
      <c r="A1342" s="1" t="s">
        <v>14362</v>
      </c>
      <c r="B1342" s="1" t="s">
        <v>6</v>
      </c>
      <c r="C1342" s="1" t="s">
        <v>2016</v>
      </c>
      <c r="D1342" s="1"/>
      <c r="E1342" s="1" t="s">
        <v>14363</v>
      </c>
      <c r="F1342" s="1" t="s">
        <v>14364</v>
      </c>
      <c r="H1342" s="1" t="s">
        <v>9891</v>
      </c>
      <c r="I1342" s="1">
        <v>2017.0</v>
      </c>
      <c r="J1342" s="1" t="s">
        <v>8493</v>
      </c>
      <c r="K1342" s="1" t="s">
        <v>929</v>
      </c>
      <c r="L1342" s="1" t="s">
        <v>9641</v>
      </c>
      <c r="M1342" s="1" t="s">
        <v>14365</v>
      </c>
    </row>
    <row r="1343">
      <c r="A1343" s="1" t="s">
        <v>14366</v>
      </c>
      <c r="B1343" s="1" t="s">
        <v>7</v>
      </c>
      <c r="C1343" s="1" t="s">
        <v>2017</v>
      </c>
      <c r="F1343" s="1" t="s">
        <v>14367</v>
      </c>
      <c r="G1343" s="1" t="s">
        <v>14368</v>
      </c>
      <c r="H1343" s="1" t="s">
        <v>11399</v>
      </c>
      <c r="I1343" s="1">
        <v>2019.0</v>
      </c>
      <c r="J1343" s="1" t="s">
        <v>8807</v>
      </c>
      <c r="K1343" s="1" t="s">
        <v>571</v>
      </c>
      <c r="L1343" s="1" t="s">
        <v>9093</v>
      </c>
      <c r="M1343" s="1" t="s">
        <v>14369</v>
      </c>
    </row>
    <row r="1344">
      <c r="A1344" s="1" t="s">
        <v>14370</v>
      </c>
      <c r="B1344" s="1" t="s">
        <v>6</v>
      </c>
      <c r="C1344" s="1" t="s">
        <v>2018</v>
      </c>
      <c r="D1344" s="1"/>
      <c r="E1344" s="1" t="s">
        <v>14371</v>
      </c>
      <c r="F1344" s="1" t="s">
        <v>14372</v>
      </c>
      <c r="G1344" s="1" t="s">
        <v>8545</v>
      </c>
      <c r="H1344" s="1" t="s">
        <v>8535</v>
      </c>
      <c r="I1344" s="1">
        <v>2020.0</v>
      </c>
      <c r="J1344" s="1" t="s">
        <v>8547</v>
      </c>
      <c r="K1344" s="1" t="s">
        <v>673</v>
      </c>
      <c r="L1344" s="1" t="s">
        <v>8607</v>
      </c>
      <c r="M1344" s="1" t="s">
        <v>14373</v>
      </c>
    </row>
    <row r="1345">
      <c r="A1345" s="1" t="s">
        <v>14374</v>
      </c>
      <c r="B1345" s="1" t="s">
        <v>6</v>
      </c>
      <c r="C1345" s="1" t="s">
        <v>2019</v>
      </c>
      <c r="D1345" s="1"/>
      <c r="E1345" s="1" t="s">
        <v>14375</v>
      </c>
      <c r="F1345" s="1" t="s">
        <v>14376</v>
      </c>
      <c r="G1345" s="1" t="s">
        <v>14377</v>
      </c>
      <c r="H1345" s="1" t="s">
        <v>9860</v>
      </c>
      <c r="I1345" s="1">
        <v>2012.0</v>
      </c>
      <c r="J1345" s="1" t="s">
        <v>8645</v>
      </c>
      <c r="K1345" s="1" t="s">
        <v>587</v>
      </c>
      <c r="L1345" s="1" t="s">
        <v>8620</v>
      </c>
      <c r="M1345" s="1" t="s">
        <v>14378</v>
      </c>
    </row>
    <row r="1346">
      <c r="A1346" s="1" t="s">
        <v>14379</v>
      </c>
      <c r="B1346" s="1" t="s">
        <v>6</v>
      </c>
      <c r="C1346" s="1" t="s">
        <v>2020</v>
      </c>
      <c r="D1346" s="1"/>
      <c r="E1346" s="1" t="s">
        <v>14380</v>
      </c>
      <c r="F1346" s="1" t="s">
        <v>14381</v>
      </c>
      <c r="G1346" s="1" t="s">
        <v>9367</v>
      </c>
      <c r="H1346" s="1" t="s">
        <v>8521</v>
      </c>
      <c r="I1346" s="1">
        <v>1968.0</v>
      </c>
      <c r="J1346" s="1" t="s">
        <v>9316</v>
      </c>
      <c r="K1346" s="1" t="s">
        <v>888</v>
      </c>
      <c r="L1346" s="1" t="s">
        <v>14382</v>
      </c>
      <c r="M1346" s="1" t="s">
        <v>14383</v>
      </c>
    </row>
    <row r="1347">
      <c r="A1347" s="1" t="s">
        <v>14384</v>
      </c>
      <c r="B1347" s="1" t="s">
        <v>6</v>
      </c>
      <c r="C1347" s="1" t="s">
        <v>2021</v>
      </c>
      <c r="D1347" s="1"/>
      <c r="E1347" s="1" t="s">
        <v>14385</v>
      </c>
      <c r="F1347" s="1" t="s">
        <v>14386</v>
      </c>
      <c r="G1347" s="1" t="s">
        <v>14387</v>
      </c>
      <c r="H1347" s="1" t="s">
        <v>8521</v>
      </c>
      <c r="I1347" s="1">
        <v>2009.0</v>
      </c>
      <c r="J1347" s="1" t="s">
        <v>8507</v>
      </c>
      <c r="K1347" s="1" t="s">
        <v>700</v>
      </c>
      <c r="L1347" s="1" t="s">
        <v>12311</v>
      </c>
      <c r="M1347" s="1" t="s">
        <v>14388</v>
      </c>
    </row>
    <row r="1348">
      <c r="A1348" s="1" t="s">
        <v>14389</v>
      </c>
      <c r="B1348" s="1" t="s">
        <v>7</v>
      </c>
      <c r="C1348" s="1" t="s">
        <v>2022</v>
      </c>
      <c r="F1348" s="1" t="s">
        <v>14390</v>
      </c>
      <c r="G1348" s="1" t="s">
        <v>8655</v>
      </c>
      <c r="H1348" s="1" t="s">
        <v>14391</v>
      </c>
      <c r="I1348" s="1">
        <v>2019.0</v>
      </c>
      <c r="J1348" s="1" t="s">
        <v>8547</v>
      </c>
      <c r="K1348" s="1" t="s">
        <v>536</v>
      </c>
      <c r="L1348" s="1" t="s">
        <v>8836</v>
      </c>
      <c r="M1348" s="1" t="s">
        <v>14392</v>
      </c>
    </row>
    <row r="1349">
      <c r="A1349" s="1" t="s">
        <v>14393</v>
      </c>
      <c r="B1349" s="1" t="s">
        <v>6</v>
      </c>
      <c r="C1349" s="1" t="s">
        <v>2023</v>
      </c>
      <c r="D1349" s="1"/>
      <c r="E1349" s="1" t="s">
        <v>14394</v>
      </c>
      <c r="F1349" s="1" t="s">
        <v>14395</v>
      </c>
      <c r="G1349" s="1" t="s">
        <v>8513</v>
      </c>
      <c r="H1349" s="1" t="s">
        <v>14396</v>
      </c>
      <c r="I1349" s="1">
        <v>2017.0</v>
      </c>
      <c r="J1349" s="1" t="s">
        <v>8493</v>
      </c>
      <c r="K1349" s="1" t="s">
        <v>580</v>
      </c>
      <c r="L1349" s="1" t="s">
        <v>8522</v>
      </c>
      <c r="M1349" s="1" t="s">
        <v>14397</v>
      </c>
    </row>
    <row r="1350">
      <c r="A1350" s="1" t="s">
        <v>14398</v>
      </c>
      <c r="B1350" s="1" t="s">
        <v>6</v>
      </c>
      <c r="C1350" s="1" t="s">
        <v>2024</v>
      </c>
      <c r="D1350" s="1"/>
      <c r="E1350" s="1" t="s">
        <v>12784</v>
      </c>
      <c r="F1350" s="1" t="s">
        <v>14399</v>
      </c>
      <c r="G1350" s="1" t="s">
        <v>8545</v>
      </c>
      <c r="H1350" s="1" t="s">
        <v>8846</v>
      </c>
      <c r="I1350" s="1">
        <v>2020.0</v>
      </c>
      <c r="J1350" s="1" t="s">
        <v>8547</v>
      </c>
      <c r="K1350" s="1" t="s">
        <v>640</v>
      </c>
      <c r="L1350" s="1" t="s">
        <v>8501</v>
      </c>
      <c r="M1350" s="1" t="s">
        <v>14400</v>
      </c>
    </row>
    <row r="1351">
      <c r="A1351" s="1" t="s">
        <v>14401</v>
      </c>
      <c r="B1351" s="1" t="s">
        <v>6</v>
      </c>
      <c r="C1351" s="1" t="s">
        <v>2025</v>
      </c>
      <c r="D1351" s="1"/>
      <c r="E1351" s="1" t="s">
        <v>13656</v>
      </c>
      <c r="F1351" s="1" t="s">
        <v>14402</v>
      </c>
      <c r="G1351" s="1" t="s">
        <v>8545</v>
      </c>
      <c r="H1351" s="1" t="s">
        <v>11700</v>
      </c>
      <c r="I1351" s="1">
        <v>2019.0</v>
      </c>
      <c r="J1351" s="1" t="s">
        <v>8493</v>
      </c>
      <c r="K1351" s="1" t="s">
        <v>620</v>
      </c>
      <c r="L1351" s="1" t="s">
        <v>8607</v>
      </c>
      <c r="M1351" s="1" t="s">
        <v>14403</v>
      </c>
    </row>
    <row r="1352">
      <c r="A1352" s="1" t="s">
        <v>14404</v>
      </c>
      <c r="B1352" s="1" t="s">
        <v>7</v>
      </c>
      <c r="C1352" s="1" t="s">
        <v>2026</v>
      </c>
      <c r="F1352" s="1" t="s">
        <v>14405</v>
      </c>
      <c r="G1352" s="1" t="s">
        <v>9530</v>
      </c>
      <c r="H1352" s="1" t="s">
        <v>14406</v>
      </c>
      <c r="I1352" s="1">
        <v>2019.0</v>
      </c>
      <c r="J1352" s="1" t="s">
        <v>8547</v>
      </c>
      <c r="K1352" s="1" t="s">
        <v>571</v>
      </c>
      <c r="L1352" s="1" t="s">
        <v>10199</v>
      </c>
      <c r="M1352" s="1" t="s">
        <v>14407</v>
      </c>
    </row>
    <row r="1353">
      <c r="A1353" s="1" t="s">
        <v>14408</v>
      </c>
      <c r="B1353" s="1" t="s">
        <v>6</v>
      </c>
      <c r="C1353" s="1" t="s">
        <v>2027</v>
      </c>
      <c r="D1353" s="1"/>
      <c r="E1353" s="1" t="s">
        <v>14409</v>
      </c>
      <c r="F1353" s="1" t="s">
        <v>14410</v>
      </c>
      <c r="G1353" s="1" t="s">
        <v>8513</v>
      </c>
      <c r="H1353" s="1" t="s">
        <v>14411</v>
      </c>
      <c r="I1353" s="1">
        <v>2017.0</v>
      </c>
      <c r="J1353" s="1" t="s">
        <v>8493</v>
      </c>
      <c r="K1353" s="1" t="s">
        <v>532</v>
      </c>
      <c r="L1353" s="1" t="s">
        <v>8928</v>
      </c>
      <c r="M1353" s="1" t="s">
        <v>14412</v>
      </c>
    </row>
    <row r="1354">
      <c r="A1354" s="1" t="s">
        <v>14413</v>
      </c>
      <c r="B1354" s="1" t="s">
        <v>6</v>
      </c>
      <c r="C1354" s="1" t="s">
        <v>2028</v>
      </c>
      <c r="D1354" s="1"/>
      <c r="E1354" s="1" t="s">
        <v>14414</v>
      </c>
      <c r="F1354" s="1" t="s">
        <v>14415</v>
      </c>
      <c r="G1354" s="1" t="s">
        <v>8513</v>
      </c>
      <c r="H1354" s="1" t="s">
        <v>14416</v>
      </c>
      <c r="I1354" s="1">
        <v>2015.0</v>
      </c>
      <c r="J1354" s="1" t="s">
        <v>8493</v>
      </c>
      <c r="K1354" s="1" t="s">
        <v>573</v>
      </c>
      <c r="L1354" s="1" t="s">
        <v>9641</v>
      </c>
      <c r="M1354" s="1" t="s">
        <v>14417</v>
      </c>
    </row>
    <row r="1355">
      <c r="A1355" s="1" t="s">
        <v>14418</v>
      </c>
      <c r="B1355" s="1" t="s">
        <v>6</v>
      </c>
      <c r="C1355" s="1" t="s">
        <v>2029</v>
      </c>
      <c r="D1355" s="1"/>
      <c r="E1355" s="1" t="s">
        <v>14414</v>
      </c>
      <c r="F1355" s="1" t="s">
        <v>14415</v>
      </c>
      <c r="G1355" s="1" t="s">
        <v>8513</v>
      </c>
      <c r="H1355" s="1" t="s">
        <v>14419</v>
      </c>
      <c r="I1355" s="1">
        <v>2017.0</v>
      </c>
      <c r="J1355" s="1" t="s">
        <v>8493</v>
      </c>
      <c r="K1355" s="1" t="s">
        <v>1593</v>
      </c>
      <c r="L1355" s="1" t="s">
        <v>9641</v>
      </c>
      <c r="M1355" s="1" t="s">
        <v>14420</v>
      </c>
    </row>
    <row r="1356">
      <c r="A1356" s="1" t="s">
        <v>14421</v>
      </c>
      <c r="B1356" s="1" t="s">
        <v>6</v>
      </c>
      <c r="C1356" s="1" t="s">
        <v>2030</v>
      </c>
      <c r="D1356" s="1"/>
      <c r="E1356" s="1" t="s">
        <v>14422</v>
      </c>
      <c r="F1356" s="1" t="s">
        <v>14415</v>
      </c>
      <c r="G1356" s="1" t="s">
        <v>8513</v>
      </c>
      <c r="H1356" s="1" t="s">
        <v>9315</v>
      </c>
      <c r="I1356" s="1">
        <v>2020.0</v>
      </c>
      <c r="J1356" s="1" t="s">
        <v>8493</v>
      </c>
      <c r="K1356" s="1" t="s">
        <v>1107</v>
      </c>
      <c r="L1356" s="1" t="s">
        <v>9641</v>
      </c>
      <c r="M1356" s="1" t="s">
        <v>14423</v>
      </c>
    </row>
    <row r="1357">
      <c r="A1357" s="1" t="s">
        <v>14424</v>
      </c>
      <c r="B1357" s="1" t="s">
        <v>6</v>
      </c>
      <c r="C1357" s="1" t="s">
        <v>2031</v>
      </c>
      <c r="D1357" s="1"/>
      <c r="E1357" s="1" t="s">
        <v>14425</v>
      </c>
      <c r="F1357" s="1" t="s">
        <v>14425</v>
      </c>
      <c r="H1357" s="1" t="s">
        <v>10313</v>
      </c>
      <c r="I1357" s="1">
        <v>2021.0</v>
      </c>
      <c r="J1357" s="1" t="s">
        <v>8493</v>
      </c>
      <c r="K1357" s="1" t="s">
        <v>803</v>
      </c>
      <c r="L1357" s="1" t="s">
        <v>9641</v>
      </c>
      <c r="M1357" s="1" t="s">
        <v>14426</v>
      </c>
    </row>
    <row r="1358">
      <c r="A1358" s="1" t="s">
        <v>14427</v>
      </c>
      <c r="B1358" s="1" t="s">
        <v>6</v>
      </c>
      <c r="C1358" s="1" t="s">
        <v>2032</v>
      </c>
      <c r="D1358" s="1"/>
      <c r="E1358" s="1" t="s">
        <v>13028</v>
      </c>
      <c r="F1358" s="1" t="s">
        <v>14425</v>
      </c>
      <c r="G1358" s="1" t="s">
        <v>8513</v>
      </c>
      <c r="H1358" s="1" t="s">
        <v>14428</v>
      </c>
      <c r="I1358" s="1">
        <v>2018.0</v>
      </c>
      <c r="J1358" s="1" t="s">
        <v>8493</v>
      </c>
      <c r="K1358" s="1" t="s">
        <v>1196</v>
      </c>
      <c r="L1358" s="1" t="s">
        <v>9641</v>
      </c>
      <c r="M1358" s="1" t="s">
        <v>14429</v>
      </c>
    </row>
    <row r="1359">
      <c r="A1359" s="1" t="s">
        <v>14430</v>
      </c>
      <c r="B1359" s="1" t="s">
        <v>6</v>
      </c>
      <c r="C1359" s="1" t="s">
        <v>2033</v>
      </c>
      <c r="D1359" s="1"/>
      <c r="E1359" s="1" t="s">
        <v>14431</v>
      </c>
      <c r="F1359" s="1" t="s">
        <v>14432</v>
      </c>
      <c r="G1359" s="1" t="s">
        <v>8513</v>
      </c>
      <c r="H1359" s="1" t="s">
        <v>14433</v>
      </c>
      <c r="I1359" s="1">
        <v>2015.0</v>
      </c>
      <c r="J1359" s="1" t="s">
        <v>8493</v>
      </c>
      <c r="K1359" s="1" t="s">
        <v>673</v>
      </c>
      <c r="L1359" s="1" t="s">
        <v>9641</v>
      </c>
      <c r="M1359" s="1" t="s">
        <v>14434</v>
      </c>
    </row>
    <row r="1360">
      <c r="A1360" s="1" t="s">
        <v>14435</v>
      </c>
      <c r="B1360" s="1" t="s">
        <v>6</v>
      </c>
      <c r="C1360" s="1" t="s">
        <v>2034</v>
      </c>
      <c r="D1360" s="1"/>
      <c r="E1360" s="1" t="s">
        <v>14436</v>
      </c>
      <c r="F1360" s="1" t="s">
        <v>14437</v>
      </c>
      <c r="G1360" s="1" t="s">
        <v>8513</v>
      </c>
      <c r="H1360" s="1" t="s">
        <v>9615</v>
      </c>
      <c r="I1360" s="1">
        <v>2014.0</v>
      </c>
      <c r="J1360" s="1" t="s">
        <v>9260</v>
      </c>
      <c r="K1360" s="1" t="s">
        <v>576</v>
      </c>
      <c r="L1360" s="1" t="s">
        <v>14438</v>
      </c>
      <c r="M1360" s="1" t="s">
        <v>14439</v>
      </c>
    </row>
    <row r="1361">
      <c r="A1361" s="1" t="s">
        <v>14440</v>
      </c>
      <c r="B1361" s="1" t="s">
        <v>7</v>
      </c>
      <c r="C1361" s="1" t="s">
        <v>2035</v>
      </c>
      <c r="G1361" s="1" t="s">
        <v>8513</v>
      </c>
      <c r="H1361" s="1" t="s">
        <v>10037</v>
      </c>
      <c r="I1361" s="1">
        <v>2018.0</v>
      </c>
      <c r="J1361" s="1" t="s">
        <v>8493</v>
      </c>
      <c r="K1361" s="1" t="s">
        <v>536</v>
      </c>
      <c r="L1361" s="1" t="s">
        <v>9208</v>
      </c>
      <c r="M1361" s="1" t="s">
        <v>14441</v>
      </c>
    </row>
    <row r="1362">
      <c r="A1362" s="1" t="s">
        <v>14442</v>
      </c>
      <c r="B1362" s="1" t="s">
        <v>6</v>
      </c>
      <c r="C1362" s="1" t="s">
        <v>2036</v>
      </c>
      <c r="D1362" s="1"/>
      <c r="E1362" s="1" t="s">
        <v>10031</v>
      </c>
      <c r="F1362" s="1" t="s">
        <v>14443</v>
      </c>
      <c r="G1362" s="1" t="s">
        <v>8513</v>
      </c>
      <c r="H1362" s="1" t="s">
        <v>14444</v>
      </c>
      <c r="I1362" s="1">
        <v>2017.0</v>
      </c>
      <c r="J1362" s="1" t="s">
        <v>8493</v>
      </c>
      <c r="K1362" s="1" t="s">
        <v>778</v>
      </c>
      <c r="L1362" s="1" t="s">
        <v>9641</v>
      </c>
      <c r="M1362" s="1" t="s">
        <v>14445</v>
      </c>
    </row>
    <row r="1363">
      <c r="A1363" s="1" t="s">
        <v>14446</v>
      </c>
      <c r="B1363" s="1" t="s">
        <v>6</v>
      </c>
      <c r="C1363" s="1" t="s">
        <v>2037</v>
      </c>
      <c r="D1363" s="1"/>
      <c r="E1363" s="1" t="s">
        <v>10157</v>
      </c>
      <c r="F1363" s="1" t="s">
        <v>14447</v>
      </c>
      <c r="G1363" s="1" t="s">
        <v>9367</v>
      </c>
      <c r="H1363" s="1" t="s">
        <v>10159</v>
      </c>
      <c r="I1363" s="1">
        <v>2016.0</v>
      </c>
      <c r="J1363" s="1" t="s">
        <v>8507</v>
      </c>
      <c r="K1363" s="1" t="s">
        <v>540</v>
      </c>
      <c r="L1363" s="1" t="s">
        <v>8948</v>
      </c>
      <c r="M1363" s="1" t="s">
        <v>14448</v>
      </c>
    </row>
    <row r="1364">
      <c r="A1364" s="1" t="s">
        <v>14449</v>
      </c>
      <c r="B1364" s="1" t="s">
        <v>6</v>
      </c>
      <c r="C1364" s="1" t="s">
        <v>2038</v>
      </c>
      <c r="D1364" s="1"/>
      <c r="E1364" s="1" t="s">
        <v>14450</v>
      </c>
      <c r="F1364" s="1" t="s">
        <v>14451</v>
      </c>
      <c r="G1364" s="1" t="s">
        <v>8513</v>
      </c>
      <c r="H1364" s="1" t="s">
        <v>9188</v>
      </c>
      <c r="I1364" s="1">
        <v>2019.0</v>
      </c>
      <c r="J1364" s="1" t="s">
        <v>8613</v>
      </c>
      <c r="K1364" s="1" t="s">
        <v>561</v>
      </c>
      <c r="L1364" s="1" t="s">
        <v>9104</v>
      </c>
      <c r="M1364" s="1" t="s">
        <v>14452</v>
      </c>
    </row>
    <row r="1365">
      <c r="A1365" s="1" t="s">
        <v>14453</v>
      </c>
      <c r="B1365" s="1" t="s">
        <v>6</v>
      </c>
      <c r="C1365" s="1" t="s">
        <v>2039</v>
      </c>
      <c r="D1365" s="1"/>
      <c r="E1365" s="1" t="s">
        <v>12557</v>
      </c>
      <c r="F1365" s="1" t="s">
        <v>14454</v>
      </c>
      <c r="G1365" s="1" t="s">
        <v>9043</v>
      </c>
      <c r="H1365" s="1" t="s">
        <v>12504</v>
      </c>
      <c r="I1365" s="1">
        <v>2020.0</v>
      </c>
      <c r="J1365" s="1" t="s">
        <v>8493</v>
      </c>
      <c r="K1365" s="1" t="s">
        <v>599</v>
      </c>
      <c r="L1365" s="1" t="s">
        <v>10058</v>
      </c>
      <c r="M1365" s="1" t="s">
        <v>14455</v>
      </c>
    </row>
    <row r="1366">
      <c r="A1366" s="1" t="s">
        <v>14456</v>
      </c>
      <c r="B1366" s="1" t="s">
        <v>6</v>
      </c>
      <c r="C1366" s="1" t="s">
        <v>2040</v>
      </c>
      <c r="D1366" s="1"/>
      <c r="E1366" s="1" t="s">
        <v>14457</v>
      </c>
      <c r="F1366" s="1" t="s">
        <v>14458</v>
      </c>
      <c r="G1366" s="1" t="s">
        <v>9391</v>
      </c>
      <c r="H1366" s="1" t="s">
        <v>9472</v>
      </c>
      <c r="I1366" s="1">
        <v>2012.0</v>
      </c>
      <c r="J1366" s="1" t="s">
        <v>8613</v>
      </c>
      <c r="K1366" s="1" t="s">
        <v>561</v>
      </c>
      <c r="L1366" s="1" t="s">
        <v>8697</v>
      </c>
      <c r="M1366" s="1" t="s">
        <v>14459</v>
      </c>
    </row>
    <row r="1367">
      <c r="A1367" s="1" t="s">
        <v>14460</v>
      </c>
      <c r="B1367" s="1" t="s">
        <v>6</v>
      </c>
      <c r="C1367" s="1" t="s">
        <v>2041</v>
      </c>
      <c r="D1367" s="1"/>
      <c r="E1367" s="1" t="s">
        <v>14461</v>
      </c>
      <c r="F1367" s="1" t="s">
        <v>14462</v>
      </c>
      <c r="G1367" s="1" t="s">
        <v>8513</v>
      </c>
      <c r="H1367" s="1" t="s">
        <v>8540</v>
      </c>
      <c r="I1367" s="1">
        <v>2017.0</v>
      </c>
      <c r="J1367" s="1" t="s">
        <v>8613</v>
      </c>
      <c r="K1367" s="1" t="s">
        <v>914</v>
      </c>
      <c r="L1367" s="1" t="s">
        <v>8522</v>
      </c>
      <c r="M1367" s="1" t="s">
        <v>14463</v>
      </c>
    </row>
    <row r="1368">
      <c r="A1368" s="1" t="s">
        <v>14464</v>
      </c>
      <c r="B1368" s="1" t="s">
        <v>6</v>
      </c>
      <c r="C1368" s="1" t="s">
        <v>2042</v>
      </c>
      <c r="D1368" s="1"/>
      <c r="E1368" s="1" t="s">
        <v>14465</v>
      </c>
      <c r="F1368" s="1" t="s">
        <v>14466</v>
      </c>
      <c r="G1368" s="1" t="s">
        <v>8513</v>
      </c>
      <c r="H1368" s="1" t="s">
        <v>8576</v>
      </c>
      <c r="I1368" s="1">
        <v>2015.0</v>
      </c>
      <c r="J1368" s="1" t="s">
        <v>8680</v>
      </c>
      <c r="K1368" s="1" t="s">
        <v>894</v>
      </c>
      <c r="L1368" s="1" t="s">
        <v>9337</v>
      </c>
      <c r="M1368" s="1" t="s">
        <v>14467</v>
      </c>
    </row>
    <row r="1369">
      <c r="A1369" s="1" t="s">
        <v>14468</v>
      </c>
      <c r="B1369" s="1" t="s">
        <v>6</v>
      </c>
      <c r="C1369" s="1" t="s">
        <v>2043</v>
      </c>
      <c r="D1369" s="1"/>
      <c r="E1369" s="1" t="s">
        <v>14469</v>
      </c>
      <c r="F1369" s="1" t="s">
        <v>14470</v>
      </c>
      <c r="G1369" s="1" t="s">
        <v>8513</v>
      </c>
      <c r="H1369" s="1" t="s">
        <v>8552</v>
      </c>
      <c r="I1369" s="1">
        <v>2017.0</v>
      </c>
      <c r="J1369" s="1" t="s">
        <v>8680</v>
      </c>
      <c r="K1369" s="1" t="s">
        <v>587</v>
      </c>
      <c r="L1369" s="1" t="s">
        <v>8681</v>
      </c>
      <c r="M1369" s="1" t="s">
        <v>14471</v>
      </c>
    </row>
    <row r="1370">
      <c r="A1370" s="1" t="s">
        <v>14472</v>
      </c>
      <c r="B1370" s="1" t="s">
        <v>6</v>
      </c>
      <c r="C1370" s="1" t="s">
        <v>2044</v>
      </c>
      <c r="D1370" s="1"/>
      <c r="E1370" s="1" t="s">
        <v>14473</v>
      </c>
      <c r="F1370" s="1" t="s">
        <v>14474</v>
      </c>
      <c r="G1370" s="1" t="s">
        <v>8611</v>
      </c>
      <c r="H1370" s="1" t="s">
        <v>8540</v>
      </c>
      <c r="I1370" s="1">
        <v>2018.0</v>
      </c>
      <c r="J1370" s="1" t="s">
        <v>8493</v>
      </c>
      <c r="K1370" s="1" t="s">
        <v>620</v>
      </c>
      <c r="L1370" s="1" t="s">
        <v>8691</v>
      </c>
      <c r="M1370" s="1" t="s">
        <v>14475</v>
      </c>
    </row>
    <row r="1371">
      <c r="A1371" s="1" t="s">
        <v>14476</v>
      </c>
      <c r="B1371" s="1" t="s">
        <v>6</v>
      </c>
      <c r="C1371" s="1" t="s">
        <v>2045</v>
      </c>
      <c r="D1371" s="1"/>
      <c r="E1371" s="1" t="s">
        <v>9765</v>
      </c>
      <c r="F1371" s="1" t="s">
        <v>14477</v>
      </c>
      <c r="G1371" s="1" t="s">
        <v>8672</v>
      </c>
      <c r="H1371" s="1" t="s">
        <v>9869</v>
      </c>
      <c r="I1371" s="1">
        <v>2017.0</v>
      </c>
      <c r="J1371" s="1" t="s">
        <v>9260</v>
      </c>
      <c r="K1371" s="1" t="s">
        <v>694</v>
      </c>
      <c r="L1371" s="1" t="s">
        <v>8772</v>
      </c>
      <c r="M1371" s="1" t="s">
        <v>14478</v>
      </c>
    </row>
    <row r="1372">
      <c r="A1372" s="1" t="s">
        <v>14479</v>
      </c>
      <c r="B1372" s="1" t="s">
        <v>6</v>
      </c>
      <c r="C1372" s="1" t="s">
        <v>2046</v>
      </c>
      <c r="D1372" s="1"/>
      <c r="E1372" s="1" t="s">
        <v>9765</v>
      </c>
      <c r="F1372" s="1" t="s">
        <v>14480</v>
      </c>
      <c r="G1372" s="1" t="s">
        <v>8672</v>
      </c>
      <c r="H1372" s="1" t="s">
        <v>9331</v>
      </c>
      <c r="I1372" s="1">
        <v>2018.0</v>
      </c>
      <c r="J1372" s="1" t="s">
        <v>8613</v>
      </c>
      <c r="K1372" s="1" t="s">
        <v>694</v>
      </c>
      <c r="L1372" s="1" t="s">
        <v>9139</v>
      </c>
      <c r="M1372" s="1" t="s">
        <v>14481</v>
      </c>
    </row>
    <row r="1373">
      <c r="A1373" s="1" t="s">
        <v>14482</v>
      </c>
      <c r="B1373" s="1" t="s">
        <v>6</v>
      </c>
      <c r="C1373" s="1" t="s">
        <v>2047</v>
      </c>
      <c r="D1373" s="1"/>
      <c r="E1373" s="1" t="s">
        <v>9765</v>
      </c>
      <c r="F1373" s="1" t="s">
        <v>14483</v>
      </c>
      <c r="G1373" s="1" t="s">
        <v>8672</v>
      </c>
      <c r="H1373" s="1" t="s">
        <v>9793</v>
      </c>
      <c r="I1373" s="1">
        <v>2018.0</v>
      </c>
      <c r="J1373" s="1" t="s">
        <v>8613</v>
      </c>
      <c r="K1373" s="1" t="s">
        <v>552</v>
      </c>
      <c r="L1373" s="1" t="s">
        <v>9784</v>
      </c>
      <c r="M1373" s="1" t="s">
        <v>14484</v>
      </c>
    </row>
    <row r="1374">
      <c r="A1374" s="1" t="s">
        <v>14485</v>
      </c>
      <c r="B1374" s="1" t="s">
        <v>6</v>
      </c>
      <c r="C1374" s="1" t="s">
        <v>2048</v>
      </c>
      <c r="D1374" s="1"/>
      <c r="E1374" s="1" t="s">
        <v>14486</v>
      </c>
      <c r="F1374" s="1" t="s">
        <v>14487</v>
      </c>
      <c r="G1374" s="1" t="s">
        <v>8513</v>
      </c>
      <c r="H1374" s="1" t="s">
        <v>9609</v>
      </c>
      <c r="I1374" s="1">
        <v>2004.0</v>
      </c>
      <c r="J1374" s="1" t="s">
        <v>9260</v>
      </c>
      <c r="K1374" s="1" t="s">
        <v>576</v>
      </c>
      <c r="L1374" s="1" t="s">
        <v>9104</v>
      </c>
      <c r="M1374" s="1" t="s">
        <v>14488</v>
      </c>
    </row>
    <row r="1375">
      <c r="A1375" s="1" t="s">
        <v>14489</v>
      </c>
      <c r="B1375" s="1" t="s">
        <v>6</v>
      </c>
      <c r="C1375" s="1" t="s">
        <v>2049</v>
      </c>
      <c r="D1375" s="1"/>
      <c r="E1375" s="1" t="s">
        <v>14490</v>
      </c>
      <c r="F1375" s="1" t="s">
        <v>14491</v>
      </c>
      <c r="G1375" s="1" t="s">
        <v>8513</v>
      </c>
      <c r="H1375" s="1" t="s">
        <v>9498</v>
      </c>
      <c r="I1375" s="1">
        <v>2018.0</v>
      </c>
      <c r="J1375" s="1" t="s">
        <v>9260</v>
      </c>
      <c r="K1375" s="1" t="s">
        <v>584</v>
      </c>
      <c r="L1375" s="1" t="s">
        <v>13772</v>
      </c>
      <c r="M1375" s="1" t="s">
        <v>14492</v>
      </c>
    </row>
    <row r="1376">
      <c r="A1376" s="1" t="s">
        <v>14493</v>
      </c>
      <c r="B1376" s="1" t="s">
        <v>6</v>
      </c>
      <c r="C1376" s="1" t="s">
        <v>2050</v>
      </c>
      <c r="D1376" s="1"/>
      <c r="E1376" s="1" t="s">
        <v>14494</v>
      </c>
      <c r="F1376" s="1" t="s">
        <v>14495</v>
      </c>
      <c r="G1376" s="1" t="s">
        <v>8513</v>
      </c>
      <c r="H1376" s="1" t="s">
        <v>14496</v>
      </c>
      <c r="I1376" s="1">
        <v>2016.0</v>
      </c>
      <c r="J1376" s="1" t="s">
        <v>8493</v>
      </c>
      <c r="K1376" s="1" t="s">
        <v>694</v>
      </c>
      <c r="L1376" s="1" t="s">
        <v>8607</v>
      </c>
      <c r="M1376" s="1" t="s">
        <v>14497</v>
      </c>
    </row>
    <row r="1377">
      <c r="A1377" s="1" t="s">
        <v>14498</v>
      </c>
      <c r="B1377" s="1" t="s">
        <v>6</v>
      </c>
      <c r="C1377" s="1" t="s">
        <v>2051</v>
      </c>
      <c r="D1377" s="1"/>
      <c r="E1377" s="1" t="s">
        <v>14499</v>
      </c>
      <c r="F1377" s="1" t="s">
        <v>14500</v>
      </c>
      <c r="G1377" s="1" t="s">
        <v>8990</v>
      </c>
      <c r="H1377" s="1" t="s">
        <v>14501</v>
      </c>
      <c r="I1377" s="1">
        <v>2006.0</v>
      </c>
      <c r="J1377" s="1" t="s">
        <v>8507</v>
      </c>
      <c r="K1377" s="1" t="s">
        <v>584</v>
      </c>
      <c r="L1377" s="1" t="s">
        <v>8590</v>
      </c>
      <c r="M1377" s="1" t="s">
        <v>14502</v>
      </c>
    </row>
    <row r="1378">
      <c r="A1378" s="1" t="s">
        <v>14503</v>
      </c>
      <c r="B1378" s="1" t="s">
        <v>7</v>
      </c>
      <c r="C1378" s="1" t="s">
        <v>2052</v>
      </c>
      <c r="H1378" s="1" t="s">
        <v>8771</v>
      </c>
      <c r="I1378" s="1">
        <v>2019.0</v>
      </c>
      <c r="J1378" s="1" t="s">
        <v>8807</v>
      </c>
      <c r="K1378" s="1" t="s">
        <v>536</v>
      </c>
      <c r="L1378" s="1" t="s">
        <v>9093</v>
      </c>
      <c r="M1378" s="1" t="s">
        <v>14504</v>
      </c>
    </row>
    <row r="1379">
      <c r="A1379" s="1" t="s">
        <v>14505</v>
      </c>
      <c r="B1379" s="1" t="s">
        <v>7</v>
      </c>
      <c r="C1379" s="1" t="s">
        <v>2053</v>
      </c>
      <c r="G1379" s="1" t="s">
        <v>8545</v>
      </c>
      <c r="H1379" s="1" t="s">
        <v>14506</v>
      </c>
      <c r="I1379" s="1">
        <v>2019.0</v>
      </c>
      <c r="J1379" s="1" t="s">
        <v>8807</v>
      </c>
      <c r="K1379" s="1" t="s">
        <v>536</v>
      </c>
      <c r="L1379" s="1" t="s">
        <v>9093</v>
      </c>
      <c r="M1379" s="1" t="s">
        <v>14504</v>
      </c>
    </row>
    <row r="1380">
      <c r="A1380" s="1" t="s">
        <v>14507</v>
      </c>
      <c r="B1380" s="1" t="s">
        <v>6</v>
      </c>
      <c r="C1380" s="1" t="s">
        <v>2054</v>
      </c>
      <c r="H1380" s="1" t="s">
        <v>8771</v>
      </c>
      <c r="I1380" s="1">
        <v>2019.0</v>
      </c>
      <c r="J1380" s="1" t="s">
        <v>8807</v>
      </c>
      <c r="K1380" s="1" t="s">
        <v>1681</v>
      </c>
      <c r="L1380" s="1" t="s">
        <v>9272</v>
      </c>
      <c r="M1380" s="1" t="s">
        <v>14508</v>
      </c>
    </row>
    <row r="1381">
      <c r="A1381" s="1" t="s">
        <v>14509</v>
      </c>
      <c r="B1381" s="1" t="s">
        <v>6</v>
      </c>
      <c r="C1381" s="1" t="s">
        <v>2055</v>
      </c>
      <c r="H1381" s="1" t="s">
        <v>8771</v>
      </c>
      <c r="I1381" s="1">
        <v>2019.0</v>
      </c>
      <c r="J1381" s="1" t="s">
        <v>8807</v>
      </c>
      <c r="K1381" s="1" t="s">
        <v>589</v>
      </c>
      <c r="L1381" s="1" t="s">
        <v>9272</v>
      </c>
      <c r="M1381" s="1" t="s">
        <v>14510</v>
      </c>
    </row>
    <row r="1382">
      <c r="A1382" s="1" t="s">
        <v>14511</v>
      </c>
      <c r="B1382" s="1" t="s">
        <v>6</v>
      </c>
      <c r="C1382" s="1" t="s">
        <v>2056</v>
      </c>
      <c r="H1382" s="1" t="s">
        <v>8771</v>
      </c>
      <c r="I1382" s="1">
        <v>2019.0</v>
      </c>
      <c r="J1382" s="1" t="s">
        <v>8807</v>
      </c>
      <c r="K1382" s="1" t="s">
        <v>1122</v>
      </c>
      <c r="L1382" s="1" t="s">
        <v>9272</v>
      </c>
      <c r="M1382" s="1" t="s">
        <v>14512</v>
      </c>
    </row>
    <row r="1383">
      <c r="A1383" s="1" t="s">
        <v>14513</v>
      </c>
      <c r="B1383" s="1" t="s">
        <v>6</v>
      </c>
      <c r="C1383" s="1" t="s">
        <v>2057</v>
      </c>
      <c r="H1383" s="1" t="s">
        <v>8771</v>
      </c>
      <c r="I1383" s="1">
        <v>2019.0</v>
      </c>
      <c r="J1383" s="1" t="s">
        <v>8807</v>
      </c>
      <c r="K1383" s="1" t="s">
        <v>1584</v>
      </c>
      <c r="L1383" s="1" t="s">
        <v>9272</v>
      </c>
      <c r="M1383" s="1" t="s">
        <v>14514</v>
      </c>
    </row>
    <row r="1384">
      <c r="A1384" s="1" t="s">
        <v>14515</v>
      </c>
      <c r="B1384" s="1" t="s">
        <v>7</v>
      </c>
      <c r="C1384" s="1" t="s">
        <v>2058</v>
      </c>
      <c r="G1384" s="1" t="s">
        <v>10496</v>
      </c>
      <c r="H1384" s="1" t="s">
        <v>9402</v>
      </c>
      <c r="I1384" s="1">
        <v>2017.0</v>
      </c>
      <c r="J1384" s="1" t="s">
        <v>9076</v>
      </c>
      <c r="K1384" s="1" t="s">
        <v>536</v>
      </c>
      <c r="L1384" s="1" t="s">
        <v>9093</v>
      </c>
      <c r="M1384" s="1" t="s">
        <v>14516</v>
      </c>
    </row>
    <row r="1385">
      <c r="A1385" s="1" t="s">
        <v>14517</v>
      </c>
      <c r="B1385" s="1" t="s">
        <v>6</v>
      </c>
      <c r="C1385" s="1" t="s">
        <v>2059</v>
      </c>
      <c r="D1385" s="1"/>
      <c r="E1385" s="1" t="s">
        <v>14518</v>
      </c>
      <c r="F1385" s="1" t="s">
        <v>14519</v>
      </c>
      <c r="G1385" s="1" t="s">
        <v>8545</v>
      </c>
      <c r="H1385" s="1" t="s">
        <v>9793</v>
      </c>
      <c r="I1385" s="1">
        <v>2006.0</v>
      </c>
      <c r="J1385" s="1" t="s">
        <v>8613</v>
      </c>
      <c r="K1385" s="1" t="s">
        <v>978</v>
      </c>
      <c r="L1385" s="1" t="s">
        <v>8709</v>
      </c>
      <c r="M1385" s="1" t="s">
        <v>14520</v>
      </c>
    </row>
    <row r="1386">
      <c r="A1386" s="1" t="s">
        <v>14521</v>
      </c>
      <c r="B1386" s="1" t="s">
        <v>6</v>
      </c>
      <c r="C1386" s="1" t="s">
        <v>2060</v>
      </c>
      <c r="D1386" s="1"/>
      <c r="E1386" s="1" t="s">
        <v>14522</v>
      </c>
      <c r="F1386" s="1" t="s">
        <v>14523</v>
      </c>
      <c r="G1386" s="1" t="s">
        <v>9213</v>
      </c>
      <c r="H1386" s="1" t="s">
        <v>9921</v>
      </c>
      <c r="I1386" s="1">
        <v>2017.0</v>
      </c>
      <c r="J1386" s="1" t="s">
        <v>8547</v>
      </c>
      <c r="K1386" s="1" t="s">
        <v>542</v>
      </c>
      <c r="L1386" s="1" t="s">
        <v>8724</v>
      </c>
      <c r="M1386" s="1" t="s">
        <v>14524</v>
      </c>
    </row>
    <row r="1387">
      <c r="A1387" s="1" t="s">
        <v>14525</v>
      </c>
      <c r="B1387" s="1" t="s">
        <v>6</v>
      </c>
      <c r="C1387" s="1" t="s">
        <v>2061</v>
      </c>
      <c r="D1387" s="1"/>
      <c r="E1387" s="1" t="s">
        <v>12048</v>
      </c>
      <c r="F1387" s="1" t="s">
        <v>14526</v>
      </c>
      <c r="G1387" s="1" t="s">
        <v>8545</v>
      </c>
      <c r="H1387" s="1" t="s">
        <v>9017</v>
      </c>
      <c r="I1387" s="1">
        <v>1975.0</v>
      </c>
      <c r="J1387" s="1" t="s">
        <v>8613</v>
      </c>
      <c r="K1387" s="1" t="s">
        <v>886</v>
      </c>
      <c r="L1387" s="1" t="s">
        <v>14527</v>
      </c>
      <c r="M1387" s="1" t="s">
        <v>14528</v>
      </c>
    </row>
    <row r="1388">
      <c r="A1388" s="1" t="s">
        <v>14529</v>
      </c>
      <c r="B1388" s="1" t="s">
        <v>7</v>
      </c>
      <c r="C1388" s="1" t="s">
        <v>2062</v>
      </c>
      <c r="G1388" s="1" t="s">
        <v>8611</v>
      </c>
      <c r="H1388" s="1" t="s">
        <v>13711</v>
      </c>
      <c r="I1388" s="1">
        <v>2018.0</v>
      </c>
      <c r="J1388" s="1" t="s">
        <v>8493</v>
      </c>
      <c r="K1388" s="1" t="s">
        <v>536</v>
      </c>
      <c r="L1388" s="1" t="s">
        <v>8821</v>
      </c>
      <c r="M1388" s="1" t="s">
        <v>14530</v>
      </c>
    </row>
    <row r="1389">
      <c r="A1389" s="1" t="s">
        <v>14531</v>
      </c>
      <c r="B1389" s="1" t="s">
        <v>6</v>
      </c>
      <c r="C1389" s="1" t="s">
        <v>2063</v>
      </c>
      <c r="D1389" s="1"/>
      <c r="E1389" s="1" t="s">
        <v>14532</v>
      </c>
      <c r="F1389" s="1" t="s">
        <v>14533</v>
      </c>
      <c r="G1389" s="1" t="s">
        <v>8545</v>
      </c>
      <c r="H1389" s="1" t="s">
        <v>8991</v>
      </c>
      <c r="I1389" s="1">
        <v>2017.0</v>
      </c>
      <c r="J1389" s="1" t="s">
        <v>8547</v>
      </c>
      <c r="K1389" s="1" t="s">
        <v>642</v>
      </c>
      <c r="L1389" s="1" t="s">
        <v>8626</v>
      </c>
      <c r="M1389" s="1" t="s">
        <v>14534</v>
      </c>
    </row>
    <row r="1390">
      <c r="A1390" s="1" t="s">
        <v>14535</v>
      </c>
      <c r="B1390" s="1" t="s">
        <v>6</v>
      </c>
      <c r="C1390" s="1" t="s">
        <v>2064</v>
      </c>
      <c r="D1390" s="1"/>
      <c r="E1390" s="1" t="s">
        <v>14536</v>
      </c>
      <c r="F1390" s="1" t="s">
        <v>14537</v>
      </c>
      <c r="G1390" s="1" t="s">
        <v>8527</v>
      </c>
      <c r="H1390" s="1" t="s">
        <v>12474</v>
      </c>
      <c r="I1390" s="1">
        <v>2011.0</v>
      </c>
      <c r="J1390" s="1" t="s">
        <v>8547</v>
      </c>
      <c r="K1390" s="1" t="s">
        <v>879</v>
      </c>
      <c r="L1390" s="1" t="s">
        <v>8709</v>
      </c>
      <c r="M1390" s="1" t="s">
        <v>14538</v>
      </c>
    </row>
    <row r="1391">
      <c r="A1391" s="1" t="s">
        <v>14539</v>
      </c>
      <c r="B1391" s="1" t="s">
        <v>7</v>
      </c>
      <c r="C1391" s="1" t="s">
        <v>2065</v>
      </c>
      <c r="F1391" s="1" t="s">
        <v>14540</v>
      </c>
      <c r="G1391" s="1" t="s">
        <v>8655</v>
      </c>
      <c r="H1391" s="1" t="s">
        <v>9392</v>
      </c>
      <c r="I1391" s="1">
        <v>2016.0</v>
      </c>
      <c r="J1391" s="1" t="s">
        <v>8613</v>
      </c>
      <c r="K1391" s="1" t="s">
        <v>536</v>
      </c>
      <c r="L1391" s="1" t="s">
        <v>8836</v>
      </c>
      <c r="M1391" s="1" t="s">
        <v>14541</v>
      </c>
    </row>
    <row r="1392">
      <c r="A1392" s="1" t="s">
        <v>14542</v>
      </c>
      <c r="B1392" s="1" t="s">
        <v>7</v>
      </c>
      <c r="C1392" s="1" t="s">
        <v>2066</v>
      </c>
      <c r="F1392" s="1" t="s">
        <v>14543</v>
      </c>
      <c r="H1392" s="1" t="s">
        <v>11525</v>
      </c>
      <c r="I1392" s="1">
        <v>2016.0</v>
      </c>
      <c r="J1392" s="1" t="s">
        <v>8547</v>
      </c>
      <c r="K1392" s="1" t="s">
        <v>536</v>
      </c>
      <c r="L1392" s="1" t="s">
        <v>8788</v>
      </c>
      <c r="M1392" s="1" t="s">
        <v>14544</v>
      </c>
    </row>
    <row r="1393">
      <c r="A1393" s="1" t="s">
        <v>14545</v>
      </c>
      <c r="B1393" s="1" t="s">
        <v>7</v>
      </c>
      <c r="C1393" s="1" t="s">
        <v>2067</v>
      </c>
      <c r="F1393" s="1" t="s">
        <v>14546</v>
      </c>
      <c r="H1393" s="1" t="s">
        <v>11525</v>
      </c>
      <c r="I1393" s="1">
        <v>2015.0</v>
      </c>
      <c r="J1393" s="1" t="s">
        <v>8613</v>
      </c>
      <c r="K1393" s="1" t="s">
        <v>536</v>
      </c>
      <c r="L1393" s="1" t="s">
        <v>8788</v>
      </c>
      <c r="M1393" s="1" t="s">
        <v>14547</v>
      </c>
    </row>
    <row r="1394">
      <c r="A1394" s="1" t="s">
        <v>14548</v>
      </c>
      <c r="B1394" s="1" t="s">
        <v>7</v>
      </c>
      <c r="C1394" s="1" t="s">
        <v>2068</v>
      </c>
      <c r="F1394" s="1" t="s">
        <v>14549</v>
      </c>
      <c r="H1394" s="1" t="s">
        <v>11525</v>
      </c>
      <c r="I1394" s="1">
        <v>2015.0</v>
      </c>
      <c r="J1394" s="1" t="s">
        <v>8547</v>
      </c>
      <c r="K1394" s="1" t="s">
        <v>536</v>
      </c>
      <c r="L1394" s="1" t="s">
        <v>8788</v>
      </c>
      <c r="M1394" s="1" t="s">
        <v>14550</v>
      </c>
    </row>
    <row r="1395">
      <c r="A1395" s="1" t="s">
        <v>14551</v>
      </c>
      <c r="B1395" s="1" t="s">
        <v>7</v>
      </c>
      <c r="C1395" s="1" t="s">
        <v>2069</v>
      </c>
      <c r="F1395" s="1" t="s">
        <v>14552</v>
      </c>
      <c r="H1395" s="1" t="s">
        <v>11525</v>
      </c>
      <c r="I1395" s="1">
        <v>2016.0</v>
      </c>
      <c r="J1395" s="1" t="s">
        <v>8613</v>
      </c>
      <c r="K1395" s="1" t="s">
        <v>536</v>
      </c>
      <c r="L1395" s="1" t="s">
        <v>8595</v>
      </c>
      <c r="M1395" s="1" t="s">
        <v>14553</v>
      </c>
    </row>
    <row r="1396">
      <c r="A1396" s="1" t="s">
        <v>14554</v>
      </c>
      <c r="B1396" s="1" t="s">
        <v>6</v>
      </c>
      <c r="C1396" s="1" t="s">
        <v>2070</v>
      </c>
      <c r="D1396" s="1"/>
      <c r="E1396" s="1" t="s">
        <v>14555</v>
      </c>
      <c r="F1396" s="1" t="s">
        <v>14556</v>
      </c>
      <c r="G1396" s="1" t="s">
        <v>8513</v>
      </c>
      <c r="H1396" s="1" t="s">
        <v>11129</v>
      </c>
      <c r="I1396" s="1">
        <v>2015.0</v>
      </c>
      <c r="J1396" s="1" t="s">
        <v>8493</v>
      </c>
      <c r="K1396" s="1" t="s">
        <v>694</v>
      </c>
      <c r="L1396" s="1" t="s">
        <v>10087</v>
      </c>
      <c r="M1396" s="1" t="s">
        <v>14557</v>
      </c>
    </row>
    <row r="1397">
      <c r="A1397" s="1" t="s">
        <v>14558</v>
      </c>
      <c r="B1397" s="1" t="s">
        <v>6</v>
      </c>
      <c r="C1397" s="1" t="s">
        <v>2071</v>
      </c>
      <c r="D1397" s="1"/>
      <c r="E1397" s="1" t="s">
        <v>14559</v>
      </c>
      <c r="G1397" s="1" t="s">
        <v>8513</v>
      </c>
      <c r="H1397" s="1" t="s">
        <v>9958</v>
      </c>
      <c r="I1397" s="1">
        <v>2020.0</v>
      </c>
      <c r="J1397" s="1" t="s">
        <v>8493</v>
      </c>
      <c r="K1397" s="1" t="s">
        <v>561</v>
      </c>
      <c r="L1397" s="1" t="s">
        <v>9656</v>
      </c>
      <c r="M1397" s="1" t="s">
        <v>14560</v>
      </c>
    </row>
    <row r="1398">
      <c r="A1398" s="1" t="s">
        <v>14561</v>
      </c>
      <c r="B1398" s="1" t="s">
        <v>6</v>
      </c>
      <c r="C1398" s="1" t="s">
        <v>2072</v>
      </c>
      <c r="D1398" s="1"/>
      <c r="E1398" s="1" t="s">
        <v>14562</v>
      </c>
      <c r="F1398" s="1" t="s">
        <v>14563</v>
      </c>
      <c r="G1398" s="1" t="s">
        <v>8513</v>
      </c>
      <c r="H1398" s="1" t="s">
        <v>14564</v>
      </c>
      <c r="I1398" s="1">
        <v>2009.0</v>
      </c>
      <c r="J1398" s="1" t="s">
        <v>8515</v>
      </c>
      <c r="K1398" s="1" t="s">
        <v>610</v>
      </c>
      <c r="L1398" s="1" t="s">
        <v>14565</v>
      </c>
      <c r="M1398" s="1" t="s">
        <v>14566</v>
      </c>
    </row>
    <row r="1399">
      <c r="A1399" s="1" t="s">
        <v>14567</v>
      </c>
      <c r="B1399" s="1" t="s">
        <v>6</v>
      </c>
      <c r="C1399" s="1" t="s">
        <v>2073</v>
      </c>
      <c r="D1399" s="1"/>
      <c r="E1399" s="1" t="s">
        <v>8586</v>
      </c>
      <c r="F1399" s="1" t="s">
        <v>14568</v>
      </c>
      <c r="G1399" s="1" t="s">
        <v>8588</v>
      </c>
      <c r="H1399" s="1" t="s">
        <v>11778</v>
      </c>
      <c r="I1399" s="1">
        <v>2020.0</v>
      </c>
      <c r="J1399" s="1" t="s">
        <v>8493</v>
      </c>
      <c r="K1399" s="1" t="s">
        <v>980</v>
      </c>
      <c r="L1399" s="1" t="s">
        <v>8501</v>
      </c>
      <c r="M1399" s="1" t="s">
        <v>14569</v>
      </c>
    </row>
    <row r="1400">
      <c r="A1400" s="1" t="s">
        <v>14570</v>
      </c>
      <c r="B1400" s="1" t="s">
        <v>6</v>
      </c>
      <c r="C1400" s="1" t="s">
        <v>2074</v>
      </c>
      <c r="D1400" s="1"/>
      <c r="E1400" s="1" t="s">
        <v>14571</v>
      </c>
      <c r="F1400" s="1" t="s">
        <v>14572</v>
      </c>
      <c r="G1400" s="1" t="s">
        <v>14573</v>
      </c>
      <c r="H1400" s="1" t="s">
        <v>9075</v>
      </c>
      <c r="I1400" s="1">
        <v>2018.0</v>
      </c>
      <c r="J1400" s="1" t="s">
        <v>8493</v>
      </c>
      <c r="K1400" s="1" t="s">
        <v>599</v>
      </c>
      <c r="L1400" s="1" t="s">
        <v>8620</v>
      </c>
      <c r="M1400" s="1" t="s">
        <v>14574</v>
      </c>
    </row>
    <row r="1401">
      <c r="A1401" s="1" t="s">
        <v>14575</v>
      </c>
      <c r="B1401" s="1" t="s">
        <v>7</v>
      </c>
      <c r="C1401" s="1" t="s">
        <v>2075</v>
      </c>
      <c r="G1401" s="1" t="s">
        <v>8611</v>
      </c>
      <c r="H1401" s="1" t="s">
        <v>8985</v>
      </c>
      <c r="I1401" s="1">
        <v>2016.0</v>
      </c>
      <c r="J1401" s="1" t="s">
        <v>8613</v>
      </c>
      <c r="K1401" s="1" t="s">
        <v>536</v>
      </c>
      <c r="L1401" s="1" t="s">
        <v>9245</v>
      </c>
      <c r="M1401" s="1" t="s">
        <v>14576</v>
      </c>
    </row>
    <row r="1402">
      <c r="A1402" s="1" t="s">
        <v>14577</v>
      </c>
      <c r="B1402" s="1" t="s">
        <v>6</v>
      </c>
      <c r="C1402" s="1" t="s">
        <v>288</v>
      </c>
      <c r="D1402" s="1"/>
      <c r="E1402" s="1" t="s">
        <v>14578</v>
      </c>
      <c r="F1402" s="1" t="s">
        <v>14579</v>
      </c>
      <c r="G1402" s="1" t="s">
        <v>14580</v>
      </c>
      <c r="H1402" s="1" t="s">
        <v>8521</v>
      </c>
      <c r="I1402" s="1">
        <v>2002.0</v>
      </c>
      <c r="J1402" s="1" t="s">
        <v>8507</v>
      </c>
      <c r="K1402" s="1" t="s">
        <v>642</v>
      </c>
      <c r="L1402" s="1" t="s">
        <v>8620</v>
      </c>
      <c r="M1402" s="1" t="s">
        <v>14581</v>
      </c>
    </row>
    <row r="1403">
      <c r="A1403" s="1" t="s">
        <v>14582</v>
      </c>
      <c r="B1403" s="1" t="s">
        <v>6</v>
      </c>
      <c r="C1403" s="1" t="s">
        <v>2076</v>
      </c>
      <c r="D1403" s="1"/>
      <c r="E1403" s="1" t="s">
        <v>14583</v>
      </c>
      <c r="G1403" s="1" t="s">
        <v>8491</v>
      </c>
      <c r="H1403" s="1" t="s">
        <v>14584</v>
      </c>
      <c r="I1403" s="1">
        <v>2013.0</v>
      </c>
      <c r="J1403" s="1" t="s">
        <v>8493</v>
      </c>
      <c r="K1403" s="1" t="s">
        <v>1011</v>
      </c>
      <c r="L1403" s="1" t="s">
        <v>8663</v>
      </c>
      <c r="M1403" s="1" t="s">
        <v>14585</v>
      </c>
    </row>
    <row r="1404">
      <c r="A1404" s="1" t="s">
        <v>14586</v>
      </c>
      <c r="B1404" s="1" t="s">
        <v>6</v>
      </c>
      <c r="C1404" s="1" t="s">
        <v>2077</v>
      </c>
      <c r="D1404" s="1"/>
      <c r="E1404" s="1" t="s">
        <v>14587</v>
      </c>
      <c r="G1404" s="1" t="s">
        <v>14588</v>
      </c>
      <c r="H1404" s="1" t="s">
        <v>13974</v>
      </c>
      <c r="I1404" s="1">
        <v>2018.0</v>
      </c>
      <c r="J1404" s="1" t="s">
        <v>8493</v>
      </c>
      <c r="K1404" s="1" t="s">
        <v>717</v>
      </c>
      <c r="L1404" s="1" t="s">
        <v>8646</v>
      </c>
      <c r="M1404" s="1" t="s">
        <v>14589</v>
      </c>
    </row>
    <row r="1405">
      <c r="A1405" s="1" t="s">
        <v>14590</v>
      </c>
      <c r="B1405" s="1" t="s">
        <v>6</v>
      </c>
      <c r="C1405" s="1" t="s">
        <v>2078</v>
      </c>
      <c r="D1405" s="1"/>
      <c r="E1405" s="1" t="s">
        <v>14591</v>
      </c>
      <c r="F1405" s="1" t="s">
        <v>14592</v>
      </c>
      <c r="G1405" s="1" t="s">
        <v>8611</v>
      </c>
      <c r="H1405" s="1" t="s">
        <v>14593</v>
      </c>
      <c r="I1405" s="1">
        <v>2016.0</v>
      </c>
      <c r="J1405" s="1" t="s">
        <v>8493</v>
      </c>
      <c r="K1405" s="1" t="s">
        <v>563</v>
      </c>
      <c r="L1405" s="1" t="s">
        <v>8590</v>
      </c>
      <c r="M1405" s="1" t="s">
        <v>14594</v>
      </c>
    </row>
    <row r="1406">
      <c r="A1406" s="1" t="s">
        <v>14595</v>
      </c>
      <c r="B1406" s="1" t="s">
        <v>7</v>
      </c>
      <c r="C1406" s="1" t="s">
        <v>2079</v>
      </c>
      <c r="G1406" s="1" t="s">
        <v>8611</v>
      </c>
      <c r="H1406" s="1" t="s">
        <v>8980</v>
      </c>
      <c r="I1406" s="1">
        <v>2018.0</v>
      </c>
      <c r="J1406" s="1" t="s">
        <v>8547</v>
      </c>
      <c r="K1406" s="1" t="s">
        <v>536</v>
      </c>
      <c r="L1406" s="1" t="s">
        <v>12217</v>
      </c>
      <c r="M1406" s="1" t="s">
        <v>14596</v>
      </c>
    </row>
    <row r="1407">
      <c r="A1407" s="1" t="s">
        <v>14597</v>
      </c>
      <c r="B1407" s="1" t="s">
        <v>6</v>
      </c>
      <c r="C1407" s="1" t="s">
        <v>2080</v>
      </c>
      <c r="D1407" s="1"/>
      <c r="E1407" s="1" t="s">
        <v>14598</v>
      </c>
      <c r="F1407" s="1" t="s">
        <v>14599</v>
      </c>
      <c r="G1407" s="1" t="s">
        <v>14600</v>
      </c>
      <c r="H1407" s="1" t="s">
        <v>10281</v>
      </c>
      <c r="I1407" s="1">
        <v>2016.0</v>
      </c>
      <c r="J1407" s="1" t="s">
        <v>8493</v>
      </c>
      <c r="K1407" s="1" t="s">
        <v>582</v>
      </c>
      <c r="L1407" s="1" t="s">
        <v>8501</v>
      </c>
      <c r="M1407" s="1" t="s">
        <v>14601</v>
      </c>
    </row>
    <row r="1408">
      <c r="A1408" s="1" t="s">
        <v>14602</v>
      </c>
      <c r="B1408" s="1" t="s">
        <v>7</v>
      </c>
      <c r="C1408" s="1" t="s">
        <v>2081</v>
      </c>
      <c r="F1408" s="1" t="s">
        <v>14603</v>
      </c>
      <c r="G1408" s="1" t="s">
        <v>8638</v>
      </c>
      <c r="H1408" s="1" t="s">
        <v>8540</v>
      </c>
      <c r="I1408" s="1">
        <v>2008.0</v>
      </c>
      <c r="J1408" s="1" t="s">
        <v>8613</v>
      </c>
      <c r="K1408" s="1" t="s">
        <v>571</v>
      </c>
      <c r="L1408" s="1" t="s">
        <v>14034</v>
      </c>
      <c r="M1408" s="1" t="s">
        <v>14604</v>
      </c>
    </row>
    <row r="1409">
      <c r="A1409" s="1" t="s">
        <v>14605</v>
      </c>
      <c r="B1409" s="1" t="s">
        <v>6</v>
      </c>
      <c r="C1409" s="1" t="s">
        <v>2082</v>
      </c>
      <c r="D1409" s="1"/>
      <c r="E1409" s="1" t="s">
        <v>14606</v>
      </c>
      <c r="F1409" s="1" t="s">
        <v>14607</v>
      </c>
      <c r="G1409" s="1" t="s">
        <v>8513</v>
      </c>
      <c r="H1409" s="1" t="s">
        <v>14608</v>
      </c>
      <c r="I1409" s="1">
        <v>2019.0</v>
      </c>
      <c r="J1409" s="1" t="s">
        <v>8493</v>
      </c>
      <c r="K1409" s="1" t="s">
        <v>894</v>
      </c>
      <c r="L1409" s="1" t="s">
        <v>8928</v>
      </c>
      <c r="M1409" s="1" t="s">
        <v>14609</v>
      </c>
    </row>
    <row r="1410">
      <c r="A1410" s="1" t="s">
        <v>14610</v>
      </c>
      <c r="B1410" s="1" t="s">
        <v>6</v>
      </c>
      <c r="C1410" s="1" t="s">
        <v>2083</v>
      </c>
      <c r="D1410" s="1"/>
      <c r="E1410" s="1" t="s">
        <v>14611</v>
      </c>
      <c r="F1410" s="1" t="s">
        <v>14612</v>
      </c>
      <c r="G1410" s="1" t="s">
        <v>13246</v>
      </c>
      <c r="H1410" s="1" t="s">
        <v>9033</v>
      </c>
      <c r="I1410" s="1">
        <v>2010.0</v>
      </c>
      <c r="J1410" s="1" t="s">
        <v>8515</v>
      </c>
      <c r="K1410" s="1" t="s">
        <v>599</v>
      </c>
      <c r="L1410" s="1" t="s">
        <v>8750</v>
      </c>
      <c r="M1410" s="1" t="s">
        <v>14613</v>
      </c>
    </row>
    <row r="1411">
      <c r="A1411" s="1" t="s">
        <v>14614</v>
      </c>
      <c r="B1411" s="1" t="s">
        <v>6</v>
      </c>
      <c r="C1411" s="1" t="s">
        <v>2084</v>
      </c>
      <c r="D1411" s="1"/>
      <c r="E1411" s="1" t="s">
        <v>14615</v>
      </c>
      <c r="F1411" s="1" t="s">
        <v>14616</v>
      </c>
      <c r="G1411" s="1" t="s">
        <v>8513</v>
      </c>
      <c r="H1411" s="1" t="s">
        <v>9287</v>
      </c>
      <c r="I1411" s="1">
        <v>1993.0</v>
      </c>
      <c r="J1411" s="1" t="s">
        <v>8613</v>
      </c>
      <c r="K1411" s="1" t="s">
        <v>552</v>
      </c>
      <c r="L1411" s="1" t="s">
        <v>8522</v>
      </c>
      <c r="M1411" s="1" t="s">
        <v>14617</v>
      </c>
    </row>
    <row r="1412">
      <c r="A1412" s="1" t="s">
        <v>14618</v>
      </c>
      <c r="B1412" s="1" t="s">
        <v>6</v>
      </c>
      <c r="C1412" s="1" t="s">
        <v>2085</v>
      </c>
      <c r="D1412" s="1"/>
      <c r="E1412" s="1" t="s">
        <v>14619</v>
      </c>
      <c r="F1412" s="1" t="s">
        <v>14620</v>
      </c>
      <c r="G1412" s="1" t="s">
        <v>8545</v>
      </c>
      <c r="H1412" s="1" t="s">
        <v>10451</v>
      </c>
      <c r="I1412" s="1">
        <v>2020.0</v>
      </c>
      <c r="J1412" s="1" t="s">
        <v>8547</v>
      </c>
      <c r="K1412" s="1" t="s">
        <v>803</v>
      </c>
      <c r="L1412" s="1" t="s">
        <v>8590</v>
      </c>
      <c r="M1412" s="1" t="s">
        <v>14621</v>
      </c>
    </row>
    <row r="1413">
      <c r="A1413" s="1" t="s">
        <v>14622</v>
      </c>
      <c r="B1413" s="1" t="s">
        <v>6</v>
      </c>
      <c r="C1413" s="1" t="s">
        <v>2086</v>
      </c>
      <c r="D1413" s="1"/>
      <c r="E1413" s="1" t="s">
        <v>14623</v>
      </c>
      <c r="F1413" s="1" t="s">
        <v>14624</v>
      </c>
      <c r="G1413" s="1" t="s">
        <v>8513</v>
      </c>
      <c r="H1413" s="1" t="s">
        <v>14625</v>
      </c>
      <c r="I1413" s="1">
        <v>2018.0</v>
      </c>
      <c r="J1413" s="1" t="s">
        <v>8493</v>
      </c>
      <c r="K1413" s="1" t="s">
        <v>546</v>
      </c>
      <c r="L1413" s="1" t="s">
        <v>8691</v>
      </c>
      <c r="M1413" s="1" t="s">
        <v>14626</v>
      </c>
    </row>
    <row r="1414">
      <c r="A1414" s="1" t="s">
        <v>14627</v>
      </c>
      <c r="B1414" s="1" t="s">
        <v>7</v>
      </c>
      <c r="C1414" s="1" t="s">
        <v>2087</v>
      </c>
      <c r="F1414" s="1" t="s">
        <v>14628</v>
      </c>
      <c r="G1414" s="1" t="s">
        <v>8545</v>
      </c>
      <c r="H1414" s="1" t="s">
        <v>14089</v>
      </c>
      <c r="I1414" s="1">
        <v>2012.0</v>
      </c>
      <c r="J1414" s="1" t="s">
        <v>8613</v>
      </c>
      <c r="K1414" s="1" t="s">
        <v>536</v>
      </c>
      <c r="L1414" s="1" t="s">
        <v>10118</v>
      </c>
      <c r="M1414" s="1" t="s">
        <v>14629</v>
      </c>
    </row>
    <row r="1415">
      <c r="A1415" s="1" t="s">
        <v>14630</v>
      </c>
      <c r="B1415" s="1" t="s">
        <v>7</v>
      </c>
      <c r="C1415" s="1" t="s">
        <v>2088</v>
      </c>
      <c r="D1415" s="1"/>
      <c r="E1415" s="1" t="s">
        <v>14631</v>
      </c>
      <c r="G1415" s="1" t="s">
        <v>8722</v>
      </c>
      <c r="H1415" s="1" t="s">
        <v>8662</v>
      </c>
      <c r="I1415" s="1">
        <v>2020.0</v>
      </c>
      <c r="J1415" s="1" t="s">
        <v>8807</v>
      </c>
      <c r="K1415" s="1" t="s">
        <v>571</v>
      </c>
      <c r="L1415" s="1" t="s">
        <v>9093</v>
      </c>
      <c r="M1415" s="1" t="s">
        <v>14632</v>
      </c>
    </row>
    <row r="1416">
      <c r="A1416" s="1" t="s">
        <v>14633</v>
      </c>
      <c r="B1416" s="1" t="s">
        <v>6</v>
      </c>
      <c r="C1416" s="1" t="s">
        <v>2089</v>
      </c>
      <c r="D1416" s="1"/>
      <c r="E1416" s="1" t="s">
        <v>14634</v>
      </c>
      <c r="F1416" s="1" t="s">
        <v>14635</v>
      </c>
      <c r="G1416" s="1" t="s">
        <v>8513</v>
      </c>
      <c r="H1416" s="1" t="s">
        <v>8540</v>
      </c>
      <c r="I1416" s="1">
        <v>1973.0</v>
      </c>
      <c r="J1416" s="1" t="s">
        <v>9260</v>
      </c>
      <c r="K1416" s="1" t="s">
        <v>550</v>
      </c>
      <c r="L1416" s="1" t="s">
        <v>14636</v>
      </c>
      <c r="M1416" s="1" t="s">
        <v>14637</v>
      </c>
    </row>
    <row r="1417">
      <c r="A1417" s="1" t="s">
        <v>14638</v>
      </c>
      <c r="B1417" s="1" t="s">
        <v>7</v>
      </c>
      <c r="C1417" s="1" t="s">
        <v>2090</v>
      </c>
      <c r="F1417" s="1" t="s">
        <v>14639</v>
      </c>
      <c r="G1417" s="1" t="s">
        <v>14640</v>
      </c>
      <c r="H1417" s="1" t="s">
        <v>10979</v>
      </c>
      <c r="I1417" s="1">
        <v>2017.0</v>
      </c>
      <c r="J1417" s="1" t="s">
        <v>8493</v>
      </c>
      <c r="K1417" s="1" t="s">
        <v>536</v>
      </c>
      <c r="L1417" s="1" t="s">
        <v>14641</v>
      </c>
      <c r="M1417" s="1" t="s">
        <v>14642</v>
      </c>
    </row>
    <row r="1418">
      <c r="A1418" s="1" t="s">
        <v>14643</v>
      </c>
      <c r="B1418" s="1" t="s">
        <v>6</v>
      </c>
      <c r="C1418" s="1" t="s">
        <v>2091</v>
      </c>
      <c r="D1418" s="1"/>
      <c r="E1418" s="1" t="s">
        <v>14644</v>
      </c>
      <c r="F1418" s="1" t="s">
        <v>14645</v>
      </c>
      <c r="G1418" s="1" t="s">
        <v>8513</v>
      </c>
      <c r="H1418" s="1" t="s">
        <v>8521</v>
      </c>
      <c r="I1418" s="1">
        <v>2006.0</v>
      </c>
      <c r="J1418" s="1" t="s">
        <v>8515</v>
      </c>
      <c r="K1418" s="1" t="s">
        <v>805</v>
      </c>
      <c r="L1418" s="1" t="s">
        <v>14646</v>
      </c>
      <c r="M1418" s="1" t="s">
        <v>14647</v>
      </c>
    </row>
    <row r="1419">
      <c r="A1419" s="1" t="s">
        <v>14648</v>
      </c>
      <c r="B1419" s="1" t="s">
        <v>7</v>
      </c>
      <c r="C1419" s="1" t="s">
        <v>2092</v>
      </c>
      <c r="F1419" s="1" t="s">
        <v>14649</v>
      </c>
      <c r="G1419" s="1" t="s">
        <v>8611</v>
      </c>
      <c r="H1419" s="1" t="s">
        <v>14650</v>
      </c>
      <c r="I1419" s="1">
        <v>2017.0</v>
      </c>
      <c r="J1419" s="1" t="s">
        <v>8547</v>
      </c>
      <c r="K1419" s="1" t="s">
        <v>536</v>
      </c>
      <c r="L1419" s="1" t="s">
        <v>14017</v>
      </c>
      <c r="M1419" s="1" t="s">
        <v>14651</v>
      </c>
    </row>
    <row r="1420">
      <c r="A1420" s="1" t="s">
        <v>14652</v>
      </c>
      <c r="B1420" s="1" t="s">
        <v>6</v>
      </c>
      <c r="C1420" s="1" t="s">
        <v>2093</v>
      </c>
      <c r="D1420" s="1"/>
      <c r="E1420" s="1" t="s">
        <v>14653</v>
      </c>
      <c r="F1420" s="1" t="s">
        <v>14654</v>
      </c>
      <c r="G1420" s="1" t="s">
        <v>8513</v>
      </c>
      <c r="H1420" s="1" t="s">
        <v>13939</v>
      </c>
      <c r="I1420" s="1">
        <v>2017.0</v>
      </c>
      <c r="J1420" s="1" t="s">
        <v>8493</v>
      </c>
      <c r="K1420" s="1" t="s">
        <v>584</v>
      </c>
      <c r="L1420" s="1" t="s">
        <v>8858</v>
      </c>
      <c r="M1420" s="1" t="s">
        <v>14655</v>
      </c>
    </row>
    <row r="1421">
      <c r="A1421" s="1" t="s">
        <v>14656</v>
      </c>
      <c r="B1421" s="1" t="s">
        <v>6</v>
      </c>
      <c r="C1421" s="1" t="s">
        <v>2094</v>
      </c>
      <c r="D1421" s="1"/>
      <c r="E1421" s="1" t="s">
        <v>14657</v>
      </c>
      <c r="F1421" s="1" t="s">
        <v>14658</v>
      </c>
      <c r="G1421" s="1" t="s">
        <v>8513</v>
      </c>
      <c r="H1421" s="1" t="s">
        <v>9462</v>
      </c>
      <c r="I1421" s="1">
        <v>2017.0</v>
      </c>
      <c r="J1421" s="1" t="s">
        <v>8493</v>
      </c>
      <c r="K1421" s="1" t="s">
        <v>559</v>
      </c>
      <c r="L1421" s="1" t="s">
        <v>8928</v>
      </c>
      <c r="M1421" s="1" t="s">
        <v>14659</v>
      </c>
    </row>
    <row r="1422">
      <c r="A1422" s="1" t="s">
        <v>14660</v>
      </c>
      <c r="B1422" s="1" t="s">
        <v>6</v>
      </c>
      <c r="C1422" s="1" t="s">
        <v>2095</v>
      </c>
      <c r="F1422" s="1" t="s">
        <v>14661</v>
      </c>
      <c r="G1422" s="1" t="s">
        <v>9367</v>
      </c>
      <c r="H1422" s="1" t="s">
        <v>14662</v>
      </c>
      <c r="I1422" s="1">
        <v>2019.0</v>
      </c>
      <c r="J1422" s="1" t="s">
        <v>8493</v>
      </c>
      <c r="K1422" s="1" t="s">
        <v>538</v>
      </c>
      <c r="L1422" s="1" t="s">
        <v>8873</v>
      </c>
      <c r="M1422" s="1" t="s">
        <v>14663</v>
      </c>
    </row>
    <row r="1423">
      <c r="A1423" s="1" t="s">
        <v>14664</v>
      </c>
      <c r="B1423" s="1" t="s">
        <v>6</v>
      </c>
      <c r="C1423" s="1" t="s">
        <v>2096</v>
      </c>
      <c r="D1423" s="1"/>
      <c r="E1423" s="1" t="s">
        <v>14665</v>
      </c>
      <c r="F1423" s="1" t="s">
        <v>14666</v>
      </c>
      <c r="G1423" s="1" t="s">
        <v>11218</v>
      </c>
      <c r="H1423" s="1" t="s">
        <v>14667</v>
      </c>
      <c r="I1423" s="1">
        <v>2018.0</v>
      </c>
      <c r="J1423" s="1" t="s">
        <v>8493</v>
      </c>
      <c r="K1423" s="1" t="s">
        <v>914</v>
      </c>
      <c r="L1423" s="1" t="s">
        <v>8501</v>
      </c>
      <c r="M1423" s="1" t="s">
        <v>14668</v>
      </c>
    </row>
    <row r="1424">
      <c r="A1424" s="1" t="s">
        <v>14669</v>
      </c>
      <c r="B1424" s="1" t="s">
        <v>7</v>
      </c>
      <c r="C1424" s="1" t="s">
        <v>2097</v>
      </c>
      <c r="F1424" s="1" t="s">
        <v>14670</v>
      </c>
      <c r="G1424" s="1" t="s">
        <v>9297</v>
      </c>
      <c r="H1424" s="1" t="s">
        <v>9698</v>
      </c>
      <c r="I1424" s="1">
        <v>2016.0</v>
      </c>
      <c r="J1424" s="1" t="s">
        <v>8547</v>
      </c>
      <c r="K1424" s="1" t="s">
        <v>536</v>
      </c>
      <c r="L1424" s="1" t="s">
        <v>8565</v>
      </c>
      <c r="M1424" s="1" t="s">
        <v>14671</v>
      </c>
    </row>
    <row r="1425">
      <c r="A1425" s="1" t="s">
        <v>14672</v>
      </c>
      <c r="B1425" s="1" t="s">
        <v>6</v>
      </c>
      <c r="C1425" s="1" t="s">
        <v>2098</v>
      </c>
      <c r="D1425" s="1"/>
      <c r="E1425" s="1" t="s">
        <v>14673</v>
      </c>
      <c r="F1425" s="1" t="s">
        <v>14674</v>
      </c>
      <c r="G1425" s="1" t="s">
        <v>9367</v>
      </c>
      <c r="H1425" s="1" t="s">
        <v>11582</v>
      </c>
      <c r="I1425" s="1">
        <v>2013.0</v>
      </c>
      <c r="J1425" s="1" t="s">
        <v>8507</v>
      </c>
      <c r="K1425" s="1" t="s">
        <v>700</v>
      </c>
      <c r="L1425" s="1" t="s">
        <v>8559</v>
      </c>
      <c r="M1425" s="1" t="s">
        <v>14675</v>
      </c>
    </row>
    <row r="1426">
      <c r="A1426" s="1" t="s">
        <v>14676</v>
      </c>
      <c r="B1426" s="1" t="s">
        <v>6</v>
      </c>
      <c r="C1426" s="1" t="s">
        <v>2099</v>
      </c>
      <c r="D1426" s="1"/>
      <c r="E1426" s="1" t="s">
        <v>14677</v>
      </c>
      <c r="F1426" s="1" t="s">
        <v>14678</v>
      </c>
      <c r="G1426" s="1" t="s">
        <v>14679</v>
      </c>
      <c r="H1426" s="1" t="s">
        <v>9698</v>
      </c>
      <c r="I1426" s="1">
        <v>2012.0</v>
      </c>
      <c r="J1426" s="1" t="s">
        <v>8507</v>
      </c>
      <c r="K1426" s="1" t="s">
        <v>1082</v>
      </c>
      <c r="L1426" s="1" t="s">
        <v>14680</v>
      </c>
      <c r="M1426" s="1" t="s">
        <v>14681</v>
      </c>
    </row>
    <row r="1427">
      <c r="A1427" s="1" t="s">
        <v>14682</v>
      </c>
      <c r="B1427" s="1" t="s">
        <v>6</v>
      </c>
      <c r="C1427" s="1" t="s">
        <v>2100</v>
      </c>
      <c r="D1427" s="1"/>
      <c r="E1427" s="1" t="s">
        <v>14683</v>
      </c>
      <c r="F1427" s="1" t="s">
        <v>14684</v>
      </c>
      <c r="G1427" s="1" t="s">
        <v>14685</v>
      </c>
      <c r="H1427" s="1" t="s">
        <v>14686</v>
      </c>
      <c r="I1427" s="1">
        <v>2014.0</v>
      </c>
      <c r="J1427" s="1" t="s">
        <v>8507</v>
      </c>
      <c r="K1427" s="1" t="s">
        <v>559</v>
      </c>
      <c r="L1427" s="1" t="s">
        <v>8501</v>
      </c>
      <c r="M1427" s="1" t="s">
        <v>14687</v>
      </c>
    </row>
    <row r="1428">
      <c r="A1428" s="1" t="s">
        <v>14688</v>
      </c>
      <c r="B1428" s="1" t="s">
        <v>6</v>
      </c>
      <c r="C1428" s="1" t="s">
        <v>2101</v>
      </c>
      <c r="D1428" s="1"/>
      <c r="E1428" s="1" t="s">
        <v>14689</v>
      </c>
      <c r="F1428" s="1" t="s">
        <v>14690</v>
      </c>
      <c r="G1428" s="1" t="s">
        <v>8513</v>
      </c>
      <c r="H1428" s="1" t="s">
        <v>8892</v>
      </c>
      <c r="I1428" s="1">
        <v>2009.0</v>
      </c>
      <c r="J1428" s="1" t="s">
        <v>9260</v>
      </c>
      <c r="K1428" s="1" t="s">
        <v>580</v>
      </c>
      <c r="L1428" s="1" t="s">
        <v>10469</v>
      </c>
      <c r="M1428" s="1" t="s">
        <v>14691</v>
      </c>
    </row>
    <row r="1429">
      <c r="A1429" s="1" t="s">
        <v>14692</v>
      </c>
      <c r="B1429" s="1" t="s">
        <v>6</v>
      </c>
      <c r="C1429" s="1" t="s">
        <v>2102</v>
      </c>
      <c r="D1429" s="1"/>
      <c r="E1429" s="1" t="s">
        <v>14693</v>
      </c>
      <c r="F1429" s="1" t="s">
        <v>14694</v>
      </c>
      <c r="G1429" s="1" t="s">
        <v>8513</v>
      </c>
      <c r="H1429" s="1" t="s">
        <v>9767</v>
      </c>
      <c r="I1429" s="1">
        <v>2013.0</v>
      </c>
      <c r="J1429" s="1" t="s">
        <v>9260</v>
      </c>
      <c r="K1429" s="1" t="s">
        <v>538</v>
      </c>
      <c r="L1429" s="1" t="s">
        <v>9104</v>
      </c>
      <c r="M1429" s="1" t="s">
        <v>14695</v>
      </c>
    </row>
    <row r="1430">
      <c r="A1430" s="1" t="s">
        <v>14696</v>
      </c>
      <c r="B1430" s="1" t="s">
        <v>6</v>
      </c>
      <c r="C1430" s="1" t="s">
        <v>2103</v>
      </c>
      <c r="D1430" s="1"/>
      <c r="E1430" s="1" t="s">
        <v>14697</v>
      </c>
      <c r="F1430" s="1" t="s">
        <v>14698</v>
      </c>
      <c r="G1430" s="1" t="s">
        <v>8513</v>
      </c>
      <c r="H1430" s="1" t="s">
        <v>8521</v>
      </c>
      <c r="I1430" s="1">
        <v>2008.0</v>
      </c>
      <c r="J1430" s="1" t="s">
        <v>8515</v>
      </c>
      <c r="K1430" s="1" t="s">
        <v>750</v>
      </c>
      <c r="L1430" s="1" t="s">
        <v>14565</v>
      </c>
      <c r="M1430" s="1" t="s">
        <v>14699</v>
      </c>
    </row>
    <row r="1431">
      <c r="A1431" s="1" t="s">
        <v>14700</v>
      </c>
      <c r="B1431" s="1" t="s">
        <v>6</v>
      </c>
      <c r="C1431" s="1" t="s">
        <v>2104</v>
      </c>
      <c r="D1431" s="1"/>
      <c r="E1431" s="1" t="s">
        <v>14701</v>
      </c>
      <c r="F1431" s="1" t="s">
        <v>14702</v>
      </c>
      <c r="G1431" s="1" t="s">
        <v>14703</v>
      </c>
      <c r="H1431" s="1" t="s">
        <v>9981</v>
      </c>
      <c r="I1431" s="1">
        <v>2018.0</v>
      </c>
      <c r="J1431" s="1" t="s">
        <v>8493</v>
      </c>
      <c r="K1431" s="1" t="s">
        <v>1005</v>
      </c>
      <c r="L1431" s="1" t="s">
        <v>8808</v>
      </c>
      <c r="M1431" s="1" t="s">
        <v>14704</v>
      </c>
    </row>
    <row r="1432">
      <c r="A1432" s="1" t="s">
        <v>14705</v>
      </c>
      <c r="B1432" s="1" t="s">
        <v>7</v>
      </c>
      <c r="C1432" s="1" t="s">
        <v>2105</v>
      </c>
      <c r="F1432" s="1" t="s">
        <v>14706</v>
      </c>
      <c r="G1432" s="1" t="s">
        <v>8513</v>
      </c>
      <c r="H1432" s="1" t="s">
        <v>14707</v>
      </c>
      <c r="I1432" s="1">
        <v>2018.0</v>
      </c>
      <c r="J1432" s="1" t="s">
        <v>8493</v>
      </c>
      <c r="K1432" s="1" t="s">
        <v>536</v>
      </c>
      <c r="L1432" s="1" t="s">
        <v>10588</v>
      </c>
      <c r="M1432" s="1" t="s">
        <v>14708</v>
      </c>
    </row>
    <row r="1433">
      <c r="A1433" s="1" t="s">
        <v>14709</v>
      </c>
      <c r="B1433" s="1" t="s">
        <v>7</v>
      </c>
      <c r="C1433" s="1" t="s">
        <v>2106</v>
      </c>
      <c r="F1433" s="1" t="s">
        <v>14710</v>
      </c>
      <c r="H1433" s="1" t="s">
        <v>11173</v>
      </c>
      <c r="I1433" s="1">
        <v>2015.0</v>
      </c>
      <c r="J1433" s="1" t="s">
        <v>8493</v>
      </c>
      <c r="K1433" s="1" t="s">
        <v>1105</v>
      </c>
      <c r="L1433" s="1" t="s">
        <v>8788</v>
      </c>
      <c r="M1433" s="1" t="s">
        <v>14711</v>
      </c>
    </row>
    <row r="1434">
      <c r="A1434" s="1" t="s">
        <v>14712</v>
      </c>
      <c r="B1434" s="1" t="s">
        <v>7</v>
      </c>
      <c r="C1434" s="1" t="s">
        <v>2107</v>
      </c>
      <c r="F1434" s="1" t="s">
        <v>14713</v>
      </c>
      <c r="H1434" s="1" t="s">
        <v>14707</v>
      </c>
      <c r="I1434" s="1">
        <v>2016.0</v>
      </c>
      <c r="J1434" s="1" t="s">
        <v>8493</v>
      </c>
      <c r="K1434" s="1" t="s">
        <v>2108</v>
      </c>
      <c r="L1434" s="1" t="s">
        <v>8788</v>
      </c>
      <c r="M1434" s="1" t="s">
        <v>14714</v>
      </c>
    </row>
    <row r="1435">
      <c r="A1435" s="1" t="s">
        <v>14715</v>
      </c>
      <c r="B1435" s="1" t="s">
        <v>7</v>
      </c>
      <c r="C1435" s="1" t="s">
        <v>2109</v>
      </c>
      <c r="F1435" s="1" t="s">
        <v>14716</v>
      </c>
      <c r="H1435" s="1" t="s">
        <v>10536</v>
      </c>
      <c r="I1435" s="1">
        <v>2017.0</v>
      </c>
      <c r="J1435" s="1" t="s">
        <v>8493</v>
      </c>
      <c r="K1435" s="1" t="s">
        <v>1236</v>
      </c>
      <c r="L1435" s="1" t="s">
        <v>8717</v>
      </c>
      <c r="M1435" s="1" t="s">
        <v>14717</v>
      </c>
    </row>
    <row r="1436">
      <c r="A1436" s="1" t="s">
        <v>14718</v>
      </c>
      <c r="B1436" s="1" t="s">
        <v>7</v>
      </c>
      <c r="C1436" s="1" t="s">
        <v>2110</v>
      </c>
      <c r="F1436" s="1" t="s">
        <v>14719</v>
      </c>
      <c r="H1436" s="1" t="s">
        <v>14720</v>
      </c>
      <c r="I1436" s="1">
        <v>2016.0</v>
      </c>
      <c r="J1436" s="1" t="s">
        <v>8493</v>
      </c>
      <c r="K1436" s="1" t="s">
        <v>536</v>
      </c>
      <c r="L1436" s="1" t="s">
        <v>8788</v>
      </c>
      <c r="M1436" s="1" t="s">
        <v>14721</v>
      </c>
    </row>
    <row r="1437">
      <c r="A1437" s="1" t="s">
        <v>14722</v>
      </c>
      <c r="B1437" s="1" t="s">
        <v>7</v>
      </c>
      <c r="C1437" s="1" t="s">
        <v>2111</v>
      </c>
      <c r="F1437" s="1" t="s">
        <v>14723</v>
      </c>
      <c r="H1437" s="1" t="s">
        <v>14724</v>
      </c>
      <c r="I1437" s="1">
        <v>2016.0</v>
      </c>
      <c r="J1437" s="1" t="s">
        <v>8493</v>
      </c>
      <c r="K1437" s="1" t="s">
        <v>536</v>
      </c>
      <c r="L1437" s="1" t="s">
        <v>8717</v>
      </c>
      <c r="M1437" s="1" t="s">
        <v>14725</v>
      </c>
    </row>
    <row r="1438">
      <c r="A1438" s="1" t="s">
        <v>14726</v>
      </c>
      <c r="B1438" s="1" t="s">
        <v>7</v>
      </c>
      <c r="C1438" s="1" t="s">
        <v>2112</v>
      </c>
      <c r="F1438" s="1" t="s">
        <v>14727</v>
      </c>
      <c r="H1438" s="1" t="s">
        <v>14720</v>
      </c>
      <c r="I1438" s="1">
        <v>2016.0</v>
      </c>
      <c r="J1438" s="1" t="s">
        <v>8493</v>
      </c>
      <c r="K1438" s="1" t="s">
        <v>536</v>
      </c>
      <c r="L1438" s="1" t="s">
        <v>8788</v>
      </c>
      <c r="M1438" s="1" t="s">
        <v>14728</v>
      </c>
    </row>
    <row r="1439">
      <c r="A1439" s="1" t="s">
        <v>14729</v>
      </c>
      <c r="B1439" s="1" t="s">
        <v>7</v>
      </c>
      <c r="C1439" s="1" t="s">
        <v>2113</v>
      </c>
      <c r="F1439" s="1" t="s">
        <v>14730</v>
      </c>
      <c r="G1439" s="1" t="s">
        <v>8499</v>
      </c>
      <c r="H1439" s="1" t="s">
        <v>11037</v>
      </c>
      <c r="I1439" s="1">
        <v>2019.0</v>
      </c>
      <c r="J1439" s="1" t="s">
        <v>8493</v>
      </c>
      <c r="K1439" s="1" t="s">
        <v>526</v>
      </c>
      <c r="L1439" s="1" t="s">
        <v>10588</v>
      </c>
      <c r="M1439" s="1" t="s">
        <v>14731</v>
      </c>
    </row>
    <row r="1440">
      <c r="A1440" s="1" t="s">
        <v>14732</v>
      </c>
      <c r="B1440" s="1" t="s">
        <v>6</v>
      </c>
      <c r="C1440" s="1" t="s">
        <v>2114</v>
      </c>
      <c r="D1440" s="1"/>
      <c r="E1440" s="1" t="s">
        <v>14733</v>
      </c>
      <c r="F1440" s="1" t="s">
        <v>14734</v>
      </c>
      <c r="G1440" s="1" t="s">
        <v>8887</v>
      </c>
      <c r="H1440" s="1" t="s">
        <v>8521</v>
      </c>
      <c r="I1440" s="1">
        <v>2005.0</v>
      </c>
      <c r="J1440" s="1" t="s">
        <v>8515</v>
      </c>
      <c r="K1440" s="1" t="s">
        <v>720</v>
      </c>
      <c r="L1440" s="1" t="s">
        <v>9990</v>
      </c>
      <c r="M1440" s="1" t="s">
        <v>14735</v>
      </c>
    </row>
    <row r="1441">
      <c r="A1441" s="1" t="s">
        <v>14736</v>
      </c>
      <c r="B1441" s="1" t="s">
        <v>7</v>
      </c>
      <c r="C1441" s="1" t="s">
        <v>2115</v>
      </c>
      <c r="F1441" s="1" t="s">
        <v>14737</v>
      </c>
      <c r="G1441" s="1" t="s">
        <v>8513</v>
      </c>
      <c r="H1441" s="1" t="s">
        <v>14738</v>
      </c>
      <c r="I1441" s="1">
        <v>2018.0</v>
      </c>
      <c r="J1441" s="1" t="s">
        <v>8493</v>
      </c>
      <c r="K1441" s="1" t="s">
        <v>536</v>
      </c>
      <c r="L1441" s="1" t="s">
        <v>12003</v>
      </c>
      <c r="M1441" s="1" t="s">
        <v>14739</v>
      </c>
    </row>
    <row r="1442">
      <c r="A1442" s="1" t="s">
        <v>14740</v>
      </c>
      <c r="B1442" s="1" t="s">
        <v>7</v>
      </c>
      <c r="C1442" s="1" t="s">
        <v>2116</v>
      </c>
      <c r="F1442" s="1" t="s">
        <v>14741</v>
      </c>
      <c r="G1442" s="1" t="s">
        <v>8513</v>
      </c>
      <c r="H1442" s="1" t="s">
        <v>8892</v>
      </c>
      <c r="I1442" s="1">
        <v>2021.0</v>
      </c>
      <c r="J1442" s="1" t="s">
        <v>8547</v>
      </c>
      <c r="K1442" s="1" t="s">
        <v>628</v>
      </c>
      <c r="L1442" s="1" t="s">
        <v>14742</v>
      </c>
      <c r="M1442" s="1" t="s">
        <v>14743</v>
      </c>
    </row>
    <row r="1443">
      <c r="A1443" s="1" t="s">
        <v>14744</v>
      </c>
      <c r="B1443" s="1" t="s">
        <v>7</v>
      </c>
      <c r="C1443" s="1" t="s">
        <v>2117</v>
      </c>
      <c r="G1443" s="1" t="s">
        <v>8611</v>
      </c>
      <c r="H1443" s="1" t="s">
        <v>11168</v>
      </c>
      <c r="I1443" s="1">
        <v>2005.0</v>
      </c>
      <c r="J1443" s="1" t="s">
        <v>8547</v>
      </c>
      <c r="K1443" s="1" t="s">
        <v>536</v>
      </c>
      <c r="L1443" s="1" t="s">
        <v>14017</v>
      </c>
      <c r="M1443" s="1" t="s">
        <v>14745</v>
      </c>
    </row>
    <row r="1444">
      <c r="A1444" s="1" t="s">
        <v>14746</v>
      </c>
      <c r="B1444" s="1" t="s">
        <v>7</v>
      </c>
      <c r="C1444" s="1" t="s">
        <v>2118</v>
      </c>
      <c r="F1444" s="1" t="s">
        <v>14747</v>
      </c>
      <c r="G1444" s="1" t="s">
        <v>8722</v>
      </c>
      <c r="H1444" s="1" t="s">
        <v>14748</v>
      </c>
      <c r="I1444" s="1">
        <v>2018.0</v>
      </c>
      <c r="J1444" s="1" t="s">
        <v>8493</v>
      </c>
      <c r="K1444" s="1" t="s">
        <v>536</v>
      </c>
      <c r="L1444" s="1" t="s">
        <v>11156</v>
      </c>
      <c r="M1444" s="1" t="s">
        <v>14749</v>
      </c>
    </row>
    <row r="1445">
      <c r="A1445" s="1" t="s">
        <v>14750</v>
      </c>
      <c r="B1445" s="1" t="s">
        <v>6</v>
      </c>
      <c r="C1445" s="1" t="s">
        <v>2119</v>
      </c>
      <c r="D1445" s="1"/>
      <c r="E1445" s="1" t="s">
        <v>10331</v>
      </c>
      <c r="F1445" s="1" t="s">
        <v>14751</v>
      </c>
      <c r="G1445" s="1" t="s">
        <v>8499</v>
      </c>
      <c r="H1445" s="1" t="s">
        <v>14752</v>
      </c>
      <c r="I1445" s="1">
        <v>2018.0</v>
      </c>
      <c r="J1445" s="1" t="s">
        <v>8493</v>
      </c>
      <c r="K1445" s="1" t="s">
        <v>851</v>
      </c>
      <c r="L1445" s="1" t="s">
        <v>9641</v>
      </c>
      <c r="M1445" s="1" t="s">
        <v>14753</v>
      </c>
    </row>
    <row r="1446">
      <c r="A1446" s="1" t="s">
        <v>14754</v>
      </c>
      <c r="B1446" s="1" t="s">
        <v>7</v>
      </c>
      <c r="C1446" s="1" t="s">
        <v>2120</v>
      </c>
      <c r="G1446" s="1" t="s">
        <v>8513</v>
      </c>
      <c r="H1446" s="1" t="s">
        <v>14755</v>
      </c>
      <c r="I1446" s="1">
        <v>2020.0</v>
      </c>
      <c r="J1446" s="1" t="s">
        <v>8807</v>
      </c>
      <c r="K1446" s="1" t="s">
        <v>571</v>
      </c>
      <c r="L1446" s="1" t="s">
        <v>9093</v>
      </c>
      <c r="M1446" s="1" t="s">
        <v>14756</v>
      </c>
    </row>
    <row r="1447">
      <c r="A1447" s="1" t="s">
        <v>14757</v>
      </c>
      <c r="B1447" s="1" t="s">
        <v>7</v>
      </c>
      <c r="C1447" s="1" t="s">
        <v>2121</v>
      </c>
      <c r="F1447" s="1" t="s">
        <v>14758</v>
      </c>
      <c r="G1447" s="1" t="s">
        <v>8513</v>
      </c>
      <c r="H1447" s="1" t="s">
        <v>9392</v>
      </c>
      <c r="I1447" s="1">
        <v>2015.0</v>
      </c>
      <c r="J1447" s="1" t="s">
        <v>8807</v>
      </c>
      <c r="K1447" s="1" t="s">
        <v>571</v>
      </c>
      <c r="L1447" s="1" t="s">
        <v>14759</v>
      </c>
      <c r="M1447" s="1" t="s">
        <v>14760</v>
      </c>
    </row>
    <row r="1448">
      <c r="A1448" s="1" t="s">
        <v>14761</v>
      </c>
      <c r="B1448" s="1" t="s">
        <v>6</v>
      </c>
      <c r="C1448" s="1" t="s">
        <v>2122</v>
      </c>
      <c r="D1448" s="1"/>
      <c r="E1448" s="1" t="s">
        <v>14762</v>
      </c>
      <c r="F1448" s="1" t="s">
        <v>14763</v>
      </c>
      <c r="G1448" s="1" t="s">
        <v>8672</v>
      </c>
      <c r="H1448" s="1" t="s">
        <v>12894</v>
      </c>
      <c r="I1448" s="1">
        <v>2019.0</v>
      </c>
      <c r="J1448" s="1" t="s">
        <v>8493</v>
      </c>
      <c r="K1448" s="1" t="s">
        <v>803</v>
      </c>
      <c r="L1448" s="1" t="s">
        <v>14764</v>
      </c>
      <c r="M1448" s="1" t="s">
        <v>14765</v>
      </c>
    </row>
    <row r="1449">
      <c r="A1449" s="1" t="s">
        <v>14766</v>
      </c>
      <c r="B1449" s="1" t="s">
        <v>7</v>
      </c>
      <c r="C1449" s="1" t="s">
        <v>2123</v>
      </c>
      <c r="F1449" s="1" t="s">
        <v>14767</v>
      </c>
      <c r="G1449" s="1" t="s">
        <v>8638</v>
      </c>
      <c r="H1449" s="1" t="s">
        <v>10741</v>
      </c>
      <c r="I1449" s="1">
        <v>2008.0</v>
      </c>
      <c r="J1449" s="1" t="s">
        <v>8493</v>
      </c>
      <c r="K1449" s="1" t="s">
        <v>571</v>
      </c>
      <c r="L1449" s="1" t="s">
        <v>8640</v>
      </c>
      <c r="M1449" s="1" t="s">
        <v>14768</v>
      </c>
    </row>
    <row r="1450">
      <c r="A1450" s="1" t="s">
        <v>14769</v>
      </c>
      <c r="B1450" s="1" t="s">
        <v>7</v>
      </c>
      <c r="C1450" s="1" t="s">
        <v>2124</v>
      </c>
      <c r="F1450" s="1" t="s">
        <v>14770</v>
      </c>
      <c r="G1450" s="1" t="s">
        <v>11218</v>
      </c>
      <c r="H1450" s="1" t="s">
        <v>9092</v>
      </c>
      <c r="I1450" s="1">
        <v>2007.0</v>
      </c>
      <c r="J1450" s="1" t="s">
        <v>9076</v>
      </c>
      <c r="K1450" s="1" t="s">
        <v>526</v>
      </c>
      <c r="L1450" s="1" t="s">
        <v>9093</v>
      </c>
      <c r="M1450" s="1" t="s">
        <v>14771</v>
      </c>
    </row>
    <row r="1451">
      <c r="A1451" s="1" t="s">
        <v>14772</v>
      </c>
      <c r="B1451" s="1" t="s">
        <v>6</v>
      </c>
      <c r="C1451" s="1" t="s">
        <v>2125</v>
      </c>
      <c r="D1451" s="1"/>
      <c r="E1451" s="1" t="s">
        <v>13003</v>
      </c>
      <c r="F1451" s="1" t="s">
        <v>14773</v>
      </c>
      <c r="G1451" s="1" t="s">
        <v>8513</v>
      </c>
      <c r="H1451" s="1" t="s">
        <v>8540</v>
      </c>
      <c r="I1451" s="1">
        <v>2007.0</v>
      </c>
      <c r="J1451" s="1" t="s">
        <v>8515</v>
      </c>
      <c r="K1451" s="1" t="s">
        <v>552</v>
      </c>
      <c r="L1451" s="1" t="s">
        <v>9054</v>
      </c>
      <c r="M1451" s="1" t="s">
        <v>14774</v>
      </c>
    </row>
    <row r="1452">
      <c r="A1452" s="1" t="s">
        <v>14775</v>
      </c>
      <c r="B1452" s="1" t="s">
        <v>6</v>
      </c>
      <c r="C1452" s="1" t="s">
        <v>2126</v>
      </c>
      <c r="D1452" s="1"/>
      <c r="E1452" s="1" t="s">
        <v>14776</v>
      </c>
      <c r="F1452" s="1" t="s">
        <v>14777</v>
      </c>
      <c r="G1452" s="1" t="s">
        <v>8513</v>
      </c>
      <c r="H1452" s="1" t="s">
        <v>14778</v>
      </c>
      <c r="I1452" s="1">
        <v>2020.0</v>
      </c>
      <c r="J1452" s="1" t="s">
        <v>8493</v>
      </c>
      <c r="K1452" s="1" t="s">
        <v>894</v>
      </c>
      <c r="L1452" s="1" t="s">
        <v>9054</v>
      </c>
      <c r="M1452" s="1" t="s">
        <v>14779</v>
      </c>
    </row>
    <row r="1453">
      <c r="A1453" s="1" t="s">
        <v>14780</v>
      </c>
      <c r="B1453" s="1" t="s">
        <v>6</v>
      </c>
      <c r="C1453" s="1" t="s">
        <v>2127</v>
      </c>
      <c r="D1453" s="1"/>
      <c r="E1453" s="1" t="s">
        <v>14781</v>
      </c>
      <c r="G1453" s="1" t="s">
        <v>14782</v>
      </c>
      <c r="H1453" s="1" t="s">
        <v>8991</v>
      </c>
      <c r="I1453" s="1">
        <v>2017.0</v>
      </c>
      <c r="J1453" s="1" t="s">
        <v>8613</v>
      </c>
      <c r="K1453" s="1" t="s">
        <v>1011</v>
      </c>
      <c r="L1453" s="1" t="s">
        <v>8663</v>
      </c>
      <c r="M1453" s="1" t="s">
        <v>14783</v>
      </c>
    </row>
    <row r="1454">
      <c r="A1454" s="1" t="s">
        <v>14784</v>
      </c>
      <c r="B1454" s="1" t="s">
        <v>6</v>
      </c>
      <c r="C1454" s="1" t="s">
        <v>2128</v>
      </c>
      <c r="D1454" s="1"/>
      <c r="E1454" s="1" t="s">
        <v>14785</v>
      </c>
      <c r="F1454" s="1" t="s">
        <v>14786</v>
      </c>
      <c r="G1454" s="1" t="s">
        <v>8545</v>
      </c>
      <c r="H1454" s="1" t="s">
        <v>9185</v>
      </c>
      <c r="I1454" s="1">
        <v>2017.0</v>
      </c>
      <c r="J1454" s="1" t="s">
        <v>8613</v>
      </c>
      <c r="K1454" s="1" t="s">
        <v>696</v>
      </c>
      <c r="L1454" s="1" t="s">
        <v>10416</v>
      </c>
      <c r="M1454" s="1" t="s">
        <v>14787</v>
      </c>
    </row>
    <row r="1455">
      <c r="A1455" s="1" t="s">
        <v>14788</v>
      </c>
      <c r="B1455" s="1" t="s">
        <v>6</v>
      </c>
      <c r="C1455" s="1" t="s">
        <v>2129</v>
      </c>
      <c r="D1455" s="1"/>
      <c r="E1455" s="1" t="s">
        <v>14789</v>
      </c>
      <c r="F1455" s="1" t="s">
        <v>14790</v>
      </c>
      <c r="G1455" s="1" t="s">
        <v>8513</v>
      </c>
      <c r="H1455" s="1" t="s">
        <v>14791</v>
      </c>
      <c r="I1455" s="1">
        <v>2017.0</v>
      </c>
      <c r="J1455" s="1" t="s">
        <v>8547</v>
      </c>
      <c r="K1455" s="1" t="s">
        <v>803</v>
      </c>
      <c r="L1455" s="1" t="s">
        <v>9317</v>
      </c>
      <c r="M1455" s="1" t="s">
        <v>14792</v>
      </c>
    </row>
    <row r="1456">
      <c r="A1456" s="1" t="s">
        <v>14793</v>
      </c>
      <c r="B1456" s="1" t="s">
        <v>7</v>
      </c>
      <c r="C1456" s="1" t="s">
        <v>2130</v>
      </c>
      <c r="G1456" s="1" t="s">
        <v>8513</v>
      </c>
      <c r="H1456" s="1" t="s">
        <v>10698</v>
      </c>
      <c r="I1456" s="1">
        <v>2017.0</v>
      </c>
      <c r="J1456" s="1" t="s">
        <v>8547</v>
      </c>
      <c r="K1456" s="1" t="s">
        <v>536</v>
      </c>
      <c r="L1456" s="1" t="s">
        <v>8852</v>
      </c>
      <c r="M1456" s="1" t="s">
        <v>14794</v>
      </c>
    </row>
    <row r="1457">
      <c r="A1457" s="1" t="s">
        <v>14795</v>
      </c>
      <c r="B1457" s="1" t="s">
        <v>7</v>
      </c>
      <c r="C1457" s="1" t="s">
        <v>2131</v>
      </c>
      <c r="F1457" s="1" t="s">
        <v>14796</v>
      </c>
      <c r="G1457" s="1" t="s">
        <v>8513</v>
      </c>
      <c r="H1457" s="1" t="s">
        <v>13739</v>
      </c>
      <c r="I1457" s="1">
        <v>1999.0</v>
      </c>
      <c r="J1457" s="1" t="s">
        <v>8493</v>
      </c>
      <c r="K1457" s="1" t="s">
        <v>536</v>
      </c>
      <c r="L1457" s="1" t="s">
        <v>8852</v>
      </c>
      <c r="M1457" s="1" t="s">
        <v>14797</v>
      </c>
    </row>
    <row r="1458">
      <c r="A1458" s="1" t="s">
        <v>14798</v>
      </c>
      <c r="B1458" s="1" t="s">
        <v>6</v>
      </c>
      <c r="C1458" s="1" t="s">
        <v>2132</v>
      </c>
      <c r="D1458" s="1"/>
      <c r="E1458" s="1" t="s">
        <v>14799</v>
      </c>
      <c r="F1458" s="1" t="s">
        <v>14800</v>
      </c>
      <c r="G1458" s="1" t="s">
        <v>8588</v>
      </c>
      <c r="H1458" s="1" t="s">
        <v>14801</v>
      </c>
      <c r="I1458" s="1">
        <v>2019.0</v>
      </c>
      <c r="J1458" s="1" t="s">
        <v>8547</v>
      </c>
      <c r="K1458" s="1" t="s">
        <v>803</v>
      </c>
      <c r="L1458" s="1" t="s">
        <v>8681</v>
      </c>
      <c r="M1458" s="1" t="s">
        <v>14802</v>
      </c>
    </row>
    <row r="1459">
      <c r="A1459" s="1" t="s">
        <v>14803</v>
      </c>
      <c r="B1459" s="1" t="s">
        <v>6</v>
      </c>
      <c r="C1459" s="1" t="s">
        <v>2133</v>
      </c>
      <c r="D1459" s="1"/>
      <c r="E1459" s="1" t="s">
        <v>14804</v>
      </c>
      <c r="F1459" s="1" t="s">
        <v>14805</v>
      </c>
      <c r="G1459" s="1" t="s">
        <v>10478</v>
      </c>
      <c r="H1459" s="1" t="s">
        <v>9092</v>
      </c>
      <c r="I1459" s="1">
        <v>2013.0</v>
      </c>
      <c r="J1459" s="1" t="s">
        <v>8493</v>
      </c>
      <c r="K1459" s="1" t="s">
        <v>1288</v>
      </c>
      <c r="L1459" s="1" t="s">
        <v>8626</v>
      </c>
      <c r="M1459" s="1" t="s">
        <v>14806</v>
      </c>
    </row>
    <row r="1460">
      <c r="A1460" s="1" t="s">
        <v>14807</v>
      </c>
      <c r="B1460" s="1" t="s">
        <v>6</v>
      </c>
      <c r="C1460" s="1" t="s">
        <v>2134</v>
      </c>
      <c r="D1460" s="1"/>
      <c r="E1460" s="1" t="s">
        <v>14808</v>
      </c>
      <c r="F1460" s="1" t="s">
        <v>14809</v>
      </c>
      <c r="H1460" s="1" t="s">
        <v>14810</v>
      </c>
      <c r="I1460" s="1">
        <v>2019.0</v>
      </c>
      <c r="J1460" s="1" t="s">
        <v>8547</v>
      </c>
      <c r="K1460" s="1" t="s">
        <v>1593</v>
      </c>
      <c r="L1460" s="1" t="s">
        <v>9641</v>
      </c>
      <c r="M1460" s="1" t="s">
        <v>14811</v>
      </c>
    </row>
    <row r="1461">
      <c r="A1461" s="1" t="s">
        <v>14812</v>
      </c>
      <c r="B1461" s="1" t="s">
        <v>6</v>
      </c>
      <c r="C1461" s="1" t="s">
        <v>2135</v>
      </c>
      <c r="D1461" s="1"/>
      <c r="E1461" s="1" t="s">
        <v>14813</v>
      </c>
      <c r="F1461" s="1" t="s">
        <v>14809</v>
      </c>
      <c r="G1461" s="1" t="s">
        <v>8513</v>
      </c>
      <c r="H1461" s="1" t="s">
        <v>14814</v>
      </c>
      <c r="I1461" s="1">
        <v>2016.0</v>
      </c>
      <c r="J1461" s="1" t="s">
        <v>8493</v>
      </c>
      <c r="K1461" s="1" t="s">
        <v>1219</v>
      </c>
      <c r="L1461" s="1" t="s">
        <v>9641</v>
      </c>
      <c r="M1461" s="1" t="s">
        <v>14815</v>
      </c>
    </row>
    <row r="1462">
      <c r="A1462" s="1" t="s">
        <v>14816</v>
      </c>
      <c r="B1462" s="1" t="s">
        <v>6</v>
      </c>
      <c r="C1462" s="1" t="s">
        <v>2136</v>
      </c>
      <c r="D1462" s="1"/>
      <c r="E1462" s="1" t="s">
        <v>13285</v>
      </c>
      <c r="F1462" s="1" t="s">
        <v>14809</v>
      </c>
      <c r="G1462" s="1" t="s">
        <v>8513</v>
      </c>
      <c r="H1462" s="1" t="s">
        <v>8932</v>
      </c>
      <c r="I1462" s="1">
        <v>2015.0</v>
      </c>
      <c r="J1462" s="1" t="s">
        <v>8493</v>
      </c>
      <c r="K1462" s="1" t="s">
        <v>589</v>
      </c>
      <c r="L1462" s="1" t="s">
        <v>9641</v>
      </c>
      <c r="M1462" s="1" t="s">
        <v>14817</v>
      </c>
    </row>
    <row r="1463">
      <c r="A1463" s="1" t="s">
        <v>14818</v>
      </c>
      <c r="B1463" s="1" t="s">
        <v>6</v>
      </c>
      <c r="C1463" s="1" t="s">
        <v>2137</v>
      </c>
      <c r="D1463" s="1"/>
      <c r="E1463" s="1" t="s">
        <v>14819</v>
      </c>
      <c r="F1463" s="1" t="s">
        <v>14820</v>
      </c>
      <c r="G1463" s="1" t="s">
        <v>8545</v>
      </c>
      <c r="H1463" s="1" t="s">
        <v>11682</v>
      </c>
      <c r="I1463" s="1">
        <v>2016.0</v>
      </c>
      <c r="J1463" s="1" t="s">
        <v>8547</v>
      </c>
      <c r="K1463" s="1" t="s">
        <v>542</v>
      </c>
      <c r="L1463" s="1" t="s">
        <v>8607</v>
      </c>
      <c r="M1463" s="1" t="s">
        <v>14821</v>
      </c>
    </row>
    <row r="1464">
      <c r="A1464" s="1" t="s">
        <v>14822</v>
      </c>
      <c r="B1464" s="1" t="s">
        <v>7</v>
      </c>
      <c r="C1464" s="1" t="s">
        <v>2138</v>
      </c>
      <c r="F1464" s="1" t="s">
        <v>14823</v>
      </c>
      <c r="G1464" s="1" t="s">
        <v>9367</v>
      </c>
      <c r="H1464" s="1" t="s">
        <v>9831</v>
      </c>
      <c r="I1464" s="1">
        <v>2018.0</v>
      </c>
      <c r="J1464" s="1" t="s">
        <v>8493</v>
      </c>
      <c r="K1464" s="1" t="s">
        <v>536</v>
      </c>
      <c r="L1464" s="1" t="s">
        <v>13443</v>
      </c>
      <c r="M1464" s="1" t="s">
        <v>14824</v>
      </c>
    </row>
    <row r="1465">
      <c r="A1465" s="1" t="s">
        <v>14825</v>
      </c>
      <c r="B1465" s="1" t="s">
        <v>7</v>
      </c>
      <c r="C1465" s="1" t="s">
        <v>2139</v>
      </c>
      <c r="F1465" s="1" t="s">
        <v>14826</v>
      </c>
      <c r="G1465" s="1" t="s">
        <v>8545</v>
      </c>
      <c r="H1465" s="1" t="s">
        <v>9060</v>
      </c>
      <c r="I1465" s="1">
        <v>2018.0</v>
      </c>
      <c r="J1465" s="1" t="s">
        <v>8493</v>
      </c>
      <c r="K1465" s="1" t="s">
        <v>536</v>
      </c>
      <c r="L1465" s="1" t="s">
        <v>8717</v>
      </c>
      <c r="M1465" s="1" t="s">
        <v>14827</v>
      </c>
    </row>
    <row r="1466">
      <c r="A1466" s="1" t="s">
        <v>14828</v>
      </c>
      <c r="B1466" s="1" t="s">
        <v>6</v>
      </c>
      <c r="C1466" s="1" t="s">
        <v>2140</v>
      </c>
      <c r="D1466" s="1"/>
      <c r="E1466" s="1" t="s">
        <v>14829</v>
      </c>
      <c r="F1466" s="1" t="s">
        <v>14830</v>
      </c>
      <c r="G1466" s="1" t="s">
        <v>14831</v>
      </c>
      <c r="H1466" s="1" t="s">
        <v>12930</v>
      </c>
      <c r="I1466" s="1">
        <v>2015.0</v>
      </c>
      <c r="J1466" s="1" t="s">
        <v>8507</v>
      </c>
      <c r="K1466" s="1" t="s">
        <v>563</v>
      </c>
      <c r="L1466" s="1" t="s">
        <v>8620</v>
      </c>
      <c r="M1466" s="1" t="s">
        <v>14832</v>
      </c>
    </row>
    <row r="1467">
      <c r="A1467" s="1" t="s">
        <v>14833</v>
      </c>
      <c r="B1467" s="1" t="s">
        <v>7</v>
      </c>
      <c r="C1467" s="1" t="s">
        <v>2141</v>
      </c>
      <c r="F1467" s="1" t="s">
        <v>14834</v>
      </c>
      <c r="G1467" s="1" t="s">
        <v>8513</v>
      </c>
      <c r="H1467" s="1" t="s">
        <v>10736</v>
      </c>
      <c r="I1467" s="1">
        <v>2018.0</v>
      </c>
      <c r="J1467" s="1" t="s">
        <v>8547</v>
      </c>
      <c r="K1467" s="1" t="s">
        <v>628</v>
      </c>
      <c r="L1467" s="1" t="s">
        <v>12801</v>
      </c>
      <c r="M1467" s="1" t="s">
        <v>14835</v>
      </c>
    </row>
    <row r="1468">
      <c r="A1468" s="1" t="s">
        <v>14836</v>
      </c>
      <c r="B1468" s="1" t="s">
        <v>7</v>
      </c>
      <c r="C1468" s="1" t="s">
        <v>2142</v>
      </c>
      <c r="F1468" s="1" t="s">
        <v>14837</v>
      </c>
      <c r="G1468" s="1" t="s">
        <v>8655</v>
      </c>
      <c r="H1468" s="1" t="s">
        <v>9044</v>
      </c>
      <c r="I1468" s="1">
        <v>2012.0</v>
      </c>
      <c r="J1468" s="1" t="s">
        <v>8613</v>
      </c>
      <c r="K1468" s="1" t="s">
        <v>536</v>
      </c>
      <c r="L1468" s="1" t="s">
        <v>8836</v>
      </c>
      <c r="M1468" s="1" t="s">
        <v>14838</v>
      </c>
    </row>
    <row r="1469">
      <c r="A1469" s="1" t="s">
        <v>14839</v>
      </c>
      <c r="B1469" s="1" t="s">
        <v>6</v>
      </c>
      <c r="C1469" s="1" t="s">
        <v>2143</v>
      </c>
      <c r="D1469" s="1"/>
      <c r="E1469" s="1" t="s">
        <v>14840</v>
      </c>
      <c r="F1469" s="1" t="s">
        <v>14841</v>
      </c>
      <c r="G1469" s="1" t="s">
        <v>8545</v>
      </c>
      <c r="H1469" s="1" t="s">
        <v>14842</v>
      </c>
      <c r="I1469" s="1">
        <v>2008.0</v>
      </c>
      <c r="J1469" s="1" t="s">
        <v>8547</v>
      </c>
      <c r="K1469" s="1" t="s">
        <v>640</v>
      </c>
      <c r="L1469" s="1" t="s">
        <v>8501</v>
      </c>
      <c r="M1469" s="1" t="s">
        <v>14843</v>
      </c>
    </row>
    <row r="1470">
      <c r="A1470" s="1" t="s">
        <v>14844</v>
      </c>
      <c r="B1470" s="1" t="s">
        <v>6</v>
      </c>
      <c r="C1470" s="1" t="s">
        <v>2144</v>
      </c>
      <c r="D1470" s="1"/>
      <c r="E1470" s="1" t="s">
        <v>14845</v>
      </c>
      <c r="F1470" s="1" t="s">
        <v>14846</v>
      </c>
      <c r="G1470" s="1" t="s">
        <v>14847</v>
      </c>
      <c r="H1470" s="1" t="s">
        <v>14848</v>
      </c>
      <c r="I1470" s="1">
        <v>2016.0</v>
      </c>
      <c r="J1470" s="1" t="s">
        <v>8507</v>
      </c>
      <c r="K1470" s="1" t="s">
        <v>914</v>
      </c>
      <c r="L1470" s="1" t="s">
        <v>8559</v>
      </c>
      <c r="M1470" s="1" t="s">
        <v>14849</v>
      </c>
    </row>
    <row r="1471">
      <c r="A1471" s="1" t="s">
        <v>14850</v>
      </c>
      <c r="B1471" s="1" t="s">
        <v>6</v>
      </c>
      <c r="C1471" s="1" t="s">
        <v>2145</v>
      </c>
      <c r="D1471" s="1"/>
      <c r="E1471" s="1" t="s">
        <v>14851</v>
      </c>
      <c r="F1471" s="1" t="s">
        <v>14852</v>
      </c>
      <c r="G1471" s="1" t="s">
        <v>8513</v>
      </c>
      <c r="H1471" s="1" t="s">
        <v>14724</v>
      </c>
      <c r="I1471" s="1">
        <v>2018.0</v>
      </c>
      <c r="J1471" s="1" t="s">
        <v>8547</v>
      </c>
      <c r="K1471" s="1" t="s">
        <v>587</v>
      </c>
      <c r="L1471" s="1" t="s">
        <v>14853</v>
      </c>
      <c r="M1471" s="1" t="s">
        <v>14854</v>
      </c>
    </row>
    <row r="1472">
      <c r="A1472" s="1" t="s">
        <v>14855</v>
      </c>
      <c r="B1472" s="1" t="s">
        <v>7</v>
      </c>
      <c r="C1472" s="1" t="s">
        <v>2146</v>
      </c>
      <c r="D1472" s="1"/>
      <c r="E1472" s="1" t="s">
        <v>14813</v>
      </c>
      <c r="F1472" s="1" t="s">
        <v>14813</v>
      </c>
      <c r="G1472" s="1" t="s">
        <v>8513</v>
      </c>
      <c r="H1472" s="1" t="s">
        <v>8723</v>
      </c>
      <c r="I1472" s="1">
        <v>2019.0</v>
      </c>
      <c r="J1472" s="1" t="s">
        <v>8547</v>
      </c>
      <c r="K1472" s="1" t="s">
        <v>1694</v>
      </c>
      <c r="L1472" s="1" t="s">
        <v>9526</v>
      </c>
      <c r="M1472" s="1" t="s">
        <v>14856</v>
      </c>
    </row>
    <row r="1473">
      <c r="A1473" s="1" t="s">
        <v>14857</v>
      </c>
      <c r="B1473" s="1" t="s">
        <v>7</v>
      </c>
      <c r="C1473" s="1" t="s">
        <v>2147</v>
      </c>
      <c r="F1473" s="1" t="s">
        <v>14858</v>
      </c>
      <c r="G1473" s="1" t="s">
        <v>8513</v>
      </c>
      <c r="H1473" s="1" t="s">
        <v>9609</v>
      </c>
      <c r="I1473" s="1">
        <v>2019.0</v>
      </c>
      <c r="J1473" s="1" t="s">
        <v>8493</v>
      </c>
      <c r="K1473" s="1" t="s">
        <v>2148</v>
      </c>
      <c r="L1473" s="1" t="s">
        <v>9526</v>
      </c>
      <c r="M1473" s="1" t="s">
        <v>14859</v>
      </c>
    </row>
    <row r="1474">
      <c r="A1474" s="1" t="s">
        <v>14860</v>
      </c>
      <c r="B1474" s="1" t="s">
        <v>7</v>
      </c>
      <c r="C1474" s="1" t="s">
        <v>2149</v>
      </c>
      <c r="F1474" s="1" t="s">
        <v>14861</v>
      </c>
      <c r="G1474" s="1" t="s">
        <v>8513</v>
      </c>
      <c r="H1474" s="1" t="s">
        <v>14862</v>
      </c>
      <c r="I1474" s="1">
        <v>2016.0</v>
      </c>
      <c r="J1474" s="1" t="s">
        <v>8547</v>
      </c>
      <c r="K1474" s="1" t="s">
        <v>1044</v>
      </c>
      <c r="L1474" s="1" t="s">
        <v>9526</v>
      </c>
      <c r="M1474" s="1" t="s">
        <v>14863</v>
      </c>
    </row>
    <row r="1475">
      <c r="A1475" s="1" t="s">
        <v>14864</v>
      </c>
      <c r="B1475" s="1" t="s">
        <v>7</v>
      </c>
      <c r="C1475" s="1" t="s">
        <v>2150</v>
      </c>
      <c r="F1475" s="1" t="s">
        <v>14865</v>
      </c>
      <c r="H1475" s="1" t="s">
        <v>10966</v>
      </c>
      <c r="I1475" s="1">
        <v>2018.0</v>
      </c>
      <c r="J1475" s="1" t="s">
        <v>8547</v>
      </c>
      <c r="K1475" s="1" t="s">
        <v>536</v>
      </c>
      <c r="L1475" s="1" t="s">
        <v>9779</v>
      </c>
      <c r="M1475" s="1" t="s">
        <v>14866</v>
      </c>
    </row>
    <row r="1476">
      <c r="A1476" s="1" t="s">
        <v>14867</v>
      </c>
      <c r="B1476" s="1" t="s">
        <v>6</v>
      </c>
      <c r="C1476" s="1" t="s">
        <v>2151</v>
      </c>
      <c r="D1476" s="1"/>
      <c r="E1476" s="1" t="s">
        <v>14868</v>
      </c>
      <c r="G1476" s="1" t="s">
        <v>8513</v>
      </c>
      <c r="H1476" s="1" t="s">
        <v>14089</v>
      </c>
      <c r="I1476" s="1">
        <v>2017.0</v>
      </c>
      <c r="J1476" s="1" t="s">
        <v>8613</v>
      </c>
      <c r="K1476" s="1" t="s">
        <v>673</v>
      </c>
      <c r="L1476" s="1" t="s">
        <v>8646</v>
      </c>
      <c r="M1476" s="1" t="s">
        <v>14869</v>
      </c>
    </row>
    <row r="1477">
      <c r="A1477" s="1" t="s">
        <v>14870</v>
      </c>
      <c r="B1477" s="1" t="s">
        <v>7</v>
      </c>
      <c r="C1477" s="1" t="s">
        <v>2152</v>
      </c>
      <c r="F1477" s="1" t="s">
        <v>14871</v>
      </c>
      <c r="G1477" s="1" t="s">
        <v>8513</v>
      </c>
      <c r="H1477" s="1" t="s">
        <v>10212</v>
      </c>
      <c r="I1477" s="1">
        <v>2015.0</v>
      </c>
      <c r="J1477" s="1" t="s">
        <v>8547</v>
      </c>
      <c r="K1477" s="1" t="s">
        <v>1694</v>
      </c>
      <c r="L1477" s="1" t="s">
        <v>8668</v>
      </c>
      <c r="M1477" s="1" t="s">
        <v>14872</v>
      </c>
    </row>
    <row r="1478">
      <c r="A1478" s="1" t="s">
        <v>14873</v>
      </c>
      <c r="B1478" s="1" t="s">
        <v>6</v>
      </c>
      <c r="C1478" s="1" t="s">
        <v>2153</v>
      </c>
      <c r="D1478" s="1"/>
      <c r="E1478" s="1" t="s">
        <v>14874</v>
      </c>
      <c r="F1478" s="1" t="s">
        <v>14875</v>
      </c>
      <c r="G1478" s="1" t="s">
        <v>8499</v>
      </c>
      <c r="H1478" s="1" t="s">
        <v>13916</v>
      </c>
      <c r="I1478" s="1">
        <v>2019.0</v>
      </c>
      <c r="J1478" s="1" t="s">
        <v>8547</v>
      </c>
      <c r="K1478" s="1" t="s">
        <v>567</v>
      </c>
      <c r="L1478" s="1" t="s">
        <v>9215</v>
      </c>
      <c r="M1478" s="1" t="s">
        <v>14876</v>
      </c>
    </row>
    <row r="1479">
      <c r="A1479" s="1" t="s">
        <v>14877</v>
      </c>
      <c r="B1479" s="1" t="s">
        <v>6</v>
      </c>
      <c r="C1479" s="1" t="s">
        <v>2154</v>
      </c>
      <c r="D1479" s="1"/>
      <c r="E1479" s="1" t="s">
        <v>10220</v>
      </c>
      <c r="F1479" s="1" t="s">
        <v>14878</v>
      </c>
      <c r="G1479" s="1" t="s">
        <v>8545</v>
      </c>
      <c r="H1479" s="1" t="s">
        <v>8965</v>
      </c>
      <c r="I1479" s="1">
        <v>2002.0</v>
      </c>
      <c r="J1479" s="1" t="s">
        <v>8493</v>
      </c>
      <c r="K1479" s="1" t="s">
        <v>720</v>
      </c>
      <c r="L1479" s="1" t="s">
        <v>8626</v>
      </c>
      <c r="M1479" s="1" t="s">
        <v>14879</v>
      </c>
    </row>
    <row r="1480">
      <c r="A1480" s="1" t="s">
        <v>14880</v>
      </c>
      <c r="B1480" s="1" t="s">
        <v>6</v>
      </c>
      <c r="C1480" s="1" t="s">
        <v>2155</v>
      </c>
      <c r="D1480" s="1"/>
      <c r="E1480" s="1" t="s">
        <v>14881</v>
      </c>
      <c r="F1480" s="1" t="s">
        <v>14882</v>
      </c>
      <c r="G1480" s="1" t="s">
        <v>14883</v>
      </c>
      <c r="H1480" s="1" t="s">
        <v>14884</v>
      </c>
      <c r="I1480" s="1">
        <v>2016.0</v>
      </c>
      <c r="J1480" s="1" t="s">
        <v>8493</v>
      </c>
      <c r="K1480" s="1" t="s">
        <v>573</v>
      </c>
      <c r="L1480" s="1" t="s">
        <v>8559</v>
      </c>
      <c r="M1480" s="1" t="s">
        <v>14885</v>
      </c>
    </row>
    <row r="1481">
      <c r="A1481" s="1" t="s">
        <v>14886</v>
      </c>
      <c r="B1481" s="1" t="s">
        <v>7</v>
      </c>
      <c r="C1481" s="1" t="s">
        <v>2156</v>
      </c>
      <c r="G1481" s="1" t="s">
        <v>8513</v>
      </c>
      <c r="H1481" s="1" t="s">
        <v>12656</v>
      </c>
      <c r="I1481" s="1">
        <v>2018.0</v>
      </c>
      <c r="J1481" s="1" t="s">
        <v>8547</v>
      </c>
      <c r="K1481" s="1" t="s">
        <v>536</v>
      </c>
      <c r="L1481" s="1" t="s">
        <v>14887</v>
      </c>
      <c r="M1481" s="1" t="s">
        <v>14888</v>
      </c>
    </row>
    <row r="1482">
      <c r="A1482" s="1" t="s">
        <v>14889</v>
      </c>
      <c r="B1482" s="1" t="s">
        <v>6</v>
      </c>
      <c r="C1482" s="1" t="s">
        <v>2157</v>
      </c>
      <c r="D1482" s="1"/>
      <c r="E1482" s="1" t="s">
        <v>14890</v>
      </c>
      <c r="G1482" s="1" t="s">
        <v>14891</v>
      </c>
      <c r="H1482" s="1" t="s">
        <v>9298</v>
      </c>
      <c r="I1482" s="1">
        <v>2016.0</v>
      </c>
      <c r="J1482" s="1" t="s">
        <v>8493</v>
      </c>
      <c r="K1482" s="1" t="s">
        <v>1442</v>
      </c>
      <c r="L1482" s="1" t="s">
        <v>8577</v>
      </c>
      <c r="M1482" s="1" t="s">
        <v>14892</v>
      </c>
    </row>
    <row r="1483">
      <c r="A1483" s="1" t="s">
        <v>14893</v>
      </c>
      <c r="B1483" s="1" t="s">
        <v>6</v>
      </c>
      <c r="C1483" s="1" t="s">
        <v>2158</v>
      </c>
      <c r="D1483" s="1"/>
      <c r="E1483" s="1" t="s">
        <v>14894</v>
      </c>
      <c r="F1483" s="1" t="s">
        <v>14895</v>
      </c>
      <c r="G1483" s="1" t="s">
        <v>8513</v>
      </c>
      <c r="H1483" s="1" t="s">
        <v>9220</v>
      </c>
      <c r="I1483" s="1">
        <v>2013.0</v>
      </c>
      <c r="J1483" s="1" t="s">
        <v>8507</v>
      </c>
      <c r="K1483" s="1" t="s">
        <v>700</v>
      </c>
      <c r="L1483" s="1" t="s">
        <v>9610</v>
      </c>
      <c r="M1483" s="1" t="s">
        <v>14896</v>
      </c>
    </row>
    <row r="1484">
      <c r="A1484" s="1" t="s">
        <v>14897</v>
      </c>
      <c r="B1484" s="1" t="s">
        <v>6</v>
      </c>
      <c r="C1484" s="1" t="s">
        <v>2159</v>
      </c>
      <c r="D1484" s="1"/>
      <c r="E1484" s="1" t="s">
        <v>14898</v>
      </c>
      <c r="F1484" s="1" t="s">
        <v>14899</v>
      </c>
      <c r="G1484" s="1" t="s">
        <v>12739</v>
      </c>
      <c r="H1484" s="1" t="s">
        <v>14900</v>
      </c>
      <c r="I1484" s="1">
        <v>2014.0</v>
      </c>
      <c r="J1484" s="1" t="s">
        <v>8493</v>
      </c>
      <c r="K1484" s="1" t="s">
        <v>914</v>
      </c>
      <c r="L1484" s="1" t="s">
        <v>8553</v>
      </c>
      <c r="M1484" s="1" t="s">
        <v>14901</v>
      </c>
    </row>
    <row r="1485">
      <c r="A1485" s="1" t="s">
        <v>14902</v>
      </c>
      <c r="B1485" s="1" t="s">
        <v>7</v>
      </c>
      <c r="C1485" s="1" t="s">
        <v>2160</v>
      </c>
      <c r="F1485" s="1" t="s">
        <v>14903</v>
      </c>
      <c r="G1485" s="1" t="s">
        <v>8611</v>
      </c>
      <c r="H1485" s="1" t="s">
        <v>10593</v>
      </c>
      <c r="I1485" s="1">
        <v>2020.0</v>
      </c>
      <c r="J1485" s="1" t="s">
        <v>8547</v>
      </c>
      <c r="K1485" s="1" t="s">
        <v>536</v>
      </c>
      <c r="L1485" s="1" t="s">
        <v>8796</v>
      </c>
      <c r="M1485" s="1" t="s">
        <v>14904</v>
      </c>
    </row>
    <row r="1486">
      <c r="A1486" s="1" t="s">
        <v>14905</v>
      </c>
      <c r="B1486" s="1" t="s">
        <v>6</v>
      </c>
      <c r="C1486" s="1" t="s">
        <v>2161</v>
      </c>
      <c r="D1486" s="1"/>
      <c r="E1486" s="1" t="s">
        <v>14906</v>
      </c>
      <c r="F1486" s="1" t="s">
        <v>14907</v>
      </c>
      <c r="G1486" s="1" t="s">
        <v>13790</v>
      </c>
      <c r="H1486" s="1" t="s">
        <v>14908</v>
      </c>
      <c r="I1486" s="1">
        <v>2017.0</v>
      </c>
      <c r="J1486" s="1" t="s">
        <v>8507</v>
      </c>
      <c r="K1486" s="1" t="s">
        <v>580</v>
      </c>
      <c r="L1486" s="1" t="s">
        <v>8702</v>
      </c>
      <c r="M1486" s="1" t="s">
        <v>14909</v>
      </c>
    </row>
    <row r="1487">
      <c r="A1487" s="1" t="s">
        <v>14910</v>
      </c>
      <c r="B1487" s="1" t="s">
        <v>6</v>
      </c>
      <c r="C1487" s="1" t="s">
        <v>2162</v>
      </c>
      <c r="D1487" s="1"/>
      <c r="E1487" s="1" t="s">
        <v>8738</v>
      </c>
      <c r="F1487" s="1" t="s">
        <v>14911</v>
      </c>
      <c r="G1487" s="1" t="s">
        <v>8527</v>
      </c>
      <c r="H1487" s="1" t="s">
        <v>9723</v>
      </c>
      <c r="I1487" s="1">
        <v>2014.0</v>
      </c>
      <c r="J1487" s="1" t="s">
        <v>8493</v>
      </c>
      <c r="K1487" s="1" t="s">
        <v>599</v>
      </c>
      <c r="L1487" s="1" t="s">
        <v>8590</v>
      </c>
      <c r="M1487" s="1" t="s">
        <v>14912</v>
      </c>
    </row>
    <row r="1488">
      <c r="A1488" s="1" t="s">
        <v>14913</v>
      </c>
      <c r="B1488" s="1" t="s">
        <v>6</v>
      </c>
      <c r="C1488" s="1" t="s">
        <v>2163</v>
      </c>
      <c r="D1488" s="1"/>
      <c r="E1488" s="1" t="s">
        <v>8738</v>
      </c>
      <c r="F1488" s="1" t="s">
        <v>14911</v>
      </c>
      <c r="G1488" s="1" t="s">
        <v>8527</v>
      </c>
      <c r="H1488" s="1" t="s">
        <v>9723</v>
      </c>
      <c r="I1488" s="1">
        <v>2014.0</v>
      </c>
      <c r="J1488" s="1" t="s">
        <v>8493</v>
      </c>
      <c r="K1488" s="1" t="s">
        <v>599</v>
      </c>
      <c r="L1488" s="1" t="s">
        <v>8590</v>
      </c>
      <c r="M1488" s="1" t="s">
        <v>14912</v>
      </c>
    </row>
    <row r="1489">
      <c r="A1489" s="1" t="s">
        <v>14914</v>
      </c>
      <c r="B1489" s="1" t="s">
        <v>7</v>
      </c>
      <c r="C1489" s="1" t="s">
        <v>2164</v>
      </c>
      <c r="F1489" s="1" t="s">
        <v>14915</v>
      </c>
      <c r="G1489" s="1" t="s">
        <v>8611</v>
      </c>
      <c r="H1489" s="1" t="s">
        <v>9596</v>
      </c>
      <c r="I1489" s="1">
        <v>2015.0</v>
      </c>
      <c r="J1489" s="1" t="s">
        <v>8547</v>
      </c>
      <c r="K1489" s="1" t="s">
        <v>536</v>
      </c>
      <c r="L1489" s="1" t="s">
        <v>12217</v>
      </c>
      <c r="M1489" s="1" t="s">
        <v>14916</v>
      </c>
    </row>
    <row r="1490">
      <c r="A1490" s="1" t="s">
        <v>14917</v>
      </c>
      <c r="B1490" s="1" t="s">
        <v>7</v>
      </c>
      <c r="C1490" s="1" t="s">
        <v>2165</v>
      </c>
      <c r="F1490" s="1" t="s">
        <v>14918</v>
      </c>
      <c r="G1490" s="1" t="s">
        <v>8513</v>
      </c>
      <c r="H1490" s="1" t="s">
        <v>14919</v>
      </c>
      <c r="I1490" s="1">
        <v>2016.0</v>
      </c>
      <c r="J1490" s="1" t="s">
        <v>8493</v>
      </c>
      <c r="K1490" s="1" t="s">
        <v>536</v>
      </c>
      <c r="L1490" s="1" t="s">
        <v>10784</v>
      </c>
      <c r="M1490" s="1" t="s">
        <v>14920</v>
      </c>
    </row>
    <row r="1491">
      <c r="A1491" s="1" t="s">
        <v>14921</v>
      </c>
      <c r="B1491" s="1" t="s">
        <v>6</v>
      </c>
      <c r="C1491" s="1" t="s">
        <v>2166</v>
      </c>
      <c r="D1491" s="1"/>
      <c r="E1491" s="1" t="s">
        <v>10220</v>
      </c>
      <c r="F1491" s="1" t="s">
        <v>14922</v>
      </c>
      <c r="G1491" s="1" t="s">
        <v>8545</v>
      </c>
      <c r="H1491" s="1" t="s">
        <v>14923</v>
      </c>
      <c r="I1491" s="1">
        <v>2008.0</v>
      </c>
      <c r="J1491" s="1" t="s">
        <v>8547</v>
      </c>
      <c r="K1491" s="1" t="s">
        <v>685</v>
      </c>
      <c r="L1491" s="1" t="s">
        <v>12766</v>
      </c>
      <c r="M1491" s="1" t="s">
        <v>14924</v>
      </c>
    </row>
    <row r="1492">
      <c r="A1492" s="1" t="s">
        <v>14925</v>
      </c>
      <c r="B1492" s="1" t="s">
        <v>7</v>
      </c>
      <c r="C1492" s="1" t="s">
        <v>2167</v>
      </c>
      <c r="F1492" s="1" t="s">
        <v>14926</v>
      </c>
      <c r="G1492" s="1" t="s">
        <v>8499</v>
      </c>
      <c r="H1492" s="1" t="s">
        <v>14927</v>
      </c>
      <c r="I1492" s="1">
        <v>2020.0</v>
      </c>
      <c r="J1492" s="1" t="s">
        <v>8493</v>
      </c>
      <c r="K1492" s="1" t="s">
        <v>536</v>
      </c>
      <c r="L1492" s="1" t="s">
        <v>11790</v>
      </c>
      <c r="M1492" s="1" t="s">
        <v>14928</v>
      </c>
    </row>
    <row r="1493">
      <c r="A1493" s="1" t="s">
        <v>14929</v>
      </c>
      <c r="B1493" s="1" t="s">
        <v>7</v>
      </c>
      <c r="C1493" s="1" t="s">
        <v>2168</v>
      </c>
      <c r="G1493" s="1" t="s">
        <v>8513</v>
      </c>
      <c r="H1493" s="1" t="s">
        <v>14930</v>
      </c>
      <c r="I1493" s="1">
        <v>2019.0</v>
      </c>
      <c r="J1493" s="1" t="s">
        <v>8493</v>
      </c>
      <c r="K1493" s="1" t="s">
        <v>536</v>
      </c>
      <c r="L1493" s="1" t="s">
        <v>8852</v>
      </c>
      <c r="M1493" s="1" t="s">
        <v>14931</v>
      </c>
    </row>
    <row r="1494">
      <c r="A1494" s="1" t="s">
        <v>14932</v>
      </c>
      <c r="B1494" s="1" t="s">
        <v>6</v>
      </c>
      <c r="C1494" s="1" t="s">
        <v>2169</v>
      </c>
      <c r="D1494" s="1"/>
      <c r="E1494" s="1" t="s">
        <v>14933</v>
      </c>
      <c r="F1494" s="1" t="s">
        <v>14934</v>
      </c>
      <c r="H1494" s="1" t="s">
        <v>14935</v>
      </c>
      <c r="I1494" s="1">
        <v>2014.0</v>
      </c>
      <c r="J1494" s="1" t="s">
        <v>8547</v>
      </c>
      <c r="K1494" s="1" t="s">
        <v>597</v>
      </c>
      <c r="L1494" s="1" t="s">
        <v>8501</v>
      </c>
      <c r="M1494" s="1" t="s">
        <v>14936</v>
      </c>
    </row>
    <row r="1495">
      <c r="A1495" s="1" t="s">
        <v>14937</v>
      </c>
      <c r="B1495" s="1" t="s">
        <v>6</v>
      </c>
      <c r="C1495" s="1" t="s">
        <v>2170</v>
      </c>
      <c r="D1495" s="1"/>
      <c r="E1495" s="1" t="s">
        <v>14938</v>
      </c>
      <c r="F1495" s="1" t="s">
        <v>14939</v>
      </c>
      <c r="G1495" s="1" t="s">
        <v>14940</v>
      </c>
      <c r="H1495" s="1" t="s">
        <v>8535</v>
      </c>
      <c r="I1495" s="1">
        <v>2017.0</v>
      </c>
      <c r="J1495" s="1" t="s">
        <v>8680</v>
      </c>
      <c r="K1495" s="1" t="s">
        <v>569</v>
      </c>
      <c r="L1495" s="1" t="s">
        <v>8772</v>
      </c>
      <c r="M1495" s="1" t="s">
        <v>14941</v>
      </c>
    </row>
    <row r="1496">
      <c r="A1496" s="1" t="s">
        <v>14942</v>
      </c>
      <c r="B1496" s="1" t="s">
        <v>7</v>
      </c>
      <c r="C1496" s="1" t="s">
        <v>2171</v>
      </c>
      <c r="F1496" s="1" t="s">
        <v>14943</v>
      </c>
      <c r="G1496" s="1" t="s">
        <v>8513</v>
      </c>
      <c r="H1496" s="1" t="s">
        <v>14944</v>
      </c>
      <c r="I1496" s="1">
        <v>2016.0</v>
      </c>
      <c r="J1496" s="1" t="s">
        <v>8547</v>
      </c>
      <c r="K1496" s="1" t="s">
        <v>536</v>
      </c>
      <c r="L1496" s="1" t="s">
        <v>9208</v>
      </c>
      <c r="M1496" s="1" t="s">
        <v>14945</v>
      </c>
    </row>
    <row r="1497">
      <c r="A1497" s="1" t="s">
        <v>14946</v>
      </c>
      <c r="B1497" s="1" t="s">
        <v>7</v>
      </c>
      <c r="C1497" s="1" t="s">
        <v>2172</v>
      </c>
      <c r="F1497" s="1" t="s">
        <v>14947</v>
      </c>
      <c r="G1497" s="1" t="s">
        <v>8513</v>
      </c>
      <c r="H1497" s="1" t="s">
        <v>14948</v>
      </c>
      <c r="I1497" s="1">
        <v>2020.0</v>
      </c>
      <c r="J1497" s="1" t="s">
        <v>8493</v>
      </c>
      <c r="K1497" s="1" t="s">
        <v>536</v>
      </c>
      <c r="L1497" s="1" t="s">
        <v>8650</v>
      </c>
      <c r="M1497" s="1" t="s">
        <v>14949</v>
      </c>
    </row>
    <row r="1498">
      <c r="A1498" s="1" t="s">
        <v>14950</v>
      </c>
      <c r="B1498" s="1" t="s">
        <v>7</v>
      </c>
      <c r="C1498" s="1" t="s">
        <v>2173</v>
      </c>
      <c r="F1498" s="1" t="s">
        <v>14951</v>
      </c>
      <c r="G1498" s="1" t="s">
        <v>8513</v>
      </c>
      <c r="H1498" s="1" t="s">
        <v>13302</v>
      </c>
      <c r="I1498" s="1">
        <v>2018.0</v>
      </c>
      <c r="J1498" s="1" t="s">
        <v>8493</v>
      </c>
      <c r="K1498" s="1" t="s">
        <v>536</v>
      </c>
      <c r="L1498" s="1" t="s">
        <v>8650</v>
      </c>
      <c r="M1498" s="1" t="s">
        <v>14952</v>
      </c>
    </row>
    <row r="1499">
      <c r="A1499" s="1" t="s">
        <v>14953</v>
      </c>
      <c r="B1499" s="1" t="s">
        <v>6</v>
      </c>
      <c r="C1499" s="1" t="s">
        <v>503</v>
      </c>
      <c r="D1499" s="1"/>
      <c r="E1499" s="1" t="s">
        <v>14954</v>
      </c>
      <c r="F1499" s="1" t="s">
        <v>14955</v>
      </c>
      <c r="G1499" s="1" t="s">
        <v>8513</v>
      </c>
      <c r="H1499" s="1" t="s">
        <v>8892</v>
      </c>
      <c r="I1499" s="1">
        <v>1967.0</v>
      </c>
      <c r="J1499" s="1" t="s">
        <v>8547</v>
      </c>
      <c r="K1499" s="1" t="s">
        <v>886</v>
      </c>
      <c r="L1499" s="1" t="s">
        <v>13983</v>
      </c>
      <c r="M1499" s="1" t="s">
        <v>14956</v>
      </c>
    </row>
    <row r="1500">
      <c r="A1500" s="1" t="s">
        <v>14957</v>
      </c>
      <c r="B1500" s="1" t="s">
        <v>6</v>
      </c>
      <c r="C1500" s="1" t="s">
        <v>2174</v>
      </c>
      <c r="D1500" s="1"/>
      <c r="E1500" s="1" t="s">
        <v>12300</v>
      </c>
      <c r="F1500" s="1" t="s">
        <v>14958</v>
      </c>
      <c r="G1500" s="1" t="s">
        <v>8672</v>
      </c>
      <c r="H1500" s="1" t="s">
        <v>14959</v>
      </c>
      <c r="I1500" s="1">
        <v>2017.0</v>
      </c>
      <c r="J1500" s="1" t="s">
        <v>9260</v>
      </c>
      <c r="K1500" s="1" t="s">
        <v>700</v>
      </c>
      <c r="L1500" s="1" t="s">
        <v>9104</v>
      </c>
      <c r="M1500" s="1" t="s">
        <v>14960</v>
      </c>
    </row>
    <row r="1501">
      <c r="A1501" s="1" t="s">
        <v>14961</v>
      </c>
      <c r="B1501" s="1" t="s">
        <v>6</v>
      </c>
      <c r="C1501" s="1" t="s">
        <v>2175</v>
      </c>
      <c r="D1501" s="1"/>
      <c r="E1501" s="1" t="s">
        <v>14962</v>
      </c>
      <c r="F1501" s="1" t="s">
        <v>14963</v>
      </c>
      <c r="G1501" s="1" t="s">
        <v>8513</v>
      </c>
      <c r="H1501" s="1" t="s">
        <v>14964</v>
      </c>
      <c r="I1501" s="1">
        <v>2015.0</v>
      </c>
      <c r="J1501" s="1" t="s">
        <v>8507</v>
      </c>
      <c r="K1501" s="1" t="s">
        <v>894</v>
      </c>
      <c r="L1501" s="1" t="s">
        <v>9494</v>
      </c>
      <c r="M1501" s="1" t="s">
        <v>14965</v>
      </c>
    </row>
    <row r="1502">
      <c r="A1502" s="1" t="s">
        <v>14966</v>
      </c>
      <c r="B1502" s="1" t="s">
        <v>6</v>
      </c>
      <c r="C1502" s="1" t="s">
        <v>2176</v>
      </c>
      <c r="D1502" s="1"/>
      <c r="E1502" s="1" t="s">
        <v>14967</v>
      </c>
      <c r="H1502" s="1" t="s">
        <v>9698</v>
      </c>
      <c r="I1502" s="1">
        <v>2016.0</v>
      </c>
      <c r="J1502" s="1" t="s">
        <v>8493</v>
      </c>
      <c r="K1502" s="1" t="s">
        <v>1067</v>
      </c>
      <c r="L1502" s="1" t="s">
        <v>8663</v>
      </c>
      <c r="M1502" s="1" t="s">
        <v>14968</v>
      </c>
    </row>
    <row r="1503">
      <c r="A1503" s="1" t="s">
        <v>14969</v>
      </c>
      <c r="B1503" s="1" t="s">
        <v>6</v>
      </c>
      <c r="C1503" s="1" t="s">
        <v>2177</v>
      </c>
      <c r="D1503" s="1"/>
      <c r="E1503" s="1" t="s">
        <v>14970</v>
      </c>
      <c r="F1503" s="1" t="s">
        <v>14971</v>
      </c>
      <c r="G1503" s="1" t="s">
        <v>8513</v>
      </c>
      <c r="H1503" s="1" t="s">
        <v>9536</v>
      </c>
      <c r="I1503" s="1">
        <v>2020.0</v>
      </c>
      <c r="J1503" s="1" t="s">
        <v>8515</v>
      </c>
      <c r="K1503" s="1" t="s">
        <v>2178</v>
      </c>
      <c r="L1503" s="1" t="s">
        <v>8522</v>
      </c>
      <c r="M1503" s="1" t="s">
        <v>14972</v>
      </c>
    </row>
    <row r="1504">
      <c r="A1504" s="1" t="s">
        <v>14973</v>
      </c>
      <c r="B1504" s="1" t="s">
        <v>6</v>
      </c>
      <c r="C1504" s="1" t="s">
        <v>2179</v>
      </c>
      <c r="D1504" s="1"/>
      <c r="E1504" s="1" t="s">
        <v>14974</v>
      </c>
      <c r="F1504" s="1" t="s">
        <v>14975</v>
      </c>
      <c r="G1504" s="1" t="s">
        <v>8513</v>
      </c>
      <c r="H1504" s="1" t="s">
        <v>9138</v>
      </c>
      <c r="I1504" s="1">
        <v>2009.0</v>
      </c>
      <c r="J1504" s="1" t="s">
        <v>9260</v>
      </c>
      <c r="K1504" s="1" t="s">
        <v>620</v>
      </c>
      <c r="L1504" s="1" t="s">
        <v>9272</v>
      </c>
      <c r="M1504" s="1" t="s">
        <v>14976</v>
      </c>
    </row>
    <row r="1505">
      <c r="A1505" s="1" t="s">
        <v>14977</v>
      </c>
      <c r="B1505" s="1" t="s">
        <v>7</v>
      </c>
      <c r="C1505" s="1" t="s">
        <v>2180</v>
      </c>
      <c r="G1505" s="1" t="s">
        <v>8513</v>
      </c>
      <c r="H1505" s="1" t="s">
        <v>14978</v>
      </c>
      <c r="I1505" s="1">
        <v>2020.0</v>
      </c>
      <c r="J1505" s="1" t="s">
        <v>8613</v>
      </c>
      <c r="K1505" s="1" t="s">
        <v>536</v>
      </c>
      <c r="L1505" s="1" t="s">
        <v>8796</v>
      </c>
      <c r="M1505" s="1" t="s">
        <v>14979</v>
      </c>
    </row>
    <row r="1506">
      <c r="A1506" s="1" t="s">
        <v>14980</v>
      </c>
      <c r="B1506" s="1" t="s">
        <v>6</v>
      </c>
      <c r="C1506" s="1" t="s">
        <v>2181</v>
      </c>
      <c r="D1506" s="1"/>
      <c r="E1506" s="1" t="s">
        <v>14981</v>
      </c>
      <c r="F1506" s="1" t="s">
        <v>14982</v>
      </c>
      <c r="G1506" s="1" t="s">
        <v>9595</v>
      </c>
      <c r="H1506" s="1" t="s">
        <v>14983</v>
      </c>
      <c r="I1506" s="1">
        <v>2015.0</v>
      </c>
      <c r="J1506" s="1" t="s">
        <v>8493</v>
      </c>
      <c r="K1506" s="1" t="s">
        <v>2182</v>
      </c>
      <c r="L1506" s="1" t="s">
        <v>11530</v>
      </c>
      <c r="M1506" s="1" t="s">
        <v>14984</v>
      </c>
    </row>
    <row r="1507">
      <c r="A1507" s="1" t="s">
        <v>14985</v>
      </c>
      <c r="B1507" s="1" t="s">
        <v>6</v>
      </c>
      <c r="C1507" s="1" t="s">
        <v>2183</v>
      </c>
      <c r="D1507" s="1"/>
      <c r="E1507" s="1" t="s">
        <v>14986</v>
      </c>
      <c r="H1507" s="1" t="s">
        <v>14987</v>
      </c>
      <c r="I1507" s="1">
        <v>2017.0</v>
      </c>
      <c r="J1507" s="1" t="s">
        <v>8493</v>
      </c>
      <c r="K1507" s="1" t="s">
        <v>1011</v>
      </c>
      <c r="L1507" s="1" t="s">
        <v>8663</v>
      </c>
      <c r="M1507" s="1" t="s">
        <v>14988</v>
      </c>
    </row>
    <row r="1508">
      <c r="A1508" s="1" t="s">
        <v>14989</v>
      </c>
      <c r="B1508" s="1" t="s">
        <v>6</v>
      </c>
      <c r="C1508" s="1" t="s">
        <v>2184</v>
      </c>
      <c r="D1508" s="1"/>
      <c r="E1508" s="1" t="s">
        <v>14990</v>
      </c>
      <c r="F1508" s="1" t="s">
        <v>14991</v>
      </c>
      <c r="G1508" s="1" t="s">
        <v>8672</v>
      </c>
      <c r="H1508" s="1" t="s">
        <v>10966</v>
      </c>
      <c r="I1508" s="1">
        <v>2018.0</v>
      </c>
      <c r="J1508" s="1" t="s">
        <v>8547</v>
      </c>
      <c r="K1508" s="1" t="s">
        <v>894</v>
      </c>
      <c r="L1508" s="1" t="s">
        <v>8559</v>
      </c>
      <c r="M1508" s="1" t="s">
        <v>14992</v>
      </c>
    </row>
    <row r="1509">
      <c r="A1509" s="1" t="s">
        <v>14993</v>
      </c>
      <c r="B1509" s="1" t="s">
        <v>6</v>
      </c>
      <c r="C1509" s="1" t="s">
        <v>2185</v>
      </c>
      <c r="D1509" s="1"/>
      <c r="E1509" s="1" t="s">
        <v>14994</v>
      </c>
      <c r="G1509" s="1" t="s">
        <v>8513</v>
      </c>
      <c r="H1509" s="1" t="s">
        <v>11188</v>
      </c>
      <c r="I1509" s="1">
        <v>2017.0</v>
      </c>
      <c r="J1509" s="1" t="s">
        <v>8493</v>
      </c>
      <c r="K1509" s="1" t="s">
        <v>552</v>
      </c>
      <c r="L1509" s="1" t="s">
        <v>8702</v>
      </c>
      <c r="M1509" s="1" t="s">
        <v>14995</v>
      </c>
    </row>
    <row r="1510">
      <c r="A1510" s="1" t="s">
        <v>14996</v>
      </c>
      <c r="B1510" s="1" t="s">
        <v>7</v>
      </c>
      <c r="C1510" s="1" t="s">
        <v>2186</v>
      </c>
      <c r="G1510" s="1" t="s">
        <v>8513</v>
      </c>
      <c r="H1510" s="1" t="s">
        <v>11778</v>
      </c>
      <c r="I1510" s="1">
        <v>2020.0</v>
      </c>
      <c r="J1510" s="1" t="s">
        <v>8613</v>
      </c>
      <c r="K1510" s="1" t="s">
        <v>536</v>
      </c>
      <c r="L1510" s="1" t="s">
        <v>8650</v>
      </c>
      <c r="M1510" s="1" t="s">
        <v>14997</v>
      </c>
    </row>
    <row r="1511">
      <c r="A1511" s="1" t="s">
        <v>14998</v>
      </c>
      <c r="B1511" s="1" t="s">
        <v>6</v>
      </c>
      <c r="C1511" s="1" t="s">
        <v>2187</v>
      </c>
      <c r="D1511" s="1"/>
      <c r="E1511" s="1" t="s">
        <v>14999</v>
      </c>
      <c r="F1511" s="1" t="s">
        <v>15000</v>
      </c>
      <c r="G1511" s="1" t="s">
        <v>8588</v>
      </c>
      <c r="H1511" s="1" t="s">
        <v>15001</v>
      </c>
      <c r="I1511" s="1">
        <v>2016.0</v>
      </c>
      <c r="J1511" s="1" t="s">
        <v>8547</v>
      </c>
      <c r="K1511" s="1" t="s">
        <v>546</v>
      </c>
      <c r="L1511" s="1" t="s">
        <v>8681</v>
      </c>
      <c r="M1511" s="1" t="s">
        <v>15002</v>
      </c>
    </row>
    <row r="1512">
      <c r="A1512" s="1" t="s">
        <v>15003</v>
      </c>
      <c r="B1512" s="1" t="s">
        <v>6</v>
      </c>
      <c r="C1512" s="1" t="s">
        <v>2188</v>
      </c>
      <c r="D1512" s="1"/>
      <c r="E1512" s="1" t="s">
        <v>15004</v>
      </c>
      <c r="F1512" s="1" t="s">
        <v>15005</v>
      </c>
      <c r="G1512" s="1" t="s">
        <v>8491</v>
      </c>
      <c r="H1512" s="1" t="s">
        <v>11755</v>
      </c>
      <c r="I1512" s="1">
        <v>2016.0</v>
      </c>
      <c r="J1512" s="1" t="s">
        <v>8493</v>
      </c>
      <c r="K1512" s="1" t="s">
        <v>894</v>
      </c>
      <c r="L1512" s="1" t="s">
        <v>8709</v>
      </c>
      <c r="M1512" s="1" t="s">
        <v>15006</v>
      </c>
    </row>
    <row r="1513">
      <c r="A1513" s="1" t="s">
        <v>15007</v>
      </c>
      <c r="B1513" s="1" t="s">
        <v>7</v>
      </c>
      <c r="C1513" s="1" t="s">
        <v>2189</v>
      </c>
      <c r="F1513" s="1" t="s">
        <v>15008</v>
      </c>
      <c r="G1513" s="1" t="s">
        <v>9223</v>
      </c>
      <c r="H1513" s="1" t="s">
        <v>13186</v>
      </c>
      <c r="I1513" s="1">
        <v>2017.0</v>
      </c>
      <c r="J1513" s="1" t="s">
        <v>8493</v>
      </c>
      <c r="K1513" s="1" t="s">
        <v>536</v>
      </c>
      <c r="L1513" s="1" t="s">
        <v>8570</v>
      </c>
      <c r="M1513" s="1" t="s">
        <v>15009</v>
      </c>
    </row>
    <row r="1514">
      <c r="A1514" s="1" t="s">
        <v>15010</v>
      </c>
      <c r="B1514" s="1" t="s">
        <v>6</v>
      </c>
      <c r="C1514" s="1" t="s">
        <v>2190</v>
      </c>
      <c r="D1514" s="1"/>
      <c r="E1514" s="1" t="s">
        <v>15011</v>
      </c>
      <c r="F1514" s="1" t="s">
        <v>15012</v>
      </c>
      <c r="G1514" s="1" t="s">
        <v>8513</v>
      </c>
      <c r="H1514" s="1" t="s">
        <v>15013</v>
      </c>
      <c r="I1514" s="1">
        <v>2016.0</v>
      </c>
      <c r="J1514" s="1" t="s">
        <v>8680</v>
      </c>
      <c r="K1514" s="1" t="s">
        <v>618</v>
      </c>
      <c r="L1514" s="1" t="s">
        <v>15014</v>
      </c>
      <c r="M1514" s="1" t="s">
        <v>15015</v>
      </c>
    </row>
    <row r="1515">
      <c r="A1515" s="1" t="s">
        <v>15016</v>
      </c>
      <c r="B1515" s="1" t="s">
        <v>6</v>
      </c>
      <c r="C1515" s="1" t="s">
        <v>2191</v>
      </c>
      <c r="D1515" s="1"/>
      <c r="E1515" s="1" t="s">
        <v>15017</v>
      </c>
      <c r="F1515" s="1" t="s">
        <v>15018</v>
      </c>
      <c r="G1515" s="1" t="s">
        <v>8513</v>
      </c>
      <c r="H1515" s="1" t="s">
        <v>15019</v>
      </c>
      <c r="I1515" s="1">
        <v>2014.0</v>
      </c>
      <c r="J1515" s="1" t="s">
        <v>8613</v>
      </c>
      <c r="K1515" s="1" t="s">
        <v>580</v>
      </c>
      <c r="L1515" s="1" t="s">
        <v>8646</v>
      </c>
      <c r="M1515" s="1" t="s">
        <v>15020</v>
      </c>
    </row>
    <row r="1516">
      <c r="A1516" s="1" t="s">
        <v>15021</v>
      </c>
      <c r="B1516" s="1" t="s">
        <v>6</v>
      </c>
      <c r="C1516" s="1" t="s">
        <v>2192</v>
      </c>
      <c r="D1516" s="1"/>
      <c r="E1516" s="1" t="s">
        <v>15022</v>
      </c>
      <c r="G1516" s="1" t="s">
        <v>8513</v>
      </c>
      <c r="H1516" s="1" t="s">
        <v>15023</v>
      </c>
      <c r="I1516" s="1">
        <v>2021.0</v>
      </c>
      <c r="J1516" s="1" t="s">
        <v>8493</v>
      </c>
      <c r="K1516" s="1" t="s">
        <v>580</v>
      </c>
      <c r="L1516" s="1" t="s">
        <v>8646</v>
      </c>
      <c r="M1516" s="1" t="s">
        <v>15024</v>
      </c>
    </row>
    <row r="1517">
      <c r="A1517" s="1" t="s">
        <v>15025</v>
      </c>
      <c r="B1517" s="1" t="s">
        <v>6</v>
      </c>
      <c r="C1517" s="1" t="s">
        <v>2193</v>
      </c>
      <c r="D1517" s="1"/>
      <c r="E1517" s="1" t="s">
        <v>15026</v>
      </c>
      <c r="F1517" s="1" t="s">
        <v>15027</v>
      </c>
      <c r="G1517" s="1" t="s">
        <v>8513</v>
      </c>
      <c r="H1517" s="1" t="s">
        <v>10501</v>
      </c>
      <c r="I1517" s="1">
        <v>2018.0</v>
      </c>
      <c r="J1517" s="1" t="s">
        <v>8493</v>
      </c>
      <c r="K1517" s="1" t="s">
        <v>597</v>
      </c>
      <c r="L1517" s="1" t="s">
        <v>8646</v>
      </c>
      <c r="M1517" s="1" t="s">
        <v>15028</v>
      </c>
    </row>
    <row r="1518">
      <c r="A1518" s="1" t="s">
        <v>15029</v>
      </c>
      <c r="B1518" s="1" t="s">
        <v>6</v>
      </c>
      <c r="C1518" s="1" t="s">
        <v>2194</v>
      </c>
      <c r="D1518" s="1"/>
      <c r="E1518" s="1" t="s">
        <v>13285</v>
      </c>
      <c r="F1518" s="1" t="s">
        <v>15030</v>
      </c>
      <c r="G1518" s="1" t="s">
        <v>8513</v>
      </c>
      <c r="H1518" s="1" t="s">
        <v>15031</v>
      </c>
      <c r="I1518" s="1">
        <v>2017.0</v>
      </c>
      <c r="J1518" s="1" t="s">
        <v>8493</v>
      </c>
      <c r="K1518" s="1" t="s">
        <v>1579</v>
      </c>
      <c r="L1518" s="1" t="s">
        <v>9641</v>
      </c>
      <c r="M1518" s="1" t="s">
        <v>15032</v>
      </c>
    </row>
    <row r="1519">
      <c r="A1519" s="1" t="s">
        <v>15033</v>
      </c>
      <c r="B1519" s="1" t="s">
        <v>6</v>
      </c>
      <c r="C1519" s="1" t="s">
        <v>2195</v>
      </c>
      <c r="D1519" s="1"/>
      <c r="E1519" s="1" t="s">
        <v>15034</v>
      </c>
      <c r="F1519" s="1" t="s">
        <v>15035</v>
      </c>
      <c r="G1519" s="1" t="s">
        <v>8887</v>
      </c>
      <c r="H1519" s="1" t="s">
        <v>9060</v>
      </c>
      <c r="I1519" s="1">
        <v>2004.0</v>
      </c>
      <c r="J1519" s="1" t="s">
        <v>8507</v>
      </c>
      <c r="K1519" s="1" t="s">
        <v>914</v>
      </c>
      <c r="L1519" s="1" t="s">
        <v>8948</v>
      </c>
      <c r="M1519" s="1" t="s">
        <v>15036</v>
      </c>
    </row>
    <row r="1520">
      <c r="A1520" s="1" t="s">
        <v>15037</v>
      </c>
      <c r="B1520" s="1" t="s">
        <v>7</v>
      </c>
      <c r="C1520" s="1" t="s">
        <v>2196</v>
      </c>
      <c r="F1520" s="1" t="s">
        <v>15038</v>
      </c>
      <c r="G1520" s="1" t="s">
        <v>8655</v>
      </c>
      <c r="H1520" s="1" t="s">
        <v>9392</v>
      </c>
      <c r="I1520" s="1">
        <v>2019.0</v>
      </c>
      <c r="J1520" s="1" t="s">
        <v>8547</v>
      </c>
      <c r="K1520" s="1" t="s">
        <v>536</v>
      </c>
      <c r="L1520" s="1" t="s">
        <v>8836</v>
      </c>
      <c r="M1520" s="1" t="s">
        <v>15039</v>
      </c>
    </row>
    <row r="1521">
      <c r="A1521" s="1" t="s">
        <v>15040</v>
      </c>
      <c r="B1521" s="1" t="s">
        <v>7</v>
      </c>
      <c r="C1521" s="1" t="s">
        <v>2197</v>
      </c>
      <c r="F1521" s="1" t="s">
        <v>15041</v>
      </c>
      <c r="G1521" s="1" t="s">
        <v>8611</v>
      </c>
      <c r="H1521" s="1" t="s">
        <v>8902</v>
      </c>
      <c r="I1521" s="1">
        <v>2016.0</v>
      </c>
      <c r="J1521" s="1" t="s">
        <v>8493</v>
      </c>
      <c r="K1521" s="1" t="s">
        <v>536</v>
      </c>
      <c r="L1521" s="1" t="s">
        <v>14271</v>
      </c>
      <c r="M1521" s="1" t="s">
        <v>15042</v>
      </c>
    </row>
    <row r="1522">
      <c r="A1522" s="1" t="s">
        <v>15043</v>
      </c>
      <c r="B1522" s="1" t="s">
        <v>6</v>
      </c>
      <c r="C1522" s="1" t="s">
        <v>2198</v>
      </c>
      <c r="D1522" s="1"/>
      <c r="E1522" s="1" t="s">
        <v>15044</v>
      </c>
      <c r="F1522" s="1" t="s">
        <v>15045</v>
      </c>
      <c r="G1522" s="1" t="s">
        <v>8678</v>
      </c>
      <c r="H1522" s="1" t="s">
        <v>15046</v>
      </c>
      <c r="I1522" s="1">
        <v>2020.0</v>
      </c>
      <c r="J1522" s="1" t="s">
        <v>8613</v>
      </c>
      <c r="K1522" s="1" t="s">
        <v>582</v>
      </c>
      <c r="L1522" s="1" t="s">
        <v>8709</v>
      </c>
      <c r="M1522" s="1" t="s">
        <v>15047</v>
      </c>
    </row>
    <row r="1523">
      <c r="A1523" s="1" t="s">
        <v>15048</v>
      </c>
      <c r="B1523" s="1" t="s">
        <v>6</v>
      </c>
      <c r="C1523" s="1" t="s">
        <v>2199</v>
      </c>
      <c r="D1523" s="1"/>
      <c r="E1523" s="1" t="s">
        <v>13400</v>
      </c>
      <c r="F1523" s="1" t="s">
        <v>15049</v>
      </c>
      <c r="G1523" s="1" t="s">
        <v>9545</v>
      </c>
      <c r="H1523" s="1" t="s">
        <v>15050</v>
      </c>
      <c r="I1523" s="1">
        <v>2015.0</v>
      </c>
      <c r="J1523" s="1" t="s">
        <v>8547</v>
      </c>
      <c r="K1523" s="1" t="s">
        <v>640</v>
      </c>
      <c r="L1523" s="1" t="s">
        <v>8709</v>
      </c>
      <c r="M1523" s="1" t="s">
        <v>15051</v>
      </c>
    </row>
    <row r="1524">
      <c r="A1524" s="1" t="s">
        <v>15052</v>
      </c>
      <c r="B1524" s="1" t="s">
        <v>7</v>
      </c>
      <c r="C1524" s="1" t="s">
        <v>2200</v>
      </c>
      <c r="F1524" s="1" t="s">
        <v>15053</v>
      </c>
      <c r="G1524" s="1" t="s">
        <v>8611</v>
      </c>
      <c r="H1524" s="1" t="s">
        <v>11393</v>
      </c>
      <c r="I1524" s="1">
        <v>2020.0</v>
      </c>
      <c r="J1524" s="1" t="s">
        <v>8613</v>
      </c>
      <c r="K1524" s="1" t="s">
        <v>536</v>
      </c>
      <c r="L1524" s="1" t="s">
        <v>8821</v>
      </c>
      <c r="M1524" s="1" t="s">
        <v>15054</v>
      </c>
    </row>
    <row r="1525">
      <c r="A1525" s="1" t="s">
        <v>15055</v>
      </c>
      <c r="B1525" s="1" t="s">
        <v>7</v>
      </c>
      <c r="C1525" s="1" t="s">
        <v>2201</v>
      </c>
      <c r="F1525" s="1" t="s">
        <v>15056</v>
      </c>
      <c r="G1525" s="1" t="s">
        <v>8513</v>
      </c>
      <c r="H1525" s="1" t="s">
        <v>9504</v>
      </c>
      <c r="I1525" s="1">
        <v>2019.0</v>
      </c>
      <c r="J1525" s="1" t="s">
        <v>8493</v>
      </c>
      <c r="K1525" s="1" t="s">
        <v>526</v>
      </c>
      <c r="L1525" s="1" t="s">
        <v>15057</v>
      </c>
      <c r="M1525" s="1" t="s">
        <v>15058</v>
      </c>
    </row>
    <row r="1526">
      <c r="A1526" s="1" t="s">
        <v>15059</v>
      </c>
      <c r="B1526" s="1" t="s">
        <v>6</v>
      </c>
      <c r="C1526" s="1" t="s">
        <v>2202</v>
      </c>
      <c r="D1526" s="1"/>
      <c r="E1526" s="1" t="s">
        <v>14799</v>
      </c>
      <c r="F1526" s="1" t="s">
        <v>15060</v>
      </c>
      <c r="G1526" s="1" t="s">
        <v>8588</v>
      </c>
      <c r="H1526" s="1" t="s">
        <v>11399</v>
      </c>
      <c r="I1526" s="1">
        <v>2018.0</v>
      </c>
      <c r="J1526" s="1" t="s">
        <v>8493</v>
      </c>
      <c r="K1526" s="1" t="s">
        <v>602</v>
      </c>
      <c r="L1526" s="1" t="s">
        <v>10058</v>
      </c>
      <c r="M1526" s="1" t="s">
        <v>15061</v>
      </c>
    </row>
    <row r="1527">
      <c r="A1527" s="1" t="s">
        <v>15062</v>
      </c>
      <c r="B1527" s="1" t="s">
        <v>7</v>
      </c>
      <c r="C1527" s="1" t="s">
        <v>2203</v>
      </c>
      <c r="D1527" s="1"/>
      <c r="E1527" s="1" t="s">
        <v>15063</v>
      </c>
      <c r="F1527" s="1" t="s">
        <v>15064</v>
      </c>
      <c r="G1527" s="1" t="s">
        <v>8588</v>
      </c>
      <c r="H1527" s="1" t="s">
        <v>9392</v>
      </c>
      <c r="I1527" s="1">
        <v>2018.0</v>
      </c>
      <c r="J1527" s="1" t="s">
        <v>8493</v>
      </c>
      <c r="K1527" s="1" t="s">
        <v>536</v>
      </c>
      <c r="L1527" s="1" t="s">
        <v>8595</v>
      </c>
      <c r="M1527" s="1" t="s">
        <v>15065</v>
      </c>
    </row>
    <row r="1528">
      <c r="A1528" s="1" t="s">
        <v>15066</v>
      </c>
      <c r="B1528" s="1" t="s">
        <v>7</v>
      </c>
      <c r="C1528" s="1" t="s">
        <v>2204</v>
      </c>
      <c r="F1528" s="1" t="s">
        <v>15067</v>
      </c>
      <c r="G1528" s="1" t="s">
        <v>8611</v>
      </c>
      <c r="H1528" s="1" t="s">
        <v>11985</v>
      </c>
      <c r="I1528" s="1">
        <v>2016.0</v>
      </c>
      <c r="J1528" s="1" t="s">
        <v>8493</v>
      </c>
      <c r="K1528" s="1" t="s">
        <v>536</v>
      </c>
      <c r="L1528" s="1" t="s">
        <v>10128</v>
      </c>
      <c r="M1528" s="1" t="s">
        <v>15068</v>
      </c>
    </row>
    <row r="1529">
      <c r="A1529" s="1" t="s">
        <v>15069</v>
      </c>
      <c r="B1529" s="1" t="s">
        <v>6</v>
      </c>
      <c r="C1529" s="1" t="s">
        <v>2205</v>
      </c>
      <c r="D1529" s="1"/>
      <c r="E1529" s="1" t="s">
        <v>15070</v>
      </c>
      <c r="F1529" s="1" t="s">
        <v>15071</v>
      </c>
      <c r="G1529" s="1" t="s">
        <v>8545</v>
      </c>
      <c r="H1529" s="1" t="s">
        <v>11321</v>
      </c>
      <c r="I1529" s="1">
        <v>2016.0</v>
      </c>
      <c r="J1529" s="1" t="s">
        <v>8493</v>
      </c>
      <c r="K1529" s="1" t="s">
        <v>563</v>
      </c>
      <c r="L1529" s="1" t="s">
        <v>8607</v>
      </c>
      <c r="M1529" s="1" t="s">
        <v>15072</v>
      </c>
    </row>
    <row r="1530">
      <c r="A1530" s="1" t="s">
        <v>15073</v>
      </c>
      <c r="B1530" s="1" t="s">
        <v>6</v>
      </c>
      <c r="C1530" s="1" t="s">
        <v>2206</v>
      </c>
      <c r="H1530" s="1" t="s">
        <v>11163</v>
      </c>
      <c r="I1530" s="1">
        <v>2021.0</v>
      </c>
      <c r="J1530" s="1" t="s">
        <v>8547</v>
      </c>
      <c r="K1530" s="1" t="s">
        <v>1799</v>
      </c>
      <c r="L1530" s="1" t="s">
        <v>8646</v>
      </c>
      <c r="M1530" s="1" t="s">
        <v>15074</v>
      </c>
    </row>
    <row r="1531">
      <c r="A1531" s="1" t="s">
        <v>15075</v>
      </c>
      <c r="B1531" s="1" t="s">
        <v>7</v>
      </c>
      <c r="C1531" s="1" t="s">
        <v>2207</v>
      </c>
      <c r="F1531" s="1" t="s">
        <v>15076</v>
      </c>
      <c r="G1531" s="1" t="s">
        <v>8990</v>
      </c>
      <c r="H1531" s="1" t="s">
        <v>9793</v>
      </c>
      <c r="I1531" s="1">
        <v>2015.0</v>
      </c>
      <c r="J1531" s="1" t="s">
        <v>8807</v>
      </c>
      <c r="K1531" s="1" t="s">
        <v>571</v>
      </c>
      <c r="L1531" s="1" t="s">
        <v>15077</v>
      </c>
      <c r="M1531" s="1" t="s">
        <v>15078</v>
      </c>
    </row>
    <row r="1532">
      <c r="A1532" s="1" t="s">
        <v>15079</v>
      </c>
      <c r="B1532" s="1" t="s">
        <v>6</v>
      </c>
      <c r="C1532" s="1" t="s">
        <v>2208</v>
      </c>
      <c r="D1532" s="1"/>
      <c r="E1532" s="1" t="s">
        <v>15080</v>
      </c>
      <c r="F1532" s="1" t="s">
        <v>15081</v>
      </c>
      <c r="G1532" s="1" t="s">
        <v>8513</v>
      </c>
      <c r="H1532" s="1" t="s">
        <v>15082</v>
      </c>
      <c r="I1532" s="1">
        <v>2014.0</v>
      </c>
      <c r="J1532" s="1" t="s">
        <v>8507</v>
      </c>
      <c r="K1532" s="1" t="s">
        <v>530</v>
      </c>
      <c r="L1532" s="1" t="s">
        <v>8842</v>
      </c>
      <c r="M1532" s="1" t="s">
        <v>15083</v>
      </c>
    </row>
    <row r="1533">
      <c r="A1533" s="1" t="s">
        <v>15084</v>
      </c>
      <c r="B1533" s="1" t="s">
        <v>6</v>
      </c>
      <c r="C1533" s="1" t="s">
        <v>2209</v>
      </c>
      <c r="D1533" s="1"/>
      <c r="E1533" s="1" t="s">
        <v>15080</v>
      </c>
      <c r="F1533" s="1" t="s">
        <v>15085</v>
      </c>
      <c r="G1533" s="1" t="s">
        <v>8513</v>
      </c>
      <c r="H1533" s="1" t="s">
        <v>15086</v>
      </c>
      <c r="I1533" s="1">
        <v>2017.0</v>
      </c>
      <c r="J1533" s="1" t="s">
        <v>8493</v>
      </c>
      <c r="K1533" s="1" t="s">
        <v>532</v>
      </c>
      <c r="L1533" s="1" t="s">
        <v>8842</v>
      </c>
      <c r="M1533" s="1" t="s">
        <v>15087</v>
      </c>
    </row>
    <row r="1534">
      <c r="A1534" s="1" t="s">
        <v>15088</v>
      </c>
      <c r="B1534" s="1" t="s">
        <v>7</v>
      </c>
      <c r="C1534" s="1" t="s">
        <v>2210</v>
      </c>
      <c r="F1534" s="1" t="s">
        <v>15089</v>
      </c>
      <c r="G1534" s="1" t="s">
        <v>14368</v>
      </c>
      <c r="H1534" s="1" t="s">
        <v>9620</v>
      </c>
      <c r="I1534" s="1">
        <v>2019.0</v>
      </c>
      <c r="J1534" s="1" t="s">
        <v>8613</v>
      </c>
      <c r="K1534" s="1" t="s">
        <v>571</v>
      </c>
      <c r="L1534" s="1" t="s">
        <v>15090</v>
      </c>
      <c r="M1534" s="1" t="s">
        <v>15091</v>
      </c>
    </row>
    <row r="1535">
      <c r="A1535" s="1" t="s">
        <v>15092</v>
      </c>
      <c r="B1535" s="1" t="s">
        <v>7</v>
      </c>
      <c r="C1535" s="1" t="s">
        <v>2211</v>
      </c>
      <c r="G1535" s="1" t="s">
        <v>8545</v>
      </c>
      <c r="H1535" s="1" t="s">
        <v>8576</v>
      </c>
      <c r="I1535" s="1">
        <v>2019.0</v>
      </c>
      <c r="J1535" s="1" t="s">
        <v>8493</v>
      </c>
      <c r="K1535" s="1" t="s">
        <v>536</v>
      </c>
      <c r="L1535" s="1" t="s">
        <v>10118</v>
      </c>
      <c r="M1535" s="1" t="s">
        <v>15093</v>
      </c>
    </row>
    <row r="1536">
      <c r="A1536" s="1" t="s">
        <v>15094</v>
      </c>
      <c r="B1536" s="1" t="s">
        <v>7</v>
      </c>
      <c r="C1536" s="1" t="s">
        <v>2212</v>
      </c>
      <c r="D1536" s="1"/>
      <c r="E1536" s="1" t="s">
        <v>15095</v>
      </c>
      <c r="F1536" s="1" t="s">
        <v>15096</v>
      </c>
      <c r="G1536" s="1" t="s">
        <v>8499</v>
      </c>
      <c r="H1536" s="1" t="s">
        <v>10531</v>
      </c>
      <c r="I1536" s="1">
        <v>2019.0</v>
      </c>
      <c r="J1536" s="1" t="s">
        <v>8493</v>
      </c>
      <c r="K1536" s="1" t="s">
        <v>536</v>
      </c>
      <c r="L1536" s="1" t="s">
        <v>11156</v>
      </c>
      <c r="M1536" s="1" t="s">
        <v>15097</v>
      </c>
    </row>
    <row r="1537">
      <c r="A1537" s="1" t="s">
        <v>15098</v>
      </c>
      <c r="B1537" s="1" t="s">
        <v>7</v>
      </c>
      <c r="C1537" s="1" t="s">
        <v>2213</v>
      </c>
      <c r="F1537" s="1" t="s">
        <v>15099</v>
      </c>
      <c r="G1537" s="1" t="s">
        <v>8499</v>
      </c>
      <c r="H1537" s="1" t="s">
        <v>14146</v>
      </c>
      <c r="I1537" s="1">
        <v>2019.0</v>
      </c>
      <c r="J1537" s="1" t="s">
        <v>8493</v>
      </c>
      <c r="K1537" s="1" t="s">
        <v>536</v>
      </c>
      <c r="L1537" s="1" t="s">
        <v>11156</v>
      </c>
      <c r="M1537" s="1" t="s">
        <v>15100</v>
      </c>
    </row>
    <row r="1538">
      <c r="A1538" s="1" t="s">
        <v>15101</v>
      </c>
      <c r="B1538" s="1" t="s">
        <v>7</v>
      </c>
      <c r="C1538" s="1" t="s">
        <v>2214</v>
      </c>
      <c r="F1538" s="1" t="s">
        <v>15102</v>
      </c>
      <c r="G1538" s="1" t="s">
        <v>8777</v>
      </c>
      <c r="H1538" s="1" t="s">
        <v>10174</v>
      </c>
      <c r="I1538" s="1">
        <v>2017.0</v>
      </c>
      <c r="J1538" s="1" t="s">
        <v>8493</v>
      </c>
      <c r="K1538" s="1" t="s">
        <v>536</v>
      </c>
      <c r="L1538" s="1" t="s">
        <v>10199</v>
      </c>
      <c r="M1538" s="1" t="s">
        <v>15103</v>
      </c>
    </row>
    <row r="1539">
      <c r="A1539" s="1" t="s">
        <v>15104</v>
      </c>
      <c r="B1539" s="1" t="s">
        <v>7</v>
      </c>
      <c r="C1539" s="1" t="s">
        <v>2215</v>
      </c>
      <c r="F1539" s="1" t="s">
        <v>15105</v>
      </c>
      <c r="G1539" s="1" t="s">
        <v>9356</v>
      </c>
      <c r="H1539" s="1" t="s">
        <v>15106</v>
      </c>
      <c r="I1539" s="1">
        <v>2017.0</v>
      </c>
      <c r="J1539" s="1" t="s">
        <v>8547</v>
      </c>
      <c r="K1539" s="1" t="s">
        <v>2216</v>
      </c>
      <c r="L1539" s="1" t="s">
        <v>8847</v>
      </c>
      <c r="M1539" s="1" t="s">
        <v>15107</v>
      </c>
    </row>
    <row r="1540">
      <c r="A1540" s="1" t="s">
        <v>15108</v>
      </c>
      <c r="B1540" s="1" t="s">
        <v>7</v>
      </c>
      <c r="C1540" s="1" t="s">
        <v>2217</v>
      </c>
      <c r="F1540" s="1" t="s">
        <v>15109</v>
      </c>
      <c r="H1540" s="1" t="s">
        <v>12440</v>
      </c>
      <c r="I1540" s="1">
        <v>2019.0</v>
      </c>
      <c r="J1540" s="1" t="s">
        <v>8493</v>
      </c>
      <c r="K1540" s="1" t="s">
        <v>536</v>
      </c>
      <c r="L1540" s="1" t="s">
        <v>8565</v>
      </c>
      <c r="M1540" s="1" t="s">
        <v>15110</v>
      </c>
    </row>
    <row r="1541">
      <c r="A1541" s="1" t="s">
        <v>15111</v>
      </c>
      <c r="B1541" s="1" t="s">
        <v>7</v>
      </c>
      <c r="C1541" s="1" t="s">
        <v>2218</v>
      </c>
      <c r="F1541" s="1" t="s">
        <v>15112</v>
      </c>
      <c r="G1541" s="1" t="s">
        <v>9043</v>
      </c>
      <c r="H1541" s="1" t="s">
        <v>12440</v>
      </c>
      <c r="I1541" s="1">
        <v>2019.0</v>
      </c>
      <c r="J1541" s="1" t="s">
        <v>8493</v>
      </c>
      <c r="K1541" s="1" t="s">
        <v>536</v>
      </c>
      <c r="L1541" s="1" t="s">
        <v>8565</v>
      </c>
      <c r="M1541" s="1" t="s">
        <v>15113</v>
      </c>
    </row>
    <row r="1542">
      <c r="A1542" s="1" t="s">
        <v>15114</v>
      </c>
      <c r="B1542" s="1" t="s">
        <v>7</v>
      </c>
      <c r="C1542" s="1" t="s">
        <v>2219</v>
      </c>
      <c r="D1542" s="1"/>
      <c r="E1542" s="1" t="s">
        <v>15115</v>
      </c>
      <c r="F1542" s="1" t="s">
        <v>15116</v>
      </c>
      <c r="G1542" s="1" t="s">
        <v>8722</v>
      </c>
      <c r="H1542" s="1" t="s">
        <v>12440</v>
      </c>
      <c r="I1542" s="1">
        <v>2019.0</v>
      </c>
      <c r="J1542" s="1" t="s">
        <v>8493</v>
      </c>
      <c r="K1542" s="1" t="s">
        <v>536</v>
      </c>
      <c r="L1542" s="1" t="s">
        <v>11156</v>
      </c>
      <c r="M1542" s="1" t="s">
        <v>15117</v>
      </c>
    </row>
    <row r="1543">
      <c r="A1543" s="1" t="s">
        <v>15118</v>
      </c>
      <c r="B1543" s="1" t="s">
        <v>7</v>
      </c>
      <c r="C1543" s="1" t="s">
        <v>2220</v>
      </c>
      <c r="F1543" s="1" t="s">
        <v>15119</v>
      </c>
      <c r="G1543" s="1" t="s">
        <v>15120</v>
      </c>
      <c r="H1543" s="1" t="s">
        <v>11630</v>
      </c>
      <c r="I1543" s="1">
        <v>2020.0</v>
      </c>
      <c r="J1543" s="1" t="s">
        <v>8493</v>
      </c>
      <c r="K1543" s="1" t="s">
        <v>571</v>
      </c>
      <c r="L1543" s="1" t="s">
        <v>13443</v>
      </c>
      <c r="M1543" s="1" t="s">
        <v>15121</v>
      </c>
    </row>
    <row r="1544">
      <c r="A1544" s="1" t="s">
        <v>15122</v>
      </c>
      <c r="B1544" s="1" t="s">
        <v>6</v>
      </c>
      <c r="C1544" s="1" t="s">
        <v>2221</v>
      </c>
      <c r="G1544" s="1" t="s">
        <v>8513</v>
      </c>
      <c r="H1544" s="1" t="s">
        <v>12409</v>
      </c>
      <c r="I1544" s="1">
        <v>2020.0</v>
      </c>
      <c r="J1544" s="1" t="s">
        <v>8507</v>
      </c>
      <c r="K1544" s="1" t="s">
        <v>805</v>
      </c>
      <c r="L1544" s="1" t="s">
        <v>8646</v>
      </c>
      <c r="M1544" s="1" t="s">
        <v>15123</v>
      </c>
    </row>
    <row r="1545">
      <c r="A1545" s="1" t="s">
        <v>15124</v>
      </c>
      <c r="B1545" s="1" t="s">
        <v>6</v>
      </c>
      <c r="C1545" s="1" t="s">
        <v>2222</v>
      </c>
      <c r="D1545" s="1"/>
      <c r="E1545" s="1" t="s">
        <v>11124</v>
      </c>
      <c r="F1545" s="1" t="s">
        <v>15125</v>
      </c>
      <c r="G1545" s="1" t="s">
        <v>8513</v>
      </c>
      <c r="H1545" s="1" t="s">
        <v>15126</v>
      </c>
      <c r="I1545" s="1">
        <v>2017.0</v>
      </c>
      <c r="J1545" s="1" t="s">
        <v>8493</v>
      </c>
      <c r="K1545" s="1" t="s">
        <v>1579</v>
      </c>
      <c r="L1545" s="1" t="s">
        <v>9641</v>
      </c>
      <c r="M1545" s="1" t="s">
        <v>15127</v>
      </c>
    </row>
    <row r="1546">
      <c r="A1546" s="1" t="s">
        <v>15128</v>
      </c>
      <c r="B1546" s="1" t="s">
        <v>6</v>
      </c>
      <c r="C1546" s="1" t="s">
        <v>2223</v>
      </c>
      <c r="D1546" s="1"/>
      <c r="E1546" s="1" t="s">
        <v>15129</v>
      </c>
      <c r="G1546" s="1" t="s">
        <v>8513</v>
      </c>
      <c r="H1546" s="1" t="s">
        <v>15130</v>
      </c>
      <c r="I1546" s="1">
        <v>2016.0</v>
      </c>
      <c r="J1546" s="1" t="s">
        <v>8547</v>
      </c>
      <c r="K1546" s="1" t="s">
        <v>1048</v>
      </c>
      <c r="L1546" s="1" t="s">
        <v>8646</v>
      </c>
      <c r="M1546" s="1" t="s">
        <v>15131</v>
      </c>
    </row>
    <row r="1547">
      <c r="A1547" s="1" t="s">
        <v>15132</v>
      </c>
      <c r="B1547" s="1" t="s">
        <v>6</v>
      </c>
      <c r="C1547" s="1" t="s">
        <v>2224</v>
      </c>
      <c r="D1547" s="1"/>
      <c r="E1547" s="1" t="s">
        <v>15133</v>
      </c>
      <c r="F1547" s="1" t="s">
        <v>15134</v>
      </c>
      <c r="G1547" s="1" t="s">
        <v>10496</v>
      </c>
      <c r="H1547" s="1" t="s">
        <v>8961</v>
      </c>
      <c r="I1547" s="1">
        <v>2018.0</v>
      </c>
      <c r="J1547" s="1" t="s">
        <v>8547</v>
      </c>
      <c r="K1547" s="1" t="s">
        <v>595</v>
      </c>
      <c r="L1547" s="1" t="s">
        <v>8501</v>
      </c>
      <c r="M1547" s="1" t="s">
        <v>15135</v>
      </c>
    </row>
    <row r="1548">
      <c r="A1548" s="1" t="s">
        <v>15136</v>
      </c>
      <c r="B1548" s="1" t="s">
        <v>6</v>
      </c>
      <c r="C1548" s="1" t="s">
        <v>2225</v>
      </c>
      <c r="D1548" s="1"/>
      <c r="E1548" s="1" t="s">
        <v>15137</v>
      </c>
      <c r="F1548" s="1" t="s">
        <v>15138</v>
      </c>
      <c r="G1548" s="1" t="s">
        <v>15139</v>
      </c>
      <c r="H1548" s="1" t="s">
        <v>8576</v>
      </c>
      <c r="I1548" s="1">
        <v>2000.0</v>
      </c>
      <c r="J1548" s="1" t="s">
        <v>8515</v>
      </c>
      <c r="K1548" s="1" t="s">
        <v>696</v>
      </c>
      <c r="L1548" s="1" t="s">
        <v>9327</v>
      </c>
      <c r="M1548" s="1" t="s">
        <v>15140</v>
      </c>
    </row>
    <row r="1549">
      <c r="A1549" s="1" t="s">
        <v>15141</v>
      </c>
      <c r="B1549" s="1" t="s">
        <v>6</v>
      </c>
      <c r="C1549" s="1" t="s">
        <v>2226</v>
      </c>
      <c r="D1549" s="1"/>
      <c r="E1549" s="1" t="s">
        <v>15142</v>
      </c>
      <c r="F1549" s="1" t="s">
        <v>15143</v>
      </c>
      <c r="G1549" s="1" t="s">
        <v>15144</v>
      </c>
      <c r="H1549" s="1" t="s">
        <v>15145</v>
      </c>
      <c r="I1549" s="1">
        <v>2016.0</v>
      </c>
      <c r="J1549" s="1" t="s">
        <v>8515</v>
      </c>
      <c r="K1549" s="1" t="s">
        <v>620</v>
      </c>
      <c r="L1549" s="1" t="s">
        <v>15146</v>
      </c>
      <c r="M1549" s="1" t="s">
        <v>15147</v>
      </c>
    </row>
    <row r="1550">
      <c r="A1550" s="1" t="s">
        <v>15148</v>
      </c>
      <c r="B1550" s="1" t="s">
        <v>6</v>
      </c>
      <c r="C1550" s="1" t="s">
        <v>2227</v>
      </c>
      <c r="D1550" s="1"/>
      <c r="E1550" s="1" t="s">
        <v>15149</v>
      </c>
      <c r="G1550" s="1" t="s">
        <v>8513</v>
      </c>
      <c r="H1550" s="1" t="s">
        <v>13609</v>
      </c>
      <c r="I1550" s="1">
        <v>2017.0</v>
      </c>
      <c r="J1550" s="1" t="s">
        <v>8547</v>
      </c>
      <c r="K1550" s="1" t="s">
        <v>640</v>
      </c>
      <c r="L1550" s="1" t="s">
        <v>8646</v>
      </c>
      <c r="M1550" s="1" t="s">
        <v>15150</v>
      </c>
    </row>
    <row r="1551">
      <c r="A1551" s="1" t="s">
        <v>15151</v>
      </c>
      <c r="B1551" s="1" t="s">
        <v>7</v>
      </c>
      <c r="C1551" s="1" t="s">
        <v>2228</v>
      </c>
      <c r="F1551" s="1" t="s">
        <v>15152</v>
      </c>
      <c r="G1551" s="1" t="s">
        <v>8611</v>
      </c>
      <c r="H1551" s="1" t="s">
        <v>9917</v>
      </c>
      <c r="I1551" s="1">
        <v>2019.0</v>
      </c>
      <c r="J1551" s="1" t="s">
        <v>8493</v>
      </c>
      <c r="K1551" s="1" t="s">
        <v>1044</v>
      </c>
      <c r="L1551" s="1" t="s">
        <v>10128</v>
      </c>
      <c r="M1551" s="1" t="s">
        <v>15153</v>
      </c>
    </row>
    <row r="1552">
      <c r="A1552" s="1" t="s">
        <v>15154</v>
      </c>
      <c r="B1552" s="1" t="s">
        <v>6</v>
      </c>
      <c r="C1552" s="1" t="s">
        <v>2229</v>
      </c>
      <c r="D1552" s="1"/>
      <c r="E1552" s="1" t="s">
        <v>15155</v>
      </c>
      <c r="F1552" s="1" t="s">
        <v>15156</v>
      </c>
      <c r="G1552" s="1" t="s">
        <v>9545</v>
      </c>
      <c r="H1552" s="1" t="s">
        <v>9277</v>
      </c>
      <c r="I1552" s="1">
        <v>2019.0</v>
      </c>
      <c r="J1552" s="1" t="s">
        <v>8493</v>
      </c>
      <c r="K1552" s="1" t="s">
        <v>538</v>
      </c>
      <c r="L1552" s="1" t="s">
        <v>8681</v>
      </c>
      <c r="M1552" s="1" t="s">
        <v>15157</v>
      </c>
    </row>
    <row r="1553">
      <c r="A1553" s="1" t="s">
        <v>15158</v>
      </c>
      <c r="B1553" s="1" t="s">
        <v>6</v>
      </c>
      <c r="C1553" s="1" t="s">
        <v>2230</v>
      </c>
      <c r="D1553" s="1"/>
      <c r="E1553" s="1" t="s">
        <v>15159</v>
      </c>
      <c r="F1553" s="1" t="s">
        <v>15160</v>
      </c>
      <c r="G1553" s="1" t="s">
        <v>8513</v>
      </c>
      <c r="H1553" s="1" t="s">
        <v>15161</v>
      </c>
      <c r="I1553" s="1">
        <v>2017.0</v>
      </c>
      <c r="J1553" s="1" t="s">
        <v>8507</v>
      </c>
      <c r="K1553" s="1" t="s">
        <v>580</v>
      </c>
      <c r="L1553" s="1" t="s">
        <v>9836</v>
      </c>
      <c r="M1553" s="1" t="s">
        <v>15162</v>
      </c>
    </row>
    <row r="1554">
      <c r="A1554" s="1" t="s">
        <v>15163</v>
      </c>
      <c r="B1554" s="1" t="s">
        <v>6</v>
      </c>
      <c r="C1554" s="1" t="s">
        <v>2231</v>
      </c>
      <c r="D1554" s="1"/>
      <c r="E1554" s="1" t="s">
        <v>15164</v>
      </c>
      <c r="H1554" s="1" t="s">
        <v>15165</v>
      </c>
      <c r="I1554" s="1">
        <v>2019.0</v>
      </c>
      <c r="J1554" s="1" t="s">
        <v>8613</v>
      </c>
      <c r="K1554" s="1" t="s">
        <v>1067</v>
      </c>
      <c r="L1554" s="1" t="s">
        <v>8663</v>
      </c>
      <c r="M1554" s="1" t="s">
        <v>15166</v>
      </c>
    </row>
    <row r="1555">
      <c r="A1555" s="1" t="s">
        <v>15167</v>
      </c>
      <c r="B1555" s="1" t="s">
        <v>7</v>
      </c>
      <c r="C1555" s="1" t="s">
        <v>2232</v>
      </c>
      <c r="F1555" s="1" t="s">
        <v>15168</v>
      </c>
      <c r="G1555" s="1" t="s">
        <v>15169</v>
      </c>
      <c r="H1555" s="1" t="s">
        <v>10531</v>
      </c>
      <c r="I1555" s="1">
        <v>2019.0</v>
      </c>
      <c r="J1555" s="1" t="s">
        <v>9076</v>
      </c>
      <c r="K1555" s="1" t="s">
        <v>571</v>
      </c>
      <c r="L1555" s="1" t="s">
        <v>10380</v>
      </c>
      <c r="M1555" s="1" t="s">
        <v>15170</v>
      </c>
    </row>
    <row r="1556">
      <c r="A1556" s="1" t="s">
        <v>15171</v>
      </c>
      <c r="B1556" s="1" t="s">
        <v>7</v>
      </c>
      <c r="C1556" s="1" t="s">
        <v>2233</v>
      </c>
      <c r="F1556" s="1" t="s">
        <v>15172</v>
      </c>
      <c r="G1556" s="1" t="s">
        <v>8661</v>
      </c>
      <c r="H1556" s="1" t="s">
        <v>15173</v>
      </c>
      <c r="I1556" s="1">
        <v>2020.0</v>
      </c>
      <c r="J1556" s="1" t="s">
        <v>8493</v>
      </c>
      <c r="K1556" s="1" t="s">
        <v>536</v>
      </c>
      <c r="L1556" s="1" t="s">
        <v>9483</v>
      </c>
      <c r="M1556" s="1" t="s">
        <v>15174</v>
      </c>
    </row>
    <row r="1557">
      <c r="A1557" s="1" t="s">
        <v>15175</v>
      </c>
      <c r="B1557" s="1" t="s">
        <v>7</v>
      </c>
      <c r="C1557" s="1" t="s">
        <v>2234</v>
      </c>
      <c r="F1557" s="1" t="s">
        <v>15176</v>
      </c>
      <c r="G1557" s="1" t="s">
        <v>15177</v>
      </c>
      <c r="H1557" s="1" t="s">
        <v>15178</v>
      </c>
      <c r="I1557" s="1">
        <v>2020.0</v>
      </c>
      <c r="J1557" s="1" t="s">
        <v>8493</v>
      </c>
      <c r="K1557" s="1" t="s">
        <v>536</v>
      </c>
      <c r="L1557" s="1" t="s">
        <v>12801</v>
      </c>
      <c r="M1557" s="1" t="s">
        <v>15179</v>
      </c>
    </row>
    <row r="1558">
      <c r="A1558" s="1" t="s">
        <v>15180</v>
      </c>
      <c r="B1558" s="1" t="s">
        <v>6</v>
      </c>
      <c r="C1558" s="1" t="s">
        <v>2235</v>
      </c>
      <c r="D1558" s="1"/>
      <c r="E1558" s="1" t="s">
        <v>15181</v>
      </c>
      <c r="F1558" s="1" t="s">
        <v>15182</v>
      </c>
      <c r="G1558" s="1" t="s">
        <v>15183</v>
      </c>
      <c r="H1558" s="1" t="s">
        <v>12409</v>
      </c>
      <c r="I1558" s="1">
        <v>2018.0</v>
      </c>
      <c r="J1558" s="1" t="s">
        <v>8493</v>
      </c>
      <c r="K1558" s="1" t="s">
        <v>576</v>
      </c>
      <c r="L1558" s="1" t="s">
        <v>8501</v>
      </c>
      <c r="M1558" s="1" t="s">
        <v>15184</v>
      </c>
    </row>
    <row r="1559">
      <c r="A1559" s="1" t="s">
        <v>15185</v>
      </c>
      <c r="B1559" s="1" t="s">
        <v>6</v>
      </c>
      <c r="C1559" s="1" t="s">
        <v>2236</v>
      </c>
      <c r="D1559" s="1"/>
      <c r="E1559" s="1" t="s">
        <v>15186</v>
      </c>
      <c r="F1559" s="1" t="s">
        <v>15187</v>
      </c>
      <c r="G1559" s="1" t="s">
        <v>8513</v>
      </c>
      <c r="H1559" s="1" t="s">
        <v>9361</v>
      </c>
      <c r="I1559" s="1">
        <v>2014.0</v>
      </c>
      <c r="J1559" s="1" t="s">
        <v>8507</v>
      </c>
      <c r="K1559" s="1" t="s">
        <v>528</v>
      </c>
      <c r="L1559" s="1" t="s">
        <v>8559</v>
      </c>
      <c r="M1559" s="1" t="s">
        <v>15188</v>
      </c>
    </row>
    <row r="1560">
      <c r="A1560" s="1" t="s">
        <v>15189</v>
      </c>
      <c r="B1560" s="1" t="s">
        <v>6</v>
      </c>
      <c r="C1560" s="1" t="s">
        <v>2237</v>
      </c>
      <c r="D1560" s="1"/>
      <c r="E1560" s="1" t="s">
        <v>15190</v>
      </c>
      <c r="F1560" s="1" t="s">
        <v>15191</v>
      </c>
      <c r="G1560" s="1" t="s">
        <v>8513</v>
      </c>
      <c r="H1560" s="1" t="s">
        <v>15192</v>
      </c>
      <c r="I1560" s="1">
        <v>2013.0</v>
      </c>
      <c r="J1560" s="1" t="s">
        <v>8507</v>
      </c>
      <c r="K1560" s="1" t="s">
        <v>664</v>
      </c>
      <c r="L1560" s="1" t="s">
        <v>8646</v>
      </c>
      <c r="M1560" s="1" t="s">
        <v>15193</v>
      </c>
    </row>
    <row r="1561">
      <c r="A1561" s="1" t="s">
        <v>15194</v>
      </c>
      <c r="B1561" s="1" t="s">
        <v>6</v>
      </c>
      <c r="C1561" s="1" t="s">
        <v>2238</v>
      </c>
      <c r="D1561" s="1"/>
      <c r="E1561" s="1" t="s">
        <v>15195</v>
      </c>
      <c r="F1561" s="1" t="s">
        <v>15196</v>
      </c>
      <c r="G1561" s="1" t="s">
        <v>8777</v>
      </c>
      <c r="H1561" s="1" t="s">
        <v>13883</v>
      </c>
      <c r="I1561" s="1">
        <v>2020.0</v>
      </c>
      <c r="J1561" s="1" t="s">
        <v>8493</v>
      </c>
      <c r="K1561" s="1" t="s">
        <v>700</v>
      </c>
      <c r="L1561" s="1" t="s">
        <v>8501</v>
      </c>
      <c r="M1561" s="1" t="s">
        <v>15197</v>
      </c>
    </row>
    <row r="1562">
      <c r="A1562" s="1" t="s">
        <v>15198</v>
      </c>
      <c r="B1562" s="1" t="s">
        <v>7</v>
      </c>
      <c r="C1562" s="1" t="s">
        <v>2239</v>
      </c>
      <c r="F1562" s="1" t="s">
        <v>15199</v>
      </c>
      <c r="G1562" s="1" t="s">
        <v>10640</v>
      </c>
      <c r="H1562" s="1" t="s">
        <v>15200</v>
      </c>
      <c r="I1562" s="1">
        <v>2015.0</v>
      </c>
      <c r="J1562" s="1" t="s">
        <v>8493</v>
      </c>
      <c r="K1562" s="1" t="s">
        <v>536</v>
      </c>
      <c r="L1562" s="1" t="s">
        <v>8640</v>
      </c>
      <c r="M1562" s="1" t="s">
        <v>15201</v>
      </c>
    </row>
    <row r="1563">
      <c r="A1563" s="1" t="s">
        <v>15202</v>
      </c>
      <c r="B1563" s="1" t="s">
        <v>7</v>
      </c>
      <c r="C1563" s="1" t="s">
        <v>2240</v>
      </c>
      <c r="F1563" s="1" t="s">
        <v>15203</v>
      </c>
      <c r="G1563" s="1" t="s">
        <v>8638</v>
      </c>
      <c r="H1563" s="1" t="s">
        <v>15204</v>
      </c>
      <c r="I1563" s="1">
        <v>2017.0</v>
      </c>
      <c r="J1563" s="1" t="s">
        <v>8547</v>
      </c>
      <c r="K1563" s="1" t="s">
        <v>536</v>
      </c>
      <c r="L1563" s="1" t="s">
        <v>8640</v>
      </c>
      <c r="M1563" s="1" t="s">
        <v>15205</v>
      </c>
    </row>
    <row r="1564">
      <c r="A1564" s="1" t="s">
        <v>15206</v>
      </c>
      <c r="B1564" s="1" t="s">
        <v>6</v>
      </c>
      <c r="C1564" s="1" t="s">
        <v>2241</v>
      </c>
      <c r="D1564" s="1"/>
      <c r="E1564" s="1" t="s">
        <v>15207</v>
      </c>
      <c r="F1564" s="1" t="s">
        <v>15208</v>
      </c>
      <c r="G1564" s="1" t="s">
        <v>8545</v>
      </c>
      <c r="H1564" s="1" t="s">
        <v>9878</v>
      </c>
      <c r="I1564" s="1">
        <v>2018.0</v>
      </c>
      <c r="J1564" s="1" t="s">
        <v>8613</v>
      </c>
      <c r="K1564" s="1" t="s">
        <v>700</v>
      </c>
      <c r="L1564" s="1" t="s">
        <v>8709</v>
      </c>
      <c r="M1564" s="1" t="s">
        <v>15209</v>
      </c>
    </row>
    <row r="1565">
      <c r="A1565" s="1" t="s">
        <v>15210</v>
      </c>
      <c r="B1565" s="1" t="s">
        <v>6</v>
      </c>
      <c r="C1565" s="1" t="s">
        <v>2242</v>
      </c>
      <c r="D1565" s="1"/>
      <c r="E1565" s="1" t="s">
        <v>13285</v>
      </c>
      <c r="F1565" s="1" t="s">
        <v>15211</v>
      </c>
      <c r="G1565" s="1" t="s">
        <v>8513</v>
      </c>
      <c r="H1565" s="1" t="s">
        <v>15212</v>
      </c>
      <c r="I1565" s="1">
        <v>2014.0</v>
      </c>
      <c r="J1565" s="1" t="s">
        <v>8493</v>
      </c>
      <c r="K1565" s="1" t="s">
        <v>778</v>
      </c>
      <c r="L1565" s="1" t="s">
        <v>9641</v>
      </c>
      <c r="M1565" s="1" t="s">
        <v>15213</v>
      </c>
    </row>
    <row r="1566">
      <c r="A1566" s="1" t="s">
        <v>15214</v>
      </c>
      <c r="B1566" s="1" t="s">
        <v>6</v>
      </c>
      <c r="C1566" s="1" t="s">
        <v>2243</v>
      </c>
      <c r="D1566" s="1"/>
      <c r="E1566" s="1" t="s">
        <v>13285</v>
      </c>
      <c r="F1566" s="1" t="s">
        <v>15211</v>
      </c>
      <c r="G1566" s="1" t="s">
        <v>8513</v>
      </c>
      <c r="H1566" s="1" t="s">
        <v>12115</v>
      </c>
      <c r="I1566" s="1">
        <v>2018.0</v>
      </c>
      <c r="J1566" s="1" t="s">
        <v>8493</v>
      </c>
      <c r="K1566" s="1" t="s">
        <v>1303</v>
      </c>
      <c r="L1566" s="1" t="s">
        <v>9641</v>
      </c>
      <c r="M1566" s="1" t="s">
        <v>15215</v>
      </c>
    </row>
    <row r="1567">
      <c r="A1567" s="1" t="s">
        <v>15216</v>
      </c>
      <c r="B1567" s="1" t="s">
        <v>7</v>
      </c>
      <c r="C1567" s="1" t="s">
        <v>2244</v>
      </c>
      <c r="F1567" s="1" t="s">
        <v>15217</v>
      </c>
      <c r="H1567" s="1" t="s">
        <v>15218</v>
      </c>
      <c r="I1567" s="1">
        <v>2013.0</v>
      </c>
      <c r="J1567" s="1" t="s">
        <v>8547</v>
      </c>
      <c r="K1567" s="1" t="s">
        <v>536</v>
      </c>
      <c r="L1567" s="1" t="s">
        <v>8788</v>
      </c>
      <c r="M1567" s="1" t="s">
        <v>15219</v>
      </c>
    </row>
    <row r="1568">
      <c r="A1568" s="1" t="s">
        <v>15220</v>
      </c>
      <c r="B1568" s="1" t="s">
        <v>7</v>
      </c>
      <c r="C1568" s="1" t="s">
        <v>2245</v>
      </c>
      <c r="F1568" s="1" t="s">
        <v>15221</v>
      </c>
      <c r="H1568" s="1" t="s">
        <v>13341</v>
      </c>
      <c r="I1568" s="1">
        <v>2016.0</v>
      </c>
      <c r="J1568" s="1" t="s">
        <v>8613</v>
      </c>
      <c r="K1568" s="1" t="s">
        <v>536</v>
      </c>
      <c r="L1568" s="1" t="s">
        <v>8788</v>
      </c>
      <c r="M1568" s="1" t="s">
        <v>15222</v>
      </c>
    </row>
    <row r="1569">
      <c r="A1569" s="1" t="s">
        <v>15223</v>
      </c>
      <c r="B1569" s="1" t="s">
        <v>6</v>
      </c>
      <c r="C1569" s="1" t="s">
        <v>2246</v>
      </c>
      <c r="D1569" s="1"/>
      <c r="E1569" s="1" t="s">
        <v>15224</v>
      </c>
      <c r="F1569" s="1" t="s">
        <v>15225</v>
      </c>
      <c r="G1569" s="1" t="s">
        <v>8527</v>
      </c>
      <c r="H1569" s="1" t="s">
        <v>8729</v>
      </c>
      <c r="I1569" s="1">
        <v>2013.0</v>
      </c>
      <c r="J1569" s="1" t="s">
        <v>8613</v>
      </c>
      <c r="K1569" s="1" t="s">
        <v>582</v>
      </c>
      <c r="L1569" s="1" t="s">
        <v>8724</v>
      </c>
      <c r="M1569" s="1" t="s">
        <v>15226</v>
      </c>
    </row>
    <row r="1570">
      <c r="A1570" s="1" t="s">
        <v>15227</v>
      </c>
      <c r="B1570" s="1" t="s">
        <v>6</v>
      </c>
      <c r="C1570" s="1" t="s">
        <v>2247</v>
      </c>
      <c r="D1570" s="1"/>
      <c r="E1570" s="1" t="s">
        <v>15228</v>
      </c>
      <c r="F1570" s="1" t="s">
        <v>15229</v>
      </c>
      <c r="G1570" s="1" t="s">
        <v>8527</v>
      </c>
      <c r="H1570" s="1" t="s">
        <v>8729</v>
      </c>
      <c r="I1570" s="1">
        <v>2015.0</v>
      </c>
      <c r="J1570" s="1" t="s">
        <v>8493</v>
      </c>
      <c r="K1570" s="1" t="s">
        <v>602</v>
      </c>
      <c r="L1570" s="1" t="s">
        <v>8724</v>
      </c>
      <c r="M1570" s="1" t="s">
        <v>15230</v>
      </c>
    </row>
    <row r="1571">
      <c r="A1571" s="1" t="s">
        <v>15231</v>
      </c>
      <c r="B1571" s="1" t="s">
        <v>6</v>
      </c>
      <c r="C1571" s="1" t="s">
        <v>2248</v>
      </c>
      <c r="D1571" s="1"/>
      <c r="E1571" s="1" t="s">
        <v>15232</v>
      </c>
      <c r="F1571" s="1" t="s">
        <v>15233</v>
      </c>
      <c r="G1571" s="1" t="s">
        <v>8513</v>
      </c>
      <c r="H1571" s="1" t="s">
        <v>10051</v>
      </c>
      <c r="I1571" s="1">
        <v>2020.0</v>
      </c>
      <c r="J1571" s="1" t="s">
        <v>8507</v>
      </c>
      <c r="K1571" s="1" t="s">
        <v>836</v>
      </c>
      <c r="L1571" s="1" t="s">
        <v>9174</v>
      </c>
      <c r="M1571" s="1" t="s">
        <v>15234</v>
      </c>
    </row>
    <row r="1572">
      <c r="A1572" s="1" t="s">
        <v>15235</v>
      </c>
      <c r="B1572" s="1" t="s">
        <v>6</v>
      </c>
      <c r="C1572" s="1" t="s">
        <v>2249</v>
      </c>
      <c r="D1572" s="1"/>
      <c r="E1572" s="1" t="s">
        <v>15236</v>
      </c>
      <c r="F1572" s="1" t="s">
        <v>15237</v>
      </c>
      <c r="G1572" s="1" t="s">
        <v>9223</v>
      </c>
      <c r="H1572" s="1" t="s">
        <v>15238</v>
      </c>
      <c r="I1572" s="1">
        <v>2005.0</v>
      </c>
      <c r="J1572" s="1" t="s">
        <v>8613</v>
      </c>
      <c r="K1572" s="1" t="s">
        <v>664</v>
      </c>
      <c r="L1572" s="1" t="s">
        <v>8808</v>
      </c>
      <c r="M1572" s="1" t="s">
        <v>15239</v>
      </c>
    </row>
    <row r="1573">
      <c r="A1573" s="1" t="s">
        <v>15240</v>
      </c>
      <c r="B1573" s="1" t="s">
        <v>6</v>
      </c>
      <c r="C1573" s="1" t="s">
        <v>2250</v>
      </c>
      <c r="D1573" s="1"/>
      <c r="E1573" s="1" t="s">
        <v>15241</v>
      </c>
      <c r="F1573" s="1" t="s">
        <v>15242</v>
      </c>
      <c r="G1573" s="1" t="s">
        <v>8545</v>
      </c>
      <c r="H1573" s="1" t="s">
        <v>11370</v>
      </c>
      <c r="I1573" s="1">
        <v>2015.0</v>
      </c>
      <c r="J1573" s="1" t="s">
        <v>8547</v>
      </c>
      <c r="K1573" s="1" t="s">
        <v>542</v>
      </c>
      <c r="L1573" s="1" t="s">
        <v>8626</v>
      </c>
      <c r="M1573" s="1" t="s">
        <v>15243</v>
      </c>
    </row>
    <row r="1574">
      <c r="A1574" s="1" t="s">
        <v>15244</v>
      </c>
      <c r="B1574" s="1" t="s">
        <v>6</v>
      </c>
      <c r="C1574" s="1" t="s">
        <v>2251</v>
      </c>
      <c r="D1574" s="1"/>
      <c r="E1574" s="1" t="s">
        <v>15245</v>
      </c>
      <c r="F1574" s="1" t="s">
        <v>15246</v>
      </c>
      <c r="G1574" s="1" t="s">
        <v>8527</v>
      </c>
      <c r="H1574" s="1" t="s">
        <v>11552</v>
      </c>
      <c r="I1574" s="1">
        <v>2014.0</v>
      </c>
      <c r="J1574" s="1" t="s">
        <v>8493</v>
      </c>
      <c r="K1574" s="1" t="s">
        <v>876</v>
      </c>
      <c r="L1574" s="1" t="s">
        <v>8508</v>
      </c>
      <c r="M1574" s="1" t="s">
        <v>15247</v>
      </c>
    </row>
    <row r="1575">
      <c r="A1575" s="1" t="s">
        <v>15248</v>
      </c>
      <c r="B1575" s="1" t="s">
        <v>6</v>
      </c>
      <c r="C1575" s="1" t="s">
        <v>2252</v>
      </c>
      <c r="D1575" s="1"/>
      <c r="E1575" s="1" t="s">
        <v>15245</v>
      </c>
      <c r="F1575" s="1" t="s">
        <v>15249</v>
      </c>
      <c r="G1575" s="1" t="s">
        <v>8527</v>
      </c>
      <c r="H1575" s="1" t="s">
        <v>9521</v>
      </c>
      <c r="I1575" s="1">
        <v>2015.0</v>
      </c>
      <c r="J1575" s="1" t="s">
        <v>8493</v>
      </c>
      <c r="K1575" s="1" t="s">
        <v>976</v>
      </c>
      <c r="L1575" s="1" t="s">
        <v>8508</v>
      </c>
      <c r="M1575" s="1" t="s">
        <v>15250</v>
      </c>
    </row>
    <row r="1576">
      <c r="A1576" s="1" t="s">
        <v>15251</v>
      </c>
      <c r="B1576" s="1" t="s">
        <v>6</v>
      </c>
      <c r="C1576" s="1" t="s">
        <v>2253</v>
      </c>
      <c r="D1576" s="1"/>
      <c r="E1576" s="1" t="s">
        <v>15245</v>
      </c>
      <c r="F1576" s="1" t="s">
        <v>15252</v>
      </c>
      <c r="G1576" s="1" t="s">
        <v>8527</v>
      </c>
      <c r="H1576" s="1" t="s">
        <v>11552</v>
      </c>
      <c r="I1576" s="1">
        <v>2013.0</v>
      </c>
      <c r="J1576" s="1" t="s">
        <v>8493</v>
      </c>
      <c r="K1576" s="1" t="s">
        <v>662</v>
      </c>
      <c r="L1576" s="1" t="s">
        <v>8508</v>
      </c>
      <c r="M1576" s="1" t="s">
        <v>15253</v>
      </c>
    </row>
    <row r="1577">
      <c r="A1577" s="1" t="s">
        <v>15254</v>
      </c>
      <c r="B1577" s="1" t="s">
        <v>6</v>
      </c>
      <c r="C1577" s="1" t="s">
        <v>2254</v>
      </c>
      <c r="D1577" s="1"/>
      <c r="E1577" s="1" t="s">
        <v>15255</v>
      </c>
      <c r="F1577" s="1" t="s">
        <v>15256</v>
      </c>
      <c r="G1577" s="1" t="s">
        <v>8513</v>
      </c>
      <c r="H1577" s="1" t="s">
        <v>9287</v>
      </c>
      <c r="I1577" s="1">
        <v>1989.0</v>
      </c>
      <c r="J1577" s="1" t="s">
        <v>9260</v>
      </c>
      <c r="K1577" s="1" t="s">
        <v>567</v>
      </c>
      <c r="L1577" s="1" t="s">
        <v>8522</v>
      </c>
      <c r="M1577" s="1" t="s">
        <v>15257</v>
      </c>
    </row>
    <row r="1578">
      <c r="A1578" s="1" t="s">
        <v>15258</v>
      </c>
      <c r="B1578" s="1" t="s">
        <v>6</v>
      </c>
      <c r="C1578" s="1" t="s">
        <v>2255</v>
      </c>
      <c r="D1578" s="1"/>
      <c r="E1578" s="1" t="s">
        <v>15259</v>
      </c>
      <c r="F1578" s="1" t="s">
        <v>15260</v>
      </c>
      <c r="G1578" s="1" t="s">
        <v>8499</v>
      </c>
      <c r="H1578" s="1" t="s">
        <v>13511</v>
      </c>
      <c r="I1578" s="1">
        <v>2020.0</v>
      </c>
      <c r="J1578" s="1" t="s">
        <v>8547</v>
      </c>
      <c r="K1578" s="1" t="s">
        <v>546</v>
      </c>
      <c r="L1578" s="1" t="s">
        <v>13772</v>
      </c>
      <c r="M1578" s="1" t="s">
        <v>15261</v>
      </c>
    </row>
    <row r="1579">
      <c r="A1579" s="1" t="s">
        <v>15262</v>
      </c>
      <c r="B1579" s="1" t="s">
        <v>7</v>
      </c>
      <c r="C1579" s="1" t="s">
        <v>2256</v>
      </c>
      <c r="F1579" s="1" t="s">
        <v>15263</v>
      </c>
      <c r="G1579" s="1" t="s">
        <v>8611</v>
      </c>
      <c r="H1579" s="1" t="s">
        <v>15264</v>
      </c>
      <c r="I1579" s="1">
        <v>1977.0</v>
      </c>
      <c r="J1579" s="1" t="s">
        <v>8613</v>
      </c>
      <c r="K1579" s="1" t="s">
        <v>2257</v>
      </c>
      <c r="L1579" s="1" t="s">
        <v>15265</v>
      </c>
      <c r="M1579" s="1" t="s">
        <v>15266</v>
      </c>
    </row>
    <row r="1580">
      <c r="A1580" s="1" t="s">
        <v>15267</v>
      </c>
      <c r="B1580" s="1" t="s">
        <v>6</v>
      </c>
      <c r="C1580" s="1" t="s">
        <v>2258</v>
      </c>
      <c r="D1580" s="1"/>
      <c r="E1580" s="1" t="s">
        <v>15268</v>
      </c>
      <c r="F1580" s="1" t="s">
        <v>15269</v>
      </c>
      <c r="G1580" s="1" t="s">
        <v>8513</v>
      </c>
      <c r="H1580" s="1" t="s">
        <v>9609</v>
      </c>
      <c r="I1580" s="1">
        <v>2003.0</v>
      </c>
      <c r="J1580" s="1" t="s">
        <v>9260</v>
      </c>
      <c r="K1580" s="1" t="s">
        <v>528</v>
      </c>
      <c r="L1580" s="1" t="s">
        <v>9104</v>
      </c>
      <c r="M1580" s="1" t="s">
        <v>15270</v>
      </c>
    </row>
    <row r="1581">
      <c r="A1581" s="1" t="s">
        <v>15271</v>
      </c>
      <c r="B1581" s="1" t="s">
        <v>6</v>
      </c>
      <c r="C1581" s="1" t="s">
        <v>2259</v>
      </c>
      <c r="D1581" s="1"/>
      <c r="E1581" s="1" t="s">
        <v>15272</v>
      </c>
      <c r="F1581" s="1" t="s">
        <v>15273</v>
      </c>
      <c r="G1581" s="1" t="s">
        <v>8513</v>
      </c>
      <c r="H1581" s="1" t="s">
        <v>12440</v>
      </c>
      <c r="I1581" s="1">
        <v>2019.0</v>
      </c>
      <c r="J1581" s="1" t="s">
        <v>8493</v>
      </c>
      <c r="K1581" s="1" t="s">
        <v>664</v>
      </c>
      <c r="L1581" s="1" t="s">
        <v>9610</v>
      </c>
      <c r="M1581" s="1" t="s">
        <v>15274</v>
      </c>
    </row>
    <row r="1582">
      <c r="A1582" s="1" t="s">
        <v>15275</v>
      </c>
      <c r="B1582" s="1" t="s">
        <v>6</v>
      </c>
      <c r="C1582" s="1" t="s">
        <v>2260</v>
      </c>
      <c r="D1582" s="1"/>
      <c r="E1582" s="1" t="s">
        <v>15276</v>
      </c>
      <c r="F1582" s="1" t="s">
        <v>15277</v>
      </c>
      <c r="G1582" s="1" t="s">
        <v>8990</v>
      </c>
      <c r="H1582" s="1" t="s">
        <v>9351</v>
      </c>
      <c r="I1582" s="1">
        <v>2015.0</v>
      </c>
      <c r="J1582" s="1" t="s">
        <v>8645</v>
      </c>
      <c r="K1582" s="1" t="s">
        <v>879</v>
      </c>
      <c r="L1582" s="1" t="s">
        <v>15278</v>
      </c>
      <c r="M1582" s="1" t="s">
        <v>15279</v>
      </c>
    </row>
    <row r="1583">
      <c r="A1583" s="1" t="s">
        <v>15280</v>
      </c>
      <c r="B1583" s="1" t="s">
        <v>6</v>
      </c>
      <c r="C1583" s="1" t="s">
        <v>2261</v>
      </c>
      <c r="D1583" s="1"/>
      <c r="E1583" s="1" t="s">
        <v>15281</v>
      </c>
      <c r="F1583" s="1" t="s">
        <v>15282</v>
      </c>
      <c r="G1583" s="1" t="s">
        <v>8545</v>
      </c>
      <c r="H1583" s="1" t="s">
        <v>10966</v>
      </c>
      <c r="I1583" s="1">
        <v>2017.0</v>
      </c>
      <c r="J1583" s="1" t="s">
        <v>8547</v>
      </c>
      <c r="K1583" s="1" t="s">
        <v>980</v>
      </c>
      <c r="L1583" s="1" t="s">
        <v>8501</v>
      </c>
      <c r="M1583" s="1" t="s">
        <v>15283</v>
      </c>
    </row>
    <row r="1584">
      <c r="A1584" s="1" t="s">
        <v>15284</v>
      </c>
      <c r="B1584" s="1" t="s">
        <v>6</v>
      </c>
      <c r="C1584" s="1" t="s">
        <v>2262</v>
      </c>
      <c r="D1584" s="1"/>
      <c r="E1584" s="1" t="s">
        <v>15285</v>
      </c>
      <c r="F1584" s="1" t="s">
        <v>15286</v>
      </c>
      <c r="G1584" s="1" t="s">
        <v>10619</v>
      </c>
      <c r="H1584" s="1" t="s">
        <v>9287</v>
      </c>
      <c r="I1584" s="1">
        <v>2015.0</v>
      </c>
      <c r="J1584" s="1" t="s">
        <v>8493</v>
      </c>
      <c r="K1584" s="1" t="s">
        <v>546</v>
      </c>
      <c r="L1584" s="1" t="s">
        <v>8620</v>
      </c>
      <c r="M1584" s="1" t="s">
        <v>15287</v>
      </c>
    </row>
    <row r="1585">
      <c r="A1585" s="1" t="s">
        <v>15288</v>
      </c>
      <c r="B1585" s="1" t="s">
        <v>6</v>
      </c>
      <c r="C1585" s="1" t="s">
        <v>2263</v>
      </c>
      <c r="D1585" s="1"/>
      <c r="E1585" s="1" t="s">
        <v>15289</v>
      </c>
      <c r="F1585" s="1" t="s">
        <v>15290</v>
      </c>
      <c r="G1585" s="1" t="s">
        <v>8513</v>
      </c>
      <c r="H1585" s="1" t="s">
        <v>9672</v>
      </c>
      <c r="I1585" s="1">
        <v>2013.0</v>
      </c>
      <c r="J1585" s="1" t="s">
        <v>8507</v>
      </c>
      <c r="K1585" s="1" t="s">
        <v>567</v>
      </c>
      <c r="L1585" s="1" t="s">
        <v>9610</v>
      </c>
      <c r="M1585" s="1" t="s">
        <v>15291</v>
      </c>
    </row>
    <row r="1586">
      <c r="A1586" s="1" t="s">
        <v>15292</v>
      </c>
      <c r="B1586" s="1" t="s">
        <v>7</v>
      </c>
      <c r="C1586" s="1" t="s">
        <v>2264</v>
      </c>
      <c r="F1586" s="1" t="s">
        <v>15293</v>
      </c>
      <c r="G1586" s="1" t="s">
        <v>8513</v>
      </c>
      <c r="H1586" s="1" t="s">
        <v>15294</v>
      </c>
      <c r="I1586" s="1">
        <v>2017.0</v>
      </c>
      <c r="J1586" s="1" t="s">
        <v>8493</v>
      </c>
      <c r="K1586" s="1" t="s">
        <v>536</v>
      </c>
      <c r="L1586" s="1" t="s">
        <v>10723</v>
      </c>
      <c r="M1586" s="1" t="s">
        <v>15295</v>
      </c>
    </row>
    <row r="1587">
      <c r="A1587" s="1" t="s">
        <v>15296</v>
      </c>
      <c r="B1587" s="1" t="s">
        <v>6</v>
      </c>
      <c r="C1587" s="1" t="s">
        <v>2265</v>
      </c>
      <c r="D1587" s="1"/>
      <c r="E1587" s="1" t="s">
        <v>11124</v>
      </c>
      <c r="F1587" s="1" t="s">
        <v>15297</v>
      </c>
      <c r="G1587" s="1" t="s">
        <v>8513</v>
      </c>
      <c r="H1587" s="1" t="s">
        <v>15298</v>
      </c>
      <c r="I1587" s="1">
        <v>2016.0</v>
      </c>
      <c r="J1587" s="1" t="s">
        <v>8493</v>
      </c>
      <c r="K1587" s="1" t="s">
        <v>1016</v>
      </c>
      <c r="L1587" s="1" t="s">
        <v>9641</v>
      </c>
      <c r="M1587" s="1" t="s">
        <v>15299</v>
      </c>
    </row>
    <row r="1588">
      <c r="A1588" s="1" t="s">
        <v>15300</v>
      </c>
      <c r="B1588" s="1" t="s">
        <v>7</v>
      </c>
      <c r="C1588" s="1" t="s">
        <v>2266</v>
      </c>
      <c r="F1588" s="1" t="s">
        <v>15301</v>
      </c>
      <c r="H1588" s="1" t="s">
        <v>13992</v>
      </c>
      <c r="I1588" s="1">
        <v>2018.0</v>
      </c>
      <c r="J1588" s="1" t="s">
        <v>8807</v>
      </c>
      <c r="K1588" s="1" t="s">
        <v>536</v>
      </c>
      <c r="L1588" s="1" t="s">
        <v>9093</v>
      </c>
      <c r="M1588" s="1" t="s">
        <v>15302</v>
      </c>
    </row>
    <row r="1589">
      <c r="A1589" s="1" t="s">
        <v>15303</v>
      </c>
      <c r="B1589" s="1" t="s">
        <v>7</v>
      </c>
      <c r="C1589" s="1" t="s">
        <v>2267</v>
      </c>
      <c r="F1589" s="1" t="s">
        <v>15304</v>
      </c>
      <c r="G1589" s="1" t="s">
        <v>9223</v>
      </c>
      <c r="H1589" s="1" t="s">
        <v>9103</v>
      </c>
      <c r="I1589" s="1">
        <v>2013.0</v>
      </c>
      <c r="J1589" s="1" t="s">
        <v>8613</v>
      </c>
      <c r="K1589" s="1" t="s">
        <v>536</v>
      </c>
      <c r="L1589" s="1" t="s">
        <v>8788</v>
      </c>
      <c r="M1589" s="1" t="s">
        <v>15305</v>
      </c>
    </row>
    <row r="1590">
      <c r="A1590" s="1" t="s">
        <v>15306</v>
      </c>
      <c r="B1590" s="1" t="s">
        <v>6</v>
      </c>
      <c r="C1590" s="1" t="s">
        <v>2268</v>
      </c>
      <c r="D1590" s="1"/>
      <c r="E1590" s="1" t="s">
        <v>10414</v>
      </c>
      <c r="F1590" s="1" t="s">
        <v>15307</v>
      </c>
      <c r="G1590" s="1" t="s">
        <v>15308</v>
      </c>
      <c r="H1590" s="1" t="s">
        <v>15309</v>
      </c>
      <c r="I1590" s="1">
        <v>2017.0</v>
      </c>
      <c r="J1590" s="1" t="s">
        <v>8613</v>
      </c>
      <c r="K1590" s="1" t="s">
        <v>569</v>
      </c>
      <c r="L1590" s="1" t="s">
        <v>8501</v>
      </c>
      <c r="M1590" s="1" t="s">
        <v>15310</v>
      </c>
    </row>
    <row r="1591">
      <c r="A1591" s="1" t="s">
        <v>15311</v>
      </c>
      <c r="B1591" s="1" t="s">
        <v>6</v>
      </c>
      <c r="C1591" s="1" t="s">
        <v>2269</v>
      </c>
      <c r="D1591" s="1"/>
      <c r="E1591" s="1" t="s">
        <v>15312</v>
      </c>
      <c r="F1591" s="1" t="s">
        <v>15313</v>
      </c>
      <c r="G1591" s="1" t="s">
        <v>8513</v>
      </c>
      <c r="H1591" s="1" t="s">
        <v>9430</v>
      </c>
      <c r="I1591" s="1">
        <v>2020.0</v>
      </c>
      <c r="J1591" s="1" t="s">
        <v>8680</v>
      </c>
      <c r="K1591" s="1" t="s">
        <v>595</v>
      </c>
      <c r="L1591" s="1" t="s">
        <v>15314</v>
      </c>
      <c r="M1591" s="1" t="s">
        <v>15315</v>
      </c>
    </row>
    <row r="1592">
      <c r="A1592" s="1" t="s">
        <v>15316</v>
      </c>
      <c r="B1592" s="1" t="s">
        <v>7</v>
      </c>
      <c r="C1592" s="1" t="s">
        <v>2270</v>
      </c>
      <c r="H1592" s="1" t="s">
        <v>13069</v>
      </c>
      <c r="I1592" s="1">
        <v>2016.0</v>
      </c>
      <c r="J1592" s="1" t="s">
        <v>8613</v>
      </c>
      <c r="K1592" s="1" t="s">
        <v>536</v>
      </c>
      <c r="L1592" s="1" t="s">
        <v>8717</v>
      </c>
      <c r="M1592" s="1" t="s">
        <v>15317</v>
      </c>
    </row>
    <row r="1593">
      <c r="A1593" s="1" t="s">
        <v>15318</v>
      </c>
      <c r="B1593" s="1" t="s">
        <v>7</v>
      </c>
      <c r="C1593" s="1" t="s">
        <v>2271</v>
      </c>
      <c r="F1593" s="1" t="s">
        <v>15319</v>
      </c>
      <c r="H1593" s="1" t="s">
        <v>13686</v>
      </c>
      <c r="I1593" s="1">
        <v>2018.0</v>
      </c>
      <c r="J1593" s="1" t="s">
        <v>8547</v>
      </c>
      <c r="K1593" s="1" t="s">
        <v>536</v>
      </c>
      <c r="L1593" s="1" t="s">
        <v>8650</v>
      </c>
      <c r="M1593" s="1" t="s">
        <v>15320</v>
      </c>
    </row>
    <row r="1594">
      <c r="A1594" s="1" t="s">
        <v>15321</v>
      </c>
      <c r="B1594" s="1" t="s">
        <v>6</v>
      </c>
      <c r="C1594" s="1" t="s">
        <v>2272</v>
      </c>
      <c r="D1594" s="1"/>
      <c r="E1594" s="1" t="s">
        <v>15322</v>
      </c>
      <c r="F1594" s="1" t="s">
        <v>15323</v>
      </c>
      <c r="G1594" s="1" t="s">
        <v>9043</v>
      </c>
      <c r="H1594" s="1" t="s">
        <v>11755</v>
      </c>
      <c r="I1594" s="1">
        <v>2016.0</v>
      </c>
      <c r="J1594" s="1" t="s">
        <v>8493</v>
      </c>
      <c r="K1594" s="1" t="s">
        <v>666</v>
      </c>
      <c r="L1594" s="1" t="s">
        <v>8620</v>
      </c>
      <c r="M1594" s="1" t="s">
        <v>15324</v>
      </c>
    </row>
    <row r="1595">
      <c r="A1595" s="1" t="s">
        <v>15325</v>
      </c>
      <c r="B1595" s="1" t="s">
        <v>6</v>
      </c>
      <c r="C1595" s="1" t="s">
        <v>2273</v>
      </c>
      <c r="D1595" s="1"/>
      <c r="E1595" s="1" t="s">
        <v>15326</v>
      </c>
      <c r="F1595" s="1" t="s">
        <v>15327</v>
      </c>
      <c r="G1595" s="1" t="s">
        <v>8513</v>
      </c>
      <c r="H1595" s="1" t="s">
        <v>10758</v>
      </c>
      <c r="I1595" s="1">
        <v>2019.0</v>
      </c>
      <c r="J1595" s="1" t="s">
        <v>8613</v>
      </c>
      <c r="K1595" s="1" t="s">
        <v>1442</v>
      </c>
      <c r="L1595" s="1" t="s">
        <v>8646</v>
      </c>
      <c r="M1595" s="1" t="s">
        <v>15328</v>
      </c>
    </row>
    <row r="1596">
      <c r="A1596" s="1" t="s">
        <v>15329</v>
      </c>
      <c r="B1596" s="1" t="s">
        <v>7</v>
      </c>
      <c r="C1596" s="1" t="s">
        <v>2274</v>
      </c>
      <c r="F1596" s="1" t="s">
        <v>15330</v>
      </c>
      <c r="G1596" s="1" t="s">
        <v>8499</v>
      </c>
      <c r="H1596" s="1" t="s">
        <v>13571</v>
      </c>
      <c r="I1596" s="1">
        <v>2016.0</v>
      </c>
      <c r="J1596" s="1" t="s">
        <v>8493</v>
      </c>
      <c r="K1596" s="1" t="s">
        <v>536</v>
      </c>
      <c r="L1596" s="1" t="s">
        <v>11156</v>
      </c>
      <c r="M1596" s="1" t="s">
        <v>15331</v>
      </c>
    </row>
    <row r="1597">
      <c r="A1597" s="1" t="s">
        <v>15332</v>
      </c>
      <c r="B1597" s="1" t="s">
        <v>6</v>
      </c>
      <c r="C1597" s="1" t="s">
        <v>390</v>
      </c>
      <c r="D1597" s="1"/>
      <c r="E1597" s="1" t="s">
        <v>15333</v>
      </c>
      <c r="F1597" s="1" t="s">
        <v>15334</v>
      </c>
      <c r="G1597" s="1" t="s">
        <v>8545</v>
      </c>
      <c r="H1597" s="1" t="s">
        <v>15335</v>
      </c>
      <c r="I1597" s="1">
        <v>2016.0</v>
      </c>
      <c r="J1597" s="1" t="s">
        <v>8613</v>
      </c>
      <c r="K1597" s="1" t="s">
        <v>1210</v>
      </c>
      <c r="L1597" s="1" t="s">
        <v>8802</v>
      </c>
      <c r="M1597" s="1" t="s">
        <v>15336</v>
      </c>
    </row>
    <row r="1598">
      <c r="A1598" s="1" t="s">
        <v>15337</v>
      </c>
      <c r="B1598" s="1" t="s">
        <v>7</v>
      </c>
      <c r="C1598" s="1" t="s">
        <v>2275</v>
      </c>
      <c r="F1598" s="1" t="s">
        <v>15338</v>
      </c>
      <c r="G1598" s="1" t="s">
        <v>8611</v>
      </c>
      <c r="H1598" s="1" t="s">
        <v>13943</v>
      </c>
      <c r="I1598" s="1">
        <v>2016.0</v>
      </c>
      <c r="J1598" s="1" t="s">
        <v>9076</v>
      </c>
      <c r="K1598" s="1" t="s">
        <v>571</v>
      </c>
      <c r="L1598" s="1" t="s">
        <v>13248</v>
      </c>
      <c r="M1598" s="1" t="s">
        <v>15339</v>
      </c>
    </row>
    <row r="1599">
      <c r="A1599" s="1" t="s">
        <v>15340</v>
      </c>
      <c r="B1599" s="1" t="s">
        <v>7</v>
      </c>
      <c r="C1599" s="1" t="s">
        <v>2276</v>
      </c>
      <c r="F1599" s="1" t="s">
        <v>15341</v>
      </c>
      <c r="G1599" s="1" t="s">
        <v>8611</v>
      </c>
      <c r="H1599" s="1" t="s">
        <v>15342</v>
      </c>
      <c r="I1599" s="1">
        <v>1992.0</v>
      </c>
      <c r="J1599" s="1" t="s">
        <v>8807</v>
      </c>
      <c r="K1599" s="1" t="s">
        <v>2257</v>
      </c>
      <c r="L1599" s="1" t="s">
        <v>15343</v>
      </c>
      <c r="M1599" s="1" t="s">
        <v>15344</v>
      </c>
    </row>
    <row r="1600">
      <c r="A1600" s="1" t="s">
        <v>15345</v>
      </c>
      <c r="B1600" s="1" t="s">
        <v>6</v>
      </c>
      <c r="C1600" s="1" t="s">
        <v>2277</v>
      </c>
      <c r="D1600" s="1"/>
      <c r="E1600" s="1" t="s">
        <v>15346</v>
      </c>
      <c r="F1600" s="1" t="s">
        <v>15347</v>
      </c>
      <c r="G1600" s="1" t="s">
        <v>8513</v>
      </c>
      <c r="H1600" s="1" t="s">
        <v>15348</v>
      </c>
      <c r="I1600" s="1">
        <v>2020.0</v>
      </c>
      <c r="J1600" s="1" t="s">
        <v>8547</v>
      </c>
      <c r="K1600" s="1" t="s">
        <v>597</v>
      </c>
      <c r="L1600" s="1" t="s">
        <v>9494</v>
      </c>
      <c r="M1600" s="1" t="s">
        <v>15349</v>
      </c>
    </row>
    <row r="1601">
      <c r="A1601" s="1" t="s">
        <v>15350</v>
      </c>
      <c r="B1601" s="1" t="s">
        <v>7</v>
      </c>
      <c r="C1601" s="1" t="s">
        <v>2278</v>
      </c>
      <c r="F1601" s="1" t="s">
        <v>15351</v>
      </c>
      <c r="G1601" s="1" t="s">
        <v>8611</v>
      </c>
      <c r="H1601" s="1" t="s">
        <v>15352</v>
      </c>
      <c r="I1601" s="1">
        <v>2012.0</v>
      </c>
      <c r="J1601" s="1" t="s">
        <v>8493</v>
      </c>
      <c r="K1601" s="1" t="s">
        <v>571</v>
      </c>
      <c r="L1601" s="1" t="s">
        <v>12217</v>
      </c>
      <c r="M1601" s="1" t="s">
        <v>15353</v>
      </c>
    </row>
    <row r="1602">
      <c r="A1602" s="1" t="s">
        <v>15354</v>
      </c>
      <c r="B1602" s="1" t="s">
        <v>7</v>
      </c>
      <c r="C1602" s="1" t="s">
        <v>2279</v>
      </c>
      <c r="F1602" s="1" t="s">
        <v>15355</v>
      </c>
      <c r="G1602" s="1" t="s">
        <v>8513</v>
      </c>
      <c r="H1602" s="1" t="s">
        <v>15356</v>
      </c>
      <c r="I1602" s="1">
        <v>2018.0</v>
      </c>
      <c r="J1602" s="1" t="s">
        <v>8493</v>
      </c>
      <c r="K1602" s="1" t="s">
        <v>536</v>
      </c>
      <c r="L1602" s="1" t="s">
        <v>9526</v>
      </c>
      <c r="M1602" s="1" t="s">
        <v>15357</v>
      </c>
    </row>
    <row r="1603">
      <c r="A1603" s="1" t="s">
        <v>15358</v>
      </c>
      <c r="B1603" s="1" t="s">
        <v>6</v>
      </c>
      <c r="C1603" s="1" t="s">
        <v>2280</v>
      </c>
      <c r="D1603" s="1"/>
      <c r="E1603" s="1" t="s">
        <v>15359</v>
      </c>
      <c r="F1603" s="1" t="s">
        <v>15360</v>
      </c>
      <c r="G1603" s="1" t="s">
        <v>8499</v>
      </c>
      <c r="H1603" s="1" t="s">
        <v>11020</v>
      </c>
      <c r="I1603" s="1">
        <v>2019.0</v>
      </c>
      <c r="J1603" s="1" t="s">
        <v>8493</v>
      </c>
      <c r="K1603" s="1" t="s">
        <v>1107</v>
      </c>
      <c r="L1603" s="1" t="s">
        <v>9641</v>
      </c>
      <c r="M1603" s="1" t="s">
        <v>15361</v>
      </c>
    </row>
    <row r="1604">
      <c r="A1604" s="1" t="s">
        <v>15362</v>
      </c>
      <c r="B1604" s="1" t="s">
        <v>6</v>
      </c>
      <c r="C1604" s="1" t="s">
        <v>2281</v>
      </c>
      <c r="D1604" s="1"/>
      <c r="E1604" s="1" t="s">
        <v>10331</v>
      </c>
      <c r="F1604" s="1" t="s">
        <v>15360</v>
      </c>
      <c r="G1604" s="1" t="s">
        <v>8499</v>
      </c>
      <c r="H1604" s="1" t="s">
        <v>15363</v>
      </c>
      <c r="I1604" s="1">
        <v>2017.0</v>
      </c>
      <c r="J1604" s="1" t="s">
        <v>8493</v>
      </c>
      <c r="K1604" s="1" t="s">
        <v>530</v>
      </c>
      <c r="L1604" s="1" t="s">
        <v>9641</v>
      </c>
      <c r="M1604" s="1" t="s">
        <v>15364</v>
      </c>
    </row>
    <row r="1605">
      <c r="A1605" s="1" t="s">
        <v>15365</v>
      </c>
      <c r="B1605" s="1" t="s">
        <v>6</v>
      </c>
      <c r="C1605" s="1" t="s">
        <v>2282</v>
      </c>
      <c r="D1605" s="1"/>
      <c r="E1605" s="1" t="s">
        <v>15366</v>
      </c>
      <c r="F1605" s="1" t="s">
        <v>15367</v>
      </c>
      <c r="G1605" s="1" t="s">
        <v>8513</v>
      </c>
      <c r="H1605" s="1" t="s">
        <v>15368</v>
      </c>
      <c r="I1605" s="1">
        <v>2015.0</v>
      </c>
      <c r="J1605" s="1" t="s">
        <v>8493</v>
      </c>
      <c r="K1605" s="1" t="s">
        <v>546</v>
      </c>
      <c r="L1605" s="1" t="s">
        <v>8928</v>
      </c>
      <c r="M1605" s="1" t="s">
        <v>15369</v>
      </c>
    </row>
    <row r="1606">
      <c r="A1606" s="1" t="s">
        <v>15370</v>
      </c>
      <c r="B1606" s="1" t="s">
        <v>6</v>
      </c>
      <c r="C1606" s="1" t="s">
        <v>2283</v>
      </c>
      <c r="D1606" s="1"/>
      <c r="E1606" s="1" t="s">
        <v>15371</v>
      </c>
      <c r="F1606" s="1" t="s">
        <v>15372</v>
      </c>
      <c r="G1606" s="1" t="s">
        <v>8513</v>
      </c>
      <c r="H1606" s="1" t="s">
        <v>8589</v>
      </c>
      <c r="I1606" s="1">
        <v>1997.0</v>
      </c>
      <c r="J1606" s="1" t="s">
        <v>8515</v>
      </c>
      <c r="K1606" s="1" t="s">
        <v>805</v>
      </c>
      <c r="L1606" s="1" t="s">
        <v>8783</v>
      </c>
      <c r="M1606" s="1" t="s">
        <v>15373</v>
      </c>
    </row>
    <row r="1607">
      <c r="A1607" s="1" t="s">
        <v>15374</v>
      </c>
      <c r="B1607" s="1" t="s">
        <v>6</v>
      </c>
      <c r="C1607" s="1" t="s">
        <v>2284</v>
      </c>
      <c r="D1607" s="1"/>
      <c r="E1607" s="1" t="s">
        <v>15375</v>
      </c>
      <c r="F1607" s="1" t="s">
        <v>15376</v>
      </c>
      <c r="G1607" s="1" t="s">
        <v>8678</v>
      </c>
      <c r="H1607" s="1" t="s">
        <v>15377</v>
      </c>
      <c r="I1607" s="1">
        <v>2017.0</v>
      </c>
      <c r="J1607" s="1" t="s">
        <v>8493</v>
      </c>
      <c r="K1607" s="1" t="s">
        <v>618</v>
      </c>
      <c r="L1607" s="1" t="s">
        <v>8508</v>
      </c>
      <c r="M1607" s="1" t="s">
        <v>15378</v>
      </c>
    </row>
    <row r="1608">
      <c r="A1608" s="1" t="s">
        <v>15379</v>
      </c>
      <c r="B1608" s="1" t="s">
        <v>6</v>
      </c>
      <c r="C1608" s="1" t="s">
        <v>2285</v>
      </c>
      <c r="D1608" s="1"/>
      <c r="E1608" s="1" t="s">
        <v>15380</v>
      </c>
      <c r="F1608" s="1" t="s">
        <v>15381</v>
      </c>
      <c r="G1608" s="1" t="s">
        <v>8777</v>
      </c>
      <c r="H1608" s="1" t="s">
        <v>9525</v>
      </c>
      <c r="I1608" s="1">
        <v>2018.0</v>
      </c>
      <c r="J1608" s="1" t="s">
        <v>8493</v>
      </c>
      <c r="K1608" s="1" t="s">
        <v>634</v>
      </c>
      <c r="L1608" s="1" t="s">
        <v>9641</v>
      </c>
      <c r="M1608" s="1" t="s">
        <v>15382</v>
      </c>
    </row>
    <row r="1609">
      <c r="A1609" s="1" t="s">
        <v>15383</v>
      </c>
      <c r="B1609" s="1" t="s">
        <v>6</v>
      </c>
      <c r="C1609" s="1" t="s">
        <v>2286</v>
      </c>
      <c r="D1609" s="1"/>
      <c r="E1609" s="1" t="s">
        <v>15384</v>
      </c>
      <c r="F1609" s="1" t="s">
        <v>15385</v>
      </c>
      <c r="G1609" s="1" t="s">
        <v>8513</v>
      </c>
      <c r="H1609" s="1" t="s">
        <v>8991</v>
      </c>
      <c r="I1609" s="1">
        <v>2018.0</v>
      </c>
      <c r="J1609" s="1" t="s">
        <v>8493</v>
      </c>
      <c r="K1609" s="1" t="s">
        <v>803</v>
      </c>
      <c r="L1609" s="1" t="s">
        <v>13610</v>
      </c>
      <c r="M1609" s="1" t="s">
        <v>15386</v>
      </c>
    </row>
    <row r="1610">
      <c r="A1610" s="1" t="s">
        <v>15387</v>
      </c>
      <c r="B1610" s="1" t="s">
        <v>7</v>
      </c>
      <c r="C1610" s="1" t="s">
        <v>2287</v>
      </c>
      <c r="F1610" s="1" t="s">
        <v>15388</v>
      </c>
      <c r="G1610" s="1" t="s">
        <v>8513</v>
      </c>
      <c r="H1610" s="1" t="s">
        <v>12374</v>
      </c>
      <c r="I1610" s="1">
        <v>2019.0</v>
      </c>
      <c r="J1610" s="1" t="s">
        <v>8493</v>
      </c>
      <c r="K1610" s="1" t="s">
        <v>536</v>
      </c>
      <c r="L1610" s="1" t="s">
        <v>13365</v>
      </c>
      <c r="M1610" s="1" t="s">
        <v>15389</v>
      </c>
    </row>
    <row r="1611">
      <c r="A1611" s="1" t="s">
        <v>15390</v>
      </c>
      <c r="B1611" s="1" t="s">
        <v>6</v>
      </c>
      <c r="C1611" s="1" t="s">
        <v>2288</v>
      </c>
      <c r="G1611" s="1" t="s">
        <v>13790</v>
      </c>
      <c r="H1611" s="1" t="s">
        <v>9287</v>
      </c>
      <c r="I1611" s="1">
        <v>2015.0</v>
      </c>
      <c r="J1611" s="1" t="s">
        <v>8613</v>
      </c>
      <c r="K1611" s="1" t="s">
        <v>569</v>
      </c>
      <c r="L1611" s="1" t="s">
        <v>9180</v>
      </c>
      <c r="M1611" s="1" t="s">
        <v>15391</v>
      </c>
    </row>
    <row r="1612">
      <c r="A1612" s="1" t="s">
        <v>15392</v>
      </c>
      <c r="B1612" s="1" t="s">
        <v>7</v>
      </c>
      <c r="C1612" s="1" t="s">
        <v>2289</v>
      </c>
      <c r="F1612" s="1" t="s">
        <v>15393</v>
      </c>
      <c r="G1612" s="1" t="s">
        <v>13005</v>
      </c>
      <c r="H1612" s="1" t="s">
        <v>15394</v>
      </c>
      <c r="I1612" s="1">
        <v>2020.0</v>
      </c>
      <c r="J1612" s="1" t="s">
        <v>8493</v>
      </c>
      <c r="K1612" s="1" t="s">
        <v>628</v>
      </c>
      <c r="L1612" s="1" t="s">
        <v>8565</v>
      </c>
      <c r="M1612" s="1" t="s">
        <v>15395</v>
      </c>
    </row>
    <row r="1613">
      <c r="A1613" s="1" t="s">
        <v>15396</v>
      </c>
      <c r="B1613" s="1" t="s">
        <v>6</v>
      </c>
      <c r="C1613" s="1" t="s">
        <v>2290</v>
      </c>
      <c r="D1613" s="1"/>
      <c r="E1613" s="1" t="s">
        <v>15397</v>
      </c>
      <c r="F1613" s="1" t="s">
        <v>15398</v>
      </c>
      <c r="G1613" s="1" t="s">
        <v>8545</v>
      </c>
      <c r="H1613" s="1" t="s">
        <v>8552</v>
      </c>
      <c r="I1613" s="1">
        <v>2016.0</v>
      </c>
      <c r="J1613" s="1" t="s">
        <v>8493</v>
      </c>
      <c r="K1613" s="1" t="s">
        <v>552</v>
      </c>
      <c r="L1613" s="1" t="s">
        <v>8590</v>
      </c>
      <c r="M1613" s="1" t="s">
        <v>15399</v>
      </c>
    </row>
    <row r="1614">
      <c r="A1614" s="1" t="s">
        <v>15400</v>
      </c>
      <c r="B1614" s="1" t="s">
        <v>6</v>
      </c>
      <c r="C1614" s="1" t="s">
        <v>2291</v>
      </c>
      <c r="D1614" s="1"/>
      <c r="E1614" s="1" t="s">
        <v>15401</v>
      </c>
      <c r="F1614" s="1" t="s">
        <v>15402</v>
      </c>
      <c r="G1614" s="1" t="s">
        <v>15403</v>
      </c>
      <c r="H1614" s="1" t="s">
        <v>12815</v>
      </c>
      <c r="I1614" s="1">
        <v>2016.0</v>
      </c>
      <c r="J1614" s="1" t="s">
        <v>8507</v>
      </c>
      <c r="K1614" s="1" t="s">
        <v>528</v>
      </c>
      <c r="L1614" s="1" t="s">
        <v>8559</v>
      </c>
      <c r="M1614" s="1" t="s">
        <v>15404</v>
      </c>
    </row>
    <row r="1615">
      <c r="A1615" s="1" t="s">
        <v>15405</v>
      </c>
      <c r="B1615" s="1" t="s">
        <v>7</v>
      </c>
      <c r="C1615" s="1" t="s">
        <v>2292</v>
      </c>
      <c r="F1615" s="1" t="s">
        <v>15406</v>
      </c>
      <c r="G1615" s="1" t="s">
        <v>8499</v>
      </c>
      <c r="H1615" s="1" t="s">
        <v>14801</v>
      </c>
      <c r="I1615" s="1">
        <v>2020.0</v>
      </c>
      <c r="J1615" s="1" t="s">
        <v>8493</v>
      </c>
      <c r="K1615" s="1" t="s">
        <v>536</v>
      </c>
      <c r="L1615" s="1" t="s">
        <v>11156</v>
      </c>
      <c r="M1615" s="1" t="s">
        <v>15407</v>
      </c>
    </row>
    <row r="1616">
      <c r="A1616" s="1" t="s">
        <v>15408</v>
      </c>
      <c r="B1616" s="1" t="s">
        <v>6</v>
      </c>
      <c r="C1616" s="1" t="s">
        <v>2293</v>
      </c>
      <c r="D1616" s="1"/>
      <c r="E1616" s="1" t="s">
        <v>15409</v>
      </c>
      <c r="F1616" s="1" t="s">
        <v>15410</v>
      </c>
      <c r="G1616" s="1" t="s">
        <v>8499</v>
      </c>
      <c r="H1616" s="1" t="s">
        <v>10451</v>
      </c>
      <c r="I1616" s="1">
        <v>2020.0</v>
      </c>
      <c r="J1616" s="1" t="s">
        <v>8493</v>
      </c>
      <c r="K1616" s="1" t="s">
        <v>595</v>
      </c>
      <c r="L1616" s="1" t="s">
        <v>10081</v>
      </c>
      <c r="M1616" s="1" t="s">
        <v>15411</v>
      </c>
    </row>
    <row r="1617">
      <c r="A1617" s="1" t="s">
        <v>15412</v>
      </c>
      <c r="B1617" s="1" t="s">
        <v>6</v>
      </c>
      <c r="C1617" s="1" t="s">
        <v>2294</v>
      </c>
      <c r="D1617" s="1"/>
      <c r="E1617" s="1" t="s">
        <v>15413</v>
      </c>
      <c r="F1617" s="1" t="s">
        <v>15414</v>
      </c>
      <c r="G1617" s="1" t="s">
        <v>8513</v>
      </c>
      <c r="H1617" s="1" t="s">
        <v>15415</v>
      </c>
      <c r="I1617" s="1">
        <v>2019.0</v>
      </c>
      <c r="J1617" s="1" t="s">
        <v>8493</v>
      </c>
      <c r="K1617" s="1" t="s">
        <v>580</v>
      </c>
      <c r="L1617" s="1" t="s">
        <v>15416</v>
      </c>
      <c r="M1617" s="1" t="s">
        <v>15417</v>
      </c>
    </row>
    <row r="1618">
      <c r="A1618" s="1" t="s">
        <v>15418</v>
      </c>
      <c r="B1618" s="1" t="s">
        <v>7</v>
      </c>
      <c r="C1618" s="1" t="s">
        <v>2295</v>
      </c>
      <c r="F1618" s="1" t="s">
        <v>15419</v>
      </c>
      <c r="G1618" s="1" t="s">
        <v>8672</v>
      </c>
      <c r="H1618" s="1" t="s">
        <v>15420</v>
      </c>
      <c r="I1618" s="1">
        <v>2017.0</v>
      </c>
      <c r="J1618" s="1" t="s">
        <v>8613</v>
      </c>
      <c r="K1618" s="1" t="s">
        <v>628</v>
      </c>
      <c r="L1618" s="1" t="s">
        <v>15421</v>
      </c>
      <c r="M1618" s="1" t="s">
        <v>15422</v>
      </c>
    </row>
    <row r="1619">
      <c r="A1619" s="1" t="s">
        <v>15423</v>
      </c>
      <c r="B1619" s="1" t="s">
        <v>6</v>
      </c>
      <c r="C1619" s="1" t="s">
        <v>2296</v>
      </c>
      <c r="D1619" s="1"/>
      <c r="E1619" s="1" t="s">
        <v>15424</v>
      </c>
      <c r="F1619" s="1" t="s">
        <v>15425</v>
      </c>
      <c r="G1619" s="1" t="s">
        <v>9671</v>
      </c>
      <c r="H1619" s="1" t="s">
        <v>10827</v>
      </c>
      <c r="I1619" s="1">
        <v>2015.0</v>
      </c>
      <c r="J1619" s="1" t="s">
        <v>8507</v>
      </c>
      <c r="K1619" s="1" t="s">
        <v>634</v>
      </c>
      <c r="L1619" s="1" t="s">
        <v>8590</v>
      </c>
      <c r="M1619" s="1" t="s">
        <v>15426</v>
      </c>
    </row>
    <row r="1620">
      <c r="A1620" s="1" t="s">
        <v>15427</v>
      </c>
      <c r="B1620" s="1" t="s">
        <v>6</v>
      </c>
      <c r="C1620" s="1" t="s">
        <v>2297</v>
      </c>
      <c r="D1620" s="1"/>
      <c r="E1620" s="1" t="s">
        <v>15428</v>
      </c>
      <c r="F1620" s="1" t="s">
        <v>15429</v>
      </c>
      <c r="G1620" s="1" t="s">
        <v>8513</v>
      </c>
      <c r="H1620" s="1" t="s">
        <v>15430</v>
      </c>
      <c r="I1620" s="1">
        <v>2013.0</v>
      </c>
      <c r="J1620" s="1" t="s">
        <v>8515</v>
      </c>
      <c r="K1620" s="1" t="s">
        <v>597</v>
      </c>
      <c r="L1620" s="1" t="s">
        <v>11507</v>
      </c>
      <c r="M1620" s="1" t="s">
        <v>15431</v>
      </c>
    </row>
    <row r="1621">
      <c r="A1621" s="1" t="s">
        <v>15432</v>
      </c>
      <c r="B1621" s="1" t="s">
        <v>7</v>
      </c>
      <c r="C1621" s="1" t="s">
        <v>2298</v>
      </c>
      <c r="G1621" s="1" t="s">
        <v>12274</v>
      </c>
      <c r="H1621" s="1" t="s">
        <v>10690</v>
      </c>
      <c r="I1621" s="1">
        <v>2018.0</v>
      </c>
      <c r="J1621" s="1" t="s">
        <v>8493</v>
      </c>
      <c r="K1621" s="1" t="s">
        <v>536</v>
      </c>
      <c r="L1621" s="1" t="s">
        <v>10118</v>
      </c>
      <c r="M1621" s="1" t="s">
        <v>15433</v>
      </c>
    </row>
    <row r="1622">
      <c r="A1622" s="1" t="s">
        <v>15434</v>
      </c>
      <c r="B1622" s="1" t="s">
        <v>6</v>
      </c>
      <c r="C1622" s="1" t="s">
        <v>2299</v>
      </c>
      <c r="D1622" s="1"/>
      <c r="E1622" s="1" t="s">
        <v>10383</v>
      </c>
      <c r="F1622" s="1" t="s">
        <v>15435</v>
      </c>
      <c r="G1622" s="1" t="s">
        <v>8534</v>
      </c>
      <c r="H1622" s="1" t="s">
        <v>9802</v>
      </c>
      <c r="I1622" s="1">
        <v>1956.0</v>
      </c>
      <c r="J1622" s="1" t="s">
        <v>8547</v>
      </c>
      <c r="K1622" s="1" t="s">
        <v>584</v>
      </c>
      <c r="L1622" s="1" t="s">
        <v>10386</v>
      </c>
      <c r="M1622" s="1" t="s">
        <v>15436</v>
      </c>
    </row>
    <row r="1623">
      <c r="A1623" s="1" t="s">
        <v>15437</v>
      </c>
      <c r="B1623" s="1" t="s">
        <v>6</v>
      </c>
      <c r="C1623" s="1" t="s">
        <v>2300</v>
      </c>
      <c r="D1623" s="1"/>
      <c r="E1623" s="1" t="s">
        <v>15438</v>
      </c>
      <c r="F1623" s="1" t="s">
        <v>15439</v>
      </c>
      <c r="G1623" s="1" t="s">
        <v>8545</v>
      </c>
      <c r="H1623" s="1" t="s">
        <v>9033</v>
      </c>
      <c r="I1623" s="1">
        <v>2003.0</v>
      </c>
      <c r="J1623" s="1" t="s">
        <v>8493</v>
      </c>
      <c r="K1623" s="1" t="s">
        <v>685</v>
      </c>
      <c r="L1623" s="1" t="s">
        <v>8553</v>
      </c>
      <c r="M1623" s="1" t="s">
        <v>15440</v>
      </c>
    </row>
    <row r="1624">
      <c r="A1624" s="1" t="s">
        <v>15441</v>
      </c>
      <c r="B1624" s="1" t="s">
        <v>7</v>
      </c>
      <c r="C1624" s="1" t="s">
        <v>2301</v>
      </c>
      <c r="F1624" s="1" t="s">
        <v>15442</v>
      </c>
      <c r="G1624" s="1" t="s">
        <v>8545</v>
      </c>
      <c r="H1624" s="1" t="s">
        <v>8965</v>
      </c>
      <c r="I1624" s="1">
        <v>2015.0</v>
      </c>
      <c r="J1624" s="1" t="s">
        <v>8493</v>
      </c>
      <c r="K1624" s="1" t="s">
        <v>536</v>
      </c>
      <c r="L1624" s="1" t="s">
        <v>11050</v>
      </c>
      <c r="M1624" s="1" t="s">
        <v>15443</v>
      </c>
    </row>
    <row r="1625">
      <c r="A1625" s="1" t="s">
        <v>15444</v>
      </c>
      <c r="B1625" s="1" t="s">
        <v>6</v>
      </c>
      <c r="C1625" s="1" t="s">
        <v>2302</v>
      </c>
      <c r="D1625" s="1"/>
      <c r="E1625" s="1" t="s">
        <v>15445</v>
      </c>
      <c r="F1625" s="1" t="s">
        <v>15446</v>
      </c>
      <c r="G1625" s="1" t="s">
        <v>8545</v>
      </c>
      <c r="H1625" s="1" t="s">
        <v>9646</v>
      </c>
      <c r="I1625" s="1">
        <v>2016.0</v>
      </c>
      <c r="J1625" s="1" t="s">
        <v>8547</v>
      </c>
      <c r="K1625" s="1" t="s">
        <v>671</v>
      </c>
      <c r="L1625" s="1" t="s">
        <v>8501</v>
      </c>
      <c r="M1625" s="1" t="s">
        <v>15447</v>
      </c>
    </row>
    <row r="1626">
      <c r="A1626" s="1" t="s">
        <v>15448</v>
      </c>
      <c r="B1626" s="1" t="s">
        <v>7</v>
      </c>
      <c r="C1626" s="1" t="s">
        <v>2303</v>
      </c>
      <c r="F1626" s="1" t="s">
        <v>15449</v>
      </c>
      <c r="G1626" s="1" t="s">
        <v>8513</v>
      </c>
      <c r="H1626" s="1" t="s">
        <v>9516</v>
      </c>
      <c r="I1626" s="1">
        <v>2020.0</v>
      </c>
      <c r="J1626" s="1" t="s">
        <v>8547</v>
      </c>
      <c r="K1626" s="1" t="s">
        <v>536</v>
      </c>
      <c r="L1626" s="1" t="s">
        <v>15450</v>
      </c>
      <c r="M1626" s="1" t="s">
        <v>15451</v>
      </c>
    </row>
    <row r="1627">
      <c r="A1627" s="1" t="s">
        <v>15452</v>
      </c>
      <c r="B1627" s="1" t="s">
        <v>7</v>
      </c>
      <c r="C1627" s="1" t="s">
        <v>2304</v>
      </c>
      <c r="H1627" s="1" t="s">
        <v>10051</v>
      </c>
      <c r="I1627" s="1">
        <v>2020.0</v>
      </c>
      <c r="J1627" s="1" t="s">
        <v>8493</v>
      </c>
      <c r="K1627" s="1" t="s">
        <v>571</v>
      </c>
      <c r="L1627" s="1" t="s">
        <v>15453</v>
      </c>
      <c r="M1627" s="1" t="s">
        <v>15454</v>
      </c>
    </row>
    <row r="1628">
      <c r="A1628" s="1" t="s">
        <v>15455</v>
      </c>
      <c r="B1628" s="1" t="s">
        <v>7</v>
      </c>
      <c r="C1628" s="1" t="s">
        <v>2305</v>
      </c>
      <c r="D1628" s="1"/>
      <c r="E1628" s="1" t="s">
        <v>15456</v>
      </c>
      <c r="G1628" s="1" t="s">
        <v>8491</v>
      </c>
      <c r="H1628" s="1" t="s">
        <v>15457</v>
      </c>
      <c r="I1628" s="1">
        <v>2020.0</v>
      </c>
      <c r="J1628" s="1" t="s">
        <v>8547</v>
      </c>
      <c r="K1628" s="1" t="s">
        <v>536</v>
      </c>
      <c r="L1628" s="1" t="s">
        <v>10234</v>
      </c>
      <c r="M1628" s="1" t="s">
        <v>15458</v>
      </c>
    </row>
    <row r="1629">
      <c r="A1629" s="1" t="s">
        <v>15459</v>
      </c>
      <c r="B1629" s="1" t="s">
        <v>7</v>
      </c>
      <c r="C1629" s="1" t="s">
        <v>2306</v>
      </c>
      <c r="D1629" s="1"/>
      <c r="E1629" s="1" t="s">
        <v>15460</v>
      </c>
      <c r="G1629" s="1" t="s">
        <v>8513</v>
      </c>
      <c r="H1629" s="1" t="s">
        <v>15461</v>
      </c>
      <c r="I1629" s="1">
        <v>2017.0</v>
      </c>
      <c r="J1629" s="1" t="s">
        <v>8547</v>
      </c>
      <c r="K1629" s="1" t="s">
        <v>536</v>
      </c>
      <c r="L1629" s="1" t="s">
        <v>9208</v>
      </c>
      <c r="M1629" s="1" t="s">
        <v>15462</v>
      </c>
    </row>
    <row r="1630">
      <c r="A1630" s="1" t="s">
        <v>15463</v>
      </c>
      <c r="B1630" s="1" t="s">
        <v>6</v>
      </c>
      <c r="C1630" s="1" t="s">
        <v>2307</v>
      </c>
      <c r="D1630" s="1"/>
      <c r="E1630" s="1" t="s">
        <v>15464</v>
      </c>
      <c r="F1630" s="1" t="s">
        <v>15465</v>
      </c>
      <c r="G1630" s="1" t="s">
        <v>9367</v>
      </c>
      <c r="H1630" s="1" t="s">
        <v>9006</v>
      </c>
      <c r="I1630" s="1">
        <v>1991.0</v>
      </c>
      <c r="J1630" s="1" t="s">
        <v>8645</v>
      </c>
      <c r="K1630" s="1" t="s">
        <v>914</v>
      </c>
      <c r="L1630" s="1" t="s">
        <v>15466</v>
      </c>
      <c r="M1630" s="1" t="s">
        <v>15467</v>
      </c>
    </row>
    <row r="1631">
      <c r="A1631" s="1" t="s">
        <v>15468</v>
      </c>
      <c r="B1631" s="1" t="s">
        <v>7</v>
      </c>
      <c r="C1631" s="1" t="s">
        <v>2308</v>
      </c>
      <c r="D1631" s="1"/>
      <c r="E1631" s="1" t="s">
        <v>15469</v>
      </c>
      <c r="F1631" s="1" t="s">
        <v>2308</v>
      </c>
      <c r="G1631" s="1" t="s">
        <v>8513</v>
      </c>
      <c r="H1631" s="1" t="s">
        <v>11090</v>
      </c>
      <c r="I1631" s="1">
        <v>2017.0</v>
      </c>
      <c r="J1631" s="1" t="s">
        <v>8493</v>
      </c>
      <c r="K1631" s="1" t="s">
        <v>536</v>
      </c>
      <c r="L1631" s="1" t="s">
        <v>9526</v>
      </c>
      <c r="M1631" s="1" t="s">
        <v>15470</v>
      </c>
    </row>
    <row r="1632">
      <c r="A1632" s="1" t="s">
        <v>15471</v>
      </c>
      <c r="B1632" s="1" t="s">
        <v>7</v>
      </c>
      <c r="C1632" s="1" t="s">
        <v>2309</v>
      </c>
      <c r="D1632" s="1"/>
      <c r="E1632" s="1" t="s">
        <v>15469</v>
      </c>
      <c r="F1632" s="1" t="s">
        <v>2308</v>
      </c>
      <c r="G1632" s="1" t="s">
        <v>8513</v>
      </c>
      <c r="H1632" s="1" t="s">
        <v>12007</v>
      </c>
      <c r="I1632" s="1">
        <v>2017.0</v>
      </c>
      <c r="J1632" s="1" t="s">
        <v>8493</v>
      </c>
      <c r="K1632" s="1" t="s">
        <v>536</v>
      </c>
      <c r="L1632" s="1" t="s">
        <v>9526</v>
      </c>
      <c r="M1632" s="1" t="s">
        <v>15472</v>
      </c>
    </row>
    <row r="1633">
      <c r="A1633" s="1" t="s">
        <v>15473</v>
      </c>
      <c r="B1633" s="1" t="s">
        <v>6</v>
      </c>
      <c r="C1633" s="1" t="s">
        <v>2310</v>
      </c>
      <c r="D1633" s="1"/>
      <c r="E1633" s="1" t="s">
        <v>15469</v>
      </c>
      <c r="F1633" s="1" t="s">
        <v>2308</v>
      </c>
      <c r="G1633" s="1" t="s">
        <v>8513</v>
      </c>
      <c r="H1633" s="1" t="s">
        <v>15474</v>
      </c>
      <c r="I1633" s="1">
        <v>2019.0</v>
      </c>
      <c r="J1633" s="1" t="s">
        <v>8493</v>
      </c>
      <c r="K1633" s="1" t="s">
        <v>1593</v>
      </c>
      <c r="L1633" s="1" t="s">
        <v>9641</v>
      </c>
      <c r="M1633" s="1" t="s">
        <v>15475</v>
      </c>
    </row>
    <row r="1634">
      <c r="A1634" s="1" t="s">
        <v>15476</v>
      </c>
      <c r="B1634" s="1" t="s">
        <v>6</v>
      </c>
      <c r="C1634" s="1" t="s">
        <v>2311</v>
      </c>
      <c r="G1634" s="1" t="s">
        <v>8513</v>
      </c>
      <c r="H1634" s="1" t="s">
        <v>9756</v>
      </c>
      <c r="I1634" s="1">
        <v>2020.0</v>
      </c>
      <c r="J1634" s="1" t="s">
        <v>8493</v>
      </c>
      <c r="K1634" s="1" t="s">
        <v>750</v>
      </c>
      <c r="L1634" s="1" t="s">
        <v>9641</v>
      </c>
      <c r="M1634" s="1" t="s">
        <v>15477</v>
      </c>
    </row>
    <row r="1635">
      <c r="A1635" s="1" t="s">
        <v>15478</v>
      </c>
      <c r="B1635" s="1" t="s">
        <v>6</v>
      </c>
      <c r="C1635" s="1" t="s">
        <v>2312</v>
      </c>
      <c r="D1635" s="1"/>
      <c r="E1635" s="1" t="s">
        <v>15479</v>
      </c>
      <c r="F1635" s="1" t="s">
        <v>10110</v>
      </c>
      <c r="G1635" s="1" t="s">
        <v>9304</v>
      </c>
      <c r="H1635" s="1" t="s">
        <v>15480</v>
      </c>
      <c r="I1635" s="1">
        <v>2020.0</v>
      </c>
      <c r="J1635" s="1" t="s">
        <v>9260</v>
      </c>
      <c r="K1635" s="1" t="s">
        <v>573</v>
      </c>
      <c r="L1635" s="1" t="s">
        <v>8646</v>
      </c>
      <c r="M1635" s="1" t="s">
        <v>15481</v>
      </c>
    </row>
    <row r="1636">
      <c r="A1636" s="1" t="s">
        <v>15482</v>
      </c>
      <c r="B1636" s="1" t="s">
        <v>6</v>
      </c>
      <c r="C1636" s="1" t="s">
        <v>2313</v>
      </c>
      <c r="D1636" s="1"/>
      <c r="E1636" s="1" t="s">
        <v>15483</v>
      </c>
      <c r="F1636" s="1" t="s">
        <v>15484</v>
      </c>
      <c r="G1636" s="1" t="s">
        <v>13171</v>
      </c>
      <c r="H1636" s="1" t="s">
        <v>10212</v>
      </c>
      <c r="I1636" s="1">
        <v>2020.0</v>
      </c>
      <c r="J1636" s="1" t="s">
        <v>8493</v>
      </c>
      <c r="K1636" s="1" t="s">
        <v>717</v>
      </c>
      <c r="L1636" s="1" t="s">
        <v>9641</v>
      </c>
      <c r="M1636" s="1" t="s">
        <v>15485</v>
      </c>
    </row>
    <row r="1637">
      <c r="A1637" s="1" t="s">
        <v>15486</v>
      </c>
      <c r="B1637" s="1" t="s">
        <v>6</v>
      </c>
      <c r="C1637" s="1" t="s">
        <v>2314</v>
      </c>
      <c r="D1637" s="1"/>
      <c r="E1637" s="1" t="s">
        <v>15487</v>
      </c>
      <c r="F1637" s="1" t="s">
        <v>15488</v>
      </c>
      <c r="G1637" s="1" t="s">
        <v>9367</v>
      </c>
      <c r="H1637" s="1" t="s">
        <v>15204</v>
      </c>
      <c r="I1637" s="1">
        <v>2016.0</v>
      </c>
      <c r="J1637" s="1" t="s">
        <v>8493</v>
      </c>
      <c r="K1637" s="1" t="s">
        <v>597</v>
      </c>
      <c r="L1637" s="1" t="s">
        <v>8724</v>
      </c>
      <c r="M1637" s="1" t="s">
        <v>15489</v>
      </c>
    </row>
    <row r="1638">
      <c r="A1638" s="1" t="s">
        <v>15490</v>
      </c>
      <c r="B1638" s="1" t="s">
        <v>6</v>
      </c>
      <c r="C1638" s="1" t="s">
        <v>2315</v>
      </c>
      <c r="D1638" s="1"/>
      <c r="E1638" s="1" t="s">
        <v>15491</v>
      </c>
      <c r="F1638" s="1" t="s">
        <v>15492</v>
      </c>
      <c r="G1638" s="1" t="s">
        <v>8513</v>
      </c>
      <c r="H1638" s="1" t="s">
        <v>15493</v>
      </c>
      <c r="I1638" s="1">
        <v>2016.0</v>
      </c>
      <c r="J1638" s="1" t="s">
        <v>8493</v>
      </c>
      <c r="K1638" s="1" t="s">
        <v>1288</v>
      </c>
      <c r="L1638" s="1" t="s">
        <v>9641</v>
      </c>
      <c r="M1638" s="1" t="s">
        <v>15494</v>
      </c>
    </row>
    <row r="1639">
      <c r="A1639" s="1" t="s">
        <v>15495</v>
      </c>
      <c r="B1639" s="1" t="s">
        <v>6</v>
      </c>
      <c r="C1639" s="1" t="s">
        <v>2316</v>
      </c>
      <c r="D1639" s="1"/>
      <c r="E1639" s="1" t="s">
        <v>13017</v>
      </c>
      <c r="F1639" s="1" t="s">
        <v>15496</v>
      </c>
      <c r="G1639" s="1" t="s">
        <v>8672</v>
      </c>
      <c r="H1639" s="1" t="s">
        <v>8662</v>
      </c>
      <c r="I1639" s="1">
        <v>2019.0</v>
      </c>
      <c r="J1639" s="1" t="s">
        <v>8493</v>
      </c>
      <c r="K1639" s="1" t="s">
        <v>602</v>
      </c>
      <c r="L1639" s="1" t="s">
        <v>8928</v>
      </c>
      <c r="M1639" s="1" t="s">
        <v>15497</v>
      </c>
    </row>
    <row r="1640">
      <c r="A1640" s="1" t="s">
        <v>15498</v>
      </c>
      <c r="B1640" s="1" t="s">
        <v>7</v>
      </c>
      <c r="C1640" s="1" t="s">
        <v>2317</v>
      </c>
      <c r="F1640" s="1" t="s">
        <v>15499</v>
      </c>
      <c r="H1640" s="1" t="s">
        <v>15500</v>
      </c>
      <c r="I1640" s="1">
        <v>2016.0</v>
      </c>
      <c r="J1640" s="1" t="s">
        <v>8547</v>
      </c>
      <c r="K1640" s="1" t="s">
        <v>536</v>
      </c>
      <c r="L1640" s="1" t="s">
        <v>8595</v>
      </c>
      <c r="M1640" s="1" t="s">
        <v>15501</v>
      </c>
    </row>
    <row r="1641">
      <c r="A1641" s="1" t="s">
        <v>15502</v>
      </c>
      <c r="B1641" s="1" t="s">
        <v>7</v>
      </c>
      <c r="C1641" s="1" t="s">
        <v>2318</v>
      </c>
      <c r="F1641" s="1" t="s">
        <v>15503</v>
      </c>
      <c r="G1641" s="1" t="s">
        <v>8513</v>
      </c>
      <c r="H1641" s="1" t="s">
        <v>8764</v>
      </c>
      <c r="I1641" s="1">
        <v>2017.0</v>
      </c>
      <c r="J1641" s="1" t="s">
        <v>9076</v>
      </c>
      <c r="K1641" s="1" t="s">
        <v>526</v>
      </c>
      <c r="L1641" s="1" t="s">
        <v>9093</v>
      </c>
      <c r="M1641" s="1" t="s">
        <v>15504</v>
      </c>
    </row>
    <row r="1642">
      <c r="A1642" s="1" t="s">
        <v>15505</v>
      </c>
      <c r="B1642" s="1" t="s">
        <v>7</v>
      </c>
      <c r="C1642" s="1" t="s">
        <v>2319</v>
      </c>
      <c r="F1642" s="1" t="s">
        <v>15506</v>
      </c>
      <c r="G1642" s="1" t="s">
        <v>8513</v>
      </c>
      <c r="H1642" s="1" t="s">
        <v>9188</v>
      </c>
      <c r="I1642" s="1">
        <v>2002.0</v>
      </c>
      <c r="J1642" s="1" t="s">
        <v>8547</v>
      </c>
      <c r="K1642" s="1" t="s">
        <v>1694</v>
      </c>
      <c r="L1642" s="1" t="s">
        <v>15507</v>
      </c>
      <c r="M1642" s="1" t="s">
        <v>15508</v>
      </c>
    </row>
    <row r="1643">
      <c r="A1643" s="1" t="s">
        <v>15509</v>
      </c>
      <c r="B1643" s="1" t="s">
        <v>7</v>
      </c>
      <c r="C1643" s="1" t="s">
        <v>2320</v>
      </c>
      <c r="F1643" s="1" t="s">
        <v>15510</v>
      </c>
      <c r="G1643" s="1" t="s">
        <v>9530</v>
      </c>
      <c r="H1643" s="1" t="s">
        <v>15511</v>
      </c>
      <c r="I1643" s="1">
        <v>2017.0</v>
      </c>
      <c r="J1643" s="1" t="s">
        <v>8493</v>
      </c>
      <c r="K1643" s="1" t="s">
        <v>536</v>
      </c>
      <c r="L1643" s="1" t="s">
        <v>8565</v>
      </c>
      <c r="M1643" s="1" t="s">
        <v>15512</v>
      </c>
    </row>
    <row r="1644">
      <c r="A1644" s="1" t="s">
        <v>15513</v>
      </c>
      <c r="B1644" s="1" t="s">
        <v>6</v>
      </c>
      <c r="C1644" s="1" t="s">
        <v>2321</v>
      </c>
      <c r="D1644" s="1"/>
      <c r="E1644" s="1" t="s">
        <v>15514</v>
      </c>
      <c r="F1644" s="1" t="s">
        <v>15515</v>
      </c>
      <c r="G1644" s="1" t="s">
        <v>15516</v>
      </c>
      <c r="H1644" s="1" t="s">
        <v>12222</v>
      </c>
      <c r="I1644" s="1">
        <v>2018.0</v>
      </c>
      <c r="J1644" s="1" t="s">
        <v>8507</v>
      </c>
      <c r="K1644" s="1" t="s">
        <v>552</v>
      </c>
      <c r="L1644" s="1" t="s">
        <v>8913</v>
      </c>
      <c r="M1644" s="1" t="s">
        <v>15517</v>
      </c>
    </row>
    <row r="1645">
      <c r="A1645" s="1" t="s">
        <v>15518</v>
      </c>
      <c r="B1645" s="1" t="s">
        <v>7</v>
      </c>
      <c r="C1645" s="1" t="s">
        <v>2322</v>
      </c>
      <c r="F1645" s="1" t="s">
        <v>15519</v>
      </c>
      <c r="G1645" s="1" t="s">
        <v>8513</v>
      </c>
      <c r="H1645" s="1" t="s">
        <v>15520</v>
      </c>
      <c r="I1645" s="1">
        <v>2019.0</v>
      </c>
      <c r="J1645" s="1" t="s">
        <v>8493</v>
      </c>
      <c r="K1645" s="1" t="s">
        <v>536</v>
      </c>
      <c r="L1645" s="1" t="s">
        <v>11322</v>
      </c>
      <c r="M1645" s="1" t="s">
        <v>15521</v>
      </c>
    </row>
    <row r="1646">
      <c r="A1646" s="1" t="s">
        <v>15522</v>
      </c>
      <c r="B1646" s="1" t="s">
        <v>7</v>
      </c>
      <c r="C1646" s="1" t="s">
        <v>2323</v>
      </c>
      <c r="F1646" s="1" t="s">
        <v>15523</v>
      </c>
      <c r="G1646" s="1" t="s">
        <v>9297</v>
      </c>
      <c r="H1646" s="1" t="s">
        <v>13571</v>
      </c>
      <c r="I1646" s="1">
        <v>2017.0</v>
      </c>
      <c r="J1646" s="1" t="s">
        <v>8493</v>
      </c>
      <c r="K1646" s="1" t="s">
        <v>571</v>
      </c>
      <c r="L1646" s="1" t="s">
        <v>8595</v>
      </c>
      <c r="M1646" s="1" t="s">
        <v>15524</v>
      </c>
    </row>
    <row r="1647">
      <c r="A1647" s="1" t="s">
        <v>15525</v>
      </c>
      <c r="B1647" s="1" t="s">
        <v>6</v>
      </c>
      <c r="C1647" s="1" t="s">
        <v>2324</v>
      </c>
      <c r="D1647" s="1"/>
      <c r="E1647" s="1" t="s">
        <v>15526</v>
      </c>
      <c r="F1647" s="1" t="s">
        <v>15527</v>
      </c>
      <c r="G1647" s="1" t="s">
        <v>8513</v>
      </c>
      <c r="H1647" s="1" t="s">
        <v>15528</v>
      </c>
      <c r="I1647" s="1">
        <v>2017.0</v>
      </c>
      <c r="J1647" s="1" t="s">
        <v>8493</v>
      </c>
      <c r="K1647" s="1" t="s">
        <v>809</v>
      </c>
      <c r="L1647" s="1" t="s">
        <v>8948</v>
      </c>
      <c r="M1647" s="1" t="s">
        <v>15529</v>
      </c>
    </row>
    <row r="1648">
      <c r="A1648" s="1" t="s">
        <v>15530</v>
      </c>
      <c r="B1648" s="1" t="s">
        <v>7</v>
      </c>
      <c r="C1648" s="1" t="s">
        <v>2325</v>
      </c>
      <c r="F1648" s="1" t="s">
        <v>15531</v>
      </c>
      <c r="G1648" s="1" t="s">
        <v>8513</v>
      </c>
      <c r="H1648" s="1" t="s">
        <v>15532</v>
      </c>
      <c r="I1648" s="1">
        <v>2019.0</v>
      </c>
      <c r="J1648" s="1" t="s">
        <v>9076</v>
      </c>
      <c r="K1648" s="1" t="s">
        <v>536</v>
      </c>
      <c r="L1648" s="1" t="s">
        <v>9093</v>
      </c>
      <c r="M1648" s="1" t="s">
        <v>15533</v>
      </c>
    </row>
    <row r="1649">
      <c r="A1649" s="1" t="s">
        <v>15534</v>
      </c>
      <c r="B1649" s="1" t="s">
        <v>7</v>
      </c>
      <c r="C1649" s="1" t="s">
        <v>2326</v>
      </c>
      <c r="D1649" s="1"/>
      <c r="E1649" s="1" t="s">
        <v>15535</v>
      </c>
      <c r="F1649" s="1" t="s">
        <v>15536</v>
      </c>
      <c r="G1649" s="1" t="s">
        <v>8513</v>
      </c>
      <c r="H1649" s="1" t="s">
        <v>15173</v>
      </c>
      <c r="I1649" s="1">
        <v>2020.0</v>
      </c>
      <c r="J1649" s="1" t="s">
        <v>8547</v>
      </c>
      <c r="K1649" s="1" t="s">
        <v>1044</v>
      </c>
      <c r="L1649" s="1" t="s">
        <v>15537</v>
      </c>
      <c r="M1649" s="1" t="s">
        <v>15538</v>
      </c>
    </row>
    <row r="1650">
      <c r="A1650" s="1" t="s">
        <v>15539</v>
      </c>
      <c r="B1650" s="1" t="s">
        <v>6</v>
      </c>
      <c r="C1650" s="1" t="s">
        <v>2327</v>
      </c>
      <c r="D1650" s="1"/>
      <c r="E1650" s="1" t="s">
        <v>15540</v>
      </c>
      <c r="F1650" s="1" t="s">
        <v>15541</v>
      </c>
      <c r="G1650" s="1" t="s">
        <v>9595</v>
      </c>
      <c r="H1650" s="1" t="s">
        <v>9521</v>
      </c>
      <c r="I1650" s="1">
        <v>2018.0</v>
      </c>
      <c r="J1650" s="1" t="s">
        <v>8613</v>
      </c>
      <c r="K1650" s="1" t="s">
        <v>595</v>
      </c>
      <c r="L1650" s="1" t="s">
        <v>8724</v>
      </c>
      <c r="M1650" s="1" t="s">
        <v>15542</v>
      </c>
    </row>
    <row r="1651">
      <c r="A1651" s="1" t="s">
        <v>15543</v>
      </c>
      <c r="B1651" s="1" t="s">
        <v>6</v>
      </c>
      <c r="C1651" s="1" t="s">
        <v>2328</v>
      </c>
      <c r="D1651" s="1"/>
      <c r="E1651" s="1" t="s">
        <v>15544</v>
      </c>
      <c r="F1651" s="1" t="s">
        <v>13919</v>
      </c>
      <c r="G1651" s="1" t="s">
        <v>8513</v>
      </c>
      <c r="H1651" s="1" t="s">
        <v>15545</v>
      </c>
      <c r="I1651" s="1">
        <v>2015.0</v>
      </c>
      <c r="J1651" s="1" t="s">
        <v>8507</v>
      </c>
      <c r="K1651" s="1" t="s">
        <v>563</v>
      </c>
      <c r="L1651" s="1" t="s">
        <v>8646</v>
      </c>
      <c r="M1651" s="1" t="s">
        <v>15546</v>
      </c>
    </row>
    <row r="1652">
      <c r="A1652" s="1" t="s">
        <v>15547</v>
      </c>
      <c r="B1652" s="1" t="s">
        <v>6</v>
      </c>
      <c r="C1652" s="1" t="s">
        <v>2329</v>
      </c>
      <c r="D1652" s="1"/>
      <c r="E1652" s="1" t="s">
        <v>15548</v>
      </c>
      <c r="F1652" s="1" t="s">
        <v>15549</v>
      </c>
      <c r="G1652" s="1" t="s">
        <v>8611</v>
      </c>
      <c r="H1652" s="1" t="s">
        <v>8576</v>
      </c>
      <c r="I1652" s="1">
        <v>2018.0</v>
      </c>
      <c r="J1652" s="1" t="s">
        <v>8493</v>
      </c>
      <c r="K1652" s="1" t="s">
        <v>580</v>
      </c>
      <c r="L1652" s="1" t="s">
        <v>8691</v>
      </c>
      <c r="M1652" s="1" t="s">
        <v>15550</v>
      </c>
    </row>
    <row r="1653">
      <c r="A1653" s="1" t="s">
        <v>15551</v>
      </c>
      <c r="B1653" s="1" t="s">
        <v>6</v>
      </c>
      <c r="C1653" s="1" t="s">
        <v>2330</v>
      </c>
      <c r="D1653" s="1"/>
      <c r="E1653" s="1" t="s">
        <v>12722</v>
      </c>
      <c r="F1653" s="1" t="s">
        <v>15552</v>
      </c>
      <c r="G1653" s="1" t="s">
        <v>15553</v>
      </c>
      <c r="H1653" s="1" t="s">
        <v>9361</v>
      </c>
      <c r="I1653" s="1">
        <v>2019.0</v>
      </c>
      <c r="J1653" s="1" t="s">
        <v>8493</v>
      </c>
      <c r="K1653" s="1" t="s">
        <v>645</v>
      </c>
      <c r="L1653" s="1" t="s">
        <v>8590</v>
      </c>
      <c r="M1653" s="1" t="s">
        <v>15554</v>
      </c>
    </row>
    <row r="1654">
      <c r="A1654" s="1" t="s">
        <v>15555</v>
      </c>
      <c r="B1654" s="1" t="s">
        <v>7</v>
      </c>
      <c r="C1654" s="1" t="s">
        <v>2331</v>
      </c>
      <c r="F1654" s="1" t="s">
        <v>15556</v>
      </c>
      <c r="G1654" s="1" t="s">
        <v>8611</v>
      </c>
      <c r="H1654" s="1" t="s">
        <v>9596</v>
      </c>
      <c r="I1654" s="1">
        <v>2008.0</v>
      </c>
      <c r="J1654" s="1" t="s">
        <v>8493</v>
      </c>
      <c r="K1654" s="1" t="s">
        <v>536</v>
      </c>
      <c r="L1654" s="1" t="s">
        <v>15557</v>
      </c>
      <c r="M1654" s="1" t="s">
        <v>15558</v>
      </c>
    </row>
    <row r="1655">
      <c r="A1655" s="1" t="s">
        <v>15559</v>
      </c>
      <c r="B1655" s="1" t="s">
        <v>7</v>
      </c>
      <c r="C1655" s="1" t="s">
        <v>2332</v>
      </c>
      <c r="F1655" s="1" t="s">
        <v>15560</v>
      </c>
      <c r="G1655" s="1" t="s">
        <v>8513</v>
      </c>
      <c r="H1655" s="1" t="s">
        <v>8897</v>
      </c>
      <c r="I1655" s="1">
        <v>2020.0</v>
      </c>
      <c r="J1655" s="1" t="s">
        <v>8493</v>
      </c>
      <c r="K1655" s="1" t="s">
        <v>571</v>
      </c>
      <c r="L1655" s="1" t="s">
        <v>10273</v>
      </c>
      <c r="M1655" s="1" t="s">
        <v>15561</v>
      </c>
    </row>
    <row r="1656">
      <c r="A1656" s="1" t="s">
        <v>15562</v>
      </c>
      <c r="B1656" s="1" t="s">
        <v>6</v>
      </c>
      <c r="C1656" s="1" t="s">
        <v>2333</v>
      </c>
      <c r="D1656" s="1"/>
      <c r="E1656" s="1" t="s">
        <v>15563</v>
      </c>
      <c r="F1656" s="1" t="s">
        <v>15564</v>
      </c>
      <c r="G1656" s="1" t="s">
        <v>8513</v>
      </c>
      <c r="H1656" s="1" t="s">
        <v>13175</v>
      </c>
      <c r="I1656" s="1">
        <v>2019.0</v>
      </c>
      <c r="J1656" s="1" t="s">
        <v>8547</v>
      </c>
      <c r="K1656" s="1" t="s">
        <v>530</v>
      </c>
      <c r="L1656" s="1" t="s">
        <v>9836</v>
      </c>
      <c r="M1656" s="1" t="s">
        <v>15565</v>
      </c>
    </row>
    <row r="1657">
      <c r="A1657" s="1" t="s">
        <v>15566</v>
      </c>
      <c r="B1657" s="1" t="s">
        <v>6</v>
      </c>
      <c r="C1657" s="1" t="s">
        <v>2334</v>
      </c>
      <c r="D1657" s="1"/>
      <c r="E1657" s="1" t="s">
        <v>15567</v>
      </c>
      <c r="F1657" s="1" t="s">
        <v>15568</v>
      </c>
      <c r="G1657" s="1" t="s">
        <v>8545</v>
      </c>
      <c r="H1657" s="1" t="s">
        <v>9017</v>
      </c>
      <c r="I1657" s="1">
        <v>2006.0</v>
      </c>
      <c r="J1657" s="1" t="s">
        <v>8547</v>
      </c>
      <c r="K1657" s="1" t="s">
        <v>597</v>
      </c>
      <c r="L1657" s="1" t="s">
        <v>11715</v>
      </c>
      <c r="M1657" s="1" t="s">
        <v>15569</v>
      </c>
    </row>
    <row r="1658">
      <c r="A1658" s="1" t="s">
        <v>15570</v>
      </c>
      <c r="B1658" s="1" t="s">
        <v>6</v>
      </c>
      <c r="C1658" s="1" t="s">
        <v>2335</v>
      </c>
      <c r="D1658" s="1"/>
      <c r="E1658" s="1" t="s">
        <v>15571</v>
      </c>
      <c r="F1658" s="1" t="s">
        <v>15572</v>
      </c>
      <c r="G1658" s="1" t="s">
        <v>8513</v>
      </c>
      <c r="H1658" s="1" t="s">
        <v>10602</v>
      </c>
      <c r="I1658" s="1">
        <v>2018.0</v>
      </c>
      <c r="J1658" s="1" t="s">
        <v>8547</v>
      </c>
      <c r="K1658" s="1" t="s">
        <v>694</v>
      </c>
      <c r="L1658" s="1" t="s">
        <v>8559</v>
      </c>
      <c r="M1658" s="1" t="s">
        <v>15573</v>
      </c>
    </row>
    <row r="1659">
      <c r="A1659" s="1" t="s">
        <v>15574</v>
      </c>
      <c r="B1659" s="1" t="s">
        <v>6</v>
      </c>
      <c r="C1659" s="1" t="s">
        <v>2336</v>
      </c>
      <c r="D1659" s="1"/>
      <c r="E1659" s="1" t="s">
        <v>15575</v>
      </c>
      <c r="F1659" s="1" t="s">
        <v>15576</v>
      </c>
      <c r="G1659" s="1" t="s">
        <v>8513</v>
      </c>
      <c r="H1659" s="1" t="s">
        <v>9921</v>
      </c>
      <c r="I1659" s="1">
        <v>2019.0</v>
      </c>
      <c r="J1659" s="1" t="s">
        <v>8613</v>
      </c>
      <c r="K1659" s="1" t="s">
        <v>694</v>
      </c>
      <c r="L1659" s="1" t="s">
        <v>12311</v>
      </c>
      <c r="M1659" s="1" t="s">
        <v>15577</v>
      </c>
    </row>
    <row r="1660">
      <c r="A1660" s="1" t="s">
        <v>15578</v>
      </c>
      <c r="B1660" s="1" t="s">
        <v>7</v>
      </c>
      <c r="C1660" s="1" t="s">
        <v>2337</v>
      </c>
      <c r="F1660" s="1" t="s">
        <v>15579</v>
      </c>
      <c r="G1660" s="1" t="s">
        <v>15580</v>
      </c>
      <c r="H1660" s="1" t="s">
        <v>8662</v>
      </c>
      <c r="I1660" s="1">
        <v>2020.0</v>
      </c>
      <c r="J1660" s="1" t="s">
        <v>8493</v>
      </c>
      <c r="K1660" s="1" t="s">
        <v>571</v>
      </c>
      <c r="L1660" s="1" t="s">
        <v>8565</v>
      </c>
      <c r="M1660" s="1" t="s">
        <v>15581</v>
      </c>
    </row>
    <row r="1661">
      <c r="A1661" s="1" t="s">
        <v>15582</v>
      </c>
      <c r="B1661" s="1" t="s">
        <v>7</v>
      </c>
      <c r="C1661" s="1" t="s">
        <v>2338</v>
      </c>
      <c r="G1661" s="1" t="s">
        <v>8513</v>
      </c>
      <c r="H1661" s="1" t="s">
        <v>15583</v>
      </c>
      <c r="I1661" s="1">
        <v>2020.0</v>
      </c>
      <c r="J1661" s="1" t="s">
        <v>8493</v>
      </c>
      <c r="K1661" s="1" t="s">
        <v>536</v>
      </c>
      <c r="L1661" s="1" t="s">
        <v>9208</v>
      </c>
      <c r="M1661" s="1" t="s">
        <v>15584</v>
      </c>
    </row>
    <row r="1662">
      <c r="A1662" s="1" t="s">
        <v>15585</v>
      </c>
      <c r="B1662" s="1" t="s">
        <v>6</v>
      </c>
      <c r="C1662" s="1" t="s">
        <v>2339</v>
      </c>
      <c r="D1662" s="1"/>
      <c r="E1662" s="1" t="s">
        <v>15586</v>
      </c>
      <c r="F1662" s="1" t="s">
        <v>15587</v>
      </c>
      <c r="G1662" s="1" t="s">
        <v>8513</v>
      </c>
      <c r="H1662" s="1" t="s">
        <v>10154</v>
      </c>
      <c r="I1662" s="1">
        <v>2016.0</v>
      </c>
      <c r="J1662" s="1" t="s">
        <v>8515</v>
      </c>
      <c r="K1662" s="1" t="s">
        <v>645</v>
      </c>
      <c r="L1662" s="1" t="s">
        <v>8607</v>
      </c>
      <c r="M1662" s="1" t="s">
        <v>15588</v>
      </c>
    </row>
    <row r="1663">
      <c r="A1663" s="1" t="s">
        <v>15589</v>
      </c>
      <c r="B1663" s="1" t="s">
        <v>6</v>
      </c>
      <c r="C1663" s="1" t="s">
        <v>2340</v>
      </c>
      <c r="D1663" s="1"/>
      <c r="E1663" s="1" t="s">
        <v>15590</v>
      </c>
      <c r="F1663" s="1" t="s">
        <v>15591</v>
      </c>
      <c r="G1663" s="1" t="s">
        <v>8545</v>
      </c>
      <c r="H1663" s="1" t="s">
        <v>14923</v>
      </c>
      <c r="I1663" s="1">
        <v>2016.0</v>
      </c>
      <c r="J1663" s="1" t="s">
        <v>8547</v>
      </c>
      <c r="K1663" s="1" t="s">
        <v>681</v>
      </c>
      <c r="L1663" s="1" t="s">
        <v>8607</v>
      </c>
      <c r="M1663" s="1" t="s">
        <v>15592</v>
      </c>
    </row>
    <row r="1664">
      <c r="A1664" s="1" t="s">
        <v>15593</v>
      </c>
      <c r="B1664" s="1" t="s">
        <v>6</v>
      </c>
      <c r="C1664" s="1" t="s">
        <v>2341</v>
      </c>
      <c r="D1664" s="1"/>
      <c r="E1664" s="1" t="s">
        <v>9939</v>
      </c>
      <c r="F1664" s="1" t="s">
        <v>15594</v>
      </c>
      <c r="G1664" s="1" t="s">
        <v>8513</v>
      </c>
      <c r="H1664" s="1" t="s">
        <v>9941</v>
      </c>
      <c r="I1664" s="1">
        <v>2012.0</v>
      </c>
      <c r="J1664" s="1" t="s">
        <v>15595</v>
      </c>
      <c r="K1664" s="1" t="s">
        <v>2342</v>
      </c>
      <c r="L1664" s="1" t="s">
        <v>9104</v>
      </c>
      <c r="M1664" s="1" t="s">
        <v>15596</v>
      </c>
    </row>
    <row r="1665">
      <c r="A1665" s="1" t="s">
        <v>15597</v>
      </c>
      <c r="B1665" s="1" t="s">
        <v>6</v>
      </c>
      <c r="C1665" s="1" t="s">
        <v>2343</v>
      </c>
      <c r="D1665" s="1"/>
      <c r="E1665" s="1" t="s">
        <v>15598</v>
      </c>
      <c r="F1665" s="1" t="s">
        <v>15599</v>
      </c>
      <c r="G1665" s="1" t="s">
        <v>9297</v>
      </c>
      <c r="H1665" s="1" t="s">
        <v>8882</v>
      </c>
      <c r="I1665" s="1">
        <v>2018.0</v>
      </c>
      <c r="J1665" s="1" t="s">
        <v>8493</v>
      </c>
      <c r="K1665" s="1" t="s">
        <v>569</v>
      </c>
      <c r="L1665" s="1" t="s">
        <v>8709</v>
      </c>
      <c r="M1665" s="1" t="s">
        <v>15600</v>
      </c>
    </row>
    <row r="1666">
      <c r="A1666" s="1" t="s">
        <v>15601</v>
      </c>
      <c r="B1666" s="1" t="s">
        <v>7</v>
      </c>
      <c r="C1666" s="1" t="s">
        <v>2344</v>
      </c>
      <c r="F1666" s="1" t="s">
        <v>15602</v>
      </c>
      <c r="G1666" s="1" t="s">
        <v>8655</v>
      </c>
      <c r="H1666" s="1" t="s">
        <v>8535</v>
      </c>
      <c r="I1666" s="1">
        <v>2016.0</v>
      </c>
      <c r="J1666" s="1" t="s">
        <v>8493</v>
      </c>
      <c r="K1666" s="1" t="s">
        <v>536</v>
      </c>
      <c r="L1666" s="1" t="s">
        <v>11234</v>
      </c>
      <c r="M1666" s="1" t="s">
        <v>15603</v>
      </c>
    </row>
    <row r="1667">
      <c r="A1667" s="1" t="s">
        <v>15604</v>
      </c>
      <c r="B1667" s="1" t="s">
        <v>6</v>
      </c>
      <c r="C1667" s="1" t="s">
        <v>2345</v>
      </c>
      <c r="D1667" s="1"/>
      <c r="E1667" s="1" t="s">
        <v>15605</v>
      </c>
      <c r="F1667" s="1" t="s">
        <v>15606</v>
      </c>
      <c r="G1667" s="1" t="s">
        <v>8672</v>
      </c>
      <c r="H1667" s="1" t="s">
        <v>9472</v>
      </c>
      <c r="I1667" s="1">
        <v>2011.0</v>
      </c>
      <c r="J1667" s="1" t="s">
        <v>8613</v>
      </c>
      <c r="K1667" s="1" t="s">
        <v>673</v>
      </c>
      <c r="L1667" s="1" t="s">
        <v>8697</v>
      </c>
      <c r="M1667" s="1" t="s">
        <v>15607</v>
      </c>
    </row>
    <row r="1668">
      <c r="A1668" s="1" t="s">
        <v>15608</v>
      </c>
      <c r="B1668" s="1" t="s">
        <v>7</v>
      </c>
      <c r="C1668" s="1" t="s">
        <v>2346</v>
      </c>
      <c r="F1668" s="1" t="s">
        <v>15609</v>
      </c>
      <c r="G1668" s="1" t="s">
        <v>8513</v>
      </c>
      <c r="H1668" s="1" t="s">
        <v>11332</v>
      </c>
      <c r="I1668" s="1">
        <v>2019.0</v>
      </c>
      <c r="J1668" s="1" t="s">
        <v>8493</v>
      </c>
      <c r="K1668" s="1" t="s">
        <v>628</v>
      </c>
      <c r="L1668" s="1" t="s">
        <v>10273</v>
      </c>
      <c r="M1668" s="1" t="s">
        <v>15610</v>
      </c>
    </row>
    <row r="1669">
      <c r="A1669" s="1" t="s">
        <v>15611</v>
      </c>
      <c r="B1669" s="1" t="s">
        <v>6</v>
      </c>
      <c r="C1669" s="1" t="s">
        <v>2347</v>
      </c>
      <c r="D1669" s="1"/>
      <c r="E1669" s="1" t="s">
        <v>15612</v>
      </c>
      <c r="F1669" s="1" t="s">
        <v>15613</v>
      </c>
      <c r="G1669" s="1" t="s">
        <v>8545</v>
      </c>
      <c r="H1669" s="1" t="s">
        <v>15614</v>
      </c>
      <c r="I1669" s="1">
        <v>2016.0</v>
      </c>
      <c r="J1669" s="1" t="s">
        <v>8547</v>
      </c>
      <c r="K1669" s="1" t="s">
        <v>554</v>
      </c>
      <c r="L1669" s="1" t="s">
        <v>8709</v>
      </c>
      <c r="M1669" s="1" t="s">
        <v>15615</v>
      </c>
    </row>
    <row r="1670">
      <c r="A1670" s="1" t="s">
        <v>15616</v>
      </c>
      <c r="B1670" s="1" t="s">
        <v>6</v>
      </c>
      <c r="C1670" s="1" t="s">
        <v>2348</v>
      </c>
      <c r="D1670" s="1"/>
      <c r="E1670" s="1" t="s">
        <v>15617</v>
      </c>
      <c r="F1670" s="1" t="s">
        <v>15618</v>
      </c>
      <c r="G1670" s="1" t="s">
        <v>8513</v>
      </c>
      <c r="H1670" s="1" t="s">
        <v>10022</v>
      </c>
      <c r="I1670" s="1">
        <v>2010.0</v>
      </c>
      <c r="J1670" s="1" t="s">
        <v>8507</v>
      </c>
      <c r="K1670" s="1" t="s">
        <v>528</v>
      </c>
      <c r="L1670" s="1" t="s">
        <v>8691</v>
      </c>
      <c r="M1670" s="1" t="s">
        <v>15619</v>
      </c>
    </row>
    <row r="1671">
      <c r="A1671" s="1" t="s">
        <v>15620</v>
      </c>
      <c r="B1671" s="1" t="s">
        <v>7</v>
      </c>
      <c r="C1671" s="1" t="s">
        <v>2349</v>
      </c>
      <c r="F1671" s="1" t="s">
        <v>15621</v>
      </c>
      <c r="G1671" s="1" t="s">
        <v>8513</v>
      </c>
      <c r="H1671" s="1" t="s">
        <v>8564</v>
      </c>
      <c r="I1671" s="1">
        <v>2018.0</v>
      </c>
      <c r="J1671" s="1" t="s">
        <v>8613</v>
      </c>
      <c r="K1671" s="1" t="s">
        <v>536</v>
      </c>
      <c r="L1671" s="1" t="s">
        <v>8650</v>
      </c>
      <c r="M1671" s="1" t="s">
        <v>15622</v>
      </c>
    </row>
    <row r="1672">
      <c r="A1672" s="1" t="s">
        <v>15623</v>
      </c>
      <c r="B1672" s="1" t="s">
        <v>6</v>
      </c>
      <c r="C1672" s="1" t="s">
        <v>2350</v>
      </c>
      <c r="D1672" s="1"/>
      <c r="E1672" s="1" t="s">
        <v>15624</v>
      </c>
      <c r="F1672" s="1" t="s">
        <v>15625</v>
      </c>
      <c r="G1672" s="1" t="s">
        <v>10354</v>
      </c>
      <c r="H1672" s="1" t="s">
        <v>10587</v>
      </c>
      <c r="I1672" s="1">
        <v>2020.0</v>
      </c>
      <c r="J1672" s="1" t="s">
        <v>8547</v>
      </c>
      <c r="K1672" s="1" t="s">
        <v>552</v>
      </c>
      <c r="L1672" s="1" t="s">
        <v>8724</v>
      </c>
      <c r="M1672" s="1" t="s">
        <v>15626</v>
      </c>
    </row>
    <row r="1673">
      <c r="A1673" s="1" t="s">
        <v>15627</v>
      </c>
      <c r="B1673" s="1" t="s">
        <v>6</v>
      </c>
      <c r="C1673" s="1" t="s">
        <v>2351</v>
      </c>
      <c r="D1673" s="1"/>
      <c r="E1673" s="1" t="s">
        <v>15628</v>
      </c>
      <c r="F1673" s="1" t="s">
        <v>15629</v>
      </c>
      <c r="G1673" s="1" t="s">
        <v>8513</v>
      </c>
      <c r="H1673" s="1" t="s">
        <v>15630</v>
      </c>
      <c r="I1673" s="1">
        <v>2017.0</v>
      </c>
      <c r="J1673" s="1" t="s">
        <v>8507</v>
      </c>
      <c r="K1673" s="1" t="s">
        <v>894</v>
      </c>
      <c r="L1673" s="1" t="s">
        <v>9836</v>
      </c>
      <c r="M1673" s="1" t="s">
        <v>15631</v>
      </c>
    </row>
    <row r="1674">
      <c r="A1674" s="1" t="s">
        <v>15632</v>
      </c>
      <c r="B1674" s="1" t="s">
        <v>6</v>
      </c>
      <c r="C1674" s="1" t="s">
        <v>2352</v>
      </c>
      <c r="D1674" s="1"/>
      <c r="E1674" s="1" t="s">
        <v>15633</v>
      </c>
      <c r="F1674" s="1" t="s">
        <v>15634</v>
      </c>
      <c r="G1674" s="1" t="s">
        <v>8513</v>
      </c>
      <c r="H1674" s="1" t="s">
        <v>12213</v>
      </c>
      <c r="I1674" s="1">
        <v>2017.0</v>
      </c>
      <c r="J1674" s="1" t="s">
        <v>8493</v>
      </c>
      <c r="K1674" s="1" t="s">
        <v>569</v>
      </c>
      <c r="L1674" s="1" t="s">
        <v>8858</v>
      </c>
      <c r="M1674" s="1" t="s">
        <v>15635</v>
      </c>
    </row>
    <row r="1675">
      <c r="A1675" s="1" t="s">
        <v>15636</v>
      </c>
      <c r="B1675" s="1" t="s">
        <v>6</v>
      </c>
      <c r="C1675" s="1" t="s">
        <v>2353</v>
      </c>
      <c r="D1675" s="1"/>
      <c r="E1675" s="1" t="s">
        <v>15637</v>
      </c>
      <c r="F1675" s="1" t="s">
        <v>15638</v>
      </c>
      <c r="G1675" s="1" t="s">
        <v>15639</v>
      </c>
      <c r="H1675" s="1" t="s">
        <v>9567</v>
      </c>
      <c r="I1675" s="1">
        <v>2020.0</v>
      </c>
      <c r="J1675" s="1" t="s">
        <v>8507</v>
      </c>
      <c r="K1675" s="1" t="s">
        <v>645</v>
      </c>
      <c r="L1675" s="1" t="s">
        <v>9836</v>
      </c>
      <c r="M1675" s="1" t="s">
        <v>15640</v>
      </c>
    </row>
    <row r="1676">
      <c r="A1676" s="1" t="s">
        <v>15641</v>
      </c>
      <c r="B1676" s="1" t="s">
        <v>6</v>
      </c>
      <c r="C1676" s="1" t="s">
        <v>2354</v>
      </c>
      <c r="D1676" s="1"/>
      <c r="E1676" s="1" t="s">
        <v>13551</v>
      </c>
      <c r="F1676" s="1" t="s">
        <v>15642</v>
      </c>
      <c r="G1676" s="1" t="s">
        <v>10350</v>
      </c>
      <c r="H1676" s="1" t="s">
        <v>15643</v>
      </c>
      <c r="I1676" s="1">
        <v>2017.0</v>
      </c>
      <c r="J1676" s="1" t="s">
        <v>8507</v>
      </c>
      <c r="K1676" s="1" t="s">
        <v>761</v>
      </c>
      <c r="L1676" s="1" t="s">
        <v>8783</v>
      </c>
      <c r="M1676" s="1" t="s">
        <v>15644</v>
      </c>
    </row>
    <row r="1677">
      <c r="A1677" s="1" t="s">
        <v>15645</v>
      </c>
      <c r="B1677" s="1" t="s">
        <v>6</v>
      </c>
      <c r="C1677" s="1" t="s">
        <v>2355</v>
      </c>
      <c r="D1677" s="1"/>
      <c r="E1677" s="1" t="s">
        <v>15646</v>
      </c>
      <c r="F1677" s="1" t="s">
        <v>15647</v>
      </c>
      <c r="G1677" s="1" t="s">
        <v>8513</v>
      </c>
      <c r="H1677" s="1" t="s">
        <v>15648</v>
      </c>
      <c r="I1677" s="1">
        <v>2020.0</v>
      </c>
      <c r="J1677" s="1" t="s">
        <v>8493</v>
      </c>
      <c r="K1677" s="1" t="s">
        <v>1134</v>
      </c>
      <c r="L1677" s="1" t="s">
        <v>8691</v>
      </c>
      <c r="M1677" s="1" t="s">
        <v>15649</v>
      </c>
    </row>
    <row r="1678">
      <c r="A1678" s="1" t="s">
        <v>15650</v>
      </c>
      <c r="B1678" s="1" t="s">
        <v>6</v>
      </c>
      <c r="C1678" s="1" t="s">
        <v>2356</v>
      </c>
      <c r="D1678" s="1"/>
      <c r="E1678" s="1" t="s">
        <v>15651</v>
      </c>
      <c r="F1678" s="1" t="s">
        <v>15652</v>
      </c>
      <c r="G1678" s="1" t="s">
        <v>8611</v>
      </c>
      <c r="H1678" s="1" t="s">
        <v>8965</v>
      </c>
      <c r="I1678" s="1">
        <v>2017.0</v>
      </c>
      <c r="J1678" s="1" t="s">
        <v>8493</v>
      </c>
      <c r="K1678" s="1" t="s">
        <v>677</v>
      </c>
      <c r="L1678" s="1" t="s">
        <v>15653</v>
      </c>
      <c r="M1678" s="1" t="s">
        <v>15654</v>
      </c>
    </row>
    <row r="1679">
      <c r="A1679" s="1" t="s">
        <v>15655</v>
      </c>
      <c r="B1679" s="1" t="s">
        <v>6</v>
      </c>
      <c r="C1679" s="1" t="s">
        <v>2357</v>
      </c>
      <c r="D1679" s="1"/>
      <c r="E1679" s="1" t="s">
        <v>15656</v>
      </c>
      <c r="F1679" s="1" t="s">
        <v>15657</v>
      </c>
      <c r="G1679" s="1" t="s">
        <v>8527</v>
      </c>
      <c r="H1679" s="1" t="s">
        <v>8729</v>
      </c>
      <c r="I1679" s="1">
        <v>2016.0</v>
      </c>
      <c r="J1679" s="1" t="s">
        <v>8547</v>
      </c>
      <c r="K1679" s="1" t="s">
        <v>620</v>
      </c>
      <c r="L1679" s="1" t="s">
        <v>8724</v>
      </c>
      <c r="M1679" s="1" t="s">
        <v>15658</v>
      </c>
    </row>
    <row r="1680">
      <c r="A1680" s="1" t="s">
        <v>15659</v>
      </c>
      <c r="B1680" s="1" t="s">
        <v>6</v>
      </c>
      <c r="C1680" s="1" t="s">
        <v>2358</v>
      </c>
      <c r="D1680" s="1"/>
      <c r="E1680" s="1" t="s">
        <v>15660</v>
      </c>
      <c r="F1680" s="1" t="s">
        <v>15661</v>
      </c>
      <c r="G1680" s="1" t="s">
        <v>8545</v>
      </c>
      <c r="H1680" s="1" t="s">
        <v>10663</v>
      </c>
      <c r="I1680" s="1">
        <v>2014.0</v>
      </c>
      <c r="J1680" s="1" t="s">
        <v>8547</v>
      </c>
      <c r="K1680" s="1" t="s">
        <v>888</v>
      </c>
      <c r="L1680" s="1" t="s">
        <v>8709</v>
      </c>
      <c r="M1680" s="1" t="s">
        <v>15662</v>
      </c>
    </row>
    <row r="1681">
      <c r="A1681" s="1" t="s">
        <v>15663</v>
      </c>
      <c r="B1681" s="1" t="s">
        <v>6</v>
      </c>
      <c r="C1681" s="1" t="s">
        <v>2359</v>
      </c>
      <c r="D1681" s="1"/>
      <c r="E1681" s="1" t="s">
        <v>15664</v>
      </c>
      <c r="F1681" s="1" t="s">
        <v>15665</v>
      </c>
      <c r="G1681" s="1" t="s">
        <v>15666</v>
      </c>
      <c r="H1681" s="1" t="s">
        <v>13421</v>
      </c>
      <c r="I1681" s="1">
        <v>2017.0</v>
      </c>
      <c r="J1681" s="1" t="s">
        <v>9260</v>
      </c>
      <c r="K1681" s="1" t="s">
        <v>528</v>
      </c>
      <c r="L1681" s="1" t="s">
        <v>9104</v>
      </c>
      <c r="M1681" s="1" t="s">
        <v>15667</v>
      </c>
    </row>
    <row r="1682">
      <c r="A1682" s="1" t="s">
        <v>15668</v>
      </c>
      <c r="B1682" s="1" t="s">
        <v>7</v>
      </c>
      <c r="C1682" s="1" t="s">
        <v>2360</v>
      </c>
      <c r="F1682" s="1" t="s">
        <v>15669</v>
      </c>
      <c r="G1682" s="1" t="s">
        <v>8513</v>
      </c>
      <c r="H1682" s="1" t="s">
        <v>10690</v>
      </c>
      <c r="I1682" s="1">
        <v>2017.0</v>
      </c>
      <c r="J1682" s="1" t="s">
        <v>8493</v>
      </c>
      <c r="K1682" s="1" t="s">
        <v>628</v>
      </c>
      <c r="L1682" s="1" t="s">
        <v>8852</v>
      </c>
      <c r="M1682" s="1" t="s">
        <v>15670</v>
      </c>
    </row>
    <row r="1683">
      <c r="A1683" s="1" t="s">
        <v>15671</v>
      </c>
      <c r="B1683" s="1" t="s">
        <v>7</v>
      </c>
      <c r="C1683" s="1" t="s">
        <v>2361</v>
      </c>
      <c r="F1683" s="1" t="s">
        <v>15672</v>
      </c>
      <c r="G1683" s="1" t="s">
        <v>9223</v>
      </c>
      <c r="H1683" s="1" t="s">
        <v>8528</v>
      </c>
      <c r="I1683" s="1">
        <v>2016.0</v>
      </c>
      <c r="J1683" s="1" t="s">
        <v>8493</v>
      </c>
      <c r="K1683" s="1" t="s">
        <v>536</v>
      </c>
      <c r="L1683" s="1" t="s">
        <v>8565</v>
      </c>
      <c r="M1683" s="1" t="s">
        <v>15673</v>
      </c>
    </row>
    <row r="1684">
      <c r="A1684" s="1" t="s">
        <v>15674</v>
      </c>
      <c r="B1684" s="1" t="s">
        <v>6</v>
      </c>
      <c r="C1684" s="1" t="s">
        <v>2362</v>
      </c>
      <c r="D1684" s="1"/>
      <c r="E1684" s="1" t="s">
        <v>15675</v>
      </c>
      <c r="F1684" s="1" t="s">
        <v>15676</v>
      </c>
      <c r="G1684" s="1" t="s">
        <v>8545</v>
      </c>
      <c r="H1684" s="1" t="s">
        <v>10966</v>
      </c>
      <c r="I1684" s="1">
        <v>2013.0</v>
      </c>
      <c r="J1684" s="1" t="s">
        <v>8547</v>
      </c>
      <c r="K1684" s="1" t="s">
        <v>602</v>
      </c>
      <c r="L1684" s="1" t="s">
        <v>8709</v>
      </c>
      <c r="M1684" s="1" t="s">
        <v>15677</v>
      </c>
    </row>
    <row r="1685">
      <c r="A1685" s="1" t="s">
        <v>15678</v>
      </c>
      <c r="B1685" s="1" t="s">
        <v>6</v>
      </c>
      <c r="C1685" s="1" t="s">
        <v>2363</v>
      </c>
      <c r="D1685" s="1"/>
      <c r="E1685" s="1" t="s">
        <v>15679</v>
      </c>
      <c r="F1685" s="1" t="s">
        <v>15680</v>
      </c>
      <c r="G1685" s="1" t="s">
        <v>8545</v>
      </c>
      <c r="H1685" s="1" t="s">
        <v>10559</v>
      </c>
      <c r="I1685" s="1">
        <v>2002.0</v>
      </c>
      <c r="J1685" s="1" t="s">
        <v>8493</v>
      </c>
      <c r="K1685" s="1" t="s">
        <v>836</v>
      </c>
      <c r="L1685" s="1" t="s">
        <v>9084</v>
      </c>
      <c r="M1685" s="1" t="s">
        <v>15681</v>
      </c>
    </row>
    <row r="1686">
      <c r="A1686" s="1" t="s">
        <v>15682</v>
      </c>
      <c r="B1686" s="1" t="s">
        <v>6</v>
      </c>
      <c r="C1686" s="1" t="s">
        <v>2364</v>
      </c>
      <c r="D1686" s="1"/>
      <c r="E1686" s="1" t="s">
        <v>15683</v>
      </c>
      <c r="F1686" s="1" t="s">
        <v>15684</v>
      </c>
      <c r="G1686" s="1" t="s">
        <v>8513</v>
      </c>
      <c r="H1686" s="1" t="s">
        <v>15685</v>
      </c>
      <c r="I1686" s="1">
        <v>2017.0</v>
      </c>
      <c r="J1686" s="1" t="s">
        <v>8493</v>
      </c>
      <c r="K1686" s="1" t="s">
        <v>664</v>
      </c>
      <c r="L1686" s="1" t="s">
        <v>9641</v>
      </c>
      <c r="M1686" s="1" t="s">
        <v>15686</v>
      </c>
    </row>
    <row r="1687">
      <c r="A1687" s="1" t="s">
        <v>15687</v>
      </c>
      <c r="B1687" s="1" t="s">
        <v>6</v>
      </c>
      <c r="C1687" s="1" t="s">
        <v>2365</v>
      </c>
      <c r="D1687" s="1"/>
      <c r="E1687" s="1" t="s">
        <v>15688</v>
      </c>
      <c r="F1687" s="1" t="s">
        <v>15689</v>
      </c>
      <c r="G1687" s="1" t="s">
        <v>8513</v>
      </c>
      <c r="H1687" s="1" t="s">
        <v>13446</v>
      </c>
      <c r="I1687" s="1">
        <v>2008.0</v>
      </c>
      <c r="J1687" s="1" t="s">
        <v>8507</v>
      </c>
      <c r="K1687" s="1" t="s">
        <v>720</v>
      </c>
      <c r="L1687" s="1" t="s">
        <v>9174</v>
      </c>
      <c r="M1687" s="1" t="s">
        <v>15690</v>
      </c>
    </row>
    <row r="1688">
      <c r="A1688" s="1" t="s">
        <v>15691</v>
      </c>
      <c r="B1688" s="1" t="s">
        <v>6</v>
      </c>
      <c r="C1688" s="1" t="s">
        <v>2366</v>
      </c>
      <c r="D1688" s="1"/>
      <c r="E1688" s="1" t="s">
        <v>15692</v>
      </c>
      <c r="F1688" s="1" t="s">
        <v>15693</v>
      </c>
      <c r="G1688" s="1" t="s">
        <v>8513</v>
      </c>
      <c r="H1688" s="1" t="s">
        <v>9493</v>
      </c>
      <c r="I1688" s="1">
        <v>2016.0</v>
      </c>
      <c r="J1688" s="1" t="s">
        <v>8547</v>
      </c>
      <c r="K1688" s="1" t="s">
        <v>1034</v>
      </c>
      <c r="L1688" s="1" t="s">
        <v>8646</v>
      </c>
      <c r="M1688" s="1" t="s">
        <v>15694</v>
      </c>
    </row>
    <row r="1689">
      <c r="A1689" s="1" t="s">
        <v>15695</v>
      </c>
      <c r="B1689" s="1" t="s">
        <v>7</v>
      </c>
      <c r="C1689" s="1" t="s">
        <v>2367</v>
      </c>
      <c r="D1689" s="1"/>
      <c r="E1689" s="1" t="s">
        <v>15696</v>
      </c>
      <c r="F1689" s="1" t="s">
        <v>15697</v>
      </c>
      <c r="G1689" s="1" t="s">
        <v>8672</v>
      </c>
      <c r="H1689" s="1" t="s">
        <v>8764</v>
      </c>
      <c r="I1689" s="1">
        <v>2017.0</v>
      </c>
      <c r="J1689" s="1" t="s">
        <v>8547</v>
      </c>
      <c r="K1689" s="1" t="s">
        <v>526</v>
      </c>
      <c r="L1689" s="1" t="s">
        <v>11074</v>
      </c>
      <c r="M1689" s="1" t="s">
        <v>15698</v>
      </c>
    </row>
    <row r="1690">
      <c r="A1690" s="1" t="s">
        <v>15699</v>
      </c>
      <c r="B1690" s="1" t="s">
        <v>6</v>
      </c>
      <c r="C1690" s="1" t="s">
        <v>2368</v>
      </c>
      <c r="D1690" s="1"/>
      <c r="E1690" s="1" t="s">
        <v>15700</v>
      </c>
      <c r="F1690" s="1" t="s">
        <v>15701</v>
      </c>
      <c r="G1690" s="1" t="s">
        <v>8513</v>
      </c>
      <c r="H1690" s="1" t="s">
        <v>15702</v>
      </c>
      <c r="I1690" s="1">
        <v>2017.0</v>
      </c>
      <c r="J1690" s="1" t="s">
        <v>8547</v>
      </c>
      <c r="K1690" s="1" t="s">
        <v>673</v>
      </c>
      <c r="L1690" s="1" t="s">
        <v>8607</v>
      </c>
      <c r="M1690" s="1" t="s">
        <v>15703</v>
      </c>
    </row>
    <row r="1691">
      <c r="A1691" s="1" t="s">
        <v>15704</v>
      </c>
      <c r="B1691" s="1" t="s">
        <v>6</v>
      </c>
      <c r="C1691" s="1" t="s">
        <v>2369</v>
      </c>
      <c r="D1691" s="1"/>
      <c r="E1691" s="1" t="s">
        <v>15705</v>
      </c>
      <c r="F1691" s="1" t="s">
        <v>15706</v>
      </c>
      <c r="G1691" s="1" t="s">
        <v>8545</v>
      </c>
      <c r="H1691" s="1" t="s">
        <v>8980</v>
      </c>
      <c r="I1691" s="1">
        <v>2009.0</v>
      </c>
      <c r="J1691" s="1" t="s">
        <v>8547</v>
      </c>
      <c r="K1691" s="1" t="s">
        <v>565</v>
      </c>
      <c r="L1691" s="1" t="s">
        <v>8501</v>
      </c>
      <c r="M1691" s="1" t="s">
        <v>15707</v>
      </c>
    </row>
    <row r="1692">
      <c r="A1692" s="1" t="s">
        <v>15708</v>
      </c>
      <c r="B1692" s="1" t="s">
        <v>6</v>
      </c>
      <c r="C1692" s="1" t="s">
        <v>2370</v>
      </c>
      <c r="D1692" s="1"/>
      <c r="E1692" s="1" t="s">
        <v>15709</v>
      </c>
      <c r="F1692" s="1" t="s">
        <v>15710</v>
      </c>
      <c r="G1692" s="1" t="s">
        <v>8545</v>
      </c>
      <c r="H1692" s="1" t="s">
        <v>15711</v>
      </c>
      <c r="I1692" s="1">
        <v>2011.0</v>
      </c>
      <c r="J1692" s="1" t="s">
        <v>8493</v>
      </c>
      <c r="K1692" s="1" t="s">
        <v>620</v>
      </c>
      <c r="L1692" s="1" t="s">
        <v>8992</v>
      </c>
      <c r="M1692" s="1" t="s">
        <v>15712</v>
      </c>
    </row>
    <row r="1693">
      <c r="A1693" s="1" t="s">
        <v>15713</v>
      </c>
      <c r="B1693" s="1" t="s">
        <v>7</v>
      </c>
      <c r="C1693" s="1" t="s">
        <v>2371</v>
      </c>
      <c r="F1693" s="1" t="s">
        <v>15714</v>
      </c>
      <c r="G1693" s="1" t="s">
        <v>8545</v>
      </c>
      <c r="H1693" s="1" t="s">
        <v>14146</v>
      </c>
      <c r="I1693" s="1">
        <v>2019.0</v>
      </c>
      <c r="J1693" s="1" t="s">
        <v>8493</v>
      </c>
      <c r="K1693" s="1" t="s">
        <v>536</v>
      </c>
      <c r="L1693" s="1" t="s">
        <v>8565</v>
      </c>
      <c r="M1693" s="1" t="s">
        <v>15715</v>
      </c>
    </row>
    <row r="1694">
      <c r="A1694" s="1" t="s">
        <v>15716</v>
      </c>
      <c r="B1694" s="1" t="s">
        <v>6</v>
      </c>
      <c r="C1694" s="1" t="s">
        <v>2372</v>
      </c>
      <c r="D1694" s="1"/>
      <c r="E1694" s="1" t="s">
        <v>12336</v>
      </c>
      <c r="F1694" s="1" t="s">
        <v>15717</v>
      </c>
      <c r="G1694" s="1" t="s">
        <v>8527</v>
      </c>
      <c r="H1694" s="1" t="s">
        <v>8729</v>
      </c>
      <c r="I1694" s="1">
        <v>2014.0</v>
      </c>
      <c r="J1694" s="1" t="s">
        <v>8547</v>
      </c>
      <c r="K1694" s="1" t="s">
        <v>582</v>
      </c>
      <c r="L1694" s="1" t="s">
        <v>8772</v>
      </c>
      <c r="M1694" s="1" t="s">
        <v>15718</v>
      </c>
    </row>
    <row r="1695">
      <c r="A1695" s="1" t="s">
        <v>15719</v>
      </c>
      <c r="B1695" s="1" t="s">
        <v>6</v>
      </c>
      <c r="C1695" s="1" t="s">
        <v>2373</v>
      </c>
      <c r="D1695" s="1"/>
      <c r="E1695" s="1" t="s">
        <v>15720</v>
      </c>
      <c r="F1695" s="1" t="s">
        <v>15721</v>
      </c>
      <c r="G1695" s="1" t="s">
        <v>8527</v>
      </c>
      <c r="H1695" s="1" t="s">
        <v>11963</v>
      </c>
      <c r="I1695" s="1">
        <v>2018.0</v>
      </c>
      <c r="J1695" s="1" t="s">
        <v>8613</v>
      </c>
      <c r="K1695" s="1" t="s">
        <v>582</v>
      </c>
      <c r="L1695" s="1" t="s">
        <v>8724</v>
      </c>
      <c r="M1695" s="1" t="s">
        <v>15722</v>
      </c>
    </row>
    <row r="1696">
      <c r="A1696" s="1" t="s">
        <v>15723</v>
      </c>
      <c r="B1696" s="1" t="s">
        <v>6</v>
      </c>
      <c r="C1696" s="1" t="s">
        <v>2374</v>
      </c>
      <c r="D1696" s="1"/>
      <c r="E1696" s="1" t="s">
        <v>15724</v>
      </c>
      <c r="F1696" s="1" t="s">
        <v>15725</v>
      </c>
      <c r="G1696" s="1" t="s">
        <v>8513</v>
      </c>
      <c r="H1696" s="1" t="s">
        <v>8619</v>
      </c>
      <c r="I1696" s="1">
        <v>2018.0</v>
      </c>
      <c r="J1696" s="1" t="s">
        <v>8507</v>
      </c>
      <c r="K1696" s="1" t="s">
        <v>700</v>
      </c>
      <c r="L1696" s="1" t="s">
        <v>8858</v>
      </c>
      <c r="M1696" s="1" t="s">
        <v>15726</v>
      </c>
    </row>
    <row r="1697">
      <c r="A1697" s="1" t="s">
        <v>15727</v>
      </c>
      <c r="B1697" s="1" t="s">
        <v>7</v>
      </c>
      <c r="C1697" s="1" t="s">
        <v>2375</v>
      </c>
      <c r="G1697" s="1" t="s">
        <v>8513</v>
      </c>
      <c r="H1697" s="1" t="s">
        <v>15728</v>
      </c>
      <c r="I1697" s="1">
        <v>2020.0</v>
      </c>
      <c r="J1697" s="1" t="s">
        <v>8547</v>
      </c>
      <c r="K1697" s="1" t="s">
        <v>536</v>
      </c>
      <c r="L1697" s="1" t="s">
        <v>8650</v>
      </c>
      <c r="M1697" s="1" t="s">
        <v>15729</v>
      </c>
    </row>
    <row r="1698">
      <c r="A1698" s="1" t="s">
        <v>15730</v>
      </c>
      <c r="B1698" s="1" t="s">
        <v>6</v>
      </c>
      <c r="C1698" s="1" t="s">
        <v>2376</v>
      </c>
      <c r="D1698" s="1"/>
      <c r="E1698" s="1" t="s">
        <v>10031</v>
      </c>
      <c r="F1698" s="1" t="s">
        <v>15586</v>
      </c>
      <c r="G1698" s="1" t="s">
        <v>8513</v>
      </c>
      <c r="H1698" s="1" t="s">
        <v>15731</v>
      </c>
      <c r="I1698" s="1">
        <v>2015.0</v>
      </c>
      <c r="J1698" s="1" t="s">
        <v>8493</v>
      </c>
      <c r="K1698" s="1" t="s">
        <v>1219</v>
      </c>
      <c r="L1698" s="1" t="s">
        <v>9641</v>
      </c>
      <c r="M1698" s="1" t="s">
        <v>15732</v>
      </c>
    </row>
    <row r="1699">
      <c r="A1699" s="1" t="s">
        <v>15733</v>
      </c>
      <c r="B1699" s="1" t="s">
        <v>6</v>
      </c>
      <c r="C1699" s="1" t="s">
        <v>2377</v>
      </c>
      <c r="D1699" s="1"/>
      <c r="E1699" s="1" t="s">
        <v>15734</v>
      </c>
      <c r="F1699" s="1" t="s">
        <v>15586</v>
      </c>
      <c r="G1699" s="1" t="s">
        <v>8513</v>
      </c>
      <c r="H1699" s="1" t="s">
        <v>12115</v>
      </c>
      <c r="I1699" s="1">
        <v>2018.0</v>
      </c>
      <c r="J1699" s="1" t="s">
        <v>8493</v>
      </c>
      <c r="K1699" s="1" t="s">
        <v>589</v>
      </c>
      <c r="L1699" s="1" t="s">
        <v>9641</v>
      </c>
      <c r="M1699" s="1" t="s">
        <v>15735</v>
      </c>
    </row>
    <row r="1700">
      <c r="A1700" s="1" t="s">
        <v>15736</v>
      </c>
      <c r="B1700" s="1" t="s">
        <v>6</v>
      </c>
      <c r="C1700" s="1" t="s">
        <v>2378</v>
      </c>
      <c r="D1700" s="1"/>
      <c r="E1700" s="1" t="s">
        <v>15737</v>
      </c>
      <c r="G1700" s="1" t="s">
        <v>15738</v>
      </c>
      <c r="H1700" s="1" t="s">
        <v>15739</v>
      </c>
      <c r="I1700" s="1">
        <v>2014.0</v>
      </c>
      <c r="J1700" s="1" t="s">
        <v>8645</v>
      </c>
      <c r="K1700" s="1" t="s">
        <v>576</v>
      </c>
      <c r="L1700" s="1" t="s">
        <v>8663</v>
      </c>
      <c r="M1700" s="1" t="s">
        <v>15740</v>
      </c>
    </row>
    <row r="1701">
      <c r="A1701" s="1" t="s">
        <v>15741</v>
      </c>
      <c r="B1701" s="1" t="s">
        <v>7</v>
      </c>
      <c r="C1701" s="1" t="s">
        <v>2379</v>
      </c>
      <c r="F1701" s="1" t="s">
        <v>15742</v>
      </c>
      <c r="H1701" s="1" t="s">
        <v>15743</v>
      </c>
      <c r="I1701" s="1">
        <v>2018.0</v>
      </c>
      <c r="J1701" s="1" t="s">
        <v>8547</v>
      </c>
      <c r="K1701" s="1" t="s">
        <v>536</v>
      </c>
      <c r="L1701" s="1" t="s">
        <v>8565</v>
      </c>
      <c r="M1701" s="1" t="s">
        <v>15744</v>
      </c>
    </row>
    <row r="1702">
      <c r="A1702" s="1" t="s">
        <v>15745</v>
      </c>
      <c r="B1702" s="1" t="s">
        <v>6</v>
      </c>
      <c r="C1702" s="1" t="s">
        <v>2380</v>
      </c>
      <c r="D1702" s="1"/>
      <c r="E1702" s="1" t="s">
        <v>15746</v>
      </c>
      <c r="F1702" s="1" t="s">
        <v>15747</v>
      </c>
      <c r="G1702" s="1" t="s">
        <v>8513</v>
      </c>
      <c r="H1702" s="1" t="s">
        <v>10474</v>
      </c>
      <c r="I1702" s="1">
        <v>2015.0</v>
      </c>
      <c r="J1702" s="1" t="s">
        <v>8507</v>
      </c>
      <c r="K1702" s="1" t="s">
        <v>681</v>
      </c>
      <c r="L1702" s="1" t="s">
        <v>8913</v>
      </c>
      <c r="M1702" s="1" t="s">
        <v>15748</v>
      </c>
    </row>
    <row r="1703">
      <c r="A1703" s="1" t="s">
        <v>15749</v>
      </c>
      <c r="B1703" s="1" t="s">
        <v>6</v>
      </c>
      <c r="C1703" s="1" t="s">
        <v>2381</v>
      </c>
      <c r="D1703" s="1"/>
      <c r="E1703" s="1" t="s">
        <v>15750</v>
      </c>
      <c r="F1703" s="1" t="s">
        <v>15751</v>
      </c>
      <c r="G1703" s="1" t="s">
        <v>8513</v>
      </c>
      <c r="H1703" s="1" t="s">
        <v>10501</v>
      </c>
      <c r="I1703" s="1">
        <v>2018.0</v>
      </c>
      <c r="J1703" s="1" t="s">
        <v>8507</v>
      </c>
      <c r="K1703" s="1" t="s">
        <v>660</v>
      </c>
      <c r="L1703" s="1" t="s">
        <v>8783</v>
      </c>
      <c r="M1703" s="1" t="s">
        <v>15752</v>
      </c>
    </row>
    <row r="1704">
      <c r="A1704" s="1" t="s">
        <v>15753</v>
      </c>
      <c r="B1704" s="1" t="s">
        <v>6</v>
      </c>
      <c r="C1704" s="1" t="s">
        <v>2382</v>
      </c>
      <c r="D1704" s="1"/>
      <c r="E1704" s="1" t="s">
        <v>12966</v>
      </c>
      <c r="F1704" s="1" t="s">
        <v>15754</v>
      </c>
      <c r="G1704" s="1" t="s">
        <v>8513</v>
      </c>
      <c r="H1704" s="1" t="s">
        <v>15755</v>
      </c>
      <c r="I1704" s="1">
        <v>1992.0</v>
      </c>
      <c r="J1704" s="1" t="s">
        <v>8507</v>
      </c>
      <c r="K1704" s="1" t="s">
        <v>1219</v>
      </c>
      <c r="L1704" s="1" t="s">
        <v>9641</v>
      </c>
      <c r="M1704" s="1" t="s">
        <v>15756</v>
      </c>
    </row>
    <row r="1705">
      <c r="A1705" s="1" t="s">
        <v>15757</v>
      </c>
      <c r="B1705" s="1" t="s">
        <v>7</v>
      </c>
      <c r="C1705" s="1" t="s">
        <v>2383</v>
      </c>
      <c r="F1705" s="1" t="s">
        <v>15758</v>
      </c>
      <c r="G1705" s="1" t="s">
        <v>8611</v>
      </c>
      <c r="H1705" s="1" t="s">
        <v>9214</v>
      </c>
      <c r="I1705" s="1">
        <v>2017.0</v>
      </c>
      <c r="J1705" s="1" t="s">
        <v>8807</v>
      </c>
      <c r="K1705" s="1" t="s">
        <v>536</v>
      </c>
      <c r="L1705" s="1" t="s">
        <v>15343</v>
      </c>
      <c r="M1705" s="1" t="s">
        <v>15759</v>
      </c>
    </row>
    <row r="1706">
      <c r="A1706" s="1" t="s">
        <v>15760</v>
      </c>
      <c r="B1706" s="1" t="s">
        <v>6</v>
      </c>
      <c r="C1706" s="1" t="s">
        <v>2384</v>
      </c>
      <c r="D1706" s="1"/>
      <c r="E1706" s="1" t="s">
        <v>12369</v>
      </c>
      <c r="F1706" s="1" t="s">
        <v>15761</v>
      </c>
      <c r="G1706" s="1" t="s">
        <v>8513</v>
      </c>
      <c r="H1706" s="1" t="s">
        <v>15762</v>
      </c>
      <c r="I1706" s="1">
        <v>2019.0</v>
      </c>
      <c r="J1706" s="1" t="s">
        <v>8493</v>
      </c>
      <c r="K1706" s="1" t="s">
        <v>666</v>
      </c>
      <c r="L1706" s="1" t="s">
        <v>9641</v>
      </c>
      <c r="M1706" s="1" t="s">
        <v>15763</v>
      </c>
    </row>
    <row r="1707">
      <c r="A1707" s="1" t="s">
        <v>15764</v>
      </c>
      <c r="B1707" s="1" t="s">
        <v>6</v>
      </c>
      <c r="C1707" s="1" t="s">
        <v>2385</v>
      </c>
      <c r="D1707" s="1"/>
      <c r="E1707" s="1" t="s">
        <v>11124</v>
      </c>
      <c r="F1707" s="1" t="s">
        <v>15765</v>
      </c>
      <c r="G1707" s="1" t="s">
        <v>8513</v>
      </c>
      <c r="H1707" s="1" t="s">
        <v>15766</v>
      </c>
      <c r="I1707" s="1">
        <v>2017.0</v>
      </c>
      <c r="J1707" s="1" t="s">
        <v>8493</v>
      </c>
      <c r="K1707" s="1" t="s">
        <v>1593</v>
      </c>
      <c r="L1707" s="1" t="s">
        <v>9641</v>
      </c>
      <c r="M1707" s="1" t="s">
        <v>15767</v>
      </c>
    </row>
    <row r="1708">
      <c r="A1708" s="1" t="s">
        <v>15768</v>
      </c>
      <c r="B1708" s="1" t="s">
        <v>7</v>
      </c>
      <c r="C1708" s="1" t="s">
        <v>2386</v>
      </c>
      <c r="F1708" s="1" t="s">
        <v>15769</v>
      </c>
      <c r="G1708" s="1" t="s">
        <v>8611</v>
      </c>
      <c r="H1708" s="1" t="s">
        <v>10456</v>
      </c>
      <c r="I1708" s="1">
        <v>2015.0</v>
      </c>
      <c r="J1708" s="1" t="s">
        <v>8493</v>
      </c>
      <c r="K1708" s="1" t="s">
        <v>628</v>
      </c>
      <c r="L1708" s="1" t="s">
        <v>10128</v>
      </c>
      <c r="M1708" s="1" t="s">
        <v>15770</v>
      </c>
    </row>
    <row r="1709">
      <c r="A1709" s="1" t="s">
        <v>15771</v>
      </c>
      <c r="B1709" s="1" t="s">
        <v>6</v>
      </c>
      <c r="C1709" s="1" t="s">
        <v>2387</v>
      </c>
      <c r="F1709" s="1" t="s">
        <v>15772</v>
      </c>
      <c r="G1709" s="1" t="s">
        <v>8611</v>
      </c>
      <c r="H1709" s="1" t="s">
        <v>13302</v>
      </c>
      <c r="I1709" s="1">
        <v>2018.0</v>
      </c>
      <c r="J1709" s="1" t="s">
        <v>8493</v>
      </c>
      <c r="K1709" s="1" t="s">
        <v>923</v>
      </c>
      <c r="L1709" s="1" t="s">
        <v>15773</v>
      </c>
      <c r="M1709" s="1" t="s">
        <v>15774</v>
      </c>
    </row>
    <row r="1710">
      <c r="A1710" s="1" t="s">
        <v>15775</v>
      </c>
      <c r="B1710" s="1" t="s">
        <v>6</v>
      </c>
      <c r="C1710" s="1" t="s">
        <v>2388</v>
      </c>
      <c r="F1710" s="1" t="s">
        <v>15772</v>
      </c>
      <c r="H1710" s="1" t="s">
        <v>9981</v>
      </c>
      <c r="I1710" s="1">
        <v>2018.0</v>
      </c>
      <c r="J1710" s="1" t="s">
        <v>8493</v>
      </c>
      <c r="K1710" s="1" t="s">
        <v>2389</v>
      </c>
      <c r="L1710" s="1" t="s">
        <v>8808</v>
      </c>
      <c r="M1710" s="1" t="s">
        <v>15776</v>
      </c>
    </row>
    <row r="1711">
      <c r="A1711" s="1" t="s">
        <v>15777</v>
      </c>
      <c r="B1711" s="1" t="s">
        <v>6</v>
      </c>
      <c r="C1711" s="1" t="s">
        <v>2390</v>
      </c>
      <c r="F1711" s="1" t="s">
        <v>15772</v>
      </c>
      <c r="G1711" s="1" t="s">
        <v>8611</v>
      </c>
      <c r="H1711" s="1" t="s">
        <v>15778</v>
      </c>
      <c r="I1711" s="1">
        <v>2018.0</v>
      </c>
      <c r="J1711" s="1" t="s">
        <v>8493</v>
      </c>
      <c r="K1711" s="1" t="s">
        <v>1011</v>
      </c>
      <c r="L1711" s="1" t="s">
        <v>8808</v>
      </c>
      <c r="M1711" s="1" t="s">
        <v>15779</v>
      </c>
    </row>
    <row r="1712">
      <c r="A1712" s="1" t="s">
        <v>15780</v>
      </c>
      <c r="B1712" s="1" t="s">
        <v>7</v>
      </c>
      <c r="C1712" s="1" t="s">
        <v>2391</v>
      </c>
      <c r="F1712" s="1" t="s">
        <v>15781</v>
      </c>
      <c r="G1712" s="1" t="s">
        <v>8611</v>
      </c>
      <c r="H1712" s="1" t="s">
        <v>11332</v>
      </c>
      <c r="I1712" s="1">
        <v>2019.0</v>
      </c>
      <c r="J1712" s="1" t="s">
        <v>8493</v>
      </c>
      <c r="K1712" s="1" t="s">
        <v>571</v>
      </c>
      <c r="L1712" s="1" t="s">
        <v>10128</v>
      </c>
      <c r="M1712" s="1" t="s">
        <v>15782</v>
      </c>
    </row>
    <row r="1713">
      <c r="A1713" s="1" t="s">
        <v>15783</v>
      </c>
      <c r="B1713" s="1" t="s">
        <v>7</v>
      </c>
      <c r="C1713" s="1" t="s">
        <v>2392</v>
      </c>
      <c r="F1713" s="1" t="s">
        <v>15784</v>
      </c>
      <c r="G1713" s="1" t="s">
        <v>8513</v>
      </c>
      <c r="H1713" s="1" t="s">
        <v>12283</v>
      </c>
      <c r="I1713" s="1">
        <v>2019.0</v>
      </c>
      <c r="J1713" s="1" t="s">
        <v>8493</v>
      </c>
      <c r="K1713" s="1" t="s">
        <v>628</v>
      </c>
      <c r="L1713" s="1" t="s">
        <v>13365</v>
      </c>
      <c r="M1713" s="1" t="s">
        <v>15785</v>
      </c>
    </row>
    <row r="1714">
      <c r="A1714" s="1" t="s">
        <v>15786</v>
      </c>
      <c r="B1714" s="1" t="s">
        <v>7</v>
      </c>
      <c r="C1714" s="1" t="s">
        <v>2393</v>
      </c>
      <c r="F1714" s="1" t="s">
        <v>15787</v>
      </c>
      <c r="G1714" s="1" t="s">
        <v>8655</v>
      </c>
      <c r="H1714" s="1" t="s">
        <v>11864</v>
      </c>
      <c r="I1714" s="1">
        <v>2019.0</v>
      </c>
      <c r="J1714" s="1" t="s">
        <v>8547</v>
      </c>
      <c r="K1714" s="1" t="s">
        <v>536</v>
      </c>
      <c r="L1714" s="1" t="s">
        <v>11234</v>
      </c>
      <c r="M1714" s="1" t="s">
        <v>15788</v>
      </c>
    </row>
    <row r="1715">
      <c r="A1715" s="1" t="s">
        <v>15789</v>
      </c>
      <c r="B1715" s="1" t="s">
        <v>6</v>
      </c>
      <c r="C1715" s="1" t="s">
        <v>2394</v>
      </c>
      <c r="D1715" s="1"/>
      <c r="E1715" s="1" t="s">
        <v>15790</v>
      </c>
      <c r="F1715" s="1" t="s">
        <v>15791</v>
      </c>
      <c r="G1715" s="1" t="s">
        <v>8990</v>
      </c>
      <c r="H1715" s="1" t="s">
        <v>15792</v>
      </c>
      <c r="I1715" s="1">
        <v>2017.0</v>
      </c>
      <c r="J1715" s="1" t="s">
        <v>8493</v>
      </c>
      <c r="K1715" s="1" t="s">
        <v>645</v>
      </c>
      <c r="L1715" s="1" t="s">
        <v>8681</v>
      </c>
      <c r="M1715" s="1" t="s">
        <v>15793</v>
      </c>
    </row>
    <row r="1716">
      <c r="A1716" s="1" t="s">
        <v>15794</v>
      </c>
      <c r="B1716" s="1" t="s">
        <v>6</v>
      </c>
      <c r="C1716" s="1" t="s">
        <v>2395</v>
      </c>
      <c r="D1716" s="1"/>
      <c r="E1716" s="1" t="s">
        <v>15795</v>
      </c>
      <c r="F1716" s="1" t="s">
        <v>15796</v>
      </c>
      <c r="H1716" s="1" t="s">
        <v>13681</v>
      </c>
      <c r="I1716" s="1">
        <v>2018.0</v>
      </c>
      <c r="J1716" s="1" t="s">
        <v>8493</v>
      </c>
      <c r="K1716" s="1" t="s">
        <v>894</v>
      </c>
      <c r="L1716" s="1" t="s">
        <v>8559</v>
      </c>
      <c r="M1716" s="1" t="s">
        <v>15797</v>
      </c>
    </row>
    <row r="1717">
      <c r="A1717" s="1" t="s">
        <v>15798</v>
      </c>
      <c r="B1717" s="1" t="s">
        <v>6</v>
      </c>
      <c r="C1717" s="1" t="s">
        <v>2396</v>
      </c>
      <c r="D1717" s="1"/>
      <c r="E1717" s="1" t="s">
        <v>15799</v>
      </c>
      <c r="F1717" s="1" t="s">
        <v>15800</v>
      </c>
      <c r="G1717" s="1" t="s">
        <v>8513</v>
      </c>
      <c r="H1717" s="1" t="s">
        <v>15801</v>
      </c>
      <c r="I1717" s="1">
        <v>2017.0</v>
      </c>
      <c r="J1717" s="1" t="s">
        <v>8493</v>
      </c>
      <c r="K1717" s="1" t="s">
        <v>809</v>
      </c>
      <c r="L1717" s="1" t="s">
        <v>8858</v>
      </c>
      <c r="M1717" s="1" t="s">
        <v>15802</v>
      </c>
    </row>
    <row r="1718">
      <c r="A1718" s="1" t="s">
        <v>15803</v>
      </c>
      <c r="B1718" s="1" t="s">
        <v>6</v>
      </c>
      <c r="C1718" s="1" t="s">
        <v>2397</v>
      </c>
      <c r="D1718" s="1"/>
      <c r="E1718" s="1" t="s">
        <v>15804</v>
      </c>
      <c r="F1718" s="1" t="s">
        <v>15805</v>
      </c>
      <c r="G1718" s="1" t="s">
        <v>8513</v>
      </c>
      <c r="H1718" s="1" t="s">
        <v>13673</v>
      </c>
      <c r="I1718" s="1">
        <v>2020.0</v>
      </c>
      <c r="J1718" s="1" t="s">
        <v>8493</v>
      </c>
      <c r="K1718" s="1" t="s">
        <v>602</v>
      </c>
      <c r="L1718" s="1" t="s">
        <v>8697</v>
      </c>
      <c r="M1718" s="1" t="s">
        <v>15806</v>
      </c>
    </row>
    <row r="1719">
      <c r="A1719" s="1" t="s">
        <v>15807</v>
      </c>
      <c r="B1719" s="1" t="s">
        <v>6</v>
      </c>
      <c r="C1719" s="1" t="s">
        <v>2398</v>
      </c>
      <c r="D1719" s="1"/>
      <c r="E1719" s="1" t="s">
        <v>15808</v>
      </c>
      <c r="F1719" s="1" t="s">
        <v>15809</v>
      </c>
      <c r="G1719" s="1" t="s">
        <v>12846</v>
      </c>
      <c r="H1719" s="1" t="s">
        <v>8991</v>
      </c>
      <c r="I1719" s="1">
        <v>2017.0</v>
      </c>
      <c r="J1719" s="1" t="s">
        <v>8493</v>
      </c>
      <c r="K1719" s="1" t="s">
        <v>580</v>
      </c>
      <c r="L1719" s="1" t="s">
        <v>8724</v>
      </c>
      <c r="M1719" s="1" t="s">
        <v>15810</v>
      </c>
    </row>
    <row r="1720">
      <c r="A1720" s="1" t="s">
        <v>15811</v>
      </c>
      <c r="B1720" s="1" t="s">
        <v>6</v>
      </c>
      <c r="C1720" s="1" t="s">
        <v>2399</v>
      </c>
      <c r="D1720" s="1"/>
      <c r="E1720" s="1" t="s">
        <v>15812</v>
      </c>
      <c r="F1720" s="1" t="s">
        <v>15813</v>
      </c>
      <c r="G1720" s="1" t="s">
        <v>8722</v>
      </c>
      <c r="H1720" s="1" t="s">
        <v>10531</v>
      </c>
      <c r="I1720" s="1">
        <v>2019.0</v>
      </c>
      <c r="J1720" s="1" t="s">
        <v>8493</v>
      </c>
      <c r="K1720" s="1" t="s">
        <v>1034</v>
      </c>
      <c r="L1720" s="1" t="s">
        <v>8772</v>
      </c>
      <c r="M1720" s="1" t="s">
        <v>15814</v>
      </c>
    </row>
    <row r="1721">
      <c r="A1721" s="1" t="s">
        <v>15815</v>
      </c>
      <c r="B1721" s="1" t="s">
        <v>6</v>
      </c>
      <c r="C1721" s="1" t="s">
        <v>2400</v>
      </c>
      <c r="D1721" s="1"/>
      <c r="E1721" s="1" t="s">
        <v>10383</v>
      </c>
      <c r="F1721" s="1" t="s">
        <v>15816</v>
      </c>
      <c r="G1721" s="1" t="s">
        <v>10390</v>
      </c>
      <c r="H1721" s="1" t="s">
        <v>11626</v>
      </c>
      <c r="I1721" s="1">
        <v>1997.0</v>
      </c>
      <c r="J1721" s="1" t="s">
        <v>8547</v>
      </c>
      <c r="K1721" s="1" t="s">
        <v>890</v>
      </c>
      <c r="L1721" s="1" t="s">
        <v>8501</v>
      </c>
      <c r="M1721" s="1" t="s">
        <v>15817</v>
      </c>
    </row>
    <row r="1722">
      <c r="A1722" s="1" t="s">
        <v>15818</v>
      </c>
      <c r="B1722" s="1" t="s">
        <v>7</v>
      </c>
      <c r="C1722" s="1" t="s">
        <v>2401</v>
      </c>
      <c r="D1722" s="1"/>
      <c r="E1722" s="1" t="s">
        <v>15819</v>
      </c>
      <c r="F1722" s="1" t="s">
        <v>15820</v>
      </c>
      <c r="G1722" s="1" t="s">
        <v>9297</v>
      </c>
      <c r="H1722" s="1" t="s">
        <v>15821</v>
      </c>
      <c r="I1722" s="1">
        <v>2020.0</v>
      </c>
      <c r="J1722" s="1" t="s">
        <v>8493</v>
      </c>
      <c r="K1722" s="1" t="s">
        <v>536</v>
      </c>
      <c r="L1722" s="1" t="s">
        <v>9483</v>
      </c>
      <c r="M1722" s="1" t="s">
        <v>15822</v>
      </c>
    </row>
    <row r="1723">
      <c r="A1723" s="1" t="s">
        <v>15823</v>
      </c>
      <c r="B1723" s="1" t="s">
        <v>6</v>
      </c>
      <c r="C1723" s="1" t="s">
        <v>2402</v>
      </c>
      <c r="D1723" s="1"/>
      <c r="E1723" s="1" t="s">
        <v>15824</v>
      </c>
      <c r="F1723" s="1" t="s">
        <v>15825</v>
      </c>
      <c r="G1723" s="1" t="s">
        <v>8534</v>
      </c>
      <c r="H1723" s="1" t="s">
        <v>10336</v>
      </c>
      <c r="I1723" s="1">
        <v>2017.0</v>
      </c>
      <c r="J1723" s="1" t="s">
        <v>8547</v>
      </c>
      <c r="K1723" s="1" t="s">
        <v>576</v>
      </c>
      <c r="L1723" s="1" t="s">
        <v>8873</v>
      </c>
      <c r="M1723" s="1" t="s">
        <v>15826</v>
      </c>
    </row>
    <row r="1724">
      <c r="A1724" s="1" t="s">
        <v>15827</v>
      </c>
      <c r="B1724" s="1" t="s">
        <v>6</v>
      </c>
      <c r="C1724" s="1" t="s">
        <v>2403</v>
      </c>
      <c r="D1724" s="1"/>
      <c r="E1724" s="1" t="s">
        <v>15828</v>
      </c>
      <c r="F1724" s="1" t="s">
        <v>15829</v>
      </c>
      <c r="G1724" s="1" t="s">
        <v>15830</v>
      </c>
      <c r="H1724" s="1" t="s">
        <v>15831</v>
      </c>
      <c r="I1724" s="1">
        <v>2016.0</v>
      </c>
      <c r="J1724" s="1" t="s">
        <v>8507</v>
      </c>
      <c r="K1724" s="1" t="s">
        <v>597</v>
      </c>
      <c r="L1724" s="1" t="s">
        <v>9494</v>
      </c>
      <c r="M1724" s="1" t="s">
        <v>15832</v>
      </c>
    </row>
    <row r="1725">
      <c r="A1725" s="1" t="s">
        <v>15833</v>
      </c>
      <c r="B1725" s="1" t="s">
        <v>6</v>
      </c>
      <c r="C1725" s="1" t="s">
        <v>2404</v>
      </c>
      <c r="D1725" s="1"/>
      <c r="E1725" s="1" t="s">
        <v>15834</v>
      </c>
      <c r="F1725" s="1" t="s">
        <v>15835</v>
      </c>
      <c r="G1725" s="1" t="s">
        <v>8513</v>
      </c>
      <c r="H1725" s="1" t="s">
        <v>11755</v>
      </c>
      <c r="I1725" s="1">
        <v>2016.0</v>
      </c>
      <c r="J1725" s="1" t="s">
        <v>8493</v>
      </c>
      <c r="K1725" s="1" t="s">
        <v>894</v>
      </c>
      <c r="L1725" s="1" t="s">
        <v>8522</v>
      </c>
      <c r="M1725" s="1" t="s">
        <v>15836</v>
      </c>
    </row>
    <row r="1726">
      <c r="A1726" s="1" t="s">
        <v>15837</v>
      </c>
      <c r="B1726" s="1" t="s">
        <v>6</v>
      </c>
      <c r="C1726" s="1" t="s">
        <v>2405</v>
      </c>
      <c r="D1726" s="1"/>
      <c r="E1726" s="1" t="s">
        <v>12784</v>
      </c>
      <c r="F1726" s="1" t="s">
        <v>15838</v>
      </c>
      <c r="G1726" s="1" t="s">
        <v>8545</v>
      </c>
      <c r="H1726" s="1" t="s">
        <v>8980</v>
      </c>
      <c r="I1726" s="1">
        <v>2009.0</v>
      </c>
      <c r="J1726" s="1" t="s">
        <v>8493</v>
      </c>
      <c r="K1726" s="1" t="s">
        <v>720</v>
      </c>
      <c r="L1726" s="1" t="s">
        <v>8681</v>
      </c>
      <c r="M1726" s="1" t="s">
        <v>15839</v>
      </c>
    </row>
    <row r="1727">
      <c r="A1727" s="1" t="s">
        <v>15840</v>
      </c>
      <c r="B1727" s="1" t="s">
        <v>6</v>
      </c>
      <c r="C1727" s="1" t="s">
        <v>2406</v>
      </c>
      <c r="D1727" s="1"/>
      <c r="E1727" s="1" t="s">
        <v>15841</v>
      </c>
      <c r="F1727" s="1" t="s">
        <v>15842</v>
      </c>
      <c r="G1727" s="1" t="s">
        <v>8513</v>
      </c>
      <c r="H1727" s="1" t="s">
        <v>10808</v>
      </c>
      <c r="I1727" s="1">
        <v>2019.0</v>
      </c>
      <c r="J1727" s="1" t="s">
        <v>8547</v>
      </c>
      <c r="K1727" s="1" t="s">
        <v>561</v>
      </c>
      <c r="L1727" s="1" t="s">
        <v>9494</v>
      </c>
      <c r="M1727" s="1" t="s">
        <v>15843</v>
      </c>
    </row>
    <row r="1728">
      <c r="A1728" s="1" t="s">
        <v>15844</v>
      </c>
      <c r="B1728" s="1" t="s">
        <v>6</v>
      </c>
      <c r="C1728" s="1" t="s">
        <v>2407</v>
      </c>
      <c r="D1728" s="1"/>
      <c r="E1728" s="1" t="s">
        <v>15845</v>
      </c>
      <c r="F1728" s="1" t="s">
        <v>15846</v>
      </c>
      <c r="G1728" s="1" t="s">
        <v>15847</v>
      </c>
      <c r="H1728" s="1" t="s">
        <v>9891</v>
      </c>
      <c r="I1728" s="1">
        <v>2016.0</v>
      </c>
      <c r="J1728" s="1" t="s">
        <v>8493</v>
      </c>
      <c r="K1728" s="1" t="s">
        <v>805</v>
      </c>
      <c r="L1728" s="1" t="s">
        <v>8501</v>
      </c>
      <c r="M1728" s="1" t="s">
        <v>15848</v>
      </c>
    </row>
    <row r="1729">
      <c r="A1729" s="1" t="s">
        <v>15849</v>
      </c>
      <c r="B1729" s="1" t="s">
        <v>6</v>
      </c>
      <c r="C1729" s="1" t="s">
        <v>2408</v>
      </c>
      <c r="D1729" s="1"/>
      <c r="E1729" s="1" t="s">
        <v>15850</v>
      </c>
      <c r="F1729" s="1" t="s">
        <v>15851</v>
      </c>
      <c r="G1729" s="1" t="s">
        <v>8672</v>
      </c>
      <c r="H1729" s="1" t="s">
        <v>15852</v>
      </c>
      <c r="I1729" s="1">
        <v>2017.0</v>
      </c>
      <c r="J1729" s="1" t="s">
        <v>8493</v>
      </c>
      <c r="K1729" s="1" t="s">
        <v>645</v>
      </c>
      <c r="L1729" s="1" t="s">
        <v>11174</v>
      </c>
      <c r="M1729" s="1" t="s">
        <v>15853</v>
      </c>
    </row>
    <row r="1730">
      <c r="A1730" s="1" t="s">
        <v>15854</v>
      </c>
      <c r="B1730" s="1" t="s">
        <v>7</v>
      </c>
      <c r="C1730" s="1" t="s">
        <v>2409</v>
      </c>
      <c r="D1730" s="1"/>
      <c r="E1730" s="1" t="s">
        <v>15855</v>
      </c>
      <c r="F1730" s="1" t="s">
        <v>15856</v>
      </c>
      <c r="G1730" s="1" t="s">
        <v>8638</v>
      </c>
      <c r="H1730" s="1" t="s">
        <v>12201</v>
      </c>
      <c r="I1730" s="1">
        <v>2018.0</v>
      </c>
      <c r="J1730" s="1" t="s">
        <v>8493</v>
      </c>
      <c r="K1730" s="1" t="s">
        <v>536</v>
      </c>
      <c r="L1730" s="1" t="s">
        <v>15857</v>
      </c>
      <c r="M1730" s="1" t="s">
        <v>15858</v>
      </c>
    </row>
    <row r="1731">
      <c r="A1731" s="1" t="s">
        <v>15859</v>
      </c>
      <c r="B1731" s="1" t="s">
        <v>7</v>
      </c>
      <c r="C1731" s="1" t="s">
        <v>2410</v>
      </c>
      <c r="F1731" s="1" t="s">
        <v>15860</v>
      </c>
      <c r="G1731" s="1" t="s">
        <v>8545</v>
      </c>
      <c r="H1731" s="1" t="s">
        <v>15861</v>
      </c>
      <c r="I1731" s="1">
        <v>2017.0</v>
      </c>
      <c r="J1731" s="1" t="s">
        <v>8613</v>
      </c>
      <c r="K1731" s="1" t="s">
        <v>536</v>
      </c>
      <c r="L1731" s="1" t="s">
        <v>15862</v>
      </c>
      <c r="M1731" s="1" t="s">
        <v>15863</v>
      </c>
    </row>
    <row r="1732">
      <c r="A1732" s="1" t="s">
        <v>15864</v>
      </c>
      <c r="B1732" s="1" t="s">
        <v>6</v>
      </c>
      <c r="C1732" s="1" t="s">
        <v>2411</v>
      </c>
      <c r="D1732" s="1"/>
      <c r="E1732" s="1" t="s">
        <v>11758</v>
      </c>
      <c r="F1732" s="1" t="s">
        <v>15865</v>
      </c>
      <c r="G1732" s="1" t="s">
        <v>8545</v>
      </c>
      <c r="H1732" s="1" t="s">
        <v>9860</v>
      </c>
      <c r="I1732" s="1">
        <v>2004.0</v>
      </c>
      <c r="J1732" s="1" t="s">
        <v>8613</v>
      </c>
      <c r="K1732" s="1" t="s">
        <v>534</v>
      </c>
      <c r="L1732" s="1" t="s">
        <v>8501</v>
      </c>
      <c r="M1732" s="1" t="s">
        <v>15866</v>
      </c>
    </row>
    <row r="1733">
      <c r="A1733" s="1" t="s">
        <v>15867</v>
      </c>
      <c r="B1733" s="1" t="s">
        <v>7</v>
      </c>
      <c r="C1733" s="1" t="s">
        <v>2412</v>
      </c>
      <c r="F1733" s="1" t="s">
        <v>15868</v>
      </c>
      <c r="G1733" s="1" t="s">
        <v>8513</v>
      </c>
      <c r="H1733" s="1" t="s">
        <v>15869</v>
      </c>
      <c r="I1733" s="1">
        <v>2013.0</v>
      </c>
      <c r="J1733" s="1" t="s">
        <v>8493</v>
      </c>
      <c r="K1733" s="1" t="s">
        <v>1236</v>
      </c>
      <c r="L1733" s="1" t="s">
        <v>8847</v>
      </c>
      <c r="M1733" s="1" t="s">
        <v>15870</v>
      </c>
    </row>
    <row r="1734">
      <c r="A1734" s="1" t="s">
        <v>15871</v>
      </c>
      <c r="B1734" s="1" t="s">
        <v>6</v>
      </c>
      <c r="C1734" s="1" t="s">
        <v>2413</v>
      </c>
      <c r="D1734" s="1"/>
      <c r="E1734" s="1" t="s">
        <v>15872</v>
      </c>
      <c r="F1734" s="1" t="s">
        <v>15873</v>
      </c>
      <c r="G1734" s="1" t="s">
        <v>8545</v>
      </c>
      <c r="H1734" s="1" t="s">
        <v>9017</v>
      </c>
      <c r="I1734" s="1">
        <v>2007.0</v>
      </c>
      <c r="J1734" s="1" t="s">
        <v>8547</v>
      </c>
      <c r="K1734" s="1" t="s">
        <v>565</v>
      </c>
      <c r="L1734" s="1" t="s">
        <v>8992</v>
      </c>
      <c r="M1734" s="1" t="s">
        <v>15874</v>
      </c>
    </row>
    <row r="1735">
      <c r="A1735" s="1" t="s">
        <v>15875</v>
      </c>
      <c r="B1735" s="1" t="s">
        <v>6</v>
      </c>
      <c r="C1735" s="1" t="s">
        <v>2414</v>
      </c>
      <c r="D1735" s="1"/>
      <c r="E1735" s="1" t="s">
        <v>15876</v>
      </c>
      <c r="F1735" s="1" t="s">
        <v>15877</v>
      </c>
      <c r="G1735" s="1" t="s">
        <v>15878</v>
      </c>
      <c r="H1735" s="1" t="s">
        <v>9793</v>
      </c>
      <c r="I1735" s="1">
        <v>2007.0</v>
      </c>
      <c r="J1735" s="1" t="s">
        <v>8547</v>
      </c>
      <c r="K1735" s="1" t="s">
        <v>1172</v>
      </c>
      <c r="L1735" s="1" t="s">
        <v>15879</v>
      </c>
      <c r="M1735" s="1" t="s">
        <v>15880</v>
      </c>
    </row>
    <row r="1736">
      <c r="A1736" s="1" t="s">
        <v>15881</v>
      </c>
      <c r="B1736" s="1" t="s">
        <v>6</v>
      </c>
      <c r="C1736" s="1" t="s">
        <v>2415</v>
      </c>
      <c r="D1736" s="1"/>
      <c r="E1736" s="1" t="s">
        <v>9015</v>
      </c>
      <c r="F1736" s="1" t="s">
        <v>15882</v>
      </c>
      <c r="G1736" s="1" t="s">
        <v>8545</v>
      </c>
      <c r="H1736" s="1" t="s">
        <v>15883</v>
      </c>
      <c r="I1736" s="1">
        <v>2015.0</v>
      </c>
      <c r="J1736" s="1" t="s">
        <v>8613</v>
      </c>
      <c r="K1736" s="1" t="s">
        <v>640</v>
      </c>
      <c r="L1736" s="1" t="s">
        <v>8607</v>
      </c>
      <c r="M1736" s="1" t="s">
        <v>15884</v>
      </c>
    </row>
    <row r="1737">
      <c r="A1737" s="1" t="s">
        <v>15885</v>
      </c>
      <c r="B1737" s="1" t="s">
        <v>6</v>
      </c>
      <c r="C1737" s="1" t="s">
        <v>2416</v>
      </c>
      <c r="D1737" s="1"/>
      <c r="E1737" s="1" t="s">
        <v>15886</v>
      </c>
      <c r="F1737" s="1" t="s">
        <v>15887</v>
      </c>
      <c r="G1737" s="1" t="s">
        <v>8545</v>
      </c>
      <c r="H1737" s="1" t="s">
        <v>10268</v>
      </c>
      <c r="I1737" s="1">
        <v>2015.0</v>
      </c>
      <c r="J1737" s="1" t="s">
        <v>8613</v>
      </c>
      <c r="K1737" s="1" t="s">
        <v>886</v>
      </c>
      <c r="L1737" s="1" t="s">
        <v>8709</v>
      </c>
      <c r="M1737" s="1" t="s">
        <v>15888</v>
      </c>
    </row>
    <row r="1738">
      <c r="A1738" s="1" t="s">
        <v>15889</v>
      </c>
      <c r="B1738" s="1" t="s">
        <v>7</v>
      </c>
      <c r="C1738" s="1" t="s">
        <v>2417</v>
      </c>
      <c r="F1738" s="1" t="s">
        <v>15890</v>
      </c>
      <c r="G1738" s="1" t="s">
        <v>8545</v>
      </c>
      <c r="H1738" s="1" t="s">
        <v>13010</v>
      </c>
      <c r="I1738" s="1">
        <v>2014.0</v>
      </c>
      <c r="J1738" s="1" t="s">
        <v>8613</v>
      </c>
      <c r="K1738" s="1" t="s">
        <v>536</v>
      </c>
      <c r="L1738" s="1" t="s">
        <v>8494</v>
      </c>
      <c r="M1738" s="1" t="s">
        <v>15891</v>
      </c>
    </row>
    <row r="1739">
      <c r="A1739" s="1" t="s">
        <v>15892</v>
      </c>
      <c r="B1739" s="1" t="s">
        <v>6</v>
      </c>
      <c r="C1739" s="1" t="s">
        <v>2418</v>
      </c>
      <c r="D1739" s="1"/>
      <c r="E1739" s="1" t="s">
        <v>15893</v>
      </c>
      <c r="F1739" s="1" t="s">
        <v>15894</v>
      </c>
      <c r="G1739" s="1" t="s">
        <v>8545</v>
      </c>
      <c r="H1739" s="1" t="s">
        <v>9878</v>
      </c>
      <c r="I1739" s="1">
        <v>2017.0</v>
      </c>
      <c r="J1739" s="1" t="s">
        <v>8680</v>
      </c>
      <c r="K1739" s="1" t="s">
        <v>886</v>
      </c>
      <c r="L1739" s="1" t="s">
        <v>14043</v>
      </c>
      <c r="M1739" s="1" t="s">
        <v>15895</v>
      </c>
    </row>
    <row r="1740">
      <c r="A1740" s="1" t="s">
        <v>15896</v>
      </c>
      <c r="B1740" s="1" t="s">
        <v>7</v>
      </c>
      <c r="C1740" s="1" t="s">
        <v>2419</v>
      </c>
      <c r="F1740" s="1" t="s">
        <v>15897</v>
      </c>
      <c r="G1740" s="1" t="s">
        <v>10496</v>
      </c>
      <c r="H1740" s="1" t="s">
        <v>9708</v>
      </c>
      <c r="I1740" s="1">
        <v>2015.0</v>
      </c>
      <c r="J1740" s="1" t="s">
        <v>8547</v>
      </c>
      <c r="K1740" s="1" t="s">
        <v>536</v>
      </c>
      <c r="L1740" s="1" t="s">
        <v>8595</v>
      </c>
      <c r="M1740" s="1" t="s">
        <v>15898</v>
      </c>
    </row>
    <row r="1741">
      <c r="A1741" s="1" t="s">
        <v>15899</v>
      </c>
      <c r="B1741" s="1" t="s">
        <v>6</v>
      </c>
      <c r="C1741" s="1" t="s">
        <v>2420</v>
      </c>
      <c r="D1741" s="1"/>
      <c r="E1741" s="1" t="s">
        <v>15900</v>
      </c>
      <c r="F1741" s="1" t="s">
        <v>15901</v>
      </c>
      <c r="G1741" s="1" t="s">
        <v>8545</v>
      </c>
      <c r="H1741" s="1" t="s">
        <v>15711</v>
      </c>
      <c r="I1741" s="1">
        <v>2010.0</v>
      </c>
      <c r="J1741" s="1" t="s">
        <v>8493</v>
      </c>
      <c r="K1741" s="1" t="s">
        <v>582</v>
      </c>
      <c r="L1741" s="1" t="s">
        <v>8501</v>
      </c>
      <c r="M1741" s="1" t="s">
        <v>15902</v>
      </c>
    </row>
    <row r="1742">
      <c r="A1742" s="1" t="s">
        <v>15903</v>
      </c>
      <c r="B1742" s="1" t="s">
        <v>6</v>
      </c>
      <c r="C1742" s="1" t="s">
        <v>2421</v>
      </c>
      <c r="D1742" s="1"/>
      <c r="E1742" s="1" t="s">
        <v>15904</v>
      </c>
      <c r="F1742" s="1" t="s">
        <v>15905</v>
      </c>
      <c r="G1742" s="1" t="s">
        <v>8545</v>
      </c>
      <c r="H1742" s="1" t="s">
        <v>9793</v>
      </c>
      <c r="I1742" s="1">
        <v>2009.0</v>
      </c>
      <c r="J1742" s="1" t="s">
        <v>8547</v>
      </c>
      <c r="K1742" s="1" t="s">
        <v>559</v>
      </c>
      <c r="L1742" s="1" t="s">
        <v>9215</v>
      </c>
      <c r="M1742" s="1" t="s">
        <v>15906</v>
      </c>
    </row>
    <row r="1743">
      <c r="A1743" s="1" t="s">
        <v>15907</v>
      </c>
      <c r="B1743" s="1" t="s">
        <v>6</v>
      </c>
      <c r="C1743" s="1" t="s">
        <v>2422</v>
      </c>
      <c r="D1743" s="1"/>
      <c r="E1743" s="1" t="s">
        <v>15908</v>
      </c>
      <c r="F1743" s="1" t="s">
        <v>15909</v>
      </c>
      <c r="G1743" s="1" t="s">
        <v>9282</v>
      </c>
      <c r="H1743" s="1" t="s">
        <v>15910</v>
      </c>
      <c r="I1743" s="1">
        <v>2018.0</v>
      </c>
      <c r="J1743" s="1" t="s">
        <v>8547</v>
      </c>
      <c r="K1743" s="1" t="s">
        <v>1410</v>
      </c>
      <c r="L1743" s="1" t="s">
        <v>9403</v>
      </c>
      <c r="M1743" s="1" t="s">
        <v>15911</v>
      </c>
    </row>
    <row r="1744">
      <c r="A1744" s="1" t="s">
        <v>15912</v>
      </c>
      <c r="B1744" s="1" t="s">
        <v>7</v>
      </c>
      <c r="C1744" s="1" t="s">
        <v>2423</v>
      </c>
      <c r="F1744" s="1" t="s">
        <v>15913</v>
      </c>
      <c r="G1744" s="1" t="s">
        <v>8499</v>
      </c>
      <c r="H1744" s="1" t="s">
        <v>9071</v>
      </c>
      <c r="I1744" s="1">
        <v>2020.0</v>
      </c>
      <c r="J1744" s="1" t="s">
        <v>8493</v>
      </c>
      <c r="K1744" s="1" t="s">
        <v>571</v>
      </c>
      <c r="L1744" s="1" t="s">
        <v>15914</v>
      </c>
      <c r="M1744" s="1" t="s">
        <v>15915</v>
      </c>
    </row>
    <row r="1745">
      <c r="A1745" s="1" t="s">
        <v>15916</v>
      </c>
      <c r="B1745" s="1" t="s">
        <v>7</v>
      </c>
      <c r="C1745" s="1" t="s">
        <v>2424</v>
      </c>
      <c r="F1745" s="1" t="s">
        <v>15917</v>
      </c>
      <c r="G1745" s="1" t="s">
        <v>8513</v>
      </c>
      <c r="H1745" s="1" t="s">
        <v>9097</v>
      </c>
      <c r="I1745" s="1">
        <v>2019.0</v>
      </c>
      <c r="J1745" s="1" t="s">
        <v>8547</v>
      </c>
      <c r="K1745" s="1" t="s">
        <v>536</v>
      </c>
      <c r="L1745" s="1" t="s">
        <v>8796</v>
      </c>
      <c r="M1745" s="1" t="s">
        <v>15918</v>
      </c>
    </row>
    <row r="1746">
      <c r="A1746" s="1" t="s">
        <v>15919</v>
      </c>
      <c r="B1746" s="1" t="s">
        <v>7</v>
      </c>
      <c r="C1746" s="1" t="s">
        <v>2425</v>
      </c>
      <c r="F1746" s="1" t="s">
        <v>15920</v>
      </c>
      <c r="H1746" s="1" t="s">
        <v>14755</v>
      </c>
      <c r="I1746" s="1">
        <v>2019.0</v>
      </c>
      <c r="J1746" s="1" t="s">
        <v>8493</v>
      </c>
      <c r="K1746" s="1" t="s">
        <v>536</v>
      </c>
      <c r="L1746" s="1" t="s">
        <v>8565</v>
      </c>
      <c r="M1746" s="1" t="s">
        <v>15921</v>
      </c>
    </row>
    <row r="1747">
      <c r="A1747" s="1" t="s">
        <v>15922</v>
      </c>
      <c r="B1747" s="1" t="s">
        <v>7</v>
      </c>
      <c r="C1747" s="1" t="s">
        <v>2426</v>
      </c>
      <c r="F1747" s="1" t="s">
        <v>15923</v>
      </c>
      <c r="G1747" s="1" t="s">
        <v>9530</v>
      </c>
      <c r="H1747" s="1" t="s">
        <v>8764</v>
      </c>
      <c r="I1747" s="1">
        <v>2015.0</v>
      </c>
      <c r="J1747" s="1" t="s">
        <v>8613</v>
      </c>
      <c r="K1747" s="1" t="s">
        <v>536</v>
      </c>
      <c r="L1747" s="1" t="s">
        <v>8788</v>
      </c>
      <c r="M1747" s="1" t="s">
        <v>15924</v>
      </c>
    </row>
    <row r="1748">
      <c r="A1748" s="1" t="s">
        <v>15925</v>
      </c>
      <c r="B1748" s="1" t="s">
        <v>6</v>
      </c>
      <c r="C1748" s="1" t="s">
        <v>2427</v>
      </c>
      <c r="D1748" s="1"/>
      <c r="E1748" s="1" t="s">
        <v>8586</v>
      </c>
      <c r="F1748" s="1" t="s">
        <v>15926</v>
      </c>
      <c r="H1748" s="1" t="s">
        <v>15927</v>
      </c>
      <c r="I1748" s="1">
        <v>2018.0</v>
      </c>
      <c r="J1748" s="1" t="s">
        <v>8547</v>
      </c>
      <c r="K1748" s="1" t="s">
        <v>634</v>
      </c>
      <c r="L1748" s="1" t="s">
        <v>8501</v>
      </c>
      <c r="M1748" s="1" t="s">
        <v>15928</v>
      </c>
    </row>
    <row r="1749">
      <c r="A1749" s="1" t="s">
        <v>15929</v>
      </c>
      <c r="B1749" s="1" t="s">
        <v>6</v>
      </c>
      <c r="C1749" s="1" t="s">
        <v>2428</v>
      </c>
      <c r="D1749" s="1"/>
      <c r="E1749" s="1" t="s">
        <v>15930</v>
      </c>
      <c r="F1749" s="1" t="s">
        <v>15931</v>
      </c>
      <c r="G1749" s="1" t="s">
        <v>8611</v>
      </c>
      <c r="H1749" s="1" t="s">
        <v>15461</v>
      </c>
      <c r="I1749" s="1">
        <v>2017.0</v>
      </c>
      <c r="J1749" s="1" t="s">
        <v>8613</v>
      </c>
      <c r="K1749" s="1" t="s">
        <v>528</v>
      </c>
      <c r="L1749" s="1" t="s">
        <v>8646</v>
      </c>
      <c r="M1749" s="1" t="s">
        <v>15932</v>
      </c>
    </row>
    <row r="1750">
      <c r="A1750" s="1" t="s">
        <v>15933</v>
      </c>
      <c r="B1750" s="1" t="s">
        <v>6</v>
      </c>
      <c r="C1750" s="1" t="s">
        <v>2429</v>
      </c>
      <c r="G1750" s="1" t="s">
        <v>8611</v>
      </c>
      <c r="H1750" s="1" t="s">
        <v>9708</v>
      </c>
      <c r="I1750" s="1">
        <v>2017.0</v>
      </c>
      <c r="J1750" s="1" t="s">
        <v>8613</v>
      </c>
      <c r="K1750" s="1" t="s">
        <v>634</v>
      </c>
      <c r="L1750" s="1" t="s">
        <v>8663</v>
      </c>
      <c r="M1750" s="1" t="s">
        <v>15934</v>
      </c>
    </row>
    <row r="1751">
      <c r="A1751" s="1" t="s">
        <v>15935</v>
      </c>
      <c r="B1751" s="1" t="s">
        <v>6</v>
      </c>
      <c r="C1751" s="1" t="s">
        <v>2430</v>
      </c>
      <c r="D1751" s="1"/>
      <c r="E1751" s="1" t="s">
        <v>15936</v>
      </c>
      <c r="F1751" s="1" t="s">
        <v>15937</v>
      </c>
      <c r="G1751" s="1" t="s">
        <v>11218</v>
      </c>
      <c r="H1751" s="1" t="s">
        <v>15938</v>
      </c>
      <c r="I1751" s="1">
        <v>2015.0</v>
      </c>
      <c r="J1751" s="1" t="s">
        <v>8645</v>
      </c>
      <c r="K1751" s="1" t="s">
        <v>700</v>
      </c>
      <c r="L1751" s="1" t="s">
        <v>8501</v>
      </c>
      <c r="M1751" s="1" t="s">
        <v>15939</v>
      </c>
    </row>
    <row r="1752">
      <c r="A1752" s="1" t="s">
        <v>15940</v>
      </c>
      <c r="B1752" s="1" t="s">
        <v>6</v>
      </c>
      <c r="C1752" s="1" t="s">
        <v>2431</v>
      </c>
      <c r="D1752" s="1"/>
      <c r="E1752" s="1" t="s">
        <v>15941</v>
      </c>
      <c r="G1752" s="1" t="s">
        <v>8513</v>
      </c>
      <c r="H1752" s="1" t="s">
        <v>8744</v>
      </c>
      <c r="I1752" s="1">
        <v>2020.0</v>
      </c>
      <c r="J1752" s="1" t="s">
        <v>8515</v>
      </c>
      <c r="K1752" s="1" t="s">
        <v>580</v>
      </c>
      <c r="L1752" s="1" t="s">
        <v>8646</v>
      </c>
      <c r="M1752" s="1" t="s">
        <v>15942</v>
      </c>
    </row>
    <row r="1753">
      <c r="A1753" s="1" t="s">
        <v>15943</v>
      </c>
      <c r="B1753" s="1" t="s">
        <v>6</v>
      </c>
      <c r="C1753" s="1" t="s">
        <v>2432</v>
      </c>
      <c r="D1753" s="1"/>
      <c r="E1753" s="1" t="s">
        <v>10609</v>
      </c>
      <c r="F1753" s="1" t="s">
        <v>15944</v>
      </c>
      <c r="G1753" s="1" t="s">
        <v>9367</v>
      </c>
      <c r="H1753" s="1" t="s">
        <v>9017</v>
      </c>
      <c r="I1753" s="1">
        <v>2002.0</v>
      </c>
      <c r="J1753" s="1" t="s">
        <v>8515</v>
      </c>
      <c r="K1753" s="1" t="s">
        <v>876</v>
      </c>
      <c r="L1753" s="1" t="s">
        <v>8783</v>
      </c>
      <c r="M1753" s="1" t="s">
        <v>15945</v>
      </c>
    </row>
    <row r="1754">
      <c r="A1754" s="1" t="s">
        <v>15946</v>
      </c>
      <c r="B1754" s="1" t="s">
        <v>6</v>
      </c>
      <c r="C1754" s="1" t="s">
        <v>2433</v>
      </c>
      <c r="D1754" s="1"/>
      <c r="E1754" s="1" t="s">
        <v>15947</v>
      </c>
      <c r="F1754" s="1" t="s">
        <v>15948</v>
      </c>
      <c r="G1754" s="1" t="s">
        <v>10478</v>
      </c>
      <c r="H1754" s="1" t="s">
        <v>9713</v>
      </c>
      <c r="I1754" s="1">
        <v>2015.0</v>
      </c>
      <c r="J1754" s="1" t="s">
        <v>8493</v>
      </c>
      <c r="K1754" s="1" t="s">
        <v>580</v>
      </c>
      <c r="L1754" s="1" t="s">
        <v>9084</v>
      </c>
      <c r="M1754" s="1" t="s">
        <v>15949</v>
      </c>
    </row>
    <row r="1755">
      <c r="A1755" s="1" t="s">
        <v>15950</v>
      </c>
      <c r="B1755" s="1" t="s">
        <v>6</v>
      </c>
      <c r="C1755" s="1" t="s">
        <v>2434</v>
      </c>
      <c r="D1755" s="1"/>
      <c r="E1755" s="1" t="s">
        <v>15951</v>
      </c>
      <c r="F1755" s="1" t="s">
        <v>15952</v>
      </c>
      <c r="G1755" s="1" t="s">
        <v>9043</v>
      </c>
      <c r="H1755" s="1" t="s">
        <v>13483</v>
      </c>
      <c r="I1755" s="1">
        <v>2016.0</v>
      </c>
      <c r="J1755" s="1" t="s">
        <v>8493</v>
      </c>
      <c r="K1755" s="1" t="s">
        <v>1011</v>
      </c>
      <c r="L1755" s="1" t="s">
        <v>9641</v>
      </c>
      <c r="M1755" s="1" t="s">
        <v>15953</v>
      </c>
    </row>
    <row r="1756">
      <c r="A1756" s="1" t="s">
        <v>15954</v>
      </c>
      <c r="B1756" s="1" t="s">
        <v>6</v>
      </c>
      <c r="C1756" s="1" t="s">
        <v>2435</v>
      </c>
      <c r="D1756" s="1"/>
      <c r="E1756" s="1" t="s">
        <v>15955</v>
      </c>
      <c r="F1756" s="1" t="s">
        <v>15956</v>
      </c>
      <c r="H1756" s="1" t="s">
        <v>10154</v>
      </c>
      <c r="I1756" s="1">
        <v>2019.0</v>
      </c>
      <c r="J1756" s="1" t="s">
        <v>8807</v>
      </c>
      <c r="K1756" s="1" t="s">
        <v>2436</v>
      </c>
      <c r="L1756" s="1" t="s">
        <v>9272</v>
      </c>
      <c r="M1756" s="1" t="s">
        <v>15957</v>
      </c>
    </row>
    <row r="1757">
      <c r="A1757" s="1" t="s">
        <v>15958</v>
      </c>
      <c r="B1757" s="1" t="s">
        <v>6</v>
      </c>
      <c r="C1757" s="1" t="s">
        <v>2437</v>
      </c>
      <c r="D1757" s="1"/>
      <c r="E1757" s="1" t="s">
        <v>15955</v>
      </c>
      <c r="F1757" s="1" t="s">
        <v>15959</v>
      </c>
      <c r="H1757" s="1" t="s">
        <v>10154</v>
      </c>
      <c r="I1757" s="1">
        <v>2019.0</v>
      </c>
      <c r="J1757" s="1" t="s">
        <v>8807</v>
      </c>
      <c r="K1757" s="1" t="s">
        <v>2436</v>
      </c>
      <c r="L1757" s="1" t="s">
        <v>9272</v>
      </c>
      <c r="M1757" s="1" t="s">
        <v>15960</v>
      </c>
    </row>
    <row r="1758">
      <c r="A1758" s="1" t="s">
        <v>15961</v>
      </c>
      <c r="B1758" s="1" t="s">
        <v>6</v>
      </c>
      <c r="C1758" s="1" t="s">
        <v>2438</v>
      </c>
      <c r="D1758" s="1"/>
      <c r="E1758" s="1" t="s">
        <v>15872</v>
      </c>
      <c r="F1758" s="1" t="s">
        <v>15962</v>
      </c>
      <c r="G1758" s="1" t="s">
        <v>8545</v>
      </c>
      <c r="H1758" s="1" t="s">
        <v>15963</v>
      </c>
      <c r="I1758" s="1">
        <v>1990.0</v>
      </c>
      <c r="J1758" s="1" t="s">
        <v>8547</v>
      </c>
      <c r="K1758" s="1" t="s">
        <v>1312</v>
      </c>
      <c r="L1758" s="1" t="s">
        <v>8709</v>
      </c>
      <c r="M1758" s="1" t="s">
        <v>15964</v>
      </c>
    </row>
    <row r="1759">
      <c r="A1759" s="1" t="s">
        <v>15965</v>
      </c>
      <c r="B1759" s="1" t="s">
        <v>6</v>
      </c>
      <c r="C1759" s="1" t="s">
        <v>2439</v>
      </c>
      <c r="D1759" s="1"/>
      <c r="E1759" s="1" t="s">
        <v>15966</v>
      </c>
      <c r="F1759" s="1" t="s">
        <v>15967</v>
      </c>
      <c r="G1759" s="1" t="s">
        <v>8545</v>
      </c>
      <c r="H1759" s="1" t="s">
        <v>9392</v>
      </c>
      <c r="I1759" s="1">
        <v>2001.0</v>
      </c>
      <c r="J1759" s="1" t="s">
        <v>8547</v>
      </c>
      <c r="K1759" s="1" t="s">
        <v>2440</v>
      </c>
      <c r="L1759" s="1" t="s">
        <v>8709</v>
      </c>
      <c r="M1759" s="1" t="s">
        <v>15968</v>
      </c>
    </row>
    <row r="1760">
      <c r="A1760" s="1" t="s">
        <v>15969</v>
      </c>
      <c r="B1760" s="1" t="s">
        <v>6</v>
      </c>
      <c r="C1760" s="1" t="s">
        <v>2441</v>
      </c>
      <c r="D1760" s="1"/>
      <c r="E1760" s="1" t="s">
        <v>15970</v>
      </c>
      <c r="F1760" s="1" t="s">
        <v>15971</v>
      </c>
      <c r="G1760" s="1" t="s">
        <v>8545</v>
      </c>
      <c r="H1760" s="1" t="s">
        <v>9392</v>
      </c>
      <c r="I1760" s="1">
        <v>2015.0</v>
      </c>
      <c r="J1760" s="1" t="s">
        <v>8493</v>
      </c>
      <c r="K1760" s="1" t="s">
        <v>963</v>
      </c>
      <c r="L1760" s="1" t="s">
        <v>8709</v>
      </c>
      <c r="M1760" s="1" t="s">
        <v>15972</v>
      </c>
    </row>
    <row r="1761">
      <c r="A1761" s="1" t="s">
        <v>15973</v>
      </c>
      <c r="B1761" s="1" t="s">
        <v>6</v>
      </c>
      <c r="C1761" s="1" t="s">
        <v>2442</v>
      </c>
      <c r="D1761" s="1"/>
      <c r="E1761" s="1" t="s">
        <v>15974</v>
      </c>
      <c r="F1761" s="1" t="s">
        <v>15975</v>
      </c>
      <c r="G1761" s="1" t="s">
        <v>8545</v>
      </c>
      <c r="H1761" s="1" t="s">
        <v>9287</v>
      </c>
      <c r="I1761" s="1">
        <v>2002.0</v>
      </c>
      <c r="J1761" s="1" t="s">
        <v>8547</v>
      </c>
      <c r="K1761" s="1" t="s">
        <v>742</v>
      </c>
      <c r="L1761" s="1" t="s">
        <v>9892</v>
      </c>
      <c r="M1761" s="1" t="s">
        <v>15976</v>
      </c>
    </row>
    <row r="1762">
      <c r="A1762" s="1" t="s">
        <v>15977</v>
      </c>
      <c r="B1762" s="1" t="s">
        <v>6</v>
      </c>
      <c r="C1762" s="1" t="s">
        <v>2443</v>
      </c>
      <c r="D1762" s="1"/>
      <c r="E1762" s="1" t="s">
        <v>15978</v>
      </c>
      <c r="F1762" s="1" t="s">
        <v>15979</v>
      </c>
      <c r="G1762" s="1" t="s">
        <v>8545</v>
      </c>
      <c r="H1762" s="1" t="s">
        <v>8965</v>
      </c>
      <c r="I1762" s="1">
        <v>1998.0</v>
      </c>
      <c r="J1762" s="1" t="s">
        <v>8547</v>
      </c>
      <c r="K1762" s="1" t="s">
        <v>1314</v>
      </c>
      <c r="L1762" s="1" t="s">
        <v>8681</v>
      </c>
      <c r="M1762" s="1" t="s">
        <v>15980</v>
      </c>
    </row>
    <row r="1763">
      <c r="A1763" s="1" t="s">
        <v>15981</v>
      </c>
      <c r="B1763" s="1" t="s">
        <v>6</v>
      </c>
      <c r="C1763" s="1" t="s">
        <v>2444</v>
      </c>
      <c r="D1763" s="1"/>
      <c r="E1763" s="1" t="s">
        <v>15982</v>
      </c>
      <c r="F1763" s="1" t="s">
        <v>15983</v>
      </c>
      <c r="G1763" s="1" t="s">
        <v>8545</v>
      </c>
      <c r="H1763" s="1" t="s">
        <v>8980</v>
      </c>
      <c r="I1763" s="1">
        <v>2014.0</v>
      </c>
      <c r="J1763" s="1" t="s">
        <v>8613</v>
      </c>
      <c r="K1763" s="1" t="s">
        <v>1910</v>
      </c>
      <c r="L1763" s="1" t="s">
        <v>10260</v>
      </c>
      <c r="M1763" s="1" t="s">
        <v>15984</v>
      </c>
    </row>
    <row r="1764">
      <c r="A1764" s="1" t="s">
        <v>15985</v>
      </c>
      <c r="B1764" s="1" t="s">
        <v>6</v>
      </c>
      <c r="C1764" s="1" t="s">
        <v>2445</v>
      </c>
      <c r="D1764" s="1"/>
      <c r="E1764" s="1" t="s">
        <v>15986</v>
      </c>
      <c r="F1764" s="1" t="s">
        <v>15987</v>
      </c>
      <c r="G1764" s="1" t="s">
        <v>8678</v>
      </c>
      <c r="H1764" s="1" t="s">
        <v>15988</v>
      </c>
      <c r="I1764" s="1">
        <v>2018.0</v>
      </c>
      <c r="J1764" s="1" t="s">
        <v>8547</v>
      </c>
      <c r="K1764" s="1" t="s">
        <v>610</v>
      </c>
      <c r="L1764" s="1" t="s">
        <v>8681</v>
      </c>
      <c r="M1764" s="1" t="s">
        <v>15989</v>
      </c>
    </row>
    <row r="1765">
      <c r="A1765" s="1" t="s">
        <v>15990</v>
      </c>
      <c r="B1765" s="1" t="s">
        <v>6</v>
      </c>
      <c r="C1765" s="1" t="s">
        <v>2446</v>
      </c>
      <c r="D1765" s="1"/>
      <c r="E1765" s="1" t="s">
        <v>15986</v>
      </c>
      <c r="F1765" s="1" t="s">
        <v>15991</v>
      </c>
      <c r="G1765" s="1" t="s">
        <v>8678</v>
      </c>
      <c r="H1765" s="1" t="s">
        <v>15988</v>
      </c>
      <c r="I1765" s="1">
        <v>2019.0</v>
      </c>
      <c r="J1765" s="1" t="s">
        <v>8547</v>
      </c>
      <c r="K1765" s="1" t="s">
        <v>542</v>
      </c>
      <c r="L1765" s="1" t="s">
        <v>8681</v>
      </c>
      <c r="M1765" s="1" t="s">
        <v>15992</v>
      </c>
    </row>
    <row r="1766">
      <c r="A1766" s="1" t="s">
        <v>15993</v>
      </c>
      <c r="B1766" s="1" t="s">
        <v>6</v>
      </c>
      <c r="C1766" s="1" t="s">
        <v>2447</v>
      </c>
      <c r="D1766" s="1"/>
      <c r="E1766" s="1" t="s">
        <v>14254</v>
      </c>
      <c r="F1766" s="1" t="s">
        <v>15994</v>
      </c>
      <c r="G1766" s="1" t="s">
        <v>8545</v>
      </c>
      <c r="H1766" s="1" t="s">
        <v>13761</v>
      </c>
      <c r="I1766" s="1">
        <v>2015.0</v>
      </c>
      <c r="J1766" s="1" t="s">
        <v>8613</v>
      </c>
      <c r="K1766" s="1" t="s">
        <v>881</v>
      </c>
      <c r="L1766" s="1" t="s">
        <v>8626</v>
      </c>
      <c r="M1766" s="1" t="s">
        <v>15995</v>
      </c>
    </row>
    <row r="1767">
      <c r="A1767" s="1" t="s">
        <v>15996</v>
      </c>
      <c r="B1767" s="1" t="s">
        <v>7</v>
      </c>
      <c r="C1767" s="1" t="s">
        <v>2448</v>
      </c>
      <c r="G1767" s="1" t="s">
        <v>8513</v>
      </c>
      <c r="H1767" s="1" t="s">
        <v>15997</v>
      </c>
      <c r="I1767" s="1">
        <v>2007.0</v>
      </c>
      <c r="J1767" s="1" t="s">
        <v>8493</v>
      </c>
      <c r="K1767" s="1" t="s">
        <v>536</v>
      </c>
      <c r="L1767" s="1" t="s">
        <v>11243</v>
      </c>
      <c r="M1767" s="1" t="s">
        <v>15998</v>
      </c>
    </row>
    <row r="1768">
      <c r="A1768" s="1" t="s">
        <v>15999</v>
      </c>
      <c r="B1768" s="1" t="s">
        <v>6</v>
      </c>
      <c r="C1768" s="1" t="s">
        <v>2449</v>
      </c>
      <c r="D1768" s="1"/>
      <c r="E1768" s="1" t="s">
        <v>11456</v>
      </c>
      <c r="F1768" s="1" t="s">
        <v>16000</v>
      </c>
      <c r="G1768" s="1" t="s">
        <v>8513</v>
      </c>
      <c r="H1768" s="1" t="s">
        <v>8521</v>
      </c>
      <c r="I1768" s="1">
        <v>2010.0</v>
      </c>
      <c r="J1768" s="1" t="s">
        <v>8515</v>
      </c>
      <c r="K1768" s="1" t="s">
        <v>879</v>
      </c>
      <c r="L1768" s="1" t="s">
        <v>8691</v>
      </c>
      <c r="M1768" s="1" t="s">
        <v>16001</v>
      </c>
    </row>
    <row r="1769">
      <c r="A1769" s="1" t="s">
        <v>16002</v>
      </c>
      <c r="B1769" s="1" t="s">
        <v>7</v>
      </c>
      <c r="C1769" s="1" t="s">
        <v>2450</v>
      </c>
      <c r="F1769" s="1" t="s">
        <v>16003</v>
      </c>
      <c r="G1769" s="1" t="s">
        <v>10246</v>
      </c>
      <c r="H1769" s="1" t="s">
        <v>9512</v>
      </c>
      <c r="I1769" s="1">
        <v>2020.0</v>
      </c>
      <c r="J1769" s="1" t="s">
        <v>9076</v>
      </c>
      <c r="K1769" s="1" t="s">
        <v>571</v>
      </c>
      <c r="L1769" s="1" t="s">
        <v>11149</v>
      </c>
      <c r="M1769" s="1" t="s">
        <v>16004</v>
      </c>
    </row>
    <row r="1770">
      <c r="A1770" s="1" t="s">
        <v>16005</v>
      </c>
      <c r="B1770" s="1" t="s">
        <v>7</v>
      </c>
      <c r="C1770" s="1" t="s">
        <v>2451</v>
      </c>
      <c r="G1770" s="1" t="s">
        <v>8672</v>
      </c>
      <c r="H1770" s="1" t="s">
        <v>10333</v>
      </c>
      <c r="I1770" s="1">
        <v>2016.0</v>
      </c>
      <c r="J1770" s="1" t="s">
        <v>8680</v>
      </c>
      <c r="K1770" s="1" t="s">
        <v>536</v>
      </c>
      <c r="L1770" s="1" t="s">
        <v>8796</v>
      </c>
      <c r="M1770" s="1" t="s">
        <v>16006</v>
      </c>
    </row>
    <row r="1771">
      <c r="A1771" s="1" t="s">
        <v>16007</v>
      </c>
      <c r="B1771" s="1" t="s">
        <v>7</v>
      </c>
      <c r="C1771" s="1" t="s">
        <v>2452</v>
      </c>
      <c r="F1771" s="1" t="s">
        <v>16008</v>
      </c>
      <c r="G1771" s="1" t="s">
        <v>8638</v>
      </c>
      <c r="H1771" s="1" t="s">
        <v>16009</v>
      </c>
      <c r="I1771" s="1">
        <v>2008.0</v>
      </c>
      <c r="J1771" s="1" t="s">
        <v>9076</v>
      </c>
      <c r="K1771" s="1" t="s">
        <v>571</v>
      </c>
      <c r="L1771" s="1" t="s">
        <v>11149</v>
      </c>
      <c r="M1771" s="1" t="s">
        <v>16010</v>
      </c>
    </row>
    <row r="1772">
      <c r="A1772" s="1" t="s">
        <v>16011</v>
      </c>
      <c r="B1772" s="1" t="s">
        <v>7</v>
      </c>
      <c r="C1772" s="1" t="s">
        <v>2453</v>
      </c>
      <c r="F1772" s="1" t="s">
        <v>16012</v>
      </c>
      <c r="G1772" s="1" t="s">
        <v>8513</v>
      </c>
      <c r="H1772" s="1" t="s">
        <v>16013</v>
      </c>
      <c r="I1772" s="1">
        <v>2017.0</v>
      </c>
      <c r="J1772" s="1" t="s">
        <v>9076</v>
      </c>
      <c r="K1772" s="1" t="s">
        <v>1044</v>
      </c>
      <c r="L1772" s="1" t="s">
        <v>9093</v>
      </c>
      <c r="M1772" s="1" t="s">
        <v>16014</v>
      </c>
    </row>
    <row r="1773">
      <c r="A1773" s="1" t="s">
        <v>16015</v>
      </c>
      <c r="B1773" s="1" t="s">
        <v>7</v>
      </c>
      <c r="C1773" s="1" t="s">
        <v>2454</v>
      </c>
      <c r="F1773" s="1" t="s">
        <v>16016</v>
      </c>
      <c r="H1773" s="1" t="s">
        <v>14748</v>
      </c>
      <c r="I1773" s="1">
        <v>2018.0</v>
      </c>
      <c r="J1773" s="1" t="s">
        <v>9076</v>
      </c>
      <c r="K1773" s="1" t="s">
        <v>628</v>
      </c>
      <c r="L1773" s="1" t="s">
        <v>9093</v>
      </c>
      <c r="M1773" s="1" t="s">
        <v>16017</v>
      </c>
    </row>
    <row r="1774">
      <c r="A1774" s="1" t="s">
        <v>16018</v>
      </c>
      <c r="B1774" s="1" t="s">
        <v>7</v>
      </c>
      <c r="C1774" s="1" t="s">
        <v>2455</v>
      </c>
      <c r="F1774" s="1" t="s">
        <v>16019</v>
      </c>
      <c r="G1774" s="1" t="s">
        <v>8513</v>
      </c>
      <c r="H1774" s="1" t="s">
        <v>16020</v>
      </c>
      <c r="I1774" s="1">
        <v>2018.0</v>
      </c>
      <c r="J1774" s="1" t="s">
        <v>8493</v>
      </c>
      <c r="K1774" s="1" t="s">
        <v>536</v>
      </c>
      <c r="L1774" s="1" t="s">
        <v>8847</v>
      </c>
      <c r="M1774" s="1" t="s">
        <v>16021</v>
      </c>
    </row>
    <row r="1775">
      <c r="A1775" s="1" t="s">
        <v>16022</v>
      </c>
      <c r="B1775" s="1" t="s">
        <v>7</v>
      </c>
      <c r="C1775" s="1" t="s">
        <v>2456</v>
      </c>
      <c r="G1775" s="1" t="s">
        <v>8513</v>
      </c>
      <c r="H1775" s="1" t="s">
        <v>16023</v>
      </c>
      <c r="I1775" s="1">
        <v>2020.0</v>
      </c>
      <c r="J1775" s="1" t="s">
        <v>8493</v>
      </c>
      <c r="K1775" s="1" t="s">
        <v>571</v>
      </c>
      <c r="L1775" s="1" t="s">
        <v>8852</v>
      </c>
      <c r="M1775" s="1" t="s">
        <v>16024</v>
      </c>
    </row>
    <row r="1776">
      <c r="A1776" s="1" t="s">
        <v>16025</v>
      </c>
      <c r="B1776" s="1" t="s">
        <v>7</v>
      </c>
      <c r="C1776" s="1" t="s">
        <v>2457</v>
      </c>
      <c r="F1776" s="1" t="s">
        <v>16026</v>
      </c>
      <c r="G1776" s="1" t="s">
        <v>8534</v>
      </c>
      <c r="H1776" s="1" t="s">
        <v>11856</v>
      </c>
      <c r="I1776" s="1">
        <v>2018.0</v>
      </c>
      <c r="J1776" s="1" t="s">
        <v>8493</v>
      </c>
      <c r="K1776" s="1" t="s">
        <v>536</v>
      </c>
      <c r="L1776" s="1" t="s">
        <v>8529</v>
      </c>
      <c r="M1776" s="1" t="s">
        <v>16027</v>
      </c>
    </row>
    <row r="1777">
      <c r="A1777" s="1" t="s">
        <v>16028</v>
      </c>
      <c r="B1777" s="1" t="s">
        <v>6</v>
      </c>
      <c r="C1777" s="1" t="s">
        <v>2458</v>
      </c>
      <c r="D1777" s="1"/>
      <c r="E1777" s="1" t="s">
        <v>16029</v>
      </c>
      <c r="F1777" s="1" t="s">
        <v>16030</v>
      </c>
      <c r="G1777" s="1" t="s">
        <v>9478</v>
      </c>
      <c r="H1777" s="1" t="s">
        <v>12535</v>
      </c>
      <c r="I1777" s="1">
        <v>1985.0</v>
      </c>
      <c r="J1777" s="1" t="s">
        <v>8547</v>
      </c>
      <c r="K1777" s="1" t="s">
        <v>580</v>
      </c>
      <c r="L1777" s="1" t="s">
        <v>8873</v>
      </c>
      <c r="M1777" s="1" t="s">
        <v>16031</v>
      </c>
    </row>
    <row r="1778">
      <c r="A1778" s="1" t="s">
        <v>16032</v>
      </c>
      <c r="B1778" s="1" t="s">
        <v>6</v>
      </c>
      <c r="C1778" s="1" t="s">
        <v>2459</v>
      </c>
      <c r="G1778" s="1" t="s">
        <v>8513</v>
      </c>
      <c r="H1778" s="1" t="s">
        <v>11626</v>
      </c>
      <c r="I1778" s="1">
        <v>2020.0</v>
      </c>
      <c r="J1778" s="1" t="s">
        <v>8493</v>
      </c>
      <c r="K1778" s="1" t="s">
        <v>805</v>
      </c>
      <c r="L1778" s="1" t="s">
        <v>9656</v>
      </c>
      <c r="M1778" s="1" t="s">
        <v>16033</v>
      </c>
    </row>
    <row r="1779">
      <c r="A1779" s="1" t="s">
        <v>16034</v>
      </c>
      <c r="B1779" s="1" t="s">
        <v>6</v>
      </c>
      <c r="C1779" s="1" t="s">
        <v>2460</v>
      </c>
      <c r="D1779" s="1"/>
      <c r="E1779" s="1" t="s">
        <v>16035</v>
      </c>
      <c r="F1779" s="1" t="s">
        <v>16036</v>
      </c>
      <c r="G1779" s="1" t="s">
        <v>8545</v>
      </c>
      <c r="H1779" s="1" t="s">
        <v>15963</v>
      </c>
      <c r="I1779" s="1">
        <v>1982.0</v>
      </c>
      <c r="J1779" s="1" t="s">
        <v>8547</v>
      </c>
      <c r="K1779" s="1" t="s">
        <v>1204</v>
      </c>
      <c r="L1779" s="1" t="s">
        <v>16037</v>
      </c>
      <c r="M1779" s="1" t="s">
        <v>16038</v>
      </c>
    </row>
    <row r="1780">
      <c r="A1780" s="1" t="s">
        <v>16039</v>
      </c>
      <c r="B1780" s="1" t="s">
        <v>6</v>
      </c>
      <c r="C1780" s="1" t="s">
        <v>2461</v>
      </c>
      <c r="D1780" s="1"/>
      <c r="E1780" s="1" t="s">
        <v>16040</v>
      </c>
      <c r="F1780" s="1" t="s">
        <v>16041</v>
      </c>
      <c r="G1780" s="1" t="s">
        <v>9082</v>
      </c>
      <c r="H1780" s="1" t="s">
        <v>16042</v>
      </c>
      <c r="I1780" s="1">
        <v>2018.0</v>
      </c>
      <c r="J1780" s="1" t="s">
        <v>8493</v>
      </c>
      <c r="K1780" s="1" t="s">
        <v>602</v>
      </c>
      <c r="L1780" s="1" t="s">
        <v>8772</v>
      </c>
      <c r="M1780" s="1" t="s">
        <v>16043</v>
      </c>
    </row>
    <row r="1781">
      <c r="A1781" s="1" t="s">
        <v>16044</v>
      </c>
      <c r="B1781" s="1" t="s">
        <v>6</v>
      </c>
      <c r="C1781" s="1" t="s">
        <v>2462</v>
      </c>
      <c r="D1781" s="1"/>
      <c r="E1781" s="1" t="s">
        <v>16045</v>
      </c>
      <c r="F1781" s="1" t="s">
        <v>16045</v>
      </c>
      <c r="G1781" s="1" t="s">
        <v>8513</v>
      </c>
      <c r="H1781" s="1" t="s">
        <v>8552</v>
      </c>
      <c r="I1781" s="1">
        <v>2017.0</v>
      </c>
      <c r="J1781" s="1" t="s">
        <v>8493</v>
      </c>
      <c r="K1781" s="1" t="s">
        <v>761</v>
      </c>
      <c r="L1781" s="1" t="s">
        <v>8646</v>
      </c>
      <c r="M1781" s="1" t="s">
        <v>16046</v>
      </c>
    </row>
    <row r="1782">
      <c r="A1782" s="1" t="s">
        <v>16047</v>
      </c>
      <c r="B1782" s="1" t="s">
        <v>7</v>
      </c>
      <c r="C1782" s="1" t="s">
        <v>2463</v>
      </c>
      <c r="F1782" s="1" t="s">
        <v>16048</v>
      </c>
      <c r="G1782" s="1" t="s">
        <v>8513</v>
      </c>
      <c r="H1782" s="1" t="s">
        <v>12911</v>
      </c>
      <c r="I1782" s="1">
        <v>2021.0</v>
      </c>
      <c r="J1782" s="1" t="s">
        <v>8547</v>
      </c>
      <c r="K1782" s="1" t="s">
        <v>628</v>
      </c>
      <c r="L1782" s="1" t="s">
        <v>16049</v>
      </c>
      <c r="M1782" s="1" t="s">
        <v>16050</v>
      </c>
    </row>
    <row r="1783">
      <c r="A1783" s="1" t="s">
        <v>16051</v>
      </c>
      <c r="B1783" s="1" t="s">
        <v>7</v>
      </c>
      <c r="C1783" s="1" t="s">
        <v>2464</v>
      </c>
      <c r="F1783" s="1" t="s">
        <v>16052</v>
      </c>
      <c r="G1783" s="1" t="s">
        <v>8513</v>
      </c>
      <c r="H1783" s="1" t="s">
        <v>16053</v>
      </c>
      <c r="I1783" s="1">
        <v>2018.0</v>
      </c>
      <c r="J1783" s="1" t="s">
        <v>8493</v>
      </c>
      <c r="K1783" s="1" t="s">
        <v>571</v>
      </c>
      <c r="L1783" s="1" t="s">
        <v>8668</v>
      </c>
      <c r="M1783" s="1" t="s">
        <v>16054</v>
      </c>
    </row>
    <row r="1784">
      <c r="A1784" s="1" t="s">
        <v>16055</v>
      </c>
      <c r="B1784" s="1" t="s">
        <v>6</v>
      </c>
      <c r="C1784" s="1" t="s">
        <v>2465</v>
      </c>
      <c r="D1784" s="1"/>
      <c r="E1784" s="1" t="s">
        <v>16056</v>
      </c>
      <c r="F1784" s="1" t="s">
        <v>16057</v>
      </c>
      <c r="G1784" s="1" t="s">
        <v>8513</v>
      </c>
      <c r="H1784" s="1" t="s">
        <v>9797</v>
      </c>
      <c r="I1784" s="1">
        <v>2017.0</v>
      </c>
      <c r="J1784" s="1" t="s">
        <v>8547</v>
      </c>
      <c r="K1784" s="1" t="s">
        <v>561</v>
      </c>
      <c r="L1784" s="1" t="s">
        <v>9494</v>
      </c>
      <c r="M1784" s="1" t="s">
        <v>16058</v>
      </c>
    </row>
    <row r="1785">
      <c r="A1785" s="1" t="s">
        <v>16059</v>
      </c>
      <c r="B1785" s="1" t="s">
        <v>6</v>
      </c>
      <c r="C1785" s="1" t="s">
        <v>2466</v>
      </c>
      <c r="D1785" s="1"/>
      <c r="E1785" s="1" t="s">
        <v>14125</v>
      </c>
      <c r="F1785" s="1" t="s">
        <v>16060</v>
      </c>
      <c r="G1785" s="1" t="s">
        <v>16061</v>
      </c>
      <c r="H1785" s="1" t="s">
        <v>9472</v>
      </c>
      <c r="I1785" s="1">
        <v>2009.0</v>
      </c>
      <c r="J1785" s="1" t="s">
        <v>8507</v>
      </c>
      <c r="K1785" s="1" t="s">
        <v>914</v>
      </c>
      <c r="L1785" s="1" t="s">
        <v>9403</v>
      </c>
      <c r="M1785" s="1" t="s">
        <v>16062</v>
      </c>
    </row>
    <row r="1786">
      <c r="A1786" s="1" t="s">
        <v>16063</v>
      </c>
      <c r="B1786" s="1" t="s">
        <v>7</v>
      </c>
      <c r="C1786" s="1" t="s">
        <v>2467</v>
      </c>
      <c r="H1786" s="1" t="s">
        <v>13186</v>
      </c>
      <c r="I1786" s="1">
        <v>2017.0</v>
      </c>
      <c r="J1786" s="1" t="s">
        <v>8493</v>
      </c>
      <c r="K1786" s="1" t="s">
        <v>536</v>
      </c>
      <c r="L1786" s="1" t="s">
        <v>8957</v>
      </c>
      <c r="M1786" s="1" t="s">
        <v>16064</v>
      </c>
    </row>
    <row r="1787">
      <c r="A1787" s="1" t="s">
        <v>16065</v>
      </c>
      <c r="B1787" s="1" t="s">
        <v>6</v>
      </c>
      <c r="C1787" s="1" t="s">
        <v>2468</v>
      </c>
      <c r="D1787" s="1"/>
      <c r="E1787" s="1" t="s">
        <v>16066</v>
      </c>
      <c r="F1787" s="1" t="s">
        <v>16067</v>
      </c>
      <c r="G1787" s="1" t="s">
        <v>16068</v>
      </c>
      <c r="H1787" s="1" t="s">
        <v>14814</v>
      </c>
      <c r="I1787" s="1">
        <v>2016.0</v>
      </c>
      <c r="J1787" s="1" t="s">
        <v>8493</v>
      </c>
      <c r="K1787" s="1" t="s">
        <v>602</v>
      </c>
      <c r="L1787" s="1" t="s">
        <v>8620</v>
      </c>
      <c r="M1787" s="1" t="s">
        <v>16069</v>
      </c>
    </row>
    <row r="1788">
      <c r="A1788" s="1" t="s">
        <v>16070</v>
      </c>
      <c r="B1788" s="1" t="s">
        <v>6</v>
      </c>
      <c r="C1788" s="1" t="s">
        <v>2469</v>
      </c>
      <c r="D1788" s="1"/>
      <c r="E1788" s="1" t="s">
        <v>16071</v>
      </c>
      <c r="F1788" s="1" t="s">
        <v>16072</v>
      </c>
      <c r="G1788" s="1" t="s">
        <v>8491</v>
      </c>
      <c r="H1788" s="1" t="s">
        <v>11516</v>
      </c>
      <c r="I1788" s="1">
        <v>2019.0</v>
      </c>
      <c r="J1788" s="1" t="s">
        <v>8613</v>
      </c>
      <c r="K1788" s="1" t="s">
        <v>538</v>
      </c>
      <c r="L1788" s="1" t="s">
        <v>9104</v>
      </c>
      <c r="M1788" s="1" t="s">
        <v>16073</v>
      </c>
    </row>
    <row r="1789">
      <c r="A1789" s="1" t="s">
        <v>16074</v>
      </c>
      <c r="B1789" s="1" t="s">
        <v>6</v>
      </c>
      <c r="C1789" s="1" t="s">
        <v>320</v>
      </c>
      <c r="D1789" s="1"/>
      <c r="E1789" s="1" t="s">
        <v>16075</v>
      </c>
      <c r="F1789" s="1" t="s">
        <v>16076</v>
      </c>
      <c r="G1789" s="1" t="s">
        <v>8513</v>
      </c>
      <c r="H1789" s="1" t="s">
        <v>12544</v>
      </c>
      <c r="I1789" s="1">
        <v>2012.0</v>
      </c>
      <c r="J1789" s="1" t="s">
        <v>8507</v>
      </c>
      <c r="K1789" s="1" t="s">
        <v>1312</v>
      </c>
      <c r="L1789" s="1" t="s">
        <v>9174</v>
      </c>
      <c r="M1789" s="1" t="s">
        <v>16077</v>
      </c>
    </row>
    <row r="1790">
      <c r="A1790" s="1" t="s">
        <v>16078</v>
      </c>
      <c r="B1790" s="1" t="s">
        <v>6</v>
      </c>
      <c r="C1790" s="1" t="s">
        <v>2470</v>
      </c>
      <c r="D1790" s="1"/>
      <c r="E1790" s="1" t="s">
        <v>16079</v>
      </c>
      <c r="F1790" s="1" t="s">
        <v>16080</v>
      </c>
      <c r="G1790" s="1" t="s">
        <v>16081</v>
      </c>
      <c r="H1790" s="1" t="s">
        <v>16082</v>
      </c>
      <c r="I1790" s="1">
        <v>2020.0</v>
      </c>
      <c r="J1790" s="1" t="s">
        <v>8493</v>
      </c>
      <c r="K1790" s="1" t="s">
        <v>552</v>
      </c>
      <c r="L1790" s="1" t="s">
        <v>8501</v>
      </c>
      <c r="M1790" s="1" t="s">
        <v>16083</v>
      </c>
    </row>
    <row r="1791">
      <c r="A1791" s="1" t="s">
        <v>16084</v>
      </c>
      <c r="B1791" s="1" t="s">
        <v>7</v>
      </c>
      <c r="C1791" s="1" t="s">
        <v>2471</v>
      </c>
      <c r="F1791" s="1" t="s">
        <v>16085</v>
      </c>
      <c r="G1791" s="1" t="s">
        <v>8655</v>
      </c>
      <c r="H1791" s="1" t="s">
        <v>12621</v>
      </c>
      <c r="I1791" s="1">
        <v>2020.0</v>
      </c>
      <c r="J1791" s="1" t="s">
        <v>8547</v>
      </c>
      <c r="K1791" s="1" t="s">
        <v>536</v>
      </c>
      <c r="L1791" s="1" t="s">
        <v>8717</v>
      </c>
      <c r="M1791" s="1" t="s">
        <v>16086</v>
      </c>
    </row>
    <row r="1792">
      <c r="A1792" s="1" t="s">
        <v>16087</v>
      </c>
      <c r="B1792" s="1" t="s">
        <v>6</v>
      </c>
      <c r="C1792" s="1" t="s">
        <v>2472</v>
      </c>
      <c r="D1792" s="1"/>
      <c r="E1792" s="1" t="s">
        <v>16088</v>
      </c>
      <c r="F1792" s="1" t="s">
        <v>16089</v>
      </c>
      <c r="G1792" s="1" t="s">
        <v>8545</v>
      </c>
      <c r="H1792" s="1" t="s">
        <v>9793</v>
      </c>
      <c r="I1792" s="1">
        <v>2010.0</v>
      </c>
      <c r="J1792" s="1" t="s">
        <v>8613</v>
      </c>
      <c r="K1792" s="1" t="s">
        <v>599</v>
      </c>
      <c r="L1792" s="1" t="s">
        <v>8724</v>
      </c>
      <c r="M1792" s="1" t="s">
        <v>16090</v>
      </c>
    </row>
    <row r="1793">
      <c r="A1793" s="1" t="s">
        <v>16091</v>
      </c>
      <c r="B1793" s="1" t="s">
        <v>6</v>
      </c>
      <c r="C1793" s="1" t="s">
        <v>2473</v>
      </c>
      <c r="D1793" s="1"/>
      <c r="E1793" s="1" t="s">
        <v>16092</v>
      </c>
      <c r="F1793" s="1" t="s">
        <v>16093</v>
      </c>
      <c r="G1793" s="1" t="s">
        <v>8545</v>
      </c>
      <c r="H1793" s="1" t="s">
        <v>13163</v>
      </c>
      <c r="I1793" s="1">
        <v>2009.0</v>
      </c>
      <c r="J1793" s="1" t="s">
        <v>8493</v>
      </c>
      <c r="K1793" s="1" t="s">
        <v>671</v>
      </c>
      <c r="L1793" s="1" t="s">
        <v>8620</v>
      </c>
      <c r="M1793" s="1" t="s">
        <v>16094</v>
      </c>
    </row>
    <row r="1794">
      <c r="A1794" s="1" t="s">
        <v>16095</v>
      </c>
      <c r="B1794" s="1" t="s">
        <v>7</v>
      </c>
      <c r="C1794" s="1" t="s">
        <v>2474</v>
      </c>
      <c r="F1794" s="1" t="s">
        <v>16096</v>
      </c>
      <c r="G1794" s="1" t="s">
        <v>8611</v>
      </c>
      <c r="H1794" s="1" t="s">
        <v>13571</v>
      </c>
      <c r="I1794" s="1">
        <v>2017.0</v>
      </c>
      <c r="J1794" s="1" t="s">
        <v>8493</v>
      </c>
      <c r="K1794" s="1" t="s">
        <v>571</v>
      </c>
      <c r="L1794" s="1" t="s">
        <v>14271</v>
      </c>
      <c r="M1794" s="1" t="s">
        <v>16097</v>
      </c>
    </row>
    <row r="1795">
      <c r="A1795" s="1" t="s">
        <v>16098</v>
      </c>
      <c r="B1795" s="1" t="s">
        <v>6</v>
      </c>
      <c r="C1795" s="1" t="s">
        <v>2475</v>
      </c>
      <c r="D1795" s="1"/>
      <c r="E1795" s="1" t="s">
        <v>16099</v>
      </c>
      <c r="F1795" s="1" t="s">
        <v>16100</v>
      </c>
      <c r="G1795" s="1" t="s">
        <v>16101</v>
      </c>
      <c r="H1795" s="1" t="s">
        <v>8540</v>
      </c>
      <c r="I1795" s="1">
        <v>1965.0</v>
      </c>
      <c r="J1795" s="1" t="s">
        <v>8515</v>
      </c>
      <c r="K1795" s="1" t="s">
        <v>2476</v>
      </c>
      <c r="L1795" s="1" t="s">
        <v>13624</v>
      </c>
      <c r="M1795" s="1" t="s">
        <v>16102</v>
      </c>
    </row>
    <row r="1796">
      <c r="A1796" s="1" t="s">
        <v>16103</v>
      </c>
      <c r="B1796" s="1" t="s">
        <v>7</v>
      </c>
      <c r="C1796" s="1" t="s">
        <v>2477</v>
      </c>
      <c r="F1796" s="1" t="s">
        <v>16104</v>
      </c>
      <c r="G1796" s="1" t="s">
        <v>8513</v>
      </c>
      <c r="H1796" s="1" t="s">
        <v>16105</v>
      </c>
      <c r="I1796" s="1">
        <v>2019.0</v>
      </c>
      <c r="J1796" s="1" t="s">
        <v>8547</v>
      </c>
      <c r="K1796" s="1" t="s">
        <v>628</v>
      </c>
      <c r="L1796" s="1" t="s">
        <v>8668</v>
      </c>
      <c r="M1796" s="1" t="s">
        <v>16106</v>
      </c>
    </row>
    <row r="1797">
      <c r="A1797" s="1" t="s">
        <v>16107</v>
      </c>
      <c r="B1797" s="1" t="s">
        <v>6</v>
      </c>
      <c r="C1797" s="1" t="s">
        <v>2478</v>
      </c>
      <c r="D1797" s="1"/>
      <c r="E1797" s="1" t="s">
        <v>16108</v>
      </c>
      <c r="F1797" s="1" t="s">
        <v>16109</v>
      </c>
      <c r="G1797" s="1" t="s">
        <v>8513</v>
      </c>
      <c r="H1797" s="1" t="s">
        <v>16110</v>
      </c>
      <c r="I1797" s="1">
        <v>2016.0</v>
      </c>
      <c r="J1797" s="1" t="s">
        <v>8493</v>
      </c>
      <c r="K1797" s="1" t="s">
        <v>528</v>
      </c>
      <c r="L1797" s="1" t="s">
        <v>8559</v>
      </c>
      <c r="M1797" s="1" t="s">
        <v>16111</v>
      </c>
    </row>
    <row r="1798">
      <c r="A1798" s="1" t="s">
        <v>16112</v>
      </c>
      <c r="B1798" s="1" t="s">
        <v>7</v>
      </c>
      <c r="C1798" s="1" t="s">
        <v>2479</v>
      </c>
      <c r="G1798" s="1" t="s">
        <v>8513</v>
      </c>
      <c r="H1798" s="1" t="s">
        <v>13748</v>
      </c>
      <c r="I1798" s="1">
        <v>2018.0</v>
      </c>
      <c r="J1798" s="1" t="s">
        <v>8613</v>
      </c>
      <c r="K1798" s="1" t="s">
        <v>536</v>
      </c>
      <c r="L1798" s="1" t="s">
        <v>9208</v>
      </c>
      <c r="M1798" s="1" t="s">
        <v>16113</v>
      </c>
    </row>
    <row r="1799">
      <c r="A1799" s="1" t="s">
        <v>16114</v>
      </c>
      <c r="B1799" s="1" t="s">
        <v>7</v>
      </c>
      <c r="C1799" s="1" t="s">
        <v>2480</v>
      </c>
      <c r="F1799" s="1" t="s">
        <v>16115</v>
      </c>
      <c r="G1799" s="1" t="s">
        <v>9043</v>
      </c>
      <c r="H1799" s="1" t="s">
        <v>9133</v>
      </c>
      <c r="I1799" s="1">
        <v>2018.0</v>
      </c>
      <c r="J1799" s="1" t="s">
        <v>8493</v>
      </c>
      <c r="K1799" s="1" t="s">
        <v>536</v>
      </c>
      <c r="L1799" s="1" t="s">
        <v>8565</v>
      </c>
      <c r="M1799" s="1" t="s">
        <v>16116</v>
      </c>
    </row>
    <row r="1800">
      <c r="A1800" s="1" t="s">
        <v>16117</v>
      </c>
      <c r="B1800" s="1" t="s">
        <v>6</v>
      </c>
      <c r="C1800" s="1" t="s">
        <v>2481</v>
      </c>
      <c r="D1800" s="1"/>
      <c r="E1800" s="1" t="s">
        <v>12840</v>
      </c>
      <c r="F1800" s="1" t="s">
        <v>16118</v>
      </c>
      <c r="G1800" s="1" t="s">
        <v>8513</v>
      </c>
      <c r="H1800" s="1" t="s">
        <v>9723</v>
      </c>
      <c r="I1800" s="1">
        <v>2019.0</v>
      </c>
      <c r="J1800" s="1" t="s">
        <v>8507</v>
      </c>
      <c r="K1800" s="1" t="s">
        <v>542</v>
      </c>
      <c r="L1800" s="1" t="s">
        <v>9002</v>
      </c>
      <c r="M1800" s="1" t="s">
        <v>16119</v>
      </c>
    </row>
    <row r="1801">
      <c r="A1801" s="1" t="s">
        <v>16120</v>
      </c>
      <c r="B1801" s="1" t="s">
        <v>7</v>
      </c>
      <c r="C1801" s="1" t="s">
        <v>2482</v>
      </c>
      <c r="F1801" s="1" t="s">
        <v>16121</v>
      </c>
      <c r="G1801" s="1" t="s">
        <v>10317</v>
      </c>
      <c r="H1801" s="1" t="s">
        <v>11732</v>
      </c>
      <c r="I1801" s="1">
        <v>2019.0</v>
      </c>
      <c r="J1801" s="1" t="s">
        <v>8493</v>
      </c>
      <c r="K1801" s="1" t="s">
        <v>536</v>
      </c>
      <c r="L1801" s="1" t="s">
        <v>8595</v>
      </c>
      <c r="M1801" s="1" t="s">
        <v>16122</v>
      </c>
    </row>
    <row r="1802">
      <c r="A1802" s="1" t="s">
        <v>16123</v>
      </c>
      <c r="B1802" s="1" t="s">
        <v>6</v>
      </c>
      <c r="C1802" s="1" t="s">
        <v>2483</v>
      </c>
      <c r="D1802" s="1"/>
      <c r="E1802" s="1" t="s">
        <v>16124</v>
      </c>
      <c r="F1802" s="1" t="s">
        <v>16125</v>
      </c>
      <c r="G1802" s="1" t="s">
        <v>8545</v>
      </c>
      <c r="H1802" s="1" t="s">
        <v>16126</v>
      </c>
      <c r="I1802" s="1">
        <v>2020.0</v>
      </c>
      <c r="J1802" s="1" t="s">
        <v>8493</v>
      </c>
      <c r="K1802" s="1" t="s">
        <v>696</v>
      </c>
      <c r="L1802" s="1" t="s">
        <v>8620</v>
      </c>
      <c r="M1802" s="1" t="s">
        <v>16127</v>
      </c>
    </row>
    <row r="1803">
      <c r="A1803" s="1" t="s">
        <v>16128</v>
      </c>
      <c r="B1803" s="1" t="s">
        <v>6</v>
      </c>
      <c r="C1803" s="1" t="s">
        <v>2484</v>
      </c>
      <c r="D1803" s="1"/>
      <c r="E1803" s="1" t="s">
        <v>16129</v>
      </c>
      <c r="F1803" s="1" t="s">
        <v>16130</v>
      </c>
      <c r="G1803" s="1" t="s">
        <v>8611</v>
      </c>
      <c r="H1803" s="1" t="s">
        <v>10789</v>
      </c>
      <c r="I1803" s="1">
        <v>2019.0</v>
      </c>
      <c r="J1803" s="1" t="s">
        <v>8547</v>
      </c>
      <c r="K1803" s="1" t="s">
        <v>580</v>
      </c>
      <c r="L1803" s="1" t="s">
        <v>8928</v>
      </c>
      <c r="M1803" s="1" t="s">
        <v>16131</v>
      </c>
    </row>
    <row r="1804">
      <c r="A1804" s="1" t="s">
        <v>16132</v>
      </c>
      <c r="B1804" s="1" t="s">
        <v>7</v>
      </c>
      <c r="C1804" s="1" t="s">
        <v>2485</v>
      </c>
      <c r="F1804" s="1" t="s">
        <v>16133</v>
      </c>
      <c r="G1804" s="1" t="s">
        <v>8513</v>
      </c>
      <c r="H1804" s="1" t="s">
        <v>13458</v>
      </c>
      <c r="I1804" s="1">
        <v>2019.0</v>
      </c>
      <c r="J1804" s="1" t="s">
        <v>8547</v>
      </c>
      <c r="K1804" s="1" t="s">
        <v>536</v>
      </c>
      <c r="L1804" s="1" t="s">
        <v>9826</v>
      </c>
      <c r="M1804" s="1" t="s">
        <v>16134</v>
      </c>
    </row>
    <row r="1805">
      <c r="A1805" s="1" t="s">
        <v>16135</v>
      </c>
      <c r="B1805" s="1" t="s">
        <v>6</v>
      </c>
      <c r="C1805" s="1" t="s">
        <v>2486</v>
      </c>
      <c r="D1805" s="1"/>
      <c r="E1805" s="1" t="s">
        <v>15313</v>
      </c>
      <c r="F1805" s="1" t="s">
        <v>16136</v>
      </c>
      <c r="G1805" s="1" t="s">
        <v>8513</v>
      </c>
      <c r="H1805" s="1" t="s">
        <v>16137</v>
      </c>
      <c r="I1805" s="1">
        <v>2020.0</v>
      </c>
      <c r="J1805" s="1" t="s">
        <v>8613</v>
      </c>
      <c r="K1805" s="1" t="s">
        <v>576</v>
      </c>
      <c r="L1805" s="1" t="s">
        <v>11928</v>
      </c>
      <c r="M1805" s="1" t="s">
        <v>16138</v>
      </c>
    </row>
    <row r="1806">
      <c r="A1806" s="1" t="s">
        <v>16139</v>
      </c>
      <c r="B1806" s="1" t="s">
        <v>6</v>
      </c>
      <c r="C1806" s="1" t="s">
        <v>2487</v>
      </c>
      <c r="D1806" s="1"/>
      <c r="E1806" s="1" t="s">
        <v>16140</v>
      </c>
      <c r="F1806" s="1" t="s">
        <v>16141</v>
      </c>
      <c r="G1806" s="1" t="s">
        <v>8513</v>
      </c>
      <c r="H1806" s="1" t="s">
        <v>9682</v>
      </c>
      <c r="I1806" s="1">
        <v>2019.0</v>
      </c>
      <c r="J1806" s="1" t="s">
        <v>8613</v>
      </c>
      <c r="K1806" s="1" t="s">
        <v>580</v>
      </c>
      <c r="L1806" s="1" t="s">
        <v>9272</v>
      </c>
      <c r="M1806" s="1" t="s">
        <v>16142</v>
      </c>
    </row>
    <row r="1807">
      <c r="A1807" s="1" t="s">
        <v>16143</v>
      </c>
      <c r="B1807" s="1" t="s">
        <v>6</v>
      </c>
      <c r="C1807" s="1" t="s">
        <v>2488</v>
      </c>
      <c r="D1807" s="1"/>
      <c r="E1807" s="1" t="s">
        <v>16144</v>
      </c>
      <c r="F1807" s="1" t="s">
        <v>16145</v>
      </c>
      <c r="G1807" s="1" t="s">
        <v>8513</v>
      </c>
      <c r="H1807" s="1" t="s">
        <v>13000</v>
      </c>
      <c r="I1807" s="1">
        <v>2014.0</v>
      </c>
      <c r="J1807" s="1" t="s">
        <v>9260</v>
      </c>
      <c r="K1807" s="1" t="s">
        <v>602</v>
      </c>
      <c r="L1807" s="1" t="s">
        <v>9317</v>
      </c>
      <c r="M1807" s="1" t="s">
        <v>16146</v>
      </c>
    </row>
    <row r="1808">
      <c r="A1808" s="1" t="s">
        <v>16147</v>
      </c>
      <c r="B1808" s="1" t="s">
        <v>6</v>
      </c>
      <c r="C1808" s="1" t="s">
        <v>2489</v>
      </c>
      <c r="D1808" s="1"/>
      <c r="E1808" s="1" t="s">
        <v>13919</v>
      </c>
      <c r="F1808" s="1" t="s">
        <v>16148</v>
      </c>
      <c r="G1808" s="1" t="s">
        <v>16149</v>
      </c>
      <c r="H1808" s="1" t="s">
        <v>15165</v>
      </c>
      <c r="I1808" s="1">
        <v>2019.0</v>
      </c>
      <c r="J1808" s="1" t="s">
        <v>8507</v>
      </c>
      <c r="K1808" s="1" t="s">
        <v>550</v>
      </c>
      <c r="L1808" s="1" t="s">
        <v>9084</v>
      </c>
      <c r="M1808" s="1" t="s">
        <v>16150</v>
      </c>
    </row>
    <row r="1809">
      <c r="A1809" s="1" t="s">
        <v>16151</v>
      </c>
      <c r="B1809" s="1" t="s">
        <v>6</v>
      </c>
      <c r="C1809" s="1" t="s">
        <v>2490</v>
      </c>
      <c r="D1809" s="1"/>
      <c r="E1809" s="1" t="s">
        <v>15966</v>
      </c>
      <c r="F1809" s="1" t="s">
        <v>16152</v>
      </c>
      <c r="G1809" s="1" t="s">
        <v>8545</v>
      </c>
      <c r="H1809" s="1" t="s">
        <v>9392</v>
      </c>
      <c r="I1809" s="1">
        <v>2006.0</v>
      </c>
      <c r="J1809" s="1" t="s">
        <v>8547</v>
      </c>
      <c r="K1809" s="1" t="s">
        <v>2491</v>
      </c>
      <c r="L1809" s="1" t="s">
        <v>8873</v>
      </c>
      <c r="M1809" s="1" t="s">
        <v>16153</v>
      </c>
    </row>
    <row r="1810">
      <c r="A1810" s="1" t="s">
        <v>16154</v>
      </c>
      <c r="B1810" s="1" t="s">
        <v>6</v>
      </c>
      <c r="C1810" s="1" t="s">
        <v>2492</v>
      </c>
      <c r="D1810" s="1"/>
      <c r="E1810" s="1" t="s">
        <v>15966</v>
      </c>
      <c r="F1810" s="1" t="s">
        <v>16155</v>
      </c>
      <c r="G1810" s="1" t="s">
        <v>11009</v>
      </c>
      <c r="H1810" s="1" t="s">
        <v>9392</v>
      </c>
      <c r="I1810" s="1">
        <v>2011.0</v>
      </c>
      <c r="J1810" s="1" t="s">
        <v>8547</v>
      </c>
      <c r="K1810" s="1" t="s">
        <v>722</v>
      </c>
      <c r="L1810" s="1" t="s">
        <v>11989</v>
      </c>
      <c r="M1810" s="1" t="s">
        <v>16156</v>
      </c>
    </row>
    <row r="1811">
      <c r="A1811" s="1" t="s">
        <v>16157</v>
      </c>
      <c r="B1811" s="1" t="s">
        <v>6</v>
      </c>
      <c r="C1811" s="1" t="s">
        <v>2493</v>
      </c>
      <c r="D1811" s="1"/>
      <c r="E1811" s="1" t="s">
        <v>16158</v>
      </c>
      <c r="F1811" s="1" t="s">
        <v>16159</v>
      </c>
      <c r="G1811" s="1" t="s">
        <v>8513</v>
      </c>
      <c r="H1811" s="1" t="s">
        <v>12201</v>
      </c>
      <c r="I1811" s="1">
        <v>2015.0</v>
      </c>
      <c r="J1811" s="1" t="s">
        <v>8547</v>
      </c>
      <c r="K1811" s="1" t="s">
        <v>681</v>
      </c>
      <c r="L1811" s="1" t="s">
        <v>9425</v>
      </c>
      <c r="M1811" s="1" t="s">
        <v>16160</v>
      </c>
    </row>
    <row r="1812">
      <c r="A1812" s="1" t="s">
        <v>16161</v>
      </c>
      <c r="B1812" s="1" t="s">
        <v>6</v>
      </c>
      <c r="C1812" s="1" t="s">
        <v>2494</v>
      </c>
      <c r="D1812" s="1"/>
      <c r="E1812" s="1" t="s">
        <v>16162</v>
      </c>
      <c r="F1812" s="1" t="s">
        <v>16163</v>
      </c>
      <c r="G1812" s="1" t="s">
        <v>8513</v>
      </c>
      <c r="H1812" s="1" t="s">
        <v>10298</v>
      </c>
      <c r="I1812" s="1">
        <v>2015.0</v>
      </c>
      <c r="J1812" s="1" t="s">
        <v>8515</v>
      </c>
      <c r="K1812" s="1" t="s">
        <v>700</v>
      </c>
      <c r="L1812" s="1" t="s">
        <v>8691</v>
      </c>
      <c r="M1812" s="1" t="s">
        <v>16164</v>
      </c>
    </row>
    <row r="1813">
      <c r="A1813" s="1" t="s">
        <v>16165</v>
      </c>
      <c r="B1813" s="1" t="s">
        <v>6</v>
      </c>
      <c r="C1813" s="1" t="s">
        <v>2495</v>
      </c>
      <c r="D1813" s="1"/>
      <c r="E1813" s="1" t="s">
        <v>16166</v>
      </c>
      <c r="F1813" s="1" t="s">
        <v>16167</v>
      </c>
      <c r="G1813" s="1" t="s">
        <v>16168</v>
      </c>
      <c r="H1813" s="1" t="s">
        <v>8806</v>
      </c>
      <c r="I1813" s="1">
        <v>2010.0</v>
      </c>
      <c r="J1813" s="1" t="s">
        <v>8507</v>
      </c>
      <c r="K1813" s="1" t="s">
        <v>576</v>
      </c>
      <c r="L1813" s="1" t="s">
        <v>9836</v>
      </c>
      <c r="M1813" s="1" t="s">
        <v>16169</v>
      </c>
    </row>
    <row r="1814">
      <c r="A1814" s="1" t="s">
        <v>16170</v>
      </c>
      <c r="B1814" s="1" t="s">
        <v>6</v>
      </c>
      <c r="C1814" s="1" t="s">
        <v>2496</v>
      </c>
      <c r="D1814" s="1"/>
      <c r="E1814" s="1" t="s">
        <v>10049</v>
      </c>
      <c r="F1814" s="1" t="s">
        <v>16171</v>
      </c>
      <c r="G1814" s="1" t="s">
        <v>8777</v>
      </c>
      <c r="H1814" s="1" t="s">
        <v>10051</v>
      </c>
      <c r="I1814" s="1">
        <v>2015.0</v>
      </c>
      <c r="J1814" s="1" t="s">
        <v>8493</v>
      </c>
      <c r="K1814" s="1" t="s">
        <v>538</v>
      </c>
      <c r="L1814" s="1" t="s">
        <v>10052</v>
      </c>
      <c r="M1814" s="1" t="s">
        <v>16172</v>
      </c>
    </row>
    <row r="1815">
      <c r="A1815" s="1" t="s">
        <v>16173</v>
      </c>
      <c r="B1815" s="1" t="s">
        <v>6</v>
      </c>
      <c r="C1815" s="1" t="s">
        <v>2497</v>
      </c>
      <c r="D1815" s="1"/>
      <c r="E1815" s="1" t="s">
        <v>10049</v>
      </c>
      <c r="F1815" s="1" t="s">
        <v>16174</v>
      </c>
      <c r="G1815" s="1" t="s">
        <v>8777</v>
      </c>
      <c r="H1815" s="1" t="s">
        <v>10051</v>
      </c>
      <c r="I1815" s="1">
        <v>2016.0</v>
      </c>
      <c r="J1815" s="1" t="s">
        <v>8493</v>
      </c>
      <c r="K1815" s="1" t="s">
        <v>894</v>
      </c>
      <c r="L1815" s="1" t="s">
        <v>10052</v>
      </c>
      <c r="M1815" s="1" t="s">
        <v>16175</v>
      </c>
    </row>
    <row r="1816">
      <c r="A1816" s="1" t="s">
        <v>16176</v>
      </c>
      <c r="B1816" s="1" t="s">
        <v>6</v>
      </c>
      <c r="C1816" s="1" t="s">
        <v>2498</v>
      </c>
      <c r="D1816" s="1"/>
      <c r="E1816" s="1" t="s">
        <v>10049</v>
      </c>
      <c r="F1816" s="1" t="s">
        <v>16177</v>
      </c>
      <c r="G1816" s="1" t="s">
        <v>8777</v>
      </c>
      <c r="H1816" s="1" t="s">
        <v>10051</v>
      </c>
      <c r="I1816" s="1">
        <v>2017.0</v>
      </c>
      <c r="J1816" s="1" t="s">
        <v>8547</v>
      </c>
      <c r="K1816" s="1" t="s">
        <v>645</v>
      </c>
      <c r="L1816" s="1" t="s">
        <v>10052</v>
      </c>
      <c r="M1816" s="1" t="s">
        <v>16178</v>
      </c>
    </row>
    <row r="1817">
      <c r="A1817" s="1" t="s">
        <v>16179</v>
      </c>
      <c r="B1817" s="1" t="s">
        <v>7</v>
      </c>
      <c r="C1817" s="1" t="s">
        <v>2499</v>
      </c>
      <c r="D1817" s="1"/>
      <c r="E1817" s="1" t="s">
        <v>16180</v>
      </c>
      <c r="G1817" s="1" t="s">
        <v>9367</v>
      </c>
      <c r="H1817" s="1" t="s">
        <v>16181</v>
      </c>
      <c r="I1817" s="1">
        <v>2019.0</v>
      </c>
      <c r="J1817" s="1" t="s">
        <v>8493</v>
      </c>
      <c r="K1817" s="1" t="s">
        <v>536</v>
      </c>
      <c r="L1817" s="1" t="s">
        <v>8852</v>
      </c>
      <c r="M1817" s="1" t="s">
        <v>16182</v>
      </c>
    </row>
    <row r="1818">
      <c r="A1818" s="1" t="s">
        <v>16183</v>
      </c>
      <c r="B1818" s="1" t="s">
        <v>6</v>
      </c>
      <c r="C1818" s="1" t="s">
        <v>2500</v>
      </c>
      <c r="D1818" s="1"/>
      <c r="E1818" s="1" t="s">
        <v>12906</v>
      </c>
      <c r="F1818" s="1" t="s">
        <v>16184</v>
      </c>
      <c r="G1818" s="1" t="s">
        <v>9478</v>
      </c>
      <c r="H1818" s="1" t="s">
        <v>8961</v>
      </c>
      <c r="I1818" s="1">
        <v>2011.0</v>
      </c>
      <c r="J1818" s="1" t="s">
        <v>8613</v>
      </c>
      <c r="K1818" s="1" t="s">
        <v>879</v>
      </c>
      <c r="L1818" s="1" t="s">
        <v>8772</v>
      </c>
      <c r="M1818" s="1" t="s">
        <v>16185</v>
      </c>
    </row>
    <row r="1819">
      <c r="A1819" s="1" t="s">
        <v>16186</v>
      </c>
      <c r="B1819" s="1" t="s">
        <v>6</v>
      </c>
      <c r="C1819" s="1" t="s">
        <v>2501</v>
      </c>
      <c r="D1819" s="1"/>
      <c r="E1819" s="1" t="s">
        <v>12906</v>
      </c>
      <c r="F1819" s="1" t="s">
        <v>16187</v>
      </c>
      <c r="G1819" s="1" t="s">
        <v>12908</v>
      </c>
      <c r="H1819" s="1" t="s">
        <v>8961</v>
      </c>
      <c r="I1819" s="1">
        <v>2014.0</v>
      </c>
      <c r="J1819" s="1" t="s">
        <v>8547</v>
      </c>
      <c r="K1819" s="1" t="s">
        <v>634</v>
      </c>
      <c r="L1819" s="1" t="s">
        <v>8772</v>
      </c>
      <c r="M1819" s="1" t="s">
        <v>16188</v>
      </c>
    </row>
    <row r="1820">
      <c r="A1820" s="1" t="s">
        <v>16189</v>
      </c>
      <c r="B1820" s="1" t="s">
        <v>6</v>
      </c>
      <c r="C1820" s="1" t="s">
        <v>2502</v>
      </c>
      <c r="D1820" s="1"/>
      <c r="E1820" s="1" t="s">
        <v>16190</v>
      </c>
      <c r="F1820" s="1" t="s">
        <v>16191</v>
      </c>
      <c r="G1820" s="1" t="s">
        <v>8611</v>
      </c>
      <c r="H1820" s="1" t="s">
        <v>16192</v>
      </c>
      <c r="I1820" s="1">
        <v>2016.0</v>
      </c>
      <c r="J1820" s="1" t="s">
        <v>8507</v>
      </c>
      <c r="K1820" s="1" t="s">
        <v>528</v>
      </c>
      <c r="L1820" s="1" t="s">
        <v>8508</v>
      </c>
      <c r="M1820" s="1" t="s">
        <v>16193</v>
      </c>
    </row>
    <row r="1821">
      <c r="A1821" s="1" t="s">
        <v>16194</v>
      </c>
      <c r="B1821" s="1" t="s">
        <v>6</v>
      </c>
      <c r="C1821" s="1" t="s">
        <v>2503</v>
      </c>
      <c r="D1821" s="1"/>
      <c r="E1821" s="1" t="s">
        <v>16195</v>
      </c>
      <c r="F1821" s="1" t="s">
        <v>16196</v>
      </c>
      <c r="G1821" s="1" t="s">
        <v>8611</v>
      </c>
      <c r="H1821" s="1" t="s">
        <v>11755</v>
      </c>
      <c r="I1821" s="1">
        <v>2016.0</v>
      </c>
      <c r="J1821" s="1" t="s">
        <v>8493</v>
      </c>
      <c r="K1821" s="1" t="s">
        <v>528</v>
      </c>
      <c r="L1821" s="1" t="s">
        <v>8663</v>
      </c>
      <c r="M1821" s="1" t="s">
        <v>16197</v>
      </c>
    </row>
    <row r="1822">
      <c r="A1822" s="1" t="s">
        <v>16198</v>
      </c>
      <c r="B1822" s="1" t="s">
        <v>6</v>
      </c>
      <c r="C1822" s="1" t="s">
        <v>2504</v>
      </c>
      <c r="D1822" s="1"/>
      <c r="E1822" s="1" t="s">
        <v>16199</v>
      </c>
      <c r="F1822" s="1" t="s">
        <v>16200</v>
      </c>
      <c r="G1822" s="1" t="s">
        <v>8513</v>
      </c>
      <c r="H1822" s="1" t="s">
        <v>9493</v>
      </c>
      <c r="I1822" s="1">
        <v>2016.0</v>
      </c>
      <c r="J1822" s="1" t="s">
        <v>8507</v>
      </c>
      <c r="K1822" s="1" t="s">
        <v>673</v>
      </c>
      <c r="L1822" s="1" t="s">
        <v>8607</v>
      </c>
      <c r="M1822" s="1" t="s">
        <v>16201</v>
      </c>
    </row>
    <row r="1823">
      <c r="A1823" s="1" t="s">
        <v>16202</v>
      </c>
      <c r="B1823" s="1" t="s">
        <v>6</v>
      </c>
      <c r="C1823" s="1" t="s">
        <v>2505</v>
      </c>
      <c r="D1823" s="1"/>
      <c r="E1823" s="1" t="s">
        <v>16203</v>
      </c>
      <c r="F1823" s="1" t="s">
        <v>16204</v>
      </c>
      <c r="G1823" s="1" t="s">
        <v>8722</v>
      </c>
      <c r="H1823" s="1" t="s">
        <v>9430</v>
      </c>
      <c r="I1823" s="1">
        <v>2020.0</v>
      </c>
      <c r="J1823" s="1" t="s">
        <v>8493</v>
      </c>
      <c r="K1823" s="1" t="s">
        <v>803</v>
      </c>
      <c r="L1823" s="1" t="s">
        <v>8508</v>
      </c>
      <c r="M1823" s="1" t="s">
        <v>16205</v>
      </c>
    </row>
    <row r="1824">
      <c r="A1824" s="1" t="s">
        <v>16206</v>
      </c>
      <c r="B1824" s="1" t="s">
        <v>6</v>
      </c>
      <c r="C1824" s="1" t="s">
        <v>2506</v>
      </c>
      <c r="D1824" s="1"/>
      <c r="E1824" s="1" t="s">
        <v>16207</v>
      </c>
      <c r="F1824" s="1" t="s">
        <v>16208</v>
      </c>
      <c r="G1824" s="1" t="s">
        <v>8513</v>
      </c>
      <c r="H1824" s="1" t="s">
        <v>16209</v>
      </c>
      <c r="I1824" s="1">
        <v>2012.0</v>
      </c>
      <c r="J1824" s="1" t="s">
        <v>8493</v>
      </c>
      <c r="K1824" s="1" t="s">
        <v>1196</v>
      </c>
      <c r="L1824" s="1" t="s">
        <v>9641</v>
      </c>
      <c r="M1824" s="1" t="s">
        <v>16210</v>
      </c>
    </row>
    <row r="1825">
      <c r="A1825" s="1" t="s">
        <v>16211</v>
      </c>
      <c r="B1825" s="1" t="s">
        <v>6</v>
      </c>
      <c r="C1825" s="1" t="s">
        <v>2507</v>
      </c>
      <c r="D1825" s="1"/>
      <c r="E1825" s="1" t="s">
        <v>16212</v>
      </c>
      <c r="F1825" s="1" t="s">
        <v>16213</v>
      </c>
      <c r="G1825" s="1" t="s">
        <v>8513</v>
      </c>
      <c r="H1825" s="1" t="s">
        <v>8521</v>
      </c>
      <c r="I1825" s="1">
        <v>1997.0</v>
      </c>
      <c r="J1825" s="1" t="s">
        <v>8507</v>
      </c>
      <c r="K1825" s="1" t="s">
        <v>886</v>
      </c>
      <c r="L1825" s="1" t="s">
        <v>8559</v>
      </c>
      <c r="M1825" s="1" t="s">
        <v>16214</v>
      </c>
    </row>
    <row r="1826">
      <c r="A1826" s="1" t="s">
        <v>16215</v>
      </c>
      <c r="B1826" s="1" t="s">
        <v>6</v>
      </c>
      <c r="C1826" s="1" t="s">
        <v>2508</v>
      </c>
      <c r="D1826" s="1"/>
      <c r="E1826" s="1" t="s">
        <v>16216</v>
      </c>
      <c r="F1826" s="1" t="s">
        <v>16217</v>
      </c>
      <c r="G1826" s="1" t="s">
        <v>16218</v>
      </c>
      <c r="H1826" s="1" t="s">
        <v>9188</v>
      </c>
      <c r="I1826" s="1">
        <v>2005.0</v>
      </c>
      <c r="J1826" s="1" t="s">
        <v>8507</v>
      </c>
      <c r="K1826" s="1" t="s">
        <v>587</v>
      </c>
      <c r="L1826" s="1" t="s">
        <v>14565</v>
      </c>
      <c r="M1826" s="1" t="s">
        <v>16219</v>
      </c>
    </row>
    <row r="1827">
      <c r="A1827" s="1" t="s">
        <v>16220</v>
      </c>
      <c r="B1827" s="1" t="s">
        <v>6</v>
      </c>
      <c r="C1827" s="1" t="s">
        <v>2509</v>
      </c>
      <c r="D1827" s="1"/>
      <c r="E1827" s="1" t="s">
        <v>16221</v>
      </c>
      <c r="F1827" s="1" t="s">
        <v>16222</v>
      </c>
      <c r="G1827" s="1" t="s">
        <v>8513</v>
      </c>
      <c r="H1827" s="1" t="s">
        <v>16223</v>
      </c>
      <c r="I1827" s="1">
        <v>2019.0</v>
      </c>
      <c r="J1827" s="1" t="s">
        <v>8507</v>
      </c>
      <c r="K1827" s="1" t="s">
        <v>597</v>
      </c>
      <c r="L1827" s="1" t="s">
        <v>14565</v>
      </c>
      <c r="M1827" s="1" t="s">
        <v>16224</v>
      </c>
    </row>
    <row r="1828">
      <c r="A1828" s="1" t="s">
        <v>16225</v>
      </c>
      <c r="B1828" s="1" t="s">
        <v>7</v>
      </c>
      <c r="C1828" s="1" t="s">
        <v>2510</v>
      </c>
      <c r="F1828" s="1" t="s">
        <v>16226</v>
      </c>
      <c r="G1828" s="1" t="s">
        <v>8513</v>
      </c>
      <c r="H1828" s="1" t="s">
        <v>8576</v>
      </c>
      <c r="I1828" s="1">
        <v>2013.0</v>
      </c>
      <c r="J1828" s="1" t="s">
        <v>8547</v>
      </c>
      <c r="K1828" s="1" t="s">
        <v>536</v>
      </c>
      <c r="L1828" s="1" t="s">
        <v>16227</v>
      </c>
      <c r="M1828" s="1" t="s">
        <v>16228</v>
      </c>
    </row>
    <row r="1829">
      <c r="A1829" s="1" t="s">
        <v>16229</v>
      </c>
      <c r="B1829" s="1" t="s">
        <v>6</v>
      </c>
      <c r="C1829" s="1" t="s">
        <v>2511</v>
      </c>
      <c r="D1829" s="1"/>
      <c r="E1829" s="1" t="s">
        <v>16230</v>
      </c>
      <c r="F1829" s="1" t="s">
        <v>16231</v>
      </c>
      <c r="G1829" s="1" t="s">
        <v>8545</v>
      </c>
      <c r="H1829" s="1" t="s">
        <v>16232</v>
      </c>
      <c r="I1829" s="1">
        <v>2020.0</v>
      </c>
      <c r="J1829" s="1" t="s">
        <v>8547</v>
      </c>
      <c r="K1829" s="1" t="s">
        <v>640</v>
      </c>
      <c r="L1829" s="1" t="s">
        <v>8724</v>
      </c>
      <c r="M1829" s="1" t="s">
        <v>16233</v>
      </c>
    </row>
    <row r="1830">
      <c r="A1830" s="1" t="s">
        <v>16234</v>
      </c>
      <c r="B1830" s="1" t="s">
        <v>7</v>
      </c>
      <c r="C1830" s="1" t="s">
        <v>2512</v>
      </c>
      <c r="G1830" s="1" t="s">
        <v>8513</v>
      </c>
      <c r="H1830" s="1" t="s">
        <v>8947</v>
      </c>
      <c r="I1830" s="1">
        <v>2019.0</v>
      </c>
      <c r="J1830" s="1" t="s">
        <v>8493</v>
      </c>
      <c r="K1830" s="1" t="s">
        <v>628</v>
      </c>
      <c r="L1830" s="1" t="s">
        <v>8852</v>
      </c>
      <c r="M1830" s="1" t="s">
        <v>16235</v>
      </c>
    </row>
    <row r="1831">
      <c r="A1831" s="1" t="s">
        <v>16236</v>
      </c>
      <c r="B1831" s="1" t="s">
        <v>6</v>
      </c>
      <c r="C1831" s="1" t="s">
        <v>2513</v>
      </c>
      <c r="D1831" s="1"/>
      <c r="E1831" s="1" t="s">
        <v>16237</v>
      </c>
      <c r="F1831" s="1" t="s">
        <v>16238</v>
      </c>
      <c r="G1831" s="1" t="s">
        <v>8545</v>
      </c>
      <c r="H1831" s="1" t="s">
        <v>10069</v>
      </c>
      <c r="I1831" s="1">
        <v>2019.0</v>
      </c>
      <c r="J1831" s="1" t="s">
        <v>8547</v>
      </c>
      <c r="K1831" s="1" t="s">
        <v>1204</v>
      </c>
      <c r="L1831" s="1" t="s">
        <v>8681</v>
      </c>
      <c r="M1831" s="1" t="s">
        <v>16239</v>
      </c>
    </row>
    <row r="1832">
      <c r="A1832" s="1" t="s">
        <v>16240</v>
      </c>
      <c r="B1832" s="1" t="s">
        <v>7</v>
      </c>
      <c r="C1832" s="1" t="s">
        <v>2514</v>
      </c>
      <c r="F1832" s="1" t="s">
        <v>16241</v>
      </c>
      <c r="G1832" s="1" t="s">
        <v>8638</v>
      </c>
      <c r="H1832" s="1" t="s">
        <v>13253</v>
      </c>
      <c r="I1832" s="1">
        <v>2020.0</v>
      </c>
      <c r="J1832" s="1" t="s">
        <v>8493</v>
      </c>
      <c r="K1832" s="1" t="s">
        <v>536</v>
      </c>
      <c r="L1832" s="1" t="s">
        <v>8640</v>
      </c>
      <c r="M1832" s="1" t="s">
        <v>16242</v>
      </c>
    </row>
    <row r="1833">
      <c r="A1833" s="1" t="s">
        <v>16243</v>
      </c>
      <c r="B1833" s="1" t="s">
        <v>6</v>
      </c>
      <c r="C1833" s="1" t="s">
        <v>2515</v>
      </c>
      <c r="D1833" s="1"/>
      <c r="E1833" s="1" t="s">
        <v>16244</v>
      </c>
      <c r="F1833" s="1" t="s">
        <v>16245</v>
      </c>
      <c r="G1833" s="1" t="s">
        <v>13479</v>
      </c>
      <c r="H1833" s="1" t="s">
        <v>10212</v>
      </c>
      <c r="I1833" s="1">
        <v>2008.0</v>
      </c>
      <c r="J1833" s="1" t="s">
        <v>8547</v>
      </c>
      <c r="K1833" s="1" t="s">
        <v>766</v>
      </c>
      <c r="L1833" s="1" t="s">
        <v>8709</v>
      </c>
      <c r="M1833" s="1" t="s">
        <v>16246</v>
      </c>
    </row>
    <row r="1834">
      <c r="A1834" s="1" t="s">
        <v>16247</v>
      </c>
      <c r="B1834" s="1" t="s">
        <v>6</v>
      </c>
      <c r="C1834" s="1" t="s">
        <v>2516</v>
      </c>
      <c r="D1834" s="1"/>
      <c r="E1834" s="1" t="s">
        <v>16248</v>
      </c>
      <c r="F1834" s="1" t="s">
        <v>16249</v>
      </c>
      <c r="G1834" s="1" t="s">
        <v>8491</v>
      </c>
      <c r="H1834" s="1" t="s">
        <v>12911</v>
      </c>
      <c r="I1834" s="1">
        <v>2020.0</v>
      </c>
      <c r="J1834" s="1" t="s">
        <v>8680</v>
      </c>
      <c r="K1834" s="1" t="s">
        <v>587</v>
      </c>
      <c r="L1834" s="1" t="s">
        <v>13772</v>
      </c>
      <c r="M1834" s="1" t="s">
        <v>16250</v>
      </c>
    </row>
    <row r="1835">
      <c r="A1835" s="1" t="s">
        <v>16251</v>
      </c>
      <c r="B1835" s="1" t="s">
        <v>6</v>
      </c>
      <c r="C1835" s="1" t="s">
        <v>2517</v>
      </c>
      <c r="D1835" s="1"/>
      <c r="E1835" s="1" t="s">
        <v>16252</v>
      </c>
      <c r="F1835" s="1" t="s">
        <v>16253</v>
      </c>
      <c r="G1835" s="1" t="s">
        <v>10611</v>
      </c>
      <c r="H1835" s="1" t="s">
        <v>8662</v>
      </c>
      <c r="I1835" s="1">
        <v>1999.0</v>
      </c>
      <c r="J1835" s="1" t="s">
        <v>8507</v>
      </c>
      <c r="K1835" s="1" t="s">
        <v>587</v>
      </c>
      <c r="L1835" s="1" t="s">
        <v>9494</v>
      </c>
      <c r="M1835" s="1" t="s">
        <v>16254</v>
      </c>
    </row>
    <row r="1836">
      <c r="A1836" s="1" t="s">
        <v>16255</v>
      </c>
      <c r="B1836" s="1" t="s">
        <v>6</v>
      </c>
      <c r="C1836" s="1" t="s">
        <v>2518</v>
      </c>
      <c r="D1836" s="1"/>
      <c r="E1836" s="1" t="s">
        <v>16256</v>
      </c>
      <c r="F1836" s="1" t="s">
        <v>16257</v>
      </c>
      <c r="G1836" s="1" t="s">
        <v>9530</v>
      </c>
      <c r="H1836" s="1" t="s">
        <v>16232</v>
      </c>
      <c r="I1836" s="1">
        <v>2020.0</v>
      </c>
      <c r="J1836" s="1" t="s">
        <v>8547</v>
      </c>
      <c r="K1836" s="1" t="s">
        <v>563</v>
      </c>
      <c r="L1836" s="1" t="s">
        <v>8873</v>
      </c>
      <c r="M1836" s="1" t="s">
        <v>16258</v>
      </c>
    </row>
    <row r="1837">
      <c r="A1837" s="1" t="s">
        <v>16259</v>
      </c>
      <c r="B1837" s="1" t="s">
        <v>6</v>
      </c>
      <c r="C1837" s="1" t="s">
        <v>2519</v>
      </c>
      <c r="D1837" s="1"/>
      <c r="E1837" s="1" t="s">
        <v>13960</v>
      </c>
      <c r="F1837" s="1" t="s">
        <v>16260</v>
      </c>
      <c r="G1837" s="1" t="s">
        <v>9478</v>
      </c>
      <c r="H1837" s="1" t="s">
        <v>12097</v>
      </c>
      <c r="I1837" s="1">
        <v>1989.0</v>
      </c>
      <c r="J1837" s="1" t="s">
        <v>8547</v>
      </c>
      <c r="K1837" s="1" t="s">
        <v>645</v>
      </c>
      <c r="L1837" s="1" t="s">
        <v>8992</v>
      </c>
      <c r="M1837" s="1" t="s">
        <v>16261</v>
      </c>
    </row>
    <row r="1838">
      <c r="A1838" s="1" t="s">
        <v>16262</v>
      </c>
      <c r="B1838" s="1" t="s">
        <v>6</v>
      </c>
      <c r="C1838" s="1" t="s">
        <v>2520</v>
      </c>
      <c r="D1838" s="1"/>
      <c r="E1838" s="1" t="s">
        <v>16263</v>
      </c>
      <c r="F1838" s="1" t="s">
        <v>16264</v>
      </c>
      <c r="G1838" s="1" t="s">
        <v>8513</v>
      </c>
      <c r="H1838" s="1" t="s">
        <v>16265</v>
      </c>
      <c r="I1838" s="1">
        <v>2008.0</v>
      </c>
      <c r="J1838" s="1" t="s">
        <v>8515</v>
      </c>
      <c r="K1838" s="1" t="s">
        <v>584</v>
      </c>
      <c r="L1838" s="1" t="s">
        <v>10881</v>
      </c>
      <c r="M1838" s="1" t="s">
        <v>16266</v>
      </c>
    </row>
    <row r="1839">
      <c r="A1839" s="1" t="s">
        <v>16267</v>
      </c>
      <c r="B1839" s="1" t="s">
        <v>6</v>
      </c>
      <c r="C1839" s="1" t="s">
        <v>2521</v>
      </c>
      <c r="D1839" s="1"/>
      <c r="E1839" s="1" t="s">
        <v>16268</v>
      </c>
      <c r="F1839" s="1" t="s">
        <v>16269</v>
      </c>
      <c r="G1839" s="1" t="s">
        <v>16270</v>
      </c>
      <c r="H1839" s="1" t="s">
        <v>12188</v>
      </c>
      <c r="I1839" s="1">
        <v>2018.0</v>
      </c>
      <c r="J1839" s="1" t="s">
        <v>8515</v>
      </c>
      <c r="K1839" s="1" t="s">
        <v>705</v>
      </c>
      <c r="L1839" s="1" t="s">
        <v>8501</v>
      </c>
      <c r="M1839" s="1" t="s">
        <v>16271</v>
      </c>
    </row>
    <row r="1840">
      <c r="A1840" s="1" t="s">
        <v>16272</v>
      </c>
      <c r="B1840" s="1" t="s">
        <v>6</v>
      </c>
      <c r="C1840" s="1" t="s">
        <v>2522</v>
      </c>
      <c r="D1840" s="1"/>
      <c r="E1840" s="1" t="s">
        <v>16273</v>
      </c>
      <c r="G1840" s="1" t="s">
        <v>8513</v>
      </c>
      <c r="H1840" s="1" t="s">
        <v>9292</v>
      </c>
      <c r="I1840" s="1">
        <v>2017.0</v>
      </c>
      <c r="J1840" s="1" t="s">
        <v>8613</v>
      </c>
      <c r="K1840" s="1" t="s">
        <v>645</v>
      </c>
      <c r="L1840" s="1" t="s">
        <v>8646</v>
      </c>
      <c r="M1840" s="1" t="s">
        <v>16274</v>
      </c>
    </row>
    <row r="1841">
      <c r="A1841" s="1" t="s">
        <v>16275</v>
      </c>
      <c r="B1841" s="1" t="s">
        <v>7</v>
      </c>
      <c r="C1841" s="1" t="s">
        <v>2523</v>
      </c>
      <c r="F1841" s="1" t="s">
        <v>16276</v>
      </c>
      <c r="G1841" s="1" t="s">
        <v>8513</v>
      </c>
      <c r="H1841" s="1" t="s">
        <v>15457</v>
      </c>
      <c r="I1841" s="1">
        <v>2020.0</v>
      </c>
      <c r="J1841" s="1" t="s">
        <v>8613</v>
      </c>
      <c r="K1841" s="1" t="s">
        <v>536</v>
      </c>
      <c r="L1841" s="1" t="s">
        <v>10102</v>
      </c>
      <c r="M1841" s="1" t="s">
        <v>16277</v>
      </c>
    </row>
    <row r="1842">
      <c r="A1842" s="1" t="s">
        <v>16278</v>
      </c>
      <c r="B1842" s="1" t="s">
        <v>6</v>
      </c>
      <c r="C1842" s="1" t="s">
        <v>2524</v>
      </c>
      <c r="D1842" s="1"/>
      <c r="E1842" s="1" t="s">
        <v>16279</v>
      </c>
      <c r="F1842" s="1" t="s">
        <v>16280</v>
      </c>
      <c r="H1842" s="1" t="s">
        <v>11630</v>
      </c>
      <c r="I1842" s="1">
        <v>2018.0</v>
      </c>
      <c r="J1842" s="1" t="s">
        <v>8493</v>
      </c>
      <c r="K1842" s="1" t="s">
        <v>1011</v>
      </c>
      <c r="L1842" s="1" t="s">
        <v>9641</v>
      </c>
      <c r="M1842" s="1" t="s">
        <v>16281</v>
      </c>
    </row>
    <row r="1843">
      <c r="A1843" s="1" t="s">
        <v>16282</v>
      </c>
      <c r="B1843" s="1" t="s">
        <v>6</v>
      </c>
      <c r="C1843" s="1" t="s">
        <v>2525</v>
      </c>
      <c r="D1843" s="1"/>
      <c r="E1843" s="1" t="s">
        <v>16283</v>
      </c>
      <c r="F1843" s="1" t="s">
        <v>16284</v>
      </c>
      <c r="G1843" s="1" t="s">
        <v>8513</v>
      </c>
      <c r="H1843" s="1" t="s">
        <v>10741</v>
      </c>
      <c r="I1843" s="1">
        <v>2003.0</v>
      </c>
      <c r="J1843" s="1" t="s">
        <v>9260</v>
      </c>
      <c r="K1843" s="1" t="s">
        <v>664</v>
      </c>
      <c r="L1843" s="1" t="s">
        <v>9104</v>
      </c>
      <c r="M1843" s="1" t="s">
        <v>16285</v>
      </c>
    </row>
    <row r="1844">
      <c r="A1844" s="1" t="s">
        <v>16286</v>
      </c>
      <c r="B1844" s="1" t="s">
        <v>6</v>
      </c>
      <c r="C1844" s="1" t="s">
        <v>2526</v>
      </c>
      <c r="D1844" s="1"/>
      <c r="E1844" s="1" t="s">
        <v>16287</v>
      </c>
      <c r="F1844" s="1" t="s">
        <v>16288</v>
      </c>
      <c r="G1844" s="1" t="s">
        <v>16289</v>
      </c>
      <c r="H1844" s="1" t="s">
        <v>9682</v>
      </c>
      <c r="I1844" s="1">
        <v>2018.0</v>
      </c>
      <c r="J1844" s="1" t="s">
        <v>9260</v>
      </c>
      <c r="K1844" s="1" t="s">
        <v>694</v>
      </c>
      <c r="L1844" s="1" t="s">
        <v>9104</v>
      </c>
      <c r="M1844" s="1" t="s">
        <v>16290</v>
      </c>
    </row>
    <row r="1845">
      <c r="A1845" s="1" t="s">
        <v>16291</v>
      </c>
      <c r="B1845" s="1" t="s">
        <v>6</v>
      </c>
      <c r="C1845" s="1" t="s">
        <v>2527</v>
      </c>
      <c r="D1845" s="1"/>
      <c r="E1845" s="1" t="s">
        <v>16292</v>
      </c>
      <c r="F1845" s="1" t="s">
        <v>16293</v>
      </c>
      <c r="G1845" s="1" t="s">
        <v>11999</v>
      </c>
      <c r="H1845" s="1" t="s">
        <v>16294</v>
      </c>
      <c r="I1845" s="1">
        <v>2012.0</v>
      </c>
      <c r="J1845" s="1" t="s">
        <v>9260</v>
      </c>
      <c r="K1845" s="1" t="s">
        <v>694</v>
      </c>
      <c r="L1845" s="1" t="s">
        <v>9272</v>
      </c>
      <c r="M1845" s="1" t="s">
        <v>16295</v>
      </c>
    </row>
    <row r="1846">
      <c r="A1846" s="1" t="s">
        <v>16296</v>
      </c>
      <c r="B1846" s="1" t="s">
        <v>7</v>
      </c>
      <c r="C1846" s="1" t="s">
        <v>2528</v>
      </c>
      <c r="F1846" s="1" t="s">
        <v>16297</v>
      </c>
      <c r="G1846" s="1" t="s">
        <v>8611</v>
      </c>
      <c r="H1846" s="1" t="s">
        <v>16298</v>
      </c>
      <c r="I1846" s="1">
        <v>2020.0</v>
      </c>
      <c r="J1846" s="1" t="s">
        <v>8547</v>
      </c>
      <c r="K1846" s="1" t="s">
        <v>536</v>
      </c>
      <c r="L1846" s="1" t="s">
        <v>12781</v>
      </c>
      <c r="M1846" s="1" t="s">
        <v>16299</v>
      </c>
    </row>
    <row r="1847">
      <c r="A1847" s="1" t="s">
        <v>16300</v>
      </c>
      <c r="B1847" s="1" t="s">
        <v>7</v>
      </c>
      <c r="C1847" s="1" t="s">
        <v>2529</v>
      </c>
      <c r="F1847" s="1" t="s">
        <v>16301</v>
      </c>
      <c r="G1847" s="1" t="s">
        <v>8638</v>
      </c>
      <c r="H1847" s="1" t="s">
        <v>12044</v>
      </c>
      <c r="I1847" s="1">
        <v>2018.0</v>
      </c>
      <c r="J1847" s="1" t="s">
        <v>8547</v>
      </c>
      <c r="K1847" s="1" t="s">
        <v>536</v>
      </c>
      <c r="L1847" s="1" t="s">
        <v>8640</v>
      </c>
      <c r="M1847" s="1" t="s">
        <v>16302</v>
      </c>
    </row>
    <row r="1848">
      <c r="A1848" s="1" t="s">
        <v>16303</v>
      </c>
      <c r="B1848" s="1" t="s">
        <v>6</v>
      </c>
      <c r="C1848" s="1" t="s">
        <v>2530</v>
      </c>
      <c r="D1848" s="1"/>
      <c r="E1848" s="1" t="s">
        <v>16304</v>
      </c>
      <c r="F1848" s="1" t="s">
        <v>16305</v>
      </c>
      <c r="G1848" s="1" t="s">
        <v>8638</v>
      </c>
      <c r="H1848" s="1" t="s">
        <v>16306</v>
      </c>
      <c r="I1848" s="1">
        <v>2019.0</v>
      </c>
      <c r="J1848" s="1" t="s">
        <v>8613</v>
      </c>
      <c r="K1848" s="1" t="s">
        <v>546</v>
      </c>
      <c r="L1848" s="1" t="s">
        <v>16307</v>
      </c>
      <c r="M1848" s="1" t="s">
        <v>16308</v>
      </c>
    </row>
    <row r="1849">
      <c r="A1849" s="1" t="s">
        <v>16309</v>
      </c>
      <c r="B1849" s="1" t="s">
        <v>6</v>
      </c>
      <c r="C1849" s="1" t="s">
        <v>2531</v>
      </c>
      <c r="D1849" s="1"/>
      <c r="E1849" s="1" t="s">
        <v>16310</v>
      </c>
      <c r="F1849" s="1" t="s">
        <v>16311</v>
      </c>
      <c r="G1849" s="1" t="s">
        <v>12908</v>
      </c>
      <c r="H1849" s="1" t="s">
        <v>8878</v>
      </c>
      <c r="I1849" s="1">
        <v>2006.0</v>
      </c>
      <c r="J1849" s="1" t="s">
        <v>8547</v>
      </c>
      <c r="K1849" s="1" t="s">
        <v>645</v>
      </c>
      <c r="L1849" s="1" t="s">
        <v>8873</v>
      </c>
      <c r="M1849" s="1" t="s">
        <v>16312</v>
      </c>
    </row>
    <row r="1850">
      <c r="A1850" s="1" t="s">
        <v>16313</v>
      </c>
      <c r="B1850" s="1" t="s">
        <v>7</v>
      </c>
      <c r="C1850" s="1" t="s">
        <v>2532</v>
      </c>
      <c r="F1850" s="1" t="s">
        <v>16314</v>
      </c>
      <c r="H1850" s="1" t="s">
        <v>10906</v>
      </c>
      <c r="I1850" s="1">
        <v>2020.0</v>
      </c>
      <c r="J1850" s="1" t="s">
        <v>8493</v>
      </c>
      <c r="K1850" s="1" t="s">
        <v>536</v>
      </c>
      <c r="L1850" s="1" t="s">
        <v>8640</v>
      </c>
      <c r="M1850" s="1" t="s">
        <v>16315</v>
      </c>
    </row>
    <row r="1851">
      <c r="A1851" s="1" t="s">
        <v>16316</v>
      </c>
      <c r="B1851" s="1" t="s">
        <v>6</v>
      </c>
      <c r="C1851" s="1" t="s">
        <v>2533</v>
      </c>
      <c r="D1851" s="1"/>
      <c r="E1851" s="1" t="s">
        <v>16317</v>
      </c>
      <c r="F1851" s="1" t="s">
        <v>16318</v>
      </c>
      <c r="G1851" s="1" t="s">
        <v>8513</v>
      </c>
      <c r="H1851" s="1" t="s">
        <v>8521</v>
      </c>
      <c r="I1851" s="1">
        <v>1996.0</v>
      </c>
      <c r="J1851" s="1" t="s">
        <v>8515</v>
      </c>
      <c r="K1851" s="1" t="s">
        <v>546</v>
      </c>
      <c r="L1851" s="1" t="s">
        <v>8750</v>
      </c>
      <c r="M1851" s="1" t="s">
        <v>16319</v>
      </c>
    </row>
    <row r="1852">
      <c r="A1852" s="1" t="s">
        <v>16320</v>
      </c>
      <c r="B1852" s="1" t="s">
        <v>6</v>
      </c>
      <c r="C1852" s="1" t="s">
        <v>2534</v>
      </c>
      <c r="D1852" s="1"/>
      <c r="E1852" s="1" t="s">
        <v>16321</v>
      </c>
      <c r="F1852" s="1" t="s">
        <v>16322</v>
      </c>
      <c r="G1852" s="1" t="s">
        <v>8513</v>
      </c>
      <c r="H1852" s="1" t="s">
        <v>8521</v>
      </c>
      <c r="I1852" s="1">
        <v>2015.0</v>
      </c>
      <c r="J1852" s="1" t="s">
        <v>8515</v>
      </c>
      <c r="K1852" s="1" t="s">
        <v>597</v>
      </c>
      <c r="L1852" s="1" t="s">
        <v>8750</v>
      </c>
      <c r="M1852" s="1" t="s">
        <v>16323</v>
      </c>
    </row>
    <row r="1853">
      <c r="A1853" s="1" t="s">
        <v>16324</v>
      </c>
      <c r="B1853" s="1" t="s">
        <v>6</v>
      </c>
      <c r="C1853" s="1" t="s">
        <v>2535</v>
      </c>
      <c r="D1853" s="1"/>
      <c r="E1853" s="1" t="s">
        <v>16325</v>
      </c>
      <c r="F1853" s="1" t="s">
        <v>16326</v>
      </c>
      <c r="G1853" s="1" t="s">
        <v>8513</v>
      </c>
      <c r="H1853" s="1" t="s">
        <v>8521</v>
      </c>
      <c r="I1853" s="1">
        <v>2000.0</v>
      </c>
      <c r="J1853" s="1" t="s">
        <v>9260</v>
      </c>
      <c r="K1853" s="1" t="s">
        <v>573</v>
      </c>
      <c r="L1853" s="1" t="s">
        <v>8750</v>
      </c>
      <c r="M1853" s="1" t="s">
        <v>16327</v>
      </c>
    </row>
    <row r="1854">
      <c r="A1854" s="1" t="s">
        <v>16328</v>
      </c>
      <c r="B1854" s="1" t="s">
        <v>6</v>
      </c>
      <c r="C1854" s="1" t="s">
        <v>2536</v>
      </c>
      <c r="D1854" s="1"/>
      <c r="E1854" s="1" t="s">
        <v>16329</v>
      </c>
      <c r="F1854" s="1" t="s">
        <v>16330</v>
      </c>
      <c r="G1854" s="1" t="s">
        <v>8513</v>
      </c>
      <c r="H1854" s="1" t="s">
        <v>16331</v>
      </c>
      <c r="I1854" s="1">
        <v>2017.0</v>
      </c>
      <c r="J1854" s="1" t="s">
        <v>8515</v>
      </c>
      <c r="K1854" s="1" t="s">
        <v>803</v>
      </c>
      <c r="L1854" s="1" t="s">
        <v>8750</v>
      </c>
      <c r="M1854" s="1" t="s">
        <v>16332</v>
      </c>
    </row>
    <row r="1855">
      <c r="A1855" s="1" t="s">
        <v>16333</v>
      </c>
      <c r="B1855" s="1" t="s">
        <v>6</v>
      </c>
      <c r="C1855" s="1" t="s">
        <v>2537</v>
      </c>
      <c r="D1855" s="1"/>
      <c r="E1855" s="1" t="s">
        <v>16334</v>
      </c>
      <c r="F1855" s="1" t="s">
        <v>16335</v>
      </c>
      <c r="G1855" s="1" t="s">
        <v>8513</v>
      </c>
      <c r="H1855" s="1" t="s">
        <v>16336</v>
      </c>
      <c r="I1855" s="1">
        <v>2020.0</v>
      </c>
      <c r="J1855" s="1" t="s">
        <v>8515</v>
      </c>
      <c r="K1855" s="1" t="s">
        <v>597</v>
      </c>
      <c r="L1855" s="1" t="s">
        <v>8750</v>
      </c>
      <c r="M1855" s="1" t="s">
        <v>16337</v>
      </c>
    </row>
    <row r="1856">
      <c r="A1856" s="1" t="s">
        <v>16338</v>
      </c>
      <c r="B1856" s="1" t="s">
        <v>6</v>
      </c>
      <c r="C1856" s="1" t="s">
        <v>2538</v>
      </c>
      <c r="D1856" s="1"/>
      <c r="E1856" s="1" t="s">
        <v>12538</v>
      </c>
      <c r="H1856" s="1" t="s">
        <v>10033</v>
      </c>
      <c r="I1856" s="1">
        <v>2018.0</v>
      </c>
      <c r="J1856" s="1" t="s">
        <v>8807</v>
      </c>
      <c r="K1856" s="1" t="s">
        <v>758</v>
      </c>
      <c r="L1856" s="1" t="s">
        <v>9272</v>
      </c>
      <c r="M1856" s="1" t="s">
        <v>16339</v>
      </c>
    </row>
    <row r="1857">
      <c r="A1857" s="1" t="s">
        <v>16340</v>
      </c>
      <c r="B1857" s="1" t="s">
        <v>6</v>
      </c>
      <c r="C1857" s="1" t="s">
        <v>2539</v>
      </c>
      <c r="D1857" s="1"/>
      <c r="E1857" s="1" t="s">
        <v>16341</v>
      </c>
      <c r="F1857" s="1" t="s">
        <v>16342</v>
      </c>
      <c r="G1857" s="1" t="s">
        <v>8513</v>
      </c>
      <c r="H1857" s="1" t="s">
        <v>10718</v>
      </c>
      <c r="I1857" s="1">
        <v>2014.0</v>
      </c>
      <c r="J1857" s="1" t="s">
        <v>8613</v>
      </c>
      <c r="K1857" s="1" t="s">
        <v>2540</v>
      </c>
      <c r="L1857" s="1" t="s">
        <v>9104</v>
      </c>
      <c r="M1857" s="1" t="s">
        <v>16343</v>
      </c>
    </row>
    <row r="1858">
      <c r="A1858" s="1" t="s">
        <v>16344</v>
      </c>
      <c r="B1858" s="1" t="s">
        <v>7</v>
      </c>
      <c r="C1858" s="1" t="s">
        <v>2541</v>
      </c>
      <c r="F1858" s="1" t="s">
        <v>16345</v>
      </c>
      <c r="G1858" s="1" t="s">
        <v>8513</v>
      </c>
      <c r="H1858" s="1" t="s">
        <v>10217</v>
      </c>
      <c r="I1858" s="1">
        <v>2018.0</v>
      </c>
      <c r="J1858" s="1" t="s">
        <v>9076</v>
      </c>
      <c r="K1858" s="1" t="s">
        <v>1694</v>
      </c>
      <c r="L1858" s="1" t="s">
        <v>16346</v>
      </c>
      <c r="M1858" s="1" t="s">
        <v>16347</v>
      </c>
    </row>
    <row r="1859">
      <c r="A1859" s="1" t="s">
        <v>16348</v>
      </c>
      <c r="B1859" s="1" t="s">
        <v>7</v>
      </c>
      <c r="C1859" s="1" t="s">
        <v>2542</v>
      </c>
      <c r="F1859" s="1" t="s">
        <v>16349</v>
      </c>
      <c r="G1859" s="1" t="s">
        <v>8513</v>
      </c>
      <c r="H1859" s="1" t="s">
        <v>11547</v>
      </c>
      <c r="I1859" s="1">
        <v>2020.0</v>
      </c>
      <c r="J1859" s="1" t="s">
        <v>8807</v>
      </c>
      <c r="K1859" s="1" t="s">
        <v>571</v>
      </c>
      <c r="L1859" s="1" t="s">
        <v>10380</v>
      </c>
      <c r="M1859" s="1" t="s">
        <v>16350</v>
      </c>
    </row>
    <row r="1860">
      <c r="A1860" s="1" t="s">
        <v>16351</v>
      </c>
      <c r="B1860" s="1" t="s">
        <v>6</v>
      </c>
      <c r="C1860" s="1" t="s">
        <v>2543</v>
      </c>
      <c r="D1860" s="1"/>
      <c r="E1860" s="1" t="s">
        <v>16352</v>
      </c>
      <c r="F1860" s="1" t="s">
        <v>16353</v>
      </c>
      <c r="G1860" s="1" t="s">
        <v>8513</v>
      </c>
      <c r="H1860" s="1" t="s">
        <v>13852</v>
      </c>
      <c r="I1860" s="1">
        <v>2020.0</v>
      </c>
      <c r="J1860" s="1" t="s">
        <v>8807</v>
      </c>
      <c r="K1860" s="1" t="s">
        <v>1882</v>
      </c>
      <c r="L1860" s="1" t="s">
        <v>9104</v>
      </c>
      <c r="M1860" s="1" t="s">
        <v>16354</v>
      </c>
    </row>
    <row r="1861">
      <c r="A1861" s="1" t="s">
        <v>16355</v>
      </c>
      <c r="B1861" s="1" t="s">
        <v>6</v>
      </c>
      <c r="C1861" s="1" t="s">
        <v>2544</v>
      </c>
      <c r="D1861" s="1"/>
      <c r="E1861" s="1" t="s">
        <v>16356</v>
      </c>
      <c r="F1861" s="1" t="s">
        <v>16357</v>
      </c>
      <c r="G1861" s="1" t="s">
        <v>8513</v>
      </c>
      <c r="H1861" s="1" t="s">
        <v>10946</v>
      </c>
      <c r="I1861" s="1">
        <v>2020.0</v>
      </c>
      <c r="J1861" s="1" t="s">
        <v>8807</v>
      </c>
      <c r="K1861" s="1" t="s">
        <v>1882</v>
      </c>
      <c r="L1861" s="1" t="s">
        <v>9104</v>
      </c>
      <c r="M1861" s="1" t="s">
        <v>16358</v>
      </c>
    </row>
    <row r="1862">
      <c r="A1862" s="1" t="s">
        <v>16359</v>
      </c>
      <c r="B1862" s="1" t="s">
        <v>6</v>
      </c>
      <c r="C1862" s="1" t="s">
        <v>2545</v>
      </c>
      <c r="D1862" s="1"/>
      <c r="E1862" s="1" t="s">
        <v>16356</v>
      </c>
      <c r="F1862" s="1" t="s">
        <v>16360</v>
      </c>
      <c r="G1862" s="1" t="s">
        <v>8513</v>
      </c>
      <c r="H1862" s="1" t="s">
        <v>11027</v>
      </c>
      <c r="I1862" s="1">
        <v>2020.0</v>
      </c>
      <c r="J1862" s="1" t="s">
        <v>8807</v>
      </c>
      <c r="K1862" s="1" t="s">
        <v>1882</v>
      </c>
      <c r="L1862" s="1" t="s">
        <v>9104</v>
      </c>
      <c r="M1862" s="1" t="s">
        <v>16361</v>
      </c>
    </row>
    <row r="1863">
      <c r="A1863" s="1" t="s">
        <v>16362</v>
      </c>
      <c r="B1863" s="1" t="s">
        <v>7</v>
      </c>
      <c r="C1863" s="1" t="s">
        <v>2546</v>
      </c>
      <c r="F1863" s="1" t="s">
        <v>16363</v>
      </c>
      <c r="G1863" s="1" t="s">
        <v>16364</v>
      </c>
      <c r="H1863" s="1" t="s">
        <v>16365</v>
      </c>
      <c r="I1863" s="1">
        <v>2016.0</v>
      </c>
      <c r="J1863" s="1" t="s">
        <v>8547</v>
      </c>
      <c r="K1863" s="1" t="s">
        <v>536</v>
      </c>
      <c r="L1863" s="1" t="s">
        <v>15450</v>
      </c>
      <c r="M1863" s="1" t="s">
        <v>16366</v>
      </c>
    </row>
    <row r="1864">
      <c r="A1864" s="1" t="s">
        <v>16367</v>
      </c>
      <c r="B1864" s="1" t="s">
        <v>6</v>
      </c>
      <c r="C1864" s="1" t="s">
        <v>2547</v>
      </c>
      <c r="D1864" s="1"/>
      <c r="E1864" s="1" t="s">
        <v>16368</v>
      </c>
      <c r="F1864" s="1" t="s">
        <v>16369</v>
      </c>
      <c r="G1864" s="1" t="s">
        <v>8513</v>
      </c>
      <c r="H1864" s="1" t="s">
        <v>10966</v>
      </c>
      <c r="I1864" s="1">
        <v>2017.0</v>
      </c>
      <c r="J1864" s="1" t="s">
        <v>8680</v>
      </c>
      <c r="K1864" s="1" t="s">
        <v>1030</v>
      </c>
      <c r="L1864" s="1" t="s">
        <v>8646</v>
      </c>
      <c r="M1864" s="1" t="s">
        <v>16370</v>
      </c>
    </row>
    <row r="1865">
      <c r="A1865" s="1" t="s">
        <v>16371</v>
      </c>
      <c r="B1865" s="1" t="s">
        <v>6</v>
      </c>
      <c r="C1865" s="1" t="s">
        <v>2548</v>
      </c>
      <c r="D1865" s="1"/>
      <c r="E1865" s="1" t="s">
        <v>16372</v>
      </c>
      <c r="G1865" s="1" t="s">
        <v>9043</v>
      </c>
      <c r="H1865" s="1" t="s">
        <v>9708</v>
      </c>
      <c r="I1865" s="1">
        <v>2017.0</v>
      </c>
      <c r="J1865" s="1" t="s">
        <v>8493</v>
      </c>
      <c r="K1865" s="1" t="s">
        <v>673</v>
      </c>
      <c r="L1865" s="1" t="s">
        <v>13369</v>
      </c>
      <c r="M1865" s="1" t="s">
        <v>16373</v>
      </c>
    </row>
    <row r="1866">
      <c r="A1866" s="1" t="s">
        <v>16374</v>
      </c>
      <c r="B1866" s="1" t="s">
        <v>7</v>
      </c>
      <c r="C1866" s="1" t="s">
        <v>2549</v>
      </c>
      <c r="G1866" s="1" t="s">
        <v>8513</v>
      </c>
      <c r="H1866" s="1" t="s">
        <v>8892</v>
      </c>
      <c r="I1866" s="1">
        <v>2021.0</v>
      </c>
      <c r="J1866" s="1" t="s">
        <v>8680</v>
      </c>
      <c r="K1866" s="1" t="s">
        <v>571</v>
      </c>
      <c r="L1866" s="1" t="s">
        <v>8650</v>
      </c>
      <c r="M1866" s="1" t="s">
        <v>16375</v>
      </c>
    </row>
    <row r="1867">
      <c r="A1867" s="1" t="s">
        <v>16376</v>
      </c>
      <c r="B1867" s="1" t="s">
        <v>6</v>
      </c>
      <c r="C1867" s="1" t="s">
        <v>2550</v>
      </c>
      <c r="D1867" s="1"/>
      <c r="E1867" s="1" t="s">
        <v>16377</v>
      </c>
      <c r="F1867" s="1" t="s">
        <v>16378</v>
      </c>
      <c r="G1867" s="1" t="s">
        <v>8513</v>
      </c>
      <c r="H1867" s="1" t="s">
        <v>10069</v>
      </c>
      <c r="I1867" s="1">
        <v>2015.0</v>
      </c>
      <c r="J1867" s="1" t="s">
        <v>8493</v>
      </c>
      <c r="K1867" s="1" t="s">
        <v>610</v>
      </c>
      <c r="L1867" s="1" t="s">
        <v>8646</v>
      </c>
      <c r="M1867" s="1" t="s">
        <v>16379</v>
      </c>
    </row>
    <row r="1868">
      <c r="A1868" s="1" t="s">
        <v>16380</v>
      </c>
      <c r="B1868" s="1" t="s">
        <v>7</v>
      </c>
      <c r="C1868" s="1" t="s">
        <v>2551</v>
      </c>
      <c r="F1868" s="1" t="s">
        <v>16381</v>
      </c>
      <c r="G1868" s="1" t="s">
        <v>8513</v>
      </c>
      <c r="H1868" s="1" t="s">
        <v>8744</v>
      </c>
      <c r="I1868" s="1">
        <v>2005.0</v>
      </c>
      <c r="J1868" s="1" t="s">
        <v>8613</v>
      </c>
      <c r="K1868" s="1" t="s">
        <v>536</v>
      </c>
      <c r="L1868" s="1" t="s">
        <v>10380</v>
      </c>
      <c r="M1868" s="1" t="s">
        <v>16382</v>
      </c>
    </row>
    <row r="1869">
      <c r="A1869" s="1" t="s">
        <v>16383</v>
      </c>
      <c r="B1869" s="1" t="s">
        <v>7</v>
      </c>
      <c r="C1869" s="1" t="s">
        <v>2552</v>
      </c>
      <c r="F1869" s="1" t="s">
        <v>16384</v>
      </c>
      <c r="G1869" s="1" t="s">
        <v>8513</v>
      </c>
      <c r="H1869" s="1" t="s">
        <v>10718</v>
      </c>
      <c r="I1869" s="1">
        <v>2011.0</v>
      </c>
      <c r="J1869" s="1" t="s">
        <v>8613</v>
      </c>
      <c r="K1869" s="1" t="s">
        <v>536</v>
      </c>
      <c r="L1869" s="1" t="s">
        <v>10380</v>
      </c>
      <c r="M1869" s="1" t="s">
        <v>16385</v>
      </c>
    </row>
    <row r="1870">
      <c r="A1870" s="1" t="s">
        <v>16386</v>
      </c>
      <c r="B1870" s="1" t="s">
        <v>6</v>
      </c>
      <c r="C1870" s="1" t="s">
        <v>2553</v>
      </c>
      <c r="F1870" s="1" t="s">
        <v>16387</v>
      </c>
      <c r="G1870" s="1" t="s">
        <v>8513</v>
      </c>
      <c r="H1870" s="1" t="s">
        <v>9708</v>
      </c>
      <c r="I1870" s="1">
        <v>2017.0</v>
      </c>
      <c r="J1870" s="1" t="s">
        <v>8807</v>
      </c>
      <c r="K1870" s="1" t="s">
        <v>1882</v>
      </c>
      <c r="L1870" s="1" t="s">
        <v>9362</v>
      </c>
      <c r="M1870" s="1" t="s">
        <v>16388</v>
      </c>
    </row>
    <row r="1871">
      <c r="A1871" s="1" t="s">
        <v>16389</v>
      </c>
      <c r="B1871" s="1" t="s">
        <v>7</v>
      </c>
      <c r="C1871" s="1" t="s">
        <v>2554</v>
      </c>
      <c r="F1871" s="1" t="s">
        <v>16390</v>
      </c>
      <c r="G1871" s="1" t="s">
        <v>8513</v>
      </c>
      <c r="H1871" s="1" t="s">
        <v>16391</v>
      </c>
      <c r="I1871" s="1">
        <v>2011.0</v>
      </c>
      <c r="J1871" s="1" t="s">
        <v>8613</v>
      </c>
      <c r="K1871" s="1" t="s">
        <v>536</v>
      </c>
      <c r="L1871" s="1" t="s">
        <v>9077</v>
      </c>
      <c r="M1871" s="1" t="s">
        <v>16392</v>
      </c>
    </row>
    <row r="1872">
      <c r="A1872" s="1" t="s">
        <v>16393</v>
      </c>
      <c r="B1872" s="1" t="s">
        <v>7</v>
      </c>
      <c r="C1872" s="1" t="s">
        <v>2555</v>
      </c>
      <c r="F1872" s="1" t="s">
        <v>16394</v>
      </c>
      <c r="G1872" s="1" t="s">
        <v>8513</v>
      </c>
      <c r="H1872" s="1" t="s">
        <v>10431</v>
      </c>
      <c r="I1872" s="1">
        <v>2008.0</v>
      </c>
      <c r="J1872" s="1" t="s">
        <v>8613</v>
      </c>
      <c r="K1872" s="1" t="s">
        <v>536</v>
      </c>
      <c r="L1872" s="1" t="s">
        <v>9666</v>
      </c>
      <c r="M1872" s="1" t="s">
        <v>16395</v>
      </c>
    </row>
    <row r="1873">
      <c r="A1873" s="1" t="s">
        <v>16396</v>
      </c>
      <c r="B1873" s="1" t="s">
        <v>7</v>
      </c>
      <c r="C1873" s="1" t="s">
        <v>2556</v>
      </c>
      <c r="F1873" s="1" t="s">
        <v>16397</v>
      </c>
      <c r="G1873" s="1" t="s">
        <v>8513</v>
      </c>
      <c r="H1873" s="1" t="s">
        <v>16398</v>
      </c>
      <c r="I1873" s="1">
        <v>2008.0</v>
      </c>
      <c r="J1873" s="1" t="s">
        <v>8613</v>
      </c>
      <c r="K1873" s="1" t="s">
        <v>536</v>
      </c>
      <c r="L1873" s="1" t="s">
        <v>9666</v>
      </c>
      <c r="M1873" s="1" t="s">
        <v>16399</v>
      </c>
    </row>
    <row r="1874">
      <c r="A1874" s="1" t="s">
        <v>16400</v>
      </c>
      <c r="B1874" s="1" t="s">
        <v>7</v>
      </c>
      <c r="C1874" s="1" t="s">
        <v>2557</v>
      </c>
      <c r="F1874" s="1" t="s">
        <v>16401</v>
      </c>
      <c r="G1874" s="1" t="s">
        <v>8513</v>
      </c>
      <c r="H1874" s="1" t="s">
        <v>16402</v>
      </c>
      <c r="I1874" s="1">
        <v>2009.0</v>
      </c>
      <c r="J1874" s="1" t="s">
        <v>8613</v>
      </c>
      <c r="K1874" s="1" t="s">
        <v>536</v>
      </c>
      <c r="L1874" s="1" t="s">
        <v>10380</v>
      </c>
      <c r="M1874" s="1" t="s">
        <v>16403</v>
      </c>
    </row>
    <row r="1875">
      <c r="A1875" s="1" t="s">
        <v>16404</v>
      </c>
      <c r="B1875" s="1" t="s">
        <v>7</v>
      </c>
      <c r="C1875" s="1" t="s">
        <v>2558</v>
      </c>
      <c r="F1875" s="1" t="s">
        <v>16405</v>
      </c>
      <c r="H1875" s="1" t="s">
        <v>10127</v>
      </c>
      <c r="I1875" s="1">
        <v>2011.0</v>
      </c>
      <c r="J1875" s="1" t="s">
        <v>8613</v>
      </c>
      <c r="K1875" s="1" t="s">
        <v>536</v>
      </c>
      <c r="L1875" s="1" t="s">
        <v>10380</v>
      </c>
      <c r="M1875" s="1" t="s">
        <v>16406</v>
      </c>
    </row>
    <row r="1876">
      <c r="A1876" s="1" t="s">
        <v>16407</v>
      </c>
      <c r="B1876" s="1" t="s">
        <v>6</v>
      </c>
      <c r="C1876" s="1" t="s">
        <v>2559</v>
      </c>
      <c r="D1876" s="1"/>
      <c r="E1876" s="1" t="s">
        <v>16408</v>
      </c>
      <c r="F1876" s="1" t="s">
        <v>16409</v>
      </c>
      <c r="G1876" s="1" t="s">
        <v>16410</v>
      </c>
      <c r="H1876" s="1" t="s">
        <v>9860</v>
      </c>
      <c r="I1876" s="1">
        <v>2017.0</v>
      </c>
      <c r="J1876" s="1" t="s">
        <v>8613</v>
      </c>
      <c r="K1876" s="1" t="s">
        <v>550</v>
      </c>
      <c r="L1876" s="1" t="s">
        <v>8663</v>
      </c>
      <c r="M1876" s="1" t="s">
        <v>16411</v>
      </c>
    </row>
    <row r="1877">
      <c r="A1877" s="1" t="s">
        <v>16412</v>
      </c>
      <c r="B1877" s="1" t="s">
        <v>7</v>
      </c>
      <c r="C1877" s="1" t="s">
        <v>2560</v>
      </c>
      <c r="F1877" s="1" t="s">
        <v>16413</v>
      </c>
      <c r="G1877" s="1" t="s">
        <v>8638</v>
      </c>
      <c r="H1877" s="1" t="s">
        <v>15348</v>
      </c>
      <c r="I1877" s="1">
        <v>2020.0</v>
      </c>
      <c r="J1877" s="1" t="s">
        <v>8547</v>
      </c>
      <c r="K1877" s="1" t="s">
        <v>536</v>
      </c>
      <c r="L1877" s="1" t="s">
        <v>8640</v>
      </c>
      <c r="M1877" s="1" t="s">
        <v>16414</v>
      </c>
    </row>
    <row r="1878">
      <c r="A1878" s="1" t="s">
        <v>16415</v>
      </c>
      <c r="B1878" s="1" t="s">
        <v>6</v>
      </c>
      <c r="C1878" s="1" t="s">
        <v>2561</v>
      </c>
      <c r="D1878" s="1"/>
      <c r="E1878" s="1" t="s">
        <v>16416</v>
      </c>
      <c r="F1878" s="1" t="s">
        <v>16417</v>
      </c>
      <c r="G1878" s="1" t="s">
        <v>9478</v>
      </c>
      <c r="H1878" s="1" t="s">
        <v>16418</v>
      </c>
      <c r="I1878" s="1">
        <v>2016.0</v>
      </c>
      <c r="J1878" s="1" t="s">
        <v>8493</v>
      </c>
      <c r="K1878" s="1" t="s">
        <v>673</v>
      </c>
      <c r="L1878" s="1" t="s">
        <v>8724</v>
      </c>
      <c r="M1878" s="1" t="s">
        <v>16419</v>
      </c>
    </row>
    <row r="1879">
      <c r="A1879" s="1" t="s">
        <v>16420</v>
      </c>
      <c r="B1879" s="1" t="s">
        <v>6</v>
      </c>
      <c r="C1879" s="1" t="s">
        <v>2562</v>
      </c>
      <c r="D1879" s="1"/>
      <c r="E1879" s="1" t="s">
        <v>16421</v>
      </c>
      <c r="F1879" s="1" t="s">
        <v>16422</v>
      </c>
      <c r="G1879" s="1" t="s">
        <v>8545</v>
      </c>
      <c r="H1879" s="1" t="s">
        <v>10268</v>
      </c>
      <c r="I1879" s="1">
        <v>2015.0</v>
      </c>
      <c r="J1879" s="1" t="s">
        <v>8547</v>
      </c>
      <c r="K1879" s="1" t="s">
        <v>993</v>
      </c>
      <c r="L1879" s="1" t="s">
        <v>8590</v>
      </c>
      <c r="M1879" s="1" t="s">
        <v>16423</v>
      </c>
    </row>
    <row r="1880">
      <c r="A1880" s="1" t="s">
        <v>16424</v>
      </c>
      <c r="B1880" s="1" t="s">
        <v>6</v>
      </c>
      <c r="C1880" s="1" t="s">
        <v>2563</v>
      </c>
      <c r="D1880" s="1"/>
      <c r="E1880" s="1" t="s">
        <v>16244</v>
      </c>
      <c r="F1880" s="1" t="s">
        <v>16425</v>
      </c>
      <c r="G1880" s="1" t="s">
        <v>8545</v>
      </c>
      <c r="H1880" s="1" t="s">
        <v>8540</v>
      </c>
      <c r="I1880" s="1">
        <v>2019.0</v>
      </c>
      <c r="J1880" s="1" t="s">
        <v>8547</v>
      </c>
      <c r="K1880" s="1" t="s">
        <v>540</v>
      </c>
      <c r="L1880" s="1" t="s">
        <v>8873</v>
      </c>
      <c r="M1880" s="1" t="s">
        <v>16426</v>
      </c>
    </row>
    <row r="1881">
      <c r="A1881" s="1" t="s">
        <v>16427</v>
      </c>
      <c r="B1881" s="1" t="s">
        <v>6</v>
      </c>
      <c r="C1881" s="1" t="s">
        <v>2564</v>
      </c>
      <c r="F1881" s="1" t="s">
        <v>16428</v>
      </c>
      <c r="G1881" s="1" t="s">
        <v>8513</v>
      </c>
      <c r="H1881" s="1" t="s">
        <v>16429</v>
      </c>
      <c r="I1881" s="1">
        <v>2018.0</v>
      </c>
      <c r="J1881" s="1" t="s">
        <v>8613</v>
      </c>
      <c r="K1881" s="1" t="s">
        <v>576</v>
      </c>
      <c r="L1881" s="1" t="s">
        <v>8522</v>
      </c>
      <c r="M1881" s="1" t="s">
        <v>16430</v>
      </c>
    </row>
    <row r="1882">
      <c r="A1882" s="1" t="s">
        <v>16431</v>
      </c>
      <c r="B1882" s="1" t="s">
        <v>7</v>
      </c>
      <c r="C1882" s="1" t="s">
        <v>2565</v>
      </c>
      <c r="G1882" s="1" t="s">
        <v>8513</v>
      </c>
      <c r="H1882" s="1" t="s">
        <v>16432</v>
      </c>
      <c r="I1882" s="1">
        <v>2019.0</v>
      </c>
      <c r="J1882" s="1" t="s">
        <v>8493</v>
      </c>
      <c r="K1882" s="1" t="s">
        <v>571</v>
      </c>
      <c r="L1882" s="1" t="s">
        <v>8650</v>
      </c>
      <c r="M1882" s="1" t="s">
        <v>16433</v>
      </c>
    </row>
    <row r="1883">
      <c r="A1883" s="1" t="s">
        <v>16434</v>
      </c>
      <c r="B1883" s="1" t="s">
        <v>7</v>
      </c>
      <c r="C1883" s="1" t="s">
        <v>2566</v>
      </c>
      <c r="G1883" s="1" t="s">
        <v>8513</v>
      </c>
      <c r="H1883" s="1" t="s">
        <v>11634</v>
      </c>
      <c r="I1883" s="1">
        <v>2018.0</v>
      </c>
      <c r="J1883" s="1" t="s">
        <v>8493</v>
      </c>
      <c r="K1883" s="1" t="s">
        <v>571</v>
      </c>
      <c r="L1883" s="1" t="s">
        <v>8852</v>
      </c>
      <c r="M1883" s="1" t="s">
        <v>16435</v>
      </c>
    </row>
    <row r="1884">
      <c r="A1884" s="1" t="s">
        <v>16436</v>
      </c>
      <c r="B1884" s="1" t="s">
        <v>7</v>
      </c>
      <c r="C1884" s="1" t="s">
        <v>2567</v>
      </c>
      <c r="F1884" s="1" t="s">
        <v>16437</v>
      </c>
      <c r="G1884" s="1" t="s">
        <v>8722</v>
      </c>
      <c r="H1884" s="1" t="s">
        <v>9723</v>
      </c>
      <c r="I1884" s="1">
        <v>2019.0</v>
      </c>
      <c r="J1884" s="1" t="s">
        <v>8493</v>
      </c>
      <c r="K1884" s="1" t="s">
        <v>536</v>
      </c>
      <c r="L1884" s="1" t="s">
        <v>11156</v>
      </c>
      <c r="M1884" s="1" t="s">
        <v>16438</v>
      </c>
    </row>
    <row r="1885">
      <c r="A1885" s="1" t="s">
        <v>16439</v>
      </c>
      <c r="B1885" s="1" t="s">
        <v>7</v>
      </c>
      <c r="C1885" s="1" t="s">
        <v>2568</v>
      </c>
      <c r="F1885" s="1" t="s">
        <v>16440</v>
      </c>
      <c r="G1885" s="1" t="s">
        <v>8513</v>
      </c>
      <c r="H1885" s="1" t="s">
        <v>16441</v>
      </c>
      <c r="I1885" s="1">
        <v>2015.0</v>
      </c>
      <c r="J1885" s="1" t="s">
        <v>8493</v>
      </c>
      <c r="K1885" s="1" t="s">
        <v>536</v>
      </c>
      <c r="L1885" s="1" t="s">
        <v>8852</v>
      </c>
      <c r="M1885" s="1" t="s">
        <v>16442</v>
      </c>
    </row>
    <row r="1886">
      <c r="A1886" s="1" t="s">
        <v>16443</v>
      </c>
      <c r="B1886" s="1" t="s">
        <v>6</v>
      </c>
      <c r="C1886" s="1" t="s">
        <v>2569</v>
      </c>
      <c r="D1886" s="1"/>
      <c r="E1886" s="1" t="s">
        <v>16444</v>
      </c>
      <c r="F1886" s="1" t="s">
        <v>16445</v>
      </c>
      <c r="G1886" s="1" t="s">
        <v>8513</v>
      </c>
      <c r="H1886" s="1" t="s">
        <v>16446</v>
      </c>
      <c r="I1886" s="1">
        <v>2019.0</v>
      </c>
      <c r="J1886" s="1" t="s">
        <v>8507</v>
      </c>
      <c r="K1886" s="1" t="s">
        <v>597</v>
      </c>
      <c r="L1886" s="1" t="s">
        <v>8691</v>
      </c>
      <c r="M1886" s="1" t="s">
        <v>16447</v>
      </c>
    </row>
    <row r="1887">
      <c r="A1887" s="1" t="s">
        <v>16448</v>
      </c>
      <c r="B1887" s="1" t="s">
        <v>6</v>
      </c>
      <c r="C1887" s="1" t="s">
        <v>2570</v>
      </c>
      <c r="D1887" s="1"/>
      <c r="E1887" s="1" t="s">
        <v>16449</v>
      </c>
      <c r="F1887" s="1" t="s">
        <v>16450</v>
      </c>
      <c r="G1887" s="1" t="s">
        <v>16451</v>
      </c>
      <c r="H1887" s="1" t="s">
        <v>16452</v>
      </c>
      <c r="I1887" s="1">
        <v>2018.0</v>
      </c>
      <c r="J1887" s="1" t="s">
        <v>8493</v>
      </c>
      <c r="K1887" s="1" t="s">
        <v>569</v>
      </c>
      <c r="L1887" s="1" t="s">
        <v>8620</v>
      </c>
      <c r="M1887" s="1" t="s">
        <v>16453</v>
      </c>
    </row>
    <row r="1888">
      <c r="A1888" s="1" t="s">
        <v>16454</v>
      </c>
      <c r="B1888" s="1" t="s">
        <v>6</v>
      </c>
      <c r="C1888" s="1" t="s">
        <v>2571</v>
      </c>
      <c r="D1888" s="1"/>
      <c r="E1888" s="1" t="s">
        <v>16455</v>
      </c>
      <c r="F1888" s="1" t="s">
        <v>16456</v>
      </c>
      <c r="G1888" s="1" t="s">
        <v>8638</v>
      </c>
      <c r="H1888" s="1" t="s">
        <v>16457</v>
      </c>
      <c r="I1888" s="1">
        <v>2018.0</v>
      </c>
      <c r="J1888" s="1" t="s">
        <v>8613</v>
      </c>
      <c r="K1888" s="1" t="s">
        <v>582</v>
      </c>
      <c r="L1888" s="1" t="s">
        <v>8501</v>
      </c>
      <c r="M1888" s="1" t="s">
        <v>16458</v>
      </c>
    </row>
    <row r="1889">
      <c r="A1889" s="1" t="s">
        <v>16459</v>
      </c>
      <c r="B1889" s="1" t="s">
        <v>6</v>
      </c>
      <c r="C1889" s="1" t="s">
        <v>2572</v>
      </c>
      <c r="D1889" s="1"/>
      <c r="E1889" s="1" t="s">
        <v>16460</v>
      </c>
      <c r="F1889" s="1" t="s">
        <v>16461</v>
      </c>
      <c r="G1889" s="1" t="s">
        <v>8513</v>
      </c>
      <c r="H1889" s="1" t="s">
        <v>10966</v>
      </c>
      <c r="I1889" s="1">
        <v>2018.0</v>
      </c>
      <c r="J1889" s="1" t="s">
        <v>8493</v>
      </c>
      <c r="K1889" s="1" t="s">
        <v>645</v>
      </c>
      <c r="L1889" s="1" t="s">
        <v>9610</v>
      </c>
      <c r="M1889" s="1" t="s">
        <v>16462</v>
      </c>
    </row>
    <row r="1890">
      <c r="A1890" s="1" t="s">
        <v>16463</v>
      </c>
      <c r="B1890" s="1" t="s">
        <v>6</v>
      </c>
      <c r="C1890" s="1" t="s">
        <v>2573</v>
      </c>
      <c r="D1890" s="1"/>
      <c r="E1890" s="1" t="s">
        <v>16464</v>
      </c>
      <c r="F1890" s="1" t="s">
        <v>16465</v>
      </c>
      <c r="G1890" s="1" t="s">
        <v>16466</v>
      </c>
      <c r="H1890" s="1" t="s">
        <v>10690</v>
      </c>
      <c r="I1890" s="1">
        <v>2018.0</v>
      </c>
      <c r="J1890" s="1" t="s">
        <v>9260</v>
      </c>
      <c r="K1890" s="1" t="s">
        <v>673</v>
      </c>
      <c r="L1890" s="1" t="s">
        <v>9104</v>
      </c>
      <c r="M1890" s="1" t="s">
        <v>16467</v>
      </c>
    </row>
    <row r="1891">
      <c r="A1891" s="1" t="s">
        <v>16468</v>
      </c>
      <c r="B1891" s="1" t="s">
        <v>6</v>
      </c>
      <c r="C1891" s="1" t="s">
        <v>2574</v>
      </c>
      <c r="D1891" s="1"/>
      <c r="E1891" s="1" t="s">
        <v>16469</v>
      </c>
      <c r="F1891" s="1" t="s">
        <v>16470</v>
      </c>
      <c r="G1891" s="1" t="s">
        <v>8513</v>
      </c>
      <c r="H1891" s="1" t="s">
        <v>14720</v>
      </c>
      <c r="I1891" s="1">
        <v>2018.0</v>
      </c>
      <c r="J1891" s="1" t="s">
        <v>8493</v>
      </c>
      <c r="K1891" s="1" t="s">
        <v>597</v>
      </c>
      <c r="L1891" s="1" t="s">
        <v>8607</v>
      </c>
      <c r="M1891" s="1" t="s">
        <v>16471</v>
      </c>
    </row>
    <row r="1892">
      <c r="A1892" s="1" t="s">
        <v>16472</v>
      </c>
      <c r="B1892" s="1" t="s">
        <v>7</v>
      </c>
      <c r="C1892" s="1" t="s">
        <v>2575</v>
      </c>
      <c r="F1892" s="1" t="s">
        <v>16473</v>
      </c>
      <c r="G1892" s="1" t="s">
        <v>10164</v>
      </c>
      <c r="H1892" s="1" t="s">
        <v>16474</v>
      </c>
      <c r="I1892" s="1">
        <v>2015.0</v>
      </c>
      <c r="J1892" s="1" t="s">
        <v>8547</v>
      </c>
      <c r="K1892" s="1" t="s">
        <v>536</v>
      </c>
      <c r="L1892" s="1" t="s">
        <v>11156</v>
      </c>
      <c r="M1892" s="1" t="s">
        <v>16475</v>
      </c>
    </row>
    <row r="1893">
      <c r="A1893" s="1" t="s">
        <v>16476</v>
      </c>
      <c r="B1893" s="1" t="s">
        <v>6</v>
      </c>
      <c r="C1893" s="1" t="s">
        <v>2576</v>
      </c>
      <c r="D1893" s="1"/>
      <c r="E1893" s="1" t="s">
        <v>16477</v>
      </c>
      <c r="F1893" s="1" t="s">
        <v>16478</v>
      </c>
      <c r="G1893" s="1" t="s">
        <v>16479</v>
      </c>
      <c r="H1893" s="1" t="s">
        <v>9596</v>
      </c>
      <c r="I1893" s="1">
        <v>2014.0</v>
      </c>
      <c r="J1893" s="1" t="s">
        <v>8547</v>
      </c>
      <c r="K1893" s="1" t="s">
        <v>528</v>
      </c>
      <c r="L1893" s="1" t="s">
        <v>8620</v>
      </c>
      <c r="M1893" s="1" t="s">
        <v>16480</v>
      </c>
    </row>
    <row r="1894">
      <c r="A1894" s="1" t="s">
        <v>16481</v>
      </c>
      <c r="B1894" s="1" t="s">
        <v>6</v>
      </c>
      <c r="C1894" s="1" t="s">
        <v>2577</v>
      </c>
      <c r="D1894" s="1"/>
      <c r="E1894" s="1" t="s">
        <v>16482</v>
      </c>
      <c r="F1894" s="1" t="s">
        <v>16483</v>
      </c>
      <c r="G1894" s="1" t="s">
        <v>8545</v>
      </c>
      <c r="H1894" s="1" t="s">
        <v>8965</v>
      </c>
      <c r="I1894" s="1">
        <v>2003.0</v>
      </c>
      <c r="J1894" s="1" t="s">
        <v>8547</v>
      </c>
      <c r="K1894" s="1" t="s">
        <v>993</v>
      </c>
      <c r="L1894" s="1" t="s">
        <v>8626</v>
      </c>
      <c r="M1894" s="1" t="s">
        <v>16484</v>
      </c>
    </row>
    <row r="1895">
      <c r="A1895" s="1" t="s">
        <v>16485</v>
      </c>
      <c r="B1895" s="1" t="s">
        <v>6</v>
      </c>
      <c r="C1895" s="1" t="s">
        <v>2578</v>
      </c>
      <c r="D1895" s="1"/>
      <c r="E1895" s="1" t="s">
        <v>13392</v>
      </c>
      <c r="F1895" s="1" t="s">
        <v>16486</v>
      </c>
      <c r="G1895" s="1" t="s">
        <v>8513</v>
      </c>
      <c r="H1895" s="1" t="s">
        <v>9060</v>
      </c>
      <c r="I1895" s="1">
        <v>2003.0</v>
      </c>
      <c r="J1895" s="1" t="s">
        <v>8515</v>
      </c>
      <c r="K1895" s="1" t="s">
        <v>750</v>
      </c>
      <c r="L1895" s="1" t="s">
        <v>8691</v>
      </c>
      <c r="M1895" s="1" t="s">
        <v>16487</v>
      </c>
    </row>
    <row r="1896">
      <c r="A1896" s="1" t="s">
        <v>16488</v>
      </c>
      <c r="B1896" s="1" t="s">
        <v>6</v>
      </c>
      <c r="C1896" s="1" t="s">
        <v>2579</v>
      </c>
      <c r="D1896" s="1"/>
      <c r="E1896" s="1" t="s">
        <v>16489</v>
      </c>
      <c r="F1896" s="1" t="s">
        <v>16490</v>
      </c>
      <c r="G1896" s="1" t="s">
        <v>8513</v>
      </c>
      <c r="H1896" s="1" t="s">
        <v>9133</v>
      </c>
      <c r="I1896" s="1">
        <v>2018.0</v>
      </c>
      <c r="J1896" s="1" t="s">
        <v>8515</v>
      </c>
      <c r="K1896" s="1" t="s">
        <v>563</v>
      </c>
      <c r="L1896" s="1" t="s">
        <v>8607</v>
      </c>
      <c r="M1896" s="1" t="s">
        <v>16491</v>
      </c>
    </row>
    <row r="1897">
      <c r="A1897" s="1" t="s">
        <v>16492</v>
      </c>
      <c r="B1897" s="1" t="s">
        <v>6</v>
      </c>
      <c r="C1897" s="1" t="s">
        <v>2580</v>
      </c>
      <c r="D1897" s="1"/>
      <c r="E1897" s="1" t="s">
        <v>16493</v>
      </c>
      <c r="F1897" s="1" t="s">
        <v>16494</v>
      </c>
      <c r="G1897" s="1" t="s">
        <v>8545</v>
      </c>
      <c r="H1897" s="1" t="s">
        <v>10212</v>
      </c>
      <c r="I1897" s="1">
        <v>1984.0</v>
      </c>
      <c r="J1897" s="1" t="s">
        <v>8547</v>
      </c>
      <c r="K1897" s="1" t="s">
        <v>2581</v>
      </c>
      <c r="L1897" s="1" t="s">
        <v>8626</v>
      </c>
      <c r="M1897" s="1" t="s">
        <v>16495</v>
      </c>
    </row>
    <row r="1898">
      <c r="A1898" s="1" t="s">
        <v>16496</v>
      </c>
      <c r="B1898" s="1" t="s">
        <v>6</v>
      </c>
      <c r="C1898" s="1" t="s">
        <v>2582</v>
      </c>
      <c r="D1898" s="1"/>
      <c r="E1898" s="1" t="s">
        <v>14050</v>
      </c>
      <c r="F1898" s="1" t="s">
        <v>16497</v>
      </c>
      <c r="G1898" s="1" t="s">
        <v>8545</v>
      </c>
      <c r="H1898" s="1" t="s">
        <v>10212</v>
      </c>
      <c r="I1898" s="1">
        <v>1998.0</v>
      </c>
      <c r="J1898" s="1" t="s">
        <v>8547</v>
      </c>
      <c r="K1898" s="1" t="s">
        <v>1312</v>
      </c>
      <c r="L1898" s="1" t="s">
        <v>8709</v>
      </c>
      <c r="M1898" s="1" t="s">
        <v>16498</v>
      </c>
    </row>
    <row r="1899">
      <c r="A1899" s="1" t="s">
        <v>16499</v>
      </c>
      <c r="B1899" s="1" t="s">
        <v>7</v>
      </c>
      <c r="C1899" s="1" t="s">
        <v>2583</v>
      </c>
      <c r="F1899" s="1" t="s">
        <v>16500</v>
      </c>
      <c r="G1899" s="1" t="s">
        <v>8638</v>
      </c>
      <c r="H1899" s="1" t="s">
        <v>8506</v>
      </c>
      <c r="I1899" s="1">
        <v>2016.0</v>
      </c>
      <c r="J1899" s="1" t="s">
        <v>8493</v>
      </c>
      <c r="K1899" s="1" t="s">
        <v>536</v>
      </c>
      <c r="L1899" s="1" t="s">
        <v>10299</v>
      </c>
      <c r="M1899" s="1" t="s">
        <v>16501</v>
      </c>
    </row>
    <row r="1900">
      <c r="A1900" s="1" t="s">
        <v>16502</v>
      </c>
      <c r="B1900" s="1" t="s">
        <v>6</v>
      </c>
      <c r="C1900" s="1" t="s">
        <v>2584</v>
      </c>
      <c r="D1900" s="1"/>
      <c r="E1900" s="1" t="s">
        <v>16503</v>
      </c>
      <c r="F1900" s="1" t="s">
        <v>16504</v>
      </c>
      <c r="H1900" s="1" t="s">
        <v>8980</v>
      </c>
      <c r="I1900" s="1">
        <v>2017.0</v>
      </c>
      <c r="J1900" s="1" t="s">
        <v>8547</v>
      </c>
      <c r="K1900" s="1" t="s">
        <v>1377</v>
      </c>
      <c r="L1900" s="1" t="s">
        <v>8501</v>
      </c>
      <c r="M1900" s="1" t="s">
        <v>16505</v>
      </c>
    </row>
    <row r="1901">
      <c r="A1901" s="1" t="s">
        <v>16506</v>
      </c>
      <c r="B1901" s="1" t="s">
        <v>6</v>
      </c>
      <c r="C1901" s="1" t="s">
        <v>2585</v>
      </c>
      <c r="D1901" s="1"/>
      <c r="E1901" s="1" t="s">
        <v>13216</v>
      </c>
      <c r="G1901" s="1" t="s">
        <v>8722</v>
      </c>
      <c r="H1901" s="1" t="s">
        <v>8569</v>
      </c>
      <c r="I1901" s="1">
        <v>2018.0</v>
      </c>
      <c r="J1901" s="1" t="s">
        <v>8493</v>
      </c>
      <c r="K1901" s="1" t="s">
        <v>894</v>
      </c>
      <c r="L1901" s="1" t="s">
        <v>8663</v>
      </c>
      <c r="M1901" s="1" t="s">
        <v>16507</v>
      </c>
    </row>
    <row r="1902">
      <c r="A1902" s="1" t="s">
        <v>16508</v>
      </c>
      <c r="B1902" s="1" t="s">
        <v>7</v>
      </c>
      <c r="C1902" s="1" t="s">
        <v>2586</v>
      </c>
      <c r="F1902" s="1" t="s">
        <v>16509</v>
      </c>
      <c r="G1902" s="1" t="s">
        <v>8513</v>
      </c>
      <c r="H1902" s="1" t="s">
        <v>16510</v>
      </c>
      <c r="I1902" s="1">
        <v>2019.0</v>
      </c>
      <c r="J1902" s="1" t="s">
        <v>8547</v>
      </c>
      <c r="K1902" s="1" t="s">
        <v>628</v>
      </c>
      <c r="L1902" s="1" t="s">
        <v>9826</v>
      </c>
      <c r="M1902" s="1" t="s">
        <v>16511</v>
      </c>
    </row>
    <row r="1903">
      <c r="A1903" s="1" t="s">
        <v>16512</v>
      </c>
      <c r="B1903" s="1" t="s">
        <v>6</v>
      </c>
      <c r="C1903" s="1" t="s">
        <v>2587</v>
      </c>
      <c r="D1903" s="1"/>
      <c r="E1903" s="1" t="s">
        <v>16513</v>
      </c>
      <c r="F1903" s="1" t="s">
        <v>16514</v>
      </c>
      <c r="G1903" s="1" t="s">
        <v>8611</v>
      </c>
      <c r="H1903" s="1" t="s">
        <v>8882</v>
      </c>
      <c r="I1903" s="1">
        <v>2016.0</v>
      </c>
      <c r="J1903" s="1" t="s">
        <v>8547</v>
      </c>
      <c r="K1903" s="1" t="s">
        <v>1442</v>
      </c>
      <c r="L1903" s="1" t="s">
        <v>8646</v>
      </c>
      <c r="M1903" s="1" t="s">
        <v>16515</v>
      </c>
    </row>
    <row r="1904">
      <c r="A1904" s="1" t="s">
        <v>16516</v>
      </c>
      <c r="B1904" s="1" t="s">
        <v>6</v>
      </c>
      <c r="C1904" s="1" t="s">
        <v>2588</v>
      </c>
      <c r="D1904" s="1"/>
      <c r="E1904" s="1" t="s">
        <v>16517</v>
      </c>
      <c r="G1904" s="1" t="s">
        <v>8513</v>
      </c>
      <c r="H1904" s="1" t="s">
        <v>16518</v>
      </c>
      <c r="I1904" s="1">
        <v>2014.0</v>
      </c>
      <c r="J1904" s="1" t="s">
        <v>8493</v>
      </c>
      <c r="K1904" s="1" t="s">
        <v>580</v>
      </c>
      <c r="L1904" s="1" t="s">
        <v>8646</v>
      </c>
      <c r="M1904" s="1" t="s">
        <v>16519</v>
      </c>
    </row>
    <row r="1905">
      <c r="A1905" s="1" t="s">
        <v>16520</v>
      </c>
      <c r="B1905" s="1" t="s">
        <v>6</v>
      </c>
      <c r="C1905" s="1" t="s">
        <v>2589</v>
      </c>
      <c r="D1905" s="1"/>
      <c r="E1905" s="1" t="s">
        <v>16521</v>
      </c>
      <c r="F1905" s="1" t="s">
        <v>16522</v>
      </c>
      <c r="G1905" s="1" t="s">
        <v>11218</v>
      </c>
      <c r="H1905" s="1" t="s">
        <v>8667</v>
      </c>
      <c r="I1905" s="1">
        <v>2020.0</v>
      </c>
      <c r="J1905" s="1" t="s">
        <v>8493</v>
      </c>
      <c r="K1905" s="1" t="s">
        <v>595</v>
      </c>
      <c r="L1905" s="1" t="s">
        <v>8590</v>
      </c>
      <c r="M1905" s="1" t="s">
        <v>16523</v>
      </c>
    </row>
    <row r="1906">
      <c r="A1906" s="1" t="s">
        <v>16524</v>
      </c>
      <c r="B1906" s="1" t="s">
        <v>6</v>
      </c>
      <c r="C1906" s="1" t="s">
        <v>2590</v>
      </c>
      <c r="D1906" s="1"/>
      <c r="E1906" s="1" t="s">
        <v>16525</v>
      </c>
      <c r="F1906" s="1" t="s">
        <v>16526</v>
      </c>
      <c r="G1906" s="1" t="s">
        <v>8513</v>
      </c>
      <c r="H1906" s="1" t="s">
        <v>9060</v>
      </c>
      <c r="I1906" s="1">
        <v>2014.0</v>
      </c>
      <c r="J1906" s="1" t="s">
        <v>9260</v>
      </c>
      <c r="K1906" s="1" t="s">
        <v>552</v>
      </c>
      <c r="L1906" s="1" t="s">
        <v>16527</v>
      </c>
      <c r="M1906" s="1" t="s">
        <v>16528</v>
      </c>
    </row>
    <row r="1907">
      <c r="A1907" s="1" t="s">
        <v>16529</v>
      </c>
      <c r="B1907" s="1" t="s">
        <v>7</v>
      </c>
      <c r="C1907" s="1" t="s">
        <v>2591</v>
      </c>
      <c r="F1907" s="1" t="s">
        <v>16530</v>
      </c>
      <c r="G1907" s="1" t="s">
        <v>8491</v>
      </c>
      <c r="H1907" s="1" t="s">
        <v>13389</v>
      </c>
      <c r="I1907" s="1">
        <v>2014.0</v>
      </c>
      <c r="J1907" s="1" t="s">
        <v>8807</v>
      </c>
      <c r="K1907" s="1" t="s">
        <v>536</v>
      </c>
      <c r="L1907" s="1" t="s">
        <v>9093</v>
      </c>
      <c r="M1907" s="1" t="s">
        <v>16531</v>
      </c>
    </row>
    <row r="1908">
      <c r="A1908" s="1" t="s">
        <v>16532</v>
      </c>
      <c r="B1908" s="1" t="s">
        <v>7</v>
      </c>
      <c r="C1908" s="1" t="s">
        <v>2592</v>
      </c>
      <c r="F1908" s="1" t="s">
        <v>16533</v>
      </c>
      <c r="G1908" s="1" t="s">
        <v>8611</v>
      </c>
      <c r="H1908" s="1" t="s">
        <v>9244</v>
      </c>
      <c r="I1908" s="1">
        <v>2015.0</v>
      </c>
      <c r="J1908" s="1" t="s">
        <v>8613</v>
      </c>
      <c r="K1908" s="1" t="s">
        <v>536</v>
      </c>
      <c r="L1908" s="1" t="s">
        <v>9245</v>
      </c>
      <c r="M1908" s="1" t="s">
        <v>16534</v>
      </c>
    </row>
    <row r="1909">
      <c r="A1909" s="1" t="s">
        <v>16535</v>
      </c>
      <c r="B1909" s="1" t="s">
        <v>7</v>
      </c>
      <c r="C1909" s="1" t="s">
        <v>2593</v>
      </c>
      <c r="F1909" s="1" t="s">
        <v>16536</v>
      </c>
      <c r="H1909" s="1" t="s">
        <v>8980</v>
      </c>
      <c r="I1909" s="1">
        <v>2018.0</v>
      </c>
      <c r="J1909" s="1" t="s">
        <v>8547</v>
      </c>
      <c r="K1909" s="1" t="s">
        <v>536</v>
      </c>
      <c r="L1909" s="1" t="s">
        <v>9245</v>
      </c>
      <c r="M1909" s="1" t="s">
        <v>16537</v>
      </c>
    </row>
    <row r="1910">
      <c r="A1910" s="1" t="s">
        <v>16538</v>
      </c>
      <c r="B1910" s="1" t="s">
        <v>6</v>
      </c>
      <c r="C1910" s="1" t="s">
        <v>2594</v>
      </c>
      <c r="D1910" s="1"/>
      <c r="E1910" s="1" t="s">
        <v>16539</v>
      </c>
      <c r="F1910" s="1" t="s">
        <v>16540</v>
      </c>
      <c r="G1910" s="1" t="s">
        <v>16541</v>
      </c>
      <c r="H1910" s="1" t="s">
        <v>11384</v>
      </c>
      <c r="I1910" s="1">
        <v>2019.0</v>
      </c>
      <c r="J1910" s="1" t="s">
        <v>8507</v>
      </c>
      <c r="K1910" s="1" t="s">
        <v>602</v>
      </c>
      <c r="L1910" s="1" t="s">
        <v>8759</v>
      </c>
      <c r="M1910" s="1" t="s">
        <v>16542</v>
      </c>
    </row>
    <row r="1911">
      <c r="A1911" s="1" t="s">
        <v>16543</v>
      </c>
      <c r="B1911" s="1" t="s">
        <v>6</v>
      </c>
      <c r="C1911" s="1" t="s">
        <v>2595</v>
      </c>
      <c r="D1911" s="1"/>
      <c r="E1911" s="1" t="s">
        <v>16544</v>
      </c>
      <c r="F1911" s="1" t="s">
        <v>16545</v>
      </c>
      <c r="G1911" s="1" t="s">
        <v>8513</v>
      </c>
      <c r="H1911" s="1" t="s">
        <v>13739</v>
      </c>
      <c r="I1911" s="1">
        <v>2015.0</v>
      </c>
      <c r="J1911" s="1" t="s">
        <v>9260</v>
      </c>
      <c r="K1911" s="1" t="s">
        <v>599</v>
      </c>
      <c r="L1911" s="1" t="s">
        <v>8522</v>
      </c>
      <c r="M1911" s="1" t="s">
        <v>16546</v>
      </c>
    </row>
    <row r="1912">
      <c r="A1912" s="1" t="s">
        <v>16547</v>
      </c>
      <c r="B1912" s="1" t="s">
        <v>7</v>
      </c>
      <c r="C1912" s="1" t="s">
        <v>2596</v>
      </c>
      <c r="F1912" s="1" t="s">
        <v>16548</v>
      </c>
      <c r="G1912" s="1" t="s">
        <v>8513</v>
      </c>
      <c r="H1912" s="1" t="s">
        <v>9361</v>
      </c>
      <c r="I1912" s="1">
        <v>2018.0</v>
      </c>
      <c r="J1912" s="1" t="s">
        <v>8493</v>
      </c>
      <c r="K1912" s="1" t="s">
        <v>526</v>
      </c>
      <c r="L1912" s="1" t="s">
        <v>10273</v>
      </c>
      <c r="M1912" s="1" t="s">
        <v>16549</v>
      </c>
    </row>
    <row r="1913">
      <c r="A1913" s="1" t="s">
        <v>16550</v>
      </c>
      <c r="B1913" s="1" t="s">
        <v>7</v>
      </c>
      <c r="C1913" s="1" t="s">
        <v>2597</v>
      </c>
      <c r="F1913" s="1" t="s">
        <v>16551</v>
      </c>
      <c r="G1913" s="1" t="s">
        <v>8513</v>
      </c>
      <c r="H1913" s="1" t="s">
        <v>12539</v>
      </c>
      <c r="I1913" s="1">
        <v>2019.0</v>
      </c>
      <c r="J1913" s="1" t="s">
        <v>8493</v>
      </c>
      <c r="K1913" s="1" t="s">
        <v>628</v>
      </c>
      <c r="L1913" s="1" t="s">
        <v>10273</v>
      </c>
      <c r="M1913" s="1" t="s">
        <v>16552</v>
      </c>
    </row>
    <row r="1914">
      <c r="A1914" s="1" t="s">
        <v>16553</v>
      </c>
      <c r="B1914" s="1" t="s">
        <v>6</v>
      </c>
      <c r="C1914" s="1" t="s">
        <v>2598</v>
      </c>
      <c r="D1914" s="1"/>
      <c r="E1914" s="1" t="s">
        <v>16554</v>
      </c>
      <c r="F1914" s="1" t="s">
        <v>16555</v>
      </c>
      <c r="G1914" s="1" t="s">
        <v>8513</v>
      </c>
      <c r="H1914" s="1" t="s">
        <v>9188</v>
      </c>
      <c r="I1914" s="1">
        <v>2010.0</v>
      </c>
      <c r="J1914" s="1" t="s">
        <v>8515</v>
      </c>
      <c r="K1914" s="1" t="s">
        <v>673</v>
      </c>
      <c r="L1914" s="1" t="s">
        <v>8697</v>
      </c>
      <c r="M1914" s="1" t="s">
        <v>16556</v>
      </c>
    </row>
    <row r="1915">
      <c r="A1915" s="1" t="s">
        <v>16557</v>
      </c>
      <c r="B1915" s="1" t="s">
        <v>7</v>
      </c>
      <c r="C1915" s="1" t="s">
        <v>2599</v>
      </c>
      <c r="F1915" s="1" t="s">
        <v>16558</v>
      </c>
      <c r="G1915" s="1" t="s">
        <v>9297</v>
      </c>
      <c r="H1915" s="1" t="s">
        <v>9596</v>
      </c>
      <c r="I1915" s="1">
        <v>2009.0</v>
      </c>
      <c r="J1915" s="1" t="s">
        <v>8493</v>
      </c>
      <c r="K1915" s="1" t="s">
        <v>536</v>
      </c>
      <c r="L1915" s="1" t="s">
        <v>8717</v>
      </c>
      <c r="M1915" s="1" t="s">
        <v>16559</v>
      </c>
    </row>
    <row r="1916">
      <c r="A1916" s="1" t="s">
        <v>16560</v>
      </c>
      <c r="B1916" s="1" t="s">
        <v>6</v>
      </c>
      <c r="C1916" s="1" t="s">
        <v>2600</v>
      </c>
      <c r="D1916" s="1"/>
      <c r="E1916" s="1" t="s">
        <v>16561</v>
      </c>
      <c r="F1916" s="1" t="s">
        <v>16562</v>
      </c>
      <c r="G1916" s="1" t="s">
        <v>8513</v>
      </c>
      <c r="H1916" s="1" t="s">
        <v>12646</v>
      </c>
      <c r="I1916" s="1">
        <v>2010.0</v>
      </c>
      <c r="J1916" s="1" t="s">
        <v>8515</v>
      </c>
      <c r="K1916" s="1" t="s">
        <v>660</v>
      </c>
      <c r="L1916" s="1" t="s">
        <v>8759</v>
      </c>
      <c r="M1916" s="1" t="s">
        <v>16563</v>
      </c>
    </row>
    <row r="1917">
      <c r="A1917" s="1" t="s">
        <v>16564</v>
      </c>
      <c r="B1917" s="1" t="s">
        <v>6</v>
      </c>
      <c r="C1917" s="1" t="s">
        <v>2601</v>
      </c>
      <c r="D1917" s="1"/>
      <c r="E1917" s="1" t="s">
        <v>16565</v>
      </c>
      <c r="F1917" s="1" t="s">
        <v>16566</v>
      </c>
      <c r="G1917" s="1" t="s">
        <v>8545</v>
      </c>
      <c r="H1917" s="1" t="s">
        <v>9921</v>
      </c>
      <c r="I1917" s="1">
        <v>2018.0</v>
      </c>
      <c r="J1917" s="1" t="s">
        <v>8547</v>
      </c>
      <c r="K1917" s="1" t="s">
        <v>886</v>
      </c>
      <c r="L1917" s="1" t="s">
        <v>9084</v>
      </c>
      <c r="M1917" s="1" t="s">
        <v>16567</v>
      </c>
    </row>
    <row r="1918">
      <c r="A1918" s="1" t="s">
        <v>16568</v>
      </c>
      <c r="B1918" s="1" t="s">
        <v>6</v>
      </c>
      <c r="C1918" s="1" t="s">
        <v>2602</v>
      </c>
      <c r="D1918" s="1"/>
      <c r="E1918" s="1" t="s">
        <v>16569</v>
      </c>
      <c r="F1918" s="1" t="s">
        <v>16570</v>
      </c>
      <c r="G1918" s="1" t="s">
        <v>8513</v>
      </c>
      <c r="H1918" s="1" t="s">
        <v>15520</v>
      </c>
      <c r="I1918" s="1">
        <v>2019.0</v>
      </c>
      <c r="J1918" s="1" t="s">
        <v>8515</v>
      </c>
      <c r="K1918" s="1" t="s">
        <v>664</v>
      </c>
      <c r="L1918" s="1" t="s">
        <v>8928</v>
      </c>
      <c r="M1918" s="1" t="s">
        <v>16571</v>
      </c>
    </row>
    <row r="1919">
      <c r="A1919" s="1" t="s">
        <v>16572</v>
      </c>
      <c r="B1919" s="1" t="s">
        <v>6</v>
      </c>
      <c r="C1919" s="1" t="s">
        <v>2603</v>
      </c>
      <c r="D1919" s="1"/>
      <c r="E1919" s="1" t="s">
        <v>16573</v>
      </c>
      <c r="F1919" s="1" t="s">
        <v>16574</v>
      </c>
      <c r="G1919" s="1" t="s">
        <v>8611</v>
      </c>
      <c r="H1919" s="1" t="s">
        <v>9044</v>
      </c>
      <c r="I1919" s="1">
        <v>2015.0</v>
      </c>
      <c r="J1919" s="1" t="s">
        <v>8493</v>
      </c>
      <c r="K1919" s="1" t="s">
        <v>803</v>
      </c>
      <c r="L1919" s="1" t="s">
        <v>8702</v>
      </c>
      <c r="M1919" s="1" t="s">
        <v>16575</v>
      </c>
    </row>
    <row r="1920">
      <c r="A1920" s="1" t="s">
        <v>16576</v>
      </c>
      <c r="B1920" s="1" t="s">
        <v>6</v>
      </c>
      <c r="C1920" s="1" t="s">
        <v>2604</v>
      </c>
      <c r="D1920" s="1"/>
      <c r="E1920" s="1" t="s">
        <v>16577</v>
      </c>
      <c r="F1920" s="1" t="s">
        <v>16578</v>
      </c>
      <c r="G1920" s="1" t="s">
        <v>8513</v>
      </c>
      <c r="H1920" s="1" t="s">
        <v>12484</v>
      </c>
      <c r="I1920" s="1">
        <v>1983.0</v>
      </c>
      <c r="J1920" s="1" t="s">
        <v>8493</v>
      </c>
      <c r="K1920" s="1" t="s">
        <v>1011</v>
      </c>
      <c r="L1920" s="1" t="s">
        <v>9641</v>
      </c>
      <c r="M1920" s="1" t="s">
        <v>16579</v>
      </c>
    </row>
    <row r="1921">
      <c r="A1921" s="1" t="s">
        <v>16580</v>
      </c>
      <c r="B1921" s="1" t="s">
        <v>6</v>
      </c>
      <c r="C1921" s="1" t="s">
        <v>2605</v>
      </c>
      <c r="D1921" s="1"/>
      <c r="E1921" s="1" t="s">
        <v>16581</v>
      </c>
      <c r="F1921" s="1" t="s">
        <v>16578</v>
      </c>
      <c r="G1921" s="1" t="s">
        <v>8513</v>
      </c>
      <c r="H1921" s="1" t="s">
        <v>8892</v>
      </c>
      <c r="I1921" s="1">
        <v>1987.0</v>
      </c>
      <c r="J1921" s="1" t="s">
        <v>8507</v>
      </c>
      <c r="K1921" s="1" t="s">
        <v>580</v>
      </c>
      <c r="L1921" s="1" t="s">
        <v>9641</v>
      </c>
      <c r="M1921" s="1" t="s">
        <v>16582</v>
      </c>
    </row>
    <row r="1922">
      <c r="A1922" s="1" t="s">
        <v>16583</v>
      </c>
      <c r="B1922" s="1" t="s">
        <v>7</v>
      </c>
      <c r="C1922" s="1" t="s">
        <v>2606</v>
      </c>
      <c r="F1922" s="1" t="s">
        <v>16584</v>
      </c>
      <c r="H1922" s="1" t="s">
        <v>11179</v>
      </c>
      <c r="I1922" s="1">
        <v>2018.0</v>
      </c>
      <c r="J1922" s="1" t="s">
        <v>9076</v>
      </c>
      <c r="K1922" s="1" t="s">
        <v>571</v>
      </c>
      <c r="L1922" s="1" t="s">
        <v>16585</v>
      </c>
      <c r="M1922" s="1" t="s">
        <v>16586</v>
      </c>
    </row>
    <row r="1923">
      <c r="A1923" s="1" t="s">
        <v>16587</v>
      </c>
      <c r="B1923" s="1" t="s">
        <v>6</v>
      </c>
      <c r="C1923" s="1" t="s">
        <v>2607</v>
      </c>
      <c r="D1923" s="1"/>
      <c r="E1923" s="1" t="s">
        <v>16588</v>
      </c>
      <c r="F1923" s="1" t="s">
        <v>16589</v>
      </c>
      <c r="G1923" s="1" t="s">
        <v>8513</v>
      </c>
      <c r="H1923" s="1" t="s">
        <v>9793</v>
      </c>
      <c r="I1923" s="1">
        <v>2018.0</v>
      </c>
      <c r="J1923" s="1" t="s">
        <v>8493</v>
      </c>
      <c r="K1923" s="1" t="s">
        <v>673</v>
      </c>
      <c r="L1923" s="1" t="s">
        <v>12311</v>
      </c>
      <c r="M1923" s="1" t="s">
        <v>16590</v>
      </c>
    </row>
    <row r="1924">
      <c r="A1924" s="1" t="s">
        <v>16591</v>
      </c>
      <c r="B1924" s="1" t="s">
        <v>6</v>
      </c>
      <c r="C1924" s="1" t="s">
        <v>2608</v>
      </c>
      <c r="D1924" s="1"/>
      <c r="E1924" s="1" t="s">
        <v>16592</v>
      </c>
      <c r="F1924" s="1" t="s">
        <v>16593</v>
      </c>
      <c r="G1924" s="1" t="s">
        <v>8513</v>
      </c>
      <c r="H1924" s="1" t="s">
        <v>10203</v>
      </c>
      <c r="I1924" s="1">
        <v>1998.0</v>
      </c>
      <c r="J1924" s="1" t="s">
        <v>8493</v>
      </c>
      <c r="K1924" s="1" t="s">
        <v>546</v>
      </c>
      <c r="L1924" s="1" t="s">
        <v>8607</v>
      </c>
      <c r="M1924" s="1" t="s">
        <v>16594</v>
      </c>
    </row>
    <row r="1925">
      <c r="A1925" s="1" t="s">
        <v>16595</v>
      </c>
      <c r="B1925" s="1" t="s">
        <v>7</v>
      </c>
      <c r="C1925" s="1" t="s">
        <v>2609</v>
      </c>
      <c r="G1925" s="1" t="s">
        <v>8611</v>
      </c>
      <c r="H1925" s="1" t="s">
        <v>11168</v>
      </c>
      <c r="I1925" s="1">
        <v>2008.0</v>
      </c>
      <c r="J1925" s="1" t="s">
        <v>8680</v>
      </c>
      <c r="K1925" s="1" t="s">
        <v>536</v>
      </c>
      <c r="L1925" s="1" t="s">
        <v>9245</v>
      </c>
      <c r="M1925" s="1" t="s">
        <v>16596</v>
      </c>
    </row>
    <row r="1926">
      <c r="A1926" s="1" t="s">
        <v>16597</v>
      </c>
      <c r="B1926" s="1" t="s">
        <v>7</v>
      </c>
      <c r="C1926" s="1" t="s">
        <v>2610</v>
      </c>
      <c r="F1926" s="1" t="s">
        <v>16598</v>
      </c>
      <c r="G1926" s="1" t="s">
        <v>8990</v>
      </c>
      <c r="H1926" s="1" t="s">
        <v>12316</v>
      </c>
      <c r="I1926" s="1">
        <v>2018.0</v>
      </c>
      <c r="J1926" s="1" t="s">
        <v>8493</v>
      </c>
      <c r="K1926" s="1" t="s">
        <v>536</v>
      </c>
      <c r="L1926" s="1" t="s">
        <v>11790</v>
      </c>
      <c r="M1926" s="1" t="s">
        <v>16599</v>
      </c>
    </row>
    <row r="1927">
      <c r="A1927" s="1" t="s">
        <v>16600</v>
      </c>
      <c r="B1927" s="1" t="s">
        <v>6</v>
      </c>
      <c r="C1927" s="1" t="s">
        <v>2611</v>
      </c>
      <c r="D1927" s="1"/>
      <c r="E1927" s="1" t="s">
        <v>16601</v>
      </c>
      <c r="F1927" s="1" t="s">
        <v>16602</v>
      </c>
      <c r="G1927" s="1" t="s">
        <v>8491</v>
      </c>
      <c r="H1927" s="1" t="s">
        <v>9793</v>
      </c>
      <c r="I1927" s="1">
        <v>2017.0</v>
      </c>
      <c r="J1927" s="1" t="s">
        <v>8493</v>
      </c>
      <c r="K1927" s="1" t="s">
        <v>532</v>
      </c>
      <c r="L1927" s="1" t="s">
        <v>9641</v>
      </c>
      <c r="M1927" s="1" t="s">
        <v>16603</v>
      </c>
    </row>
    <row r="1928">
      <c r="A1928" s="1" t="s">
        <v>16604</v>
      </c>
      <c r="B1928" s="1" t="s">
        <v>6</v>
      </c>
      <c r="C1928" s="1" t="s">
        <v>2612</v>
      </c>
      <c r="D1928" s="1"/>
      <c r="E1928" s="1" t="s">
        <v>16605</v>
      </c>
      <c r="F1928" s="1" t="s">
        <v>16606</v>
      </c>
      <c r="G1928" s="1" t="s">
        <v>8661</v>
      </c>
      <c r="H1928" s="1" t="s">
        <v>13129</v>
      </c>
      <c r="I1928" s="1">
        <v>2019.0</v>
      </c>
      <c r="J1928" s="1" t="s">
        <v>8493</v>
      </c>
      <c r="K1928" s="1" t="s">
        <v>1196</v>
      </c>
      <c r="L1928" s="1" t="s">
        <v>9641</v>
      </c>
      <c r="M1928" s="1" t="s">
        <v>16607</v>
      </c>
    </row>
    <row r="1929">
      <c r="A1929" s="1" t="s">
        <v>16608</v>
      </c>
      <c r="B1929" s="1" t="s">
        <v>6</v>
      </c>
      <c r="C1929" s="1" t="s">
        <v>2613</v>
      </c>
      <c r="D1929" s="1"/>
      <c r="E1929" s="1" t="s">
        <v>16609</v>
      </c>
      <c r="F1929" s="1" t="s">
        <v>16610</v>
      </c>
      <c r="G1929" s="1" t="s">
        <v>8545</v>
      </c>
      <c r="H1929" s="1" t="s">
        <v>11294</v>
      </c>
      <c r="I1929" s="1">
        <v>2018.0</v>
      </c>
      <c r="J1929" s="1" t="s">
        <v>8547</v>
      </c>
      <c r="K1929" s="1" t="s">
        <v>876</v>
      </c>
      <c r="L1929" s="1" t="s">
        <v>8724</v>
      </c>
      <c r="M1929" s="1" t="s">
        <v>16611</v>
      </c>
    </row>
    <row r="1930">
      <c r="A1930" s="1" t="s">
        <v>16612</v>
      </c>
      <c r="B1930" s="1" t="s">
        <v>6</v>
      </c>
      <c r="C1930" s="1" t="s">
        <v>2614</v>
      </c>
      <c r="D1930" s="1"/>
      <c r="E1930" s="1" t="s">
        <v>16613</v>
      </c>
      <c r="F1930" s="1" t="s">
        <v>16614</v>
      </c>
      <c r="G1930" s="1" t="s">
        <v>8545</v>
      </c>
      <c r="H1930" s="1" t="s">
        <v>8625</v>
      </c>
      <c r="I1930" s="1">
        <v>2018.0</v>
      </c>
      <c r="J1930" s="1" t="s">
        <v>8547</v>
      </c>
      <c r="K1930" s="1" t="s">
        <v>976</v>
      </c>
      <c r="L1930" s="1" t="s">
        <v>8681</v>
      </c>
      <c r="M1930" s="1" t="s">
        <v>16615</v>
      </c>
    </row>
    <row r="1931">
      <c r="A1931" s="1" t="s">
        <v>16616</v>
      </c>
      <c r="B1931" s="1" t="s">
        <v>6</v>
      </c>
      <c r="C1931" s="1" t="s">
        <v>2615</v>
      </c>
      <c r="D1931" s="1"/>
      <c r="E1931" s="1" t="s">
        <v>12722</v>
      </c>
      <c r="F1931" s="1" t="s">
        <v>16617</v>
      </c>
      <c r="G1931" s="1" t="s">
        <v>16618</v>
      </c>
      <c r="H1931" s="1" t="s">
        <v>8912</v>
      </c>
      <c r="I1931" s="1">
        <v>2019.0</v>
      </c>
      <c r="J1931" s="1" t="s">
        <v>8547</v>
      </c>
      <c r="K1931" s="1" t="s">
        <v>569</v>
      </c>
      <c r="L1931" s="1" t="s">
        <v>8508</v>
      </c>
      <c r="M1931" s="1" t="s">
        <v>16619</v>
      </c>
    </row>
    <row r="1932">
      <c r="A1932" s="1" t="s">
        <v>16620</v>
      </c>
      <c r="B1932" s="1" t="s">
        <v>6</v>
      </c>
      <c r="C1932" s="1" t="s">
        <v>2616</v>
      </c>
      <c r="D1932" s="1"/>
      <c r="E1932" s="1" t="s">
        <v>16621</v>
      </c>
      <c r="F1932" s="1" t="s">
        <v>16622</v>
      </c>
      <c r="G1932" s="1" t="s">
        <v>8611</v>
      </c>
      <c r="H1932" s="1" t="s">
        <v>9012</v>
      </c>
      <c r="I1932" s="1">
        <v>2014.0</v>
      </c>
      <c r="J1932" s="1" t="s">
        <v>8515</v>
      </c>
      <c r="K1932" s="1" t="s">
        <v>610</v>
      </c>
      <c r="L1932" s="1" t="s">
        <v>8681</v>
      </c>
      <c r="M1932" s="1" t="s">
        <v>16623</v>
      </c>
    </row>
    <row r="1933">
      <c r="A1933" s="1" t="s">
        <v>16624</v>
      </c>
      <c r="B1933" s="1" t="s">
        <v>6</v>
      </c>
      <c r="C1933" s="1" t="s">
        <v>2617</v>
      </c>
      <c r="D1933" s="1"/>
      <c r="E1933" s="1" t="s">
        <v>16625</v>
      </c>
      <c r="F1933" s="1" t="s">
        <v>16626</v>
      </c>
      <c r="G1933" s="1" t="s">
        <v>8678</v>
      </c>
      <c r="H1933" s="1" t="s">
        <v>10891</v>
      </c>
      <c r="I1933" s="1">
        <v>2019.0</v>
      </c>
      <c r="J1933" s="1" t="s">
        <v>8547</v>
      </c>
      <c r="K1933" s="1" t="s">
        <v>582</v>
      </c>
      <c r="L1933" s="1" t="s">
        <v>8681</v>
      </c>
      <c r="M1933" s="1" t="s">
        <v>16627</v>
      </c>
    </row>
    <row r="1934">
      <c r="A1934" s="1" t="s">
        <v>16628</v>
      </c>
      <c r="B1934" s="1" t="s">
        <v>6</v>
      </c>
      <c r="C1934" s="1" t="s">
        <v>2618</v>
      </c>
      <c r="D1934" s="1"/>
      <c r="E1934" s="1" t="s">
        <v>16629</v>
      </c>
      <c r="F1934" s="1" t="s">
        <v>16630</v>
      </c>
      <c r="G1934" s="1" t="s">
        <v>8545</v>
      </c>
      <c r="H1934" s="1" t="s">
        <v>9708</v>
      </c>
      <c r="I1934" s="1">
        <v>2015.0</v>
      </c>
      <c r="J1934" s="1" t="s">
        <v>8547</v>
      </c>
      <c r="K1934" s="1" t="s">
        <v>559</v>
      </c>
      <c r="L1934" s="1" t="s">
        <v>8501</v>
      </c>
      <c r="M1934" s="1" t="s">
        <v>16631</v>
      </c>
    </row>
    <row r="1935">
      <c r="A1935" s="1" t="s">
        <v>16632</v>
      </c>
      <c r="B1935" s="1" t="s">
        <v>7</v>
      </c>
      <c r="C1935" s="1" t="s">
        <v>2619</v>
      </c>
      <c r="F1935" s="1" t="s">
        <v>16633</v>
      </c>
      <c r="G1935" s="1" t="s">
        <v>8777</v>
      </c>
      <c r="H1935" s="1" t="s">
        <v>16634</v>
      </c>
      <c r="I1935" s="1">
        <v>2009.0</v>
      </c>
      <c r="J1935" s="1" t="s">
        <v>8493</v>
      </c>
      <c r="K1935" s="1" t="s">
        <v>536</v>
      </c>
      <c r="L1935" s="1" t="s">
        <v>10118</v>
      </c>
      <c r="M1935" s="1" t="s">
        <v>16635</v>
      </c>
    </row>
    <row r="1936">
      <c r="A1936" s="1" t="s">
        <v>16636</v>
      </c>
      <c r="B1936" s="1" t="s">
        <v>6</v>
      </c>
      <c r="C1936" s="1" t="s">
        <v>2620</v>
      </c>
      <c r="D1936" s="1"/>
      <c r="E1936" s="1" t="s">
        <v>16637</v>
      </c>
      <c r="F1936" s="1" t="s">
        <v>16638</v>
      </c>
      <c r="G1936" s="1" t="s">
        <v>8534</v>
      </c>
      <c r="H1936" s="1" t="s">
        <v>16639</v>
      </c>
      <c r="I1936" s="1">
        <v>2006.0</v>
      </c>
      <c r="J1936" s="1" t="s">
        <v>8613</v>
      </c>
      <c r="K1936" s="1" t="s">
        <v>587</v>
      </c>
      <c r="L1936" s="1" t="s">
        <v>8724</v>
      </c>
      <c r="M1936" s="1" t="s">
        <v>16640</v>
      </c>
    </row>
    <row r="1937">
      <c r="A1937" s="1" t="s">
        <v>16641</v>
      </c>
      <c r="B1937" s="1" t="s">
        <v>6</v>
      </c>
      <c r="C1937" s="1" t="s">
        <v>2621</v>
      </c>
      <c r="D1937" s="1"/>
      <c r="E1937" s="1" t="s">
        <v>11758</v>
      </c>
      <c r="F1937" s="1" t="s">
        <v>16642</v>
      </c>
      <c r="G1937" s="1" t="s">
        <v>8545</v>
      </c>
      <c r="H1937" s="1" t="s">
        <v>12698</v>
      </c>
      <c r="I1937" s="1">
        <v>2009.0</v>
      </c>
      <c r="J1937" s="1" t="s">
        <v>8613</v>
      </c>
      <c r="K1937" s="1" t="s">
        <v>696</v>
      </c>
      <c r="L1937" s="1" t="s">
        <v>8620</v>
      </c>
      <c r="M1937" s="1" t="s">
        <v>16643</v>
      </c>
    </row>
    <row r="1938">
      <c r="A1938" s="1" t="s">
        <v>16644</v>
      </c>
      <c r="B1938" s="1" t="s">
        <v>6</v>
      </c>
      <c r="C1938" s="1" t="s">
        <v>2622</v>
      </c>
      <c r="D1938" s="1"/>
      <c r="E1938" s="1" t="s">
        <v>10940</v>
      </c>
      <c r="F1938" s="1" t="s">
        <v>16645</v>
      </c>
      <c r="G1938" s="1" t="s">
        <v>8545</v>
      </c>
      <c r="H1938" s="1" t="s">
        <v>9033</v>
      </c>
      <c r="I1938" s="1">
        <v>2004.0</v>
      </c>
      <c r="J1938" s="1" t="s">
        <v>8493</v>
      </c>
      <c r="K1938" s="1" t="s">
        <v>1204</v>
      </c>
      <c r="L1938" s="1" t="s">
        <v>8590</v>
      </c>
      <c r="M1938" s="1" t="s">
        <v>16646</v>
      </c>
    </row>
    <row r="1939">
      <c r="A1939" s="1" t="s">
        <v>16647</v>
      </c>
      <c r="B1939" s="1" t="s">
        <v>6</v>
      </c>
      <c r="C1939" s="1" t="s">
        <v>2623</v>
      </c>
      <c r="D1939" s="1"/>
      <c r="E1939" s="1" t="s">
        <v>9863</v>
      </c>
      <c r="F1939" s="1" t="s">
        <v>16648</v>
      </c>
      <c r="G1939" s="1" t="s">
        <v>8545</v>
      </c>
      <c r="H1939" s="1" t="s">
        <v>9298</v>
      </c>
      <c r="I1939" s="1">
        <v>1983.0</v>
      </c>
      <c r="J1939" s="1" t="s">
        <v>8547</v>
      </c>
      <c r="K1939" s="1" t="s">
        <v>980</v>
      </c>
      <c r="L1939" s="1" t="s">
        <v>9892</v>
      </c>
      <c r="M1939" s="1" t="s">
        <v>16649</v>
      </c>
    </row>
    <row r="1940">
      <c r="A1940" s="1" t="s">
        <v>16650</v>
      </c>
      <c r="B1940" s="1" t="s">
        <v>6</v>
      </c>
      <c r="C1940" s="1" t="s">
        <v>2624</v>
      </c>
      <c r="D1940" s="1"/>
      <c r="E1940" s="1" t="s">
        <v>16651</v>
      </c>
      <c r="F1940" s="1" t="s">
        <v>16652</v>
      </c>
      <c r="G1940" s="1" t="s">
        <v>8545</v>
      </c>
      <c r="H1940" s="1" t="s">
        <v>13115</v>
      </c>
      <c r="I1940" s="1">
        <v>2005.0</v>
      </c>
      <c r="J1940" s="1" t="s">
        <v>8547</v>
      </c>
      <c r="K1940" s="1" t="s">
        <v>1377</v>
      </c>
      <c r="L1940" s="1" t="s">
        <v>16653</v>
      </c>
      <c r="M1940" s="1" t="s">
        <v>16654</v>
      </c>
    </row>
    <row r="1941">
      <c r="A1941" s="1" t="s">
        <v>16655</v>
      </c>
      <c r="B1941" s="1" t="s">
        <v>6</v>
      </c>
      <c r="C1941" s="1" t="s">
        <v>2625</v>
      </c>
      <c r="D1941" s="1"/>
      <c r="E1941" s="1" t="s">
        <v>16656</v>
      </c>
      <c r="F1941" s="1" t="s">
        <v>16657</v>
      </c>
      <c r="G1941" s="1" t="s">
        <v>8545</v>
      </c>
      <c r="H1941" s="1" t="s">
        <v>13269</v>
      </c>
      <c r="I1941" s="1">
        <v>2019.0</v>
      </c>
      <c r="J1941" s="1" t="s">
        <v>8547</v>
      </c>
      <c r="K1941" s="1" t="s">
        <v>696</v>
      </c>
      <c r="L1941" s="1" t="s">
        <v>8709</v>
      </c>
      <c r="M1941" s="1" t="s">
        <v>16658</v>
      </c>
    </row>
    <row r="1942">
      <c r="A1942" s="1" t="s">
        <v>16659</v>
      </c>
      <c r="B1942" s="1" t="s">
        <v>6</v>
      </c>
      <c r="C1942" s="1" t="s">
        <v>2626</v>
      </c>
      <c r="D1942" s="1"/>
      <c r="E1942" s="1" t="s">
        <v>16660</v>
      </c>
      <c r="F1942" s="1" t="s">
        <v>16661</v>
      </c>
      <c r="G1942" s="1" t="s">
        <v>8545</v>
      </c>
      <c r="H1942" s="1" t="s">
        <v>8980</v>
      </c>
      <c r="I1942" s="1">
        <v>2012.0</v>
      </c>
      <c r="J1942" s="1" t="s">
        <v>8547</v>
      </c>
      <c r="K1942" s="1" t="s">
        <v>599</v>
      </c>
      <c r="L1942" s="1" t="s">
        <v>8772</v>
      </c>
      <c r="M1942" s="1" t="s">
        <v>16662</v>
      </c>
    </row>
    <row r="1943">
      <c r="A1943" s="1" t="s">
        <v>16663</v>
      </c>
      <c r="B1943" s="1" t="s">
        <v>6</v>
      </c>
      <c r="C1943" s="1" t="s">
        <v>2627</v>
      </c>
      <c r="D1943" s="1"/>
      <c r="E1943" s="1" t="s">
        <v>16664</v>
      </c>
      <c r="F1943" s="1" t="s">
        <v>16665</v>
      </c>
      <c r="G1943" s="1" t="s">
        <v>8527</v>
      </c>
      <c r="H1943" s="1" t="s">
        <v>9655</v>
      </c>
      <c r="I1943" s="1">
        <v>2016.0</v>
      </c>
      <c r="J1943" s="1" t="s">
        <v>8613</v>
      </c>
      <c r="K1943" s="1" t="s">
        <v>610</v>
      </c>
      <c r="L1943" s="1" t="s">
        <v>8501</v>
      </c>
      <c r="M1943" s="1" t="s">
        <v>16666</v>
      </c>
    </row>
    <row r="1944">
      <c r="A1944" s="1" t="s">
        <v>16667</v>
      </c>
      <c r="B1944" s="1" t="s">
        <v>6</v>
      </c>
      <c r="C1944" s="1" t="s">
        <v>2628</v>
      </c>
      <c r="D1944" s="1"/>
      <c r="E1944" s="1" t="s">
        <v>16668</v>
      </c>
      <c r="F1944" s="1" t="s">
        <v>16669</v>
      </c>
      <c r="G1944" s="1" t="s">
        <v>16670</v>
      </c>
      <c r="H1944" s="1" t="s">
        <v>16671</v>
      </c>
      <c r="I1944" s="1">
        <v>2012.0</v>
      </c>
      <c r="J1944" s="1" t="s">
        <v>8507</v>
      </c>
      <c r="K1944" s="1" t="s">
        <v>587</v>
      </c>
      <c r="L1944" s="1" t="s">
        <v>8783</v>
      </c>
      <c r="M1944" s="1" t="s">
        <v>16672</v>
      </c>
    </row>
    <row r="1945">
      <c r="A1945" s="1" t="s">
        <v>16673</v>
      </c>
      <c r="B1945" s="1" t="s">
        <v>7</v>
      </c>
      <c r="C1945" s="1" t="s">
        <v>2629</v>
      </c>
      <c r="F1945" s="1" t="s">
        <v>16674</v>
      </c>
      <c r="G1945" s="1" t="s">
        <v>8722</v>
      </c>
      <c r="H1945" s="1" t="s">
        <v>12250</v>
      </c>
      <c r="I1945" s="1">
        <v>2013.0</v>
      </c>
      <c r="J1945" s="1" t="s">
        <v>8645</v>
      </c>
      <c r="K1945" s="1" t="s">
        <v>628</v>
      </c>
      <c r="L1945" s="1" t="s">
        <v>9098</v>
      </c>
      <c r="M1945" s="1" t="s">
        <v>16675</v>
      </c>
    </row>
    <row r="1946">
      <c r="A1946" s="1" t="s">
        <v>16676</v>
      </c>
      <c r="B1946" s="1" t="s">
        <v>6</v>
      </c>
      <c r="C1946" s="1" t="s">
        <v>2630</v>
      </c>
      <c r="D1946" s="1"/>
      <c r="E1946" s="1" t="s">
        <v>16677</v>
      </c>
      <c r="F1946" s="1" t="s">
        <v>16678</v>
      </c>
      <c r="G1946" s="1" t="s">
        <v>8513</v>
      </c>
      <c r="H1946" s="1" t="s">
        <v>16679</v>
      </c>
      <c r="I1946" s="1">
        <v>2017.0</v>
      </c>
      <c r="J1946" s="1" t="s">
        <v>8493</v>
      </c>
      <c r="K1946" s="1" t="s">
        <v>550</v>
      </c>
      <c r="L1946" s="1" t="s">
        <v>9002</v>
      </c>
      <c r="M1946" s="1" t="s">
        <v>16680</v>
      </c>
    </row>
    <row r="1947">
      <c r="A1947" s="1" t="s">
        <v>16681</v>
      </c>
      <c r="B1947" s="1" t="s">
        <v>6</v>
      </c>
      <c r="C1947" s="1" t="s">
        <v>2631</v>
      </c>
      <c r="D1947" s="1"/>
      <c r="E1947" s="1" t="s">
        <v>16682</v>
      </c>
      <c r="F1947" s="1" t="s">
        <v>16683</v>
      </c>
      <c r="G1947" s="1" t="s">
        <v>8513</v>
      </c>
      <c r="H1947" s="1" t="s">
        <v>13649</v>
      </c>
      <c r="I1947" s="1">
        <v>2019.0</v>
      </c>
      <c r="J1947" s="1" t="s">
        <v>8493</v>
      </c>
      <c r="K1947" s="1" t="s">
        <v>534</v>
      </c>
      <c r="L1947" s="1" t="s">
        <v>8559</v>
      </c>
      <c r="M1947" s="1" t="s">
        <v>16684</v>
      </c>
    </row>
    <row r="1948">
      <c r="A1948" s="1" t="s">
        <v>16685</v>
      </c>
      <c r="B1948" s="1" t="s">
        <v>7</v>
      </c>
      <c r="C1948" s="1" t="s">
        <v>2632</v>
      </c>
      <c r="F1948" s="1" t="s">
        <v>16686</v>
      </c>
      <c r="G1948" s="1" t="s">
        <v>10354</v>
      </c>
      <c r="H1948" s="1" t="s">
        <v>12366</v>
      </c>
      <c r="I1948" s="1">
        <v>2008.0</v>
      </c>
      <c r="J1948" s="1" t="s">
        <v>8493</v>
      </c>
      <c r="K1948" s="1" t="s">
        <v>536</v>
      </c>
      <c r="L1948" s="1" t="s">
        <v>11156</v>
      </c>
      <c r="M1948" s="1" t="s">
        <v>16687</v>
      </c>
    </row>
    <row r="1949">
      <c r="A1949" s="1" t="s">
        <v>16688</v>
      </c>
      <c r="B1949" s="1" t="s">
        <v>7</v>
      </c>
      <c r="C1949" s="1" t="s">
        <v>2633</v>
      </c>
      <c r="F1949" s="1" t="s">
        <v>16689</v>
      </c>
      <c r="G1949" s="1" t="s">
        <v>10354</v>
      </c>
      <c r="H1949" s="1" t="s">
        <v>12366</v>
      </c>
      <c r="I1949" s="1">
        <v>2010.0</v>
      </c>
      <c r="J1949" s="1" t="s">
        <v>8493</v>
      </c>
      <c r="K1949" s="1" t="s">
        <v>536</v>
      </c>
      <c r="L1949" s="1" t="s">
        <v>11156</v>
      </c>
      <c r="M1949" s="1" t="s">
        <v>16690</v>
      </c>
    </row>
    <row r="1950">
      <c r="A1950" s="1" t="s">
        <v>16691</v>
      </c>
      <c r="B1950" s="1" t="s">
        <v>7</v>
      </c>
      <c r="C1950" s="1" t="s">
        <v>2634</v>
      </c>
      <c r="F1950" s="1" t="s">
        <v>16692</v>
      </c>
      <c r="G1950" s="1" t="s">
        <v>9265</v>
      </c>
      <c r="H1950" s="1" t="s">
        <v>14752</v>
      </c>
      <c r="I1950" s="1">
        <v>2018.0</v>
      </c>
      <c r="J1950" s="1" t="s">
        <v>8493</v>
      </c>
      <c r="K1950" s="1" t="s">
        <v>628</v>
      </c>
      <c r="L1950" s="1" t="s">
        <v>16693</v>
      </c>
      <c r="M1950" s="1" t="s">
        <v>16694</v>
      </c>
    </row>
    <row r="1951">
      <c r="A1951" s="1" t="s">
        <v>16695</v>
      </c>
      <c r="B1951" s="1" t="s">
        <v>7</v>
      </c>
      <c r="C1951" s="1" t="s">
        <v>2635</v>
      </c>
      <c r="F1951" s="1" t="s">
        <v>16696</v>
      </c>
      <c r="G1951" s="1" t="s">
        <v>8499</v>
      </c>
      <c r="H1951" s="1" t="s">
        <v>12007</v>
      </c>
      <c r="I1951" s="1">
        <v>1979.0</v>
      </c>
      <c r="J1951" s="1" t="s">
        <v>8613</v>
      </c>
      <c r="K1951" s="1" t="s">
        <v>536</v>
      </c>
      <c r="L1951" s="1" t="s">
        <v>16697</v>
      </c>
      <c r="M1951" s="1" t="s">
        <v>16698</v>
      </c>
    </row>
    <row r="1952">
      <c r="A1952" s="1" t="s">
        <v>16699</v>
      </c>
      <c r="B1952" s="1" t="s">
        <v>6</v>
      </c>
      <c r="C1952" s="1" t="s">
        <v>2636</v>
      </c>
      <c r="D1952" s="1"/>
      <c r="E1952" s="1" t="s">
        <v>16700</v>
      </c>
      <c r="F1952" s="1" t="s">
        <v>16701</v>
      </c>
      <c r="G1952" s="1" t="s">
        <v>16702</v>
      </c>
      <c r="H1952" s="1" t="s">
        <v>9646</v>
      </c>
      <c r="I1952" s="1">
        <v>2017.0</v>
      </c>
      <c r="J1952" s="1" t="s">
        <v>8547</v>
      </c>
      <c r="K1952" s="1" t="s">
        <v>540</v>
      </c>
      <c r="L1952" s="1" t="s">
        <v>8663</v>
      </c>
      <c r="M1952" s="1" t="s">
        <v>16703</v>
      </c>
    </row>
    <row r="1953">
      <c r="A1953" s="1" t="s">
        <v>16704</v>
      </c>
      <c r="B1953" s="1" t="s">
        <v>7</v>
      </c>
      <c r="C1953" s="1" t="s">
        <v>2637</v>
      </c>
      <c r="F1953" s="1" t="s">
        <v>16705</v>
      </c>
      <c r="G1953" s="1" t="s">
        <v>8513</v>
      </c>
      <c r="H1953" s="1" t="s">
        <v>16706</v>
      </c>
      <c r="I1953" s="1">
        <v>2010.0</v>
      </c>
      <c r="J1953" s="1" t="s">
        <v>8547</v>
      </c>
      <c r="K1953" s="1" t="s">
        <v>536</v>
      </c>
      <c r="L1953" s="1" t="s">
        <v>16707</v>
      </c>
      <c r="M1953" s="1" t="s">
        <v>16708</v>
      </c>
    </row>
    <row r="1954">
      <c r="A1954" s="1" t="s">
        <v>16709</v>
      </c>
      <c r="B1954" s="1" t="s">
        <v>6</v>
      </c>
      <c r="C1954" s="1" t="s">
        <v>2638</v>
      </c>
      <c r="F1954" s="1" t="s">
        <v>16710</v>
      </c>
      <c r="G1954" s="1" t="s">
        <v>8722</v>
      </c>
      <c r="H1954" s="1" t="s">
        <v>16711</v>
      </c>
      <c r="I1954" s="1">
        <v>2018.0</v>
      </c>
      <c r="J1954" s="1" t="s">
        <v>8493</v>
      </c>
      <c r="K1954" s="1" t="s">
        <v>750</v>
      </c>
      <c r="L1954" s="1" t="s">
        <v>8724</v>
      </c>
      <c r="M1954" s="1" t="s">
        <v>16712</v>
      </c>
    </row>
    <row r="1955">
      <c r="A1955" s="1" t="s">
        <v>16713</v>
      </c>
      <c r="B1955" s="1" t="s">
        <v>6</v>
      </c>
      <c r="C1955" s="1" t="s">
        <v>2639</v>
      </c>
      <c r="D1955" s="1"/>
      <c r="E1955" s="1" t="s">
        <v>16714</v>
      </c>
      <c r="F1955" s="1" t="s">
        <v>16715</v>
      </c>
      <c r="G1955" s="1" t="s">
        <v>8499</v>
      </c>
      <c r="H1955" s="1" t="s">
        <v>8564</v>
      </c>
      <c r="I1955" s="1">
        <v>2018.0</v>
      </c>
      <c r="J1955" s="1" t="s">
        <v>8493</v>
      </c>
      <c r="K1955" s="1" t="s">
        <v>664</v>
      </c>
      <c r="L1955" s="1" t="s">
        <v>8501</v>
      </c>
      <c r="M1955" s="1" t="s">
        <v>16716</v>
      </c>
    </row>
    <row r="1956">
      <c r="A1956" s="1" t="s">
        <v>16717</v>
      </c>
      <c r="B1956" s="1" t="s">
        <v>7</v>
      </c>
      <c r="C1956" s="1" t="s">
        <v>2640</v>
      </c>
      <c r="F1956" s="1" t="s">
        <v>16718</v>
      </c>
      <c r="H1956" s="1" t="s">
        <v>11516</v>
      </c>
      <c r="I1956" s="1">
        <v>2019.0</v>
      </c>
      <c r="J1956" s="1" t="s">
        <v>8493</v>
      </c>
      <c r="K1956" s="1" t="s">
        <v>571</v>
      </c>
      <c r="L1956" s="1" t="s">
        <v>11156</v>
      </c>
      <c r="M1956" s="1" t="s">
        <v>16719</v>
      </c>
    </row>
    <row r="1957">
      <c r="A1957" s="1" t="s">
        <v>16720</v>
      </c>
      <c r="B1957" s="1" t="s">
        <v>7</v>
      </c>
      <c r="C1957" s="1" t="s">
        <v>2641</v>
      </c>
      <c r="F1957" s="1" t="s">
        <v>16721</v>
      </c>
      <c r="G1957" s="1" t="s">
        <v>8499</v>
      </c>
      <c r="H1957" s="1" t="s">
        <v>8667</v>
      </c>
      <c r="I1957" s="1">
        <v>2020.0</v>
      </c>
      <c r="J1957" s="1" t="s">
        <v>8493</v>
      </c>
      <c r="K1957" s="1" t="s">
        <v>571</v>
      </c>
      <c r="L1957" s="1" t="s">
        <v>11156</v>
      </c>
      <c r="M1957" s="1" t="s">
        <v>16722</v>
      </c>
    </row>
    <row r="1958">
      <c r="A1958" s="1" t="s">
        <v>16723</v>
      </c>
      <c r="B1958" s="1" t="s">
        <v>6</v>
      </c>
      <c r="C1958" s="1" t="s">
        <v>2642</v>
      </c>
      <c r="D1958" s="1"/>
      <c r="E1958" s="1" t="s">
        <v>16724</v>
      </c>
      <c r="F1958" s="1" t="s">
        <v>10371</v>
      </c>
      <c r="G1958" s="1" t="s">
        <v>8499</v>
      </c>
      <c r="H1958" s="1" t="s">
        <v>10281</v>
      </c>
      <c r="I1958" s="1">
        <v>2017.0</v>
      </c>
      <c r="J1958" s="1" t="s">
        <v>8493</v>
      </c>
      <c r="K1958" s="1" t="s">
        <v>1442</v>
      </c>
      <c r="L1958" s="1" t="s">
        <v>9641</v>
      </c>
      <c r="M1958" s="1" t="s">
        <v>16725</v>
      </c>
    </row>
    <row r="1959">
      <c r="A1959" s="1" t="s">
        <v>16726</v>
      </c>
      <c r="B1959" s="1" t="s">
        <v>6</v>
      </c>
      <c r="C1959" s="1" t="s">
        <v>2643</v>
      </c>
      <c r="D1959" s="1"/>
      <c r="E1959" s="1" t="s">
        <v>16727</v>
      </c>
      <c r="G1959" s="1" t="s">
        <v>8722</v>
      </c>
      <c r="H1959" s="1" t="s">
        <v>16728</v>
      </c>
      <c r="I1959" s="1">
        <v>2017.0</v>
      </c>
      <c r="J1959" s="1" t="s">
        <v>8547</v>
      </c>
      <c r="K1959" s="1" t="s">
        <v>599</v>
      </c>
      <c r="L1959" s="1" t="s">
        <v>8663</v>
      </c>
      <c r="M1959" s="1" t="s">
        <v>16729</v>
      </c>
    </row>
    <row r="1960">
      <c r="A1960" s="1" t="s">
        <v>16730</v>
      </c>
      <c r="B1960" s="1" t="s">
        <v>6</v>
      </c>
      <c r="C1960" s="1" t="s">
        <v>2644</v>
      </c>
      <c r="D1960" s="1"/>
      <c r="E1960" s="1" t="s">
        <v>16731</v>
      </c>
      <c r="F1960" s="1" t="s">
        <v>16732</v>
      </c>
      <c r="H1960" s="1" t="s">
        <v>9802</v>
      </c>
      <c r="I1960" s="1">
        <v>2020.0</v>
      </c>
      <c r="J1960" s="1" t="s">
        <v>8613</v>
      </c>
      <c r="K1960" s="1" t="s">
        <v>1164</v>
      </c>
      <c r="L1960" s="1" t="s">
        <v>8577</v>
      </c>
      <c r="M1960" s="1" t="s">
        <v>16733</v>
      </c>
    </row>
    <row r="1961">
      <c r="A1961" s="1" t="s">
        <v>16734</v>
      </c>
      <c r="B1961" s="1" t="s">
        <v>7</v>
      </c>
      <c r="C1961" s="1" t="s">
        <v>2645</v>
      </c>
      <c r="F1961" s="1" t="s">
        <v>16735</v>
      </c>
      <c r="G1961" s="1" t="s">
        <v>8990</v>
      </c>
      <c r="H1961" s="1" t="s">
        <v>11963</v>
      </c>
      <c r="I1961" s="1">
        <v>2019.0</v>
      </c>
      <c r="J1961" s="1" t="s">
        <v>8493</v>
      </c>
      <c r="K1961" s="1" t="s">
        <v>628</v>
      </c>
      <c r="L1961" s="1" t="s">
        <v>11156</v>
      </c>
      <c r="M1961" s="1" t="s">
        <v>16736</v>
      </c>
    </row>
    <row r="1962">
      <c r="A1962" s="1" t="s">
        <v>16737</v>
      </c>
      <c r="B1962" s="1" t="s">
        <v>6</v>
      </c>
      <c r="C1962" s="1" t="s">
        <v>2646</v>
      </c>
      <c r="D1962" s="1"/>
      <c r="E1962" s="1" t="s">
        <v>16738</v>
      </c>
      <c r="F1962" s="1" t="s">
        <v>16739</v>
      </c>
      <c r="G1962" s="1" t="s">
        <v>16740</v>
      </c>
      <c r="H1962" s="1" t="s">
        <v>12921</v>
      </c>
      <c r="I1962" s="1">
        <v>2018.0</v>
      </c>
      <c r="J1962" s="1" t="s">
        <v>8547</v>
      </c>
      <c r="K1962" s="1" t="s">
        <v>1288</v>
      </c>
      <c r="L1962" s="1" t="s">
        <v>8663</v>
      </c>
      <c r="M1962" s="1" t="s">
        <v>16741</v>
      </c>
    </row>
    <row r="1963">
      <c r="A1963" s="1" t="s">
        <v>16742</v>
      </c>
      <c r="B1963" s="1" t="s">
        <v>6</v>
      </c>
      <c r="C1963" s="1" t="s">
        <v>2647</v>
      </c>
      <c r="D1963" s="1"/>
      <c r="E1963" s="1" t="s">
        <v>16743</v>
      </c>
      <c r="F1963" s="1" t="s">
        <v>16744</v>
      </c>
      <c r="H1963" s="1" t="s">
        <v>10930</v>
      </c>
      <c r="I1963" s="1">
        <v>2018.0</v>
      </c>
      <c r="J1963" s="1" t="s">
        <v>8493</v>
      </c>
      <c r="K1963" s="1" t="s">
        <v>737</v>
      </c>
      <c r="L1963" s="1" t="s">
        <v>9892</v>
      </c>
      <c r="M1963" s="1" t="s">
        <v>16745</v>
      </c>
    </row>
    <row r="1964">
      <c r="A1964" s="1" t="s">
        <v>16746</v>
      </c>
      <c r="B1964" s="1" t="s">
        <v>7</v>
      </c>
      <c r="C1964" s="1" t="s">
        <v>2648</v>
      </c>
      <c r="F1964" s="1" t="s">
        <v>16747</v>
      </c>
      <c r="G1964" s="1" t="s">
        <v>11428</v>
      </c>
      <c r="H1964" s="1" t="s">
        <v>10984</v>
      </c>
      <c r="I1964" s="1">
        <v>2013.0</v>
      </c>
      <c r="J1964" s="1" t="s">
        <v>8493</v>
      </c>
      <c r="K1964" s="1" t="s">
        <v>571</v>
      </c>
      <c r="L1964" s="1" t="s">
        <v>11790</v>
      </c>
      <c r="M1964" s="1" t="s">
        <v>16748</v>
      </c>
    </row>
    <row r="1965">
      <c r="A1965" s="1" t="s">
        <v>16749</v>
      </c>
      <c r="B1965" s="1" t="s">
        <v>7</v>
      </c>
      <c r="C1965" s="1" t="s">
        <v>2649</v>
      </c>
      <c r="F1965" s="1" t="s">
        <v>16750</v>
      </c>
      <c r="G1965" s="1" t="s">
        <v>16751</v>
      </c>
      <c r="H1965" s="1" t="s">
        <v>15348</v>
      </c>
      <c r="I1965" s="1">
        <v>2019.0</v>
      </c>
      <c r="J1965" s="1" t="s">
        <v>8493</v>
      </c>
      <c r="K1965" s="1" t="s">
        <v>2108</v>
      </c>
      <c r="L1965" s="1" t="s">
        <v>11156</v>
      </c>
      <c r="M1965" s="1" t="s">
        <v>16752</v>
      </c>
    </row>
    <row r="1966">
      <c r="A1966" s="1" t="s">
        <v>16753</v>
      </c>
      <c r="B1966" s="1" t="s">
        <v>6</v>
      </c>
      <c r="C1966" s="1" t="s">
        <v>2650</v>
      </c>
      <c r="D1966" s="1"/>
      <c r="E1966" s="1" t="s">
        <v>16754</v>
      </c>
      <c r="F1966" s="1" t="s">
        <v>16755</v>
      </c>
      <c r="G1966" s="1" t="s">
        <v>10354</v>
      </c>
      <c r="H1966" s="1" t="s">
        <v>11384</v>
      </c>
      <c r="I1966" s="1">
        <v>2019.0</v>
      </c>
      <c r="J1966" s="1" t="s">
        <v>8547</v>
      </c>
      <c r="K1966" s="1" t="s">
        <v>923</v>
      </c>
      <c r="L1966" s="1" t="s">
        <v>8663</v>
      </c>
      <c r="M1966" s="1" t="s">
        <v>16756</v>
      </c>
    </row>
    <row r="1967">
      <c r="A1967" s="1" t="s">
        <v>16757</v>
      </c>
      <c r="B1967" s="1" t="s">
        <v>6</v>
      </c>
      <c r="C1967" s="1" t="s">
        <v>2651</v>
      </c>
      <c r="D1967" s="1"/>
      <c r="E1967" s="1" t="s">
        <v>16758</v>
      </c>
      <c r="F1967" s="1" t="s">
        <v>16759</v>
      </c>
      <c r="G1967" s="1" t="s">
        <v>8499</v>
      </c>
      <c r="H1967" s="1" t="s">
        <v>9512</v>
      </c>
      <c r="I1967" s="1">
        <v>2017.0</v>
      </c>
      <c r="J1967" s="1" t="s">
        <v>8547</v>
      </c>
      <c r="K1967" s="1" t="s">
        <v>538</v>
      </c>
      <c r="L1967" s="1" t="s">
        <v>8620</v>
      </c>
      <c r="M1967" s="1" t="s">
        <v>16760</v>
      </c>
    </row>
    <row r="1968">
      <c r="A1968" s="1" t="s">
        <v>16761</v>
      </c>
      <c r="B1968" s="1" t="s">
        <v>6</v>
      </c>
      <c r="C1968" s="1" t="s">
        <v>2652</v>
      </c>
      <c r="D1968" s="1"/>
      <c r="E1968" s="1" t="s">
        <v>16762</v>
      </c>
      <c r="F1968" s="1" t="s">
        <v>16763</v>
      </c>
      <c r="G1968" s="1" t="s">
        <v>16764</v>
      </c>
      <c r="H1968" s="1" t="s">
        <v>8947</v>
      </c>
      <c r="I1968" s="1">
        <v>2018.0</v>
      </c>
      <c r="J1968" s="1" t="s">
        <v>8547</v>
      </c>
      <c r="K1968" s="1" t="s">
        <v>1288</v>
      </c>
      <c r="L1968" s="1" t="s">
        <v>8663</v>
      </c>
      <c r="M1968" s="1" t="s">
        <v>16765</v>
      </c>
    </row>
    <row r="1969">
      <c r="A1969" s="1" t="s">
        <v>16766</v>
      </c>
      <c r="B1969" s="1" t="s">
        <v>7</v>
      </c>
      <c r="C1969" s="1" t="s">
        <v>2653</v>
      </c>
      <c r="F1969" s="1" t="s">
        <v>16767</v>
      </c>
      <c r="G1969" s="1" t="s">
        <v>8513</v>
      </c>
      <c r="H1969" s="1" t="s">
        <v>16768</v>
      </c>
      <c r="I1969" s="1">
        <v>2017.0</v>
      </c>
      <c r="J1969" s="1" t="s">
        <v>8493</v>
      </c>
      <c r="K1969" s="1" t="s">
        <v>571</v>
      </c>
      <c r="L1969" s="1" t="s">
        <v>10588</v>
      </c>
      <c r="M1969" s="1" t="s">
        <v>16769</v>
      </c>
    </row>
    <row r="1970">
      <c r="A1970" s="1" t="s">
        <v>16770</v>
      </c>
      <c r="B1970" s="1" t="s">
        <v>6</v>
      </c>
      <c r="C1970" s="1" t="s">
        <v>2654</v>
      </c>
      <c r="D1970" s="1"/>
      <c r="E1970" s="1" t="s">
        <v>16771</v>
      </c>
      <c r="H1970" s="1" t="s">
        <v>16772</v>
      </c>
      <c r="I1970" s="1">
        <v>2016.0</v>
      </c>
      <c r="J1970" s="1" t="s">
        <v>8613</v>
      </c>
      <c r="K1970" s="1" t="s">
        <v>1034</v>
      </c>
      <c r="L1970" s="1" t="s">
        <v>12100</v>
      </c>
      <c r="M1970" s="1" t="s">
        <v>16773</v>
      </c>
    </row>
    <row r="1971">
      <c r="A1971" s="1" t="s">
        <v>16774</v>
      </c>
      <c r="B1971" s="1" t="s">
        <v>6</v>
      </c>
      <c r="C1971" s="1" t="s">
        <v>2655</v>
      </c>
      <c r="D1971" s="1"/>
      <c r="E1971" s="1" t="s">
        <v>16775</v>
      </c>
      <c r="F1971" s="1" t="s">
        <v>16776</v>
      </c>
      <c r="G1971" s="1" t="s">
        <v>8534</v>
      </c>
      <c r="H1971" s="1" t="s">
        <v>9271</v>
      </c>
      <c r="I1971" s="1">
        <v>2018.0</v>
      </c>
      <c r="J1971" s="1" t="s">
        <v>8547</v>
      </c>
      <c r="K1971" s="1" t="s">
        <v>645</v>
      </c>
      <c r="L1971" s="1" t="s">
        <v>8992</v>
      </c>
      <c r="M1971" s="1" t="s">
        <v>16777</v>
      </c>
    </row>
    <row r="1972">
      <c r="A1972" s="1" t="s">
        <v>16778</v>
      </c>
      <c r="B1972" s="1" t="s">
        <v>6</v>
      </c>
      <c r="C1972" s="1" t="s">
        <v>2656</v>
      </c>
      <c r="D1972" s="1"/>
      <c r="E1972" s="1" t="s">
        <v>16779</v>
      </c>
      <c r="F1972" s="1" t="s">
        <v>16780</v>
      </c>
      <c r="G1972" s="1" t="s">
        <v>8545</v>
      </c>
      <c r="H1972" s="1" t="s">
        <v>11755</v>
      </c>
      <c r="I1972" s="1">
        <v>1971.0</v>
      </c>
      <c r="J1972" s="1" t="s">
        <v>8547</v>
      </c>
      <c r="K1972" s="1" t="s">
        <v>544</v>
      </c>
      <c r="L1972" s="1" t="s">
        <v>16781</v>
      </c>
      <c r="M1972" s="1" t="s">
        <v>16782</v>
      </c>
    </row>
    <row r="1973">
      <c r="A1973" s="1" t="s">
        <v>16783</v>
      </c>
      <c r="B1973" s="1" t="s">
        <v>6</v>
      </c>
      <c r="C1973" s="1" t="s">
        <v>2657</v>
      </c>
      <c r="D1973" s="1"/>
      <c r="E1973" s="1" t="s">
        <v>16784</v>
      </c>
      <c r="G1973" s="1" t="s">
        <v>16785</v>
      </c>
      <c r="H1973" s="1" t="s">
        <v>8589</v>
      </c>
      <c r="I1973" s="1">
        <v>2012.0</v>
      </c>
      <c r="J1973" s="1" t="s">
        <v>8547</v>
      </c>
      <c r="K1973" s="1" t="s">
        <v>595</v>
      </c>
      <c r="L1973" s="1" t="s">
        <v>8663</v>
      </c>
      <c r="M1973" s="1" t="s">
        <v>16786</v>
      </c>
    </row>
    <row r="1974">
      <c r="A1974" s="1" t="s">
        <v>16787</v>
      </c>
      <c r="B1974" s="1" t="s">
        <v>6</v>
      </c>
      <c r="C1974" s="1" t="s">
        <v>2658</v>
      </c>
      <c r="D1974" s="1"/>
      <c r="E1974" s="1" t="s">
        <v>16788</v>
      </c>
      <c r="F1974" s="1" t="s">
        <v>16789</v>
      </c>
      <c r="G1974" s="1" t="s">
        <v>9595</v>
      </c>
      <c r="H1974" s="1" t="s">
        <v>16790</v>
      </c>
      <c r="I1974" s="1">
        <v>2006.0</v>
      </c>
      <c r="J1974" s="1" t="s">
        <v>8493</v>
      </c>
      <c r="K1974" s="1" t="s">
        <v>2659</v>
      </c>
      <c r="L1974" s="1" t="s">
        <v>10099</v>
      </c>
      <c r="M1974" s="1" t="s">
        <v>16791</v>
      </c>
    </row>
    <row r="1975">
      <c r="A1975" s="1" t="s">
        <v>16792</v>
      </c>
      <c r="B1975" s="1" t="s">
        <v>6</v>
      </c>
      <c r="C1975" s="1" t="s">
        <v>2660</v>
      </c>
      <c r="D1975" s="1"/>
      <c r="E1975" s="1" t="s">
        <v>16793</v>
      </c>
      <c r="F1975" s="1" t="s">
        <v>16794</v>
      </c>
      <c r="G1975" s="1" t="s">
        <v>8588</v>
      </c>
      <c r="H1975" s="1" t="s">
        <v>16795</v>
      </c>
      <c r="I1975" s="1">
        <v>2019.0</v>
      </c>
      <c r="J1975" s="1" t="s">
        <v>8493</v>
      </c>
      <c r="K1975" s="1" t="s">
        <v>573</v>
      </c>
      <c r="L1975" s="1" t="s">
        <v>8501</v>
      </c>
      <c r="M1975" s="1" t="s">
        <v>16796</v>
      </c>
    </row>
    <row r="1976">
      <c r="A1976" s="1" t="s">
        <v>16797</v>
      </c>
      <c r="B1976" s="1" t="s">
        <v>6</v>
      </c>
      <c r="C1976" s="1" t="s">
        <v>2661</v>
      </c>
      <c r="D1976" s="1"/>
      <c r="E1976" s="1" t="s">
        <v>16798</v>
      </c>
      <c r="F1976" s="1" t="s">
        <v>16799</v>
      </c>
      <c r="G1976" s="1" t="s">
        <v>8513</v>
      </c>
      <c r="H1976" s="1" t="s">
        <v>9188</v>
      </c>
      <c r="I1976" s="1">
        <v>2020.0</v>
      </c>
      <c r="J1976" s="1" t="s">
        <v>8807</v>
      </c>
      <c r="K1976" s="1" t="s">
        <v>733</v>
      </c>
      <c r="L1976" s="1" t="s">
        <v>9272</v>
      </c>
      <c r="M1976" s="1" t="s">
        <v>16800</v>
      </c>
    </row>
    <row r="1977">
      <c r="A1977" s="1" t="s">
        <v>16801</v>
      </c>
      <c r="B1977" s="1" t="s">
        <v>6</v>
      </c>
      <c r="C1977" s="1" t="s">
        <v>2662</v>
      </c>
      <c r="D1977" s="1"/>
      <c r="E1977" s="1" t="s">
        <v>16798</v>
      </c>
      <c r="F1977" s="1" t="s">
        <v>16802</v>
      </c>
      <c r="G1977" s="1" t="s">
        <v>8513</v>
      </c>
      <c r="H1977" s="1" t="s">
        <v>9188</v>
      </c>
      <c r="I1977" s="1">
        <v>2020.0</v>
      </c>
      <c r="J1977" s="1" t="s">
        <v>8807</v>
      </c>
      <c r="K1977" s="1" t="s">
        <v>2540</v>
      </c>
      <c r="L1977" s="1" t="s">
        <v>9272</v>
      </c>
      <c r="M1977" s="1" t="s">
        <v>16803</v>
      </c>
    </row>
    <row r="1978">
      <c r="A1978" s="1" t="s">
        <v>16804</v>
      </c>
      <c r="B1978" s="1" t="s">
        <v>6</v>
      </c>
      <c r="C1978" s="1" t="s">
        <v>2663</v>
      </c>
      <c r="D1978" s="1"/>
      <c r="E1978" s="1" t="s">
        <v>16805</v>
      </c>
      <c r="F1978" s="1" t="s">
        <v>16806</v>
      </c>
      <c r="G1978" s="1" t="s">
        <v>8513</v>
      </c>
      <c r="H1978" s="1" t="s">
        <v>8771</v>
      </c>
      <c r="I1978" s="1">
        <v>2019.0</v>
      </c>
      <c r="J1978" s="1" t="s">
        <v>8493</v>
      </c>
      <c r="K1978" s="1" t="s">
        <v>803</v>
      </c>
      <c r="L1978" s="1" t="s">
        <v>9836</v>
      </c>
      <c r="M1978" s="1" t="s">
        <v>16807</v>
      </c>
    </row>
    <row r="1979">
      <c r="A1979" s="1" t="s">
        <v>16808</v>
      </c>
      <c r="B1979" s="1" t="s">
        <v>6</v>
      </c>
      <c r="C1979" s="1" t="s">
        <v>2664</v>
      </c>
      <c r="D1979" s="1"/>
      <c r="E1979" s="1" t="s">
        <v>16809</v>
      </c>
      <c r="F1979" s="1" t="s">
        <v>16810</v>
      </c>
      <c r="G1979" s="1" t="s">
        <v>8722</v>
      </c>
      <c r="H1979" s="1" t="s">
        <v>12283</v>
      </c>
      <c r="I1979" s="1">
        <v>2019.0</v>
      </c>
      <c r="J1979" s="1" t="s">
        <v>8493</v>
      </c>
      <c r="K1979" s="1" t="s">
        <v>540</v>
      </c>
      <c r="L1979" s="1" t="s">
        <v>12707</v>
      </c>
      <c r="M1979" s="1" t="s">
        <v>16811</v>
      </c>
    </row>
    <row r="1980">
      <c r="A1980" s="1" t="s">
        <v>16812</v>
      </c>
      <c r="B1980" s="1" t="s">
        <v>7</v>
      </c>
      <c r="C1980" s="1" t="s">
        <v>2665</v>
      </c>
      <c r="F1980" s="1" t="s">
        <v>16813</v>
      </c>
      <c r="G1980" s="1" t="s">
        <v>8722</v>
      </c>
      <c r="H1980" s="1" t="s">
        <v>8795</v>
      </c>
      <c r="I1980" s="1">
        <v>2020.0</v>
      </c>
      <c r="J1980" s="1" t="s">
        <v>8493</v>
      </c>
      <c r="K1980" s="1" t="s">
        <v>628</v>
      </c>
      <c r="L1980" s="1" t="s">
        <v>11156</v>
      </c>
      <c r="M1980" s="1" t="s">
        <v>16814</v>
      </c>
    </row>
    <row r="1981">
      <c r="A1981" s="1" t="s">
        <v>16815</v>
      </c>
      <c r="B1981" s="1" t="s">
        <v>6</v>
      </c>
      <c r="C1981" s="1" t="s">
        <v>2666</v>
      </c>
      <c r="D1981" s="1"/>
      <c r="E1981" s="1" t="s">
        <v>16816</v>
      </c>
      <c r="G1981" s="1" t="s">
        <v>8611</v>
      </c>
      <c r="H1981" s="1" t="s">
        <v>8835</v>
      </c>
      <c r="I1981" s="1">
        <v>2016.0</v>
      </c>
      <c r="J1981" s="1" t="s">
        <v>8680</v>
      </c>
      <c r="K1981" s="1" t="s">
        <v>580</v>
      </c>
      <c r="L1981" s="1" t="s">
        <v>8646</v>
      </c>
      <c r="M1981" s="1" t="s">
        <v>16817</v>
      </c>
    </row>
    <row r="1982">
      <c r="A1982" s="1" t="s">
        <v>16818</v>
      </c>
      <c r="B1982" s="1" t="s">
        <v>6</v>
      </c>
      <c r="C1982" s="1" t="s">
        <v>2667</v>
      </c>
      <c r="D1982" s="1"/>
      <c r="E1982" s="1" t="s">
        <v>16819</v>
      </c>
      <c r="F1982" s="1" t="s">
        <v>16820</v>
      </c>
      <c r="G1982" s="1" t="s">
        <v>8513</v>
      </c>
      <c r="H1982" s="1" t="s">
        <v>10022</v>
      </c>
      <c r="I1982" s="1">
        <v>2019.0</v>
      </c>
      <c r="J1982" s="1" t="s">
        <v>8507</v>
      </c>
      <c r="K1982" s="1" t="s">
        <v>610</v>
      </c>
      <c r="L1982" s="1" t="s">
        <v>9293</v>
      </c>
      <c r="M1982" s="1" t="s">
        <v>16821</v>
      </c>
    </row>
    <row r="1983">
      <c r="A1983" s="1" t="s">
        <v>16822</v>
      </c>
      <c r="B1983" s="1" t="s">
        <v>7</v>
      </c>
      <c r="C1983" s="1" t="s">
        <v>2668</v>
      </c>
      <c r="D1983" s="1"/>
      <c r="E1983" s="1" t="s">
        <v>16823</v>
      </c>
      <c r="F1983" s="1" t="s">
        <v>16824</v>
      </c>
      <c r="G1983" s="1" t="s">
        <v>8513</v>
      </c>
      <c r="H1983" s="1" t="s">
        <v>16825</v>
      </c>
      <c r="I1983" s="1">
        <v>2018.0</v>
      </c>
      <c r="J1983" s="1" t="s">
        <v>8493</v>
      </c>
      <c r="K1983" s="1" t="s">
        <v>536</v>
      </c>
      <c r="L1983" s="1" t="s">
        <v>9526</v>
      </c>
      <c r="M1983" s="1" t="s">
        <v>16826</v>
      </c>
    </row>
    <row r="1984">
      <c r="A1984" s="1" t="s">
        <v>16827</v>
      </c>
      <c r="B1984" s="1" t="s">
        <v>6</v>
      </c>
      <c r="C1984" s="1" t="s">
        <v>2669</v>
      </c>
      <c r="D1984" s="1"/>
      <c r="E1984" s="1" t="s">
        <v>16828</v>
      </c>
      <c r="F1984" s="1" t="s">
        <v>16829</v>
      </c>
      <c r="G1984" s="1" t="s">
        <v>8777</v>
      </c>
      <c r="H1984" s="1" t="s">
        <v>12007</v>
      </c>
      <c r="I1984" s="1">
        <v>2014.0</v>
      </c>
      <c r="J1984" s="1" t="s">
        <v>8547</v>
      </c>
      <c r="K1984" s="1" t="s">
        <v>528</v>
      </c>
      <c r="L1984" s="1" t="s">
        <v>8663</v>
      </c>
      <c r="M1984" s="1" t="s">
        <v>16830</v>
      </c>
    </row>
    <row r="1985">
      <c r="A1985" s="1" t="s">
        <v>16831</v>
      </c>
      <c r="B1985" s="1" t="s">
        <v>6</v>
      </c>
      <c r="C1985" s="1" t="s">
        <v>2670</v>
      </c>
      <c r="D1985" s="1"/>
      <c r="E1985" s="1" t="s">
        <v>16832</v>
      </c>
      <c r="H1985" s="1" t="s">
        <v>8965</v>
      </c>
      <c r="I1985" s="1">
        <v>2015.0</v>
      </c>
      <c r="J1985" s="1" t="s">
        <v>8493</v>
      </c>
      <c r="K1985" s="1" t="s">
        <v>673</v>
      </c>
      <c r="L1985" s="1" t="s">
        <v>8663</v>
      </c>
      <c r="M1985" s="1" t="s">
        <v>16833</v>
      </c>
    </row>
    <row r="1986">
      <c r="A1986" s="1" t="s">
        <v>16834</v>
      </c>
      <c r="B1986" s="1" t="s">
        <v>6</v>
      </c>
      <c r="C1986" s="1" t="s">
        <v>2671</v>
      </c>
      <c r="D1986" s="1"/>
      <c r="E1986" s="1" t="s">
        <v>16835</v>
      </c>
      <c r="H1986" s="1" t="s">
        <v>12007</v>
      </c>
      <c r="I1986" s="1">
        <v>2016.0</v>
      </c>
      <c r="J1986" s="1" t="s">
        <v>8613</v>
      </c>
      <c r="K1986" s="1" t="s">
        <v>1277</v>
      </c>
      <c r="L1986" s="1" t="s">
        <v>8663</v>
      </c>
      <c r="M1986" s="1" t="s">
        <v>16836</v>
      </c>
    </row>
    <row r="1987">
      <c r="A1987" s="1" t="s">
        <v>16837</v>
      </c>
      <c r="B1987" s="1" t="s">
        <v>6</v>
      </c>
      <c r="C1987" s="1" t="s">
        <v>2672</v>
      </c>
      <c r="D1987" s="1"/>
      <c r="E1987" s="1" t="s">
        <v>16838</v>
      </c>
      <c r="F1987" s="1" t="s">
        <v>16839</v>
      </c>
      <c r="G1987" s="1" t="s">
        <v>8672</v>
      </c>
      <c r="H1987" s="1" t="s">
        <v>9188</v>
      </c>
      <c r="I1987" s="1">
        <v>2018.0</v>
      </c>
      <c r="J1987" s="1" t="s">
        <v>9260</v>
      </c>
      <c r="K1987" s="1" t="s">
        <v>580</v>
      </c>
      <c r="L1987" s="1" t="s">
        <v>9272</v>
      </c>
      <c r="M1987" s="1" t="s">
        <v>16840</v>
      </c>
    </row>
    <row r="1988">
      <c r="A1988" s="1" t="s">
        <v>16841</v>
      </c>
      <c r="B1988" s="1" t="s">
        <v>6</v>
      </c>
      <c r="C1988" s="1" t="s">
        <v>2673</v>
      </c>
      <c r="D1988" s="1"/>
      <c r="E1988" s="1" t="s">
        <v>16842</v>
      </c>
      <c r="F1988" s="1" t="s">
        <v>16843</v>
      </c>
      <c r="G1988" s="1" t="s">
        <v>8611</v>
      </c>
      <c r="H1988" s="1" t="s">
        <v>16844</v>
      </c>
      <c r="I1988" s="1">
        <v>2015.0</v>
      </c>
      <c r="J1988" s="1" t="s">
        <v>8613</v>
      </c>
      <c r="K1988" s="1" t="s">
        <v>582</v>
      </c>
      <c r="L1988" s="1" t="s">
        <v>8646</v>
      </c>
      <c r="M1988" s="1" t="s">
        <v>16845</v>
      </c>
    </row>
    <row r="1989">
      <c r="A1989" s="1" t="s">
        <v>16846</v>
      </c>
      <c r="B1989" s="1" t="s">
        <v>6</v>
      </c>
      <c r="C1989" s="1" t="s">
        <v>2674</v>
      </c>
      <c r="D1989" s="1"/>
      <c r="E1989" s="1" t="s">
        <v>16847</v>
      </c>
      <c r="F1989" s="1" t="s">
        <v>16848</v>
      </c>
      <c r="G1989" s="1" t="s">
        <v>8513</v>
      </c>
      <c r="H1989" s="1" t="s">
        <v>9220</v>
      </c>
      <c r="I1989" s="1">
        <v>2016.0</v>
      </c>
      <c r="J1989" s="1" t="s">
        <v>8493</v>
      </c>
      <c r="K1989" s="1" t="s">
        <v>664</v>
      </c>
      <c r="L1989" s="1" t="s">
        <v>8858</v>
      </c>
      <c r="M1989" s="1" t="s">
        <v>16849</v>
      </c>
    </row>
    <row r="1990">
      <c r="A1990" s="1" t="s">
        <v>16850</v>
      </c>
      <c r="B1990" s="1" t="s">
        <v>6</v>
      </c>
      <c r="C1990" s="1" t="s">
        <v>2675</v>
      </c>
      <c r="D1990" s="1"/>
      <c r="E1990" s="1" t="s">
        <v>16851</v>
      </c>
      <c r="F1990" s="1" t="s">
        <v>16852</v>
      </c>
      <c r="G1990" s="1" t="s">
        <v>8545</v>
      </c>
      <c r="H1990" s="1" t="s">
        <v>9214</v>
      </c>
      <c r="I1990" s="1">
        <v>2008.0</v>
      </c>
      <c r="J1990" s="1" t="s">
        <v>8547</v>
      </c>
      <c r="K1990" s="1" t="s">
        <v>565</v>
      </c>
      <c r="L1990" s="1" t="s">
        <v>8709</v>
      </c>
      <c r="M1990" s="1" t="s">
        <v>16853</v>
      </c>
    </row>
    <row r="1991">
      <c r="A1991" s="1" t="s">
        <v>16854</v>
      </c>
      <c r="B1991" s="1" t="s">
        <v>6</v>
      </c>
      <c r="C1991" s="1" t="s">
        <v>2676</v>
      </c>
      <c r="F1991" s="1" t="s">
        <v>16855</v>
      </c>
      <c r="G1991" s="1" t="s">
        <v>8491</v>
      </c>
      <c r="H1991" s="1" t="s">
        <v>10952</v>
      </c>
      <c r="I1991" s="1">
        <v>2020.0</v>
      </c>
      <c r="J1991" s="1" t="s">
        <v>8493</v>
      </c>
      <c r="K1991" s="1" t="s">
        <v>580</v>
      </c>
      <c r="L1991" s="1" t="s">
        <v>10361</v>
      </c>
      <c r="M1991" s="1" t="s">
        <v>16856</v>
      </c>
    </row>
    <row r="1992">
      <c r="A1992" s="1" t="s">
        <v>16857</v>
      </c>
      <c r="B1992" s="1" t="s">
        <v>7</v>
      </c>
      <c r="C1992" s="1" t="s">
        <v>2677</v>
      </c>
      <c r="F1992" s="1" t="s">
        <v>16858</v>
      </c>
      <c r="G1992" s="1" t="s">
        <v>8513</v>
      </c>
      <c r="H1992" s="1" t="s">
        <v>8744</v>
      </c>
      <c r="I1992" s="1">
        <v>2020.0</v>
      </c>
      <c r="J1992" s="1" t="s">
        <v>8493</v>
      </c>
      <c r="K1992" s="1" t="s">
        <v>536</v>
      </c>
      <c r="L1992" s="1" t="s">
        <v>15450</v>
      </c>
      <c r="M1992" s="1" t="s">
        <v>16859</v>
      </c>
    </row>
    <row r="1993">
      <c r="A1993" s="1" t="s">
        <v>16860</v>
      </c>
      <c r="B1993" s="1" t="s">
        <v>7</v>
      </c>
      <c r="C1993" s="1" t="s">
        <v>2678</v>
      </c>
      <c r="F1993" s="1" t="s">
        <v>16861</v>
      </c>
      <c r="G1993" s="1" t="s">
        <v>8513</v>
      </c>
      <c r="H1993" s="1" t="s">
        <v>16862</v>
      </c>
      <c r="I1993" s="1">
        <v>2020.0</v>
      </c>
      <c r="J1993" s="1" t="s">
        <v>8807</v>
      </c>
      <c r="K1993" s="1" t="s">
        <v>536</v>
      </c>
      <c r="L1993" s="1" t="s">
        <v>9093</v>
      </c>
      <c r="M1993" s="1" t="s">
        <v>16863</v>
      </c>
    </row>
    <row r="1994">
      <c r="A1994" s="1" t="s">
        <v>16864</v>
      </c>
      <c r="B1994" s="1" t="s">
        <v>6</v>
      </c>
      <c r="C1994" s="1" t="s">
        <v>2679</v>
      </c>
      <c r="D1994" s="1"/>
      <c r="E1994" s="1" t="s">
        <v>16865</v>
      </c>
      <c r="F1994" s="1" t="s">
        <v>16866</v>
      </c>
      <c r="G1994" s="1" t="s">
        <v>8678</v>
      </c>
      <c r="H1994" s="1" t="s">
        <v>13686</v>
      </c>
      <c r="I1994" s="1">
        <v>2016.0</v>
      </c>
      <c r="J1994" s="1" t="s">
        <v>8613</v>
      </c>
      <c r="K1994" s="1" t="s">
        <v>923</v>
      </c>
      <c r="L1994" s="1" t="s">
        <v>8501</v>
      </c>
      <c r="M1994" s="1" t="s">
        <v>16867</v>
      </c>
    </row>
    <row r="1995">
      <c r="A1995" s="1" t="s">
        <v>16868</v>
      </c>
      <c r="B1995" s="1" t="s">
        <v>6</v>
      </c>
      <c r="C1995" s="1" t="s">
        <v>2680</v>
      </c>
      <c r="D1995" s="1"/>
      <c r="E1995" s="1" t="s">
        <v>16869</v>
      </c>
      <c r="F1995" s="1" t="s">
        <v>16870</v>
      </c>
      <c r="G1995" s="1" t="s">
        <v>9223</v>
      </c>
      <c r="H1995" s="1" t="s">
        <v>8749</v>
      </c>
      <c r="I1995" s="1">
        <v>2016.0</v>
      </c>
      <c r="J1995" s="1" t="s">
        <v>8493</v>
      </c>
      <c r="K1995" s="1" t="s">
        <v>645</v>
      </c>
      <c r="L1995" s="1" t="s">
        <v>9892</v>
      </c>
      <c r="M1995" s="1" t="s">
        <v>16871</v>
      </c>
    </row>
    <row r="1996">
      <c r="A1996" s="1" t="s">
        <v>16872</v>
      </c>
      <c r="B1996" s="1" t="s">
        <v>7</v>
      </c>
      <c r="C1996" s="1" t="s">
        <v>2681</v>
      </c>
      <c r="F1996" s="1" t="s">
        <v>16873</v>
      </c>
      <c r="G1996" s="1" t="s">
        <v>8513</v>
      </c>
      <c r="H1996" s="1" t="s">
        <v>11049</v>
      </c>
      <c r="I1996" s="1">
        <v>2017.0</v>
      </c>
      <c r="J1996" s="1" t="s">
        <v>8613</v>
      </c>
      <c r="K1996" s="1" t="s">
        <v>536</v>
      </c>
      <c r="L1996" s="1" t="s">
        <v>8650</v>
      </c>
      <c r="M1996" s="1" t="s">
        <v>16874</v>
      </c>
    </row>
    <row r="1997">
      <c r="A1997" s="1" t="s">
        <v>16875</v>
      </c>
      <c r="B1997" s="1" t="s">
        <v>7</v>
      </c>
      <c r="C1997" s="1" t="s">
        <v>2682</v>
      </c>
      <c r="F1997" s="1" t="s">
        <v>16876</v>
      </c>
      <c r="G1997" s="1" t="s">
        <v>16877</v>
      </c>
      <c r="H1997" s="1" t="s">
        <v>13686</v>
      </c>
      <c r="I1997" s="1">
        <v>2018.0</v>
      </c>
      <c r="J1997" s="1" t="s">
        <v>8547</v>
      </c>
      <c r="K1997" s="1" t="s">
        <v>536</v>
      </c>
      <c r="L1997" s="1" t="s">
        <v>9208</v>
      </c>
      <c r="M1997" s="1" t="s">
        <v>16878</v>
      </c>
    </row>
    <row r="1998">
      <c r="A1998" s="1" t="s">
        <v>16879</v>
      </c>
      <c r="B1998" s="1" t="s">
        <v>6</v>
      </c>
      <c r="C1998" s="1" t="s">
        <v>2683</v>
      </c>
      <c r="D1998" s="1"/>
      <c r="E1998" s="1" t="s">
        <v>16880</v>
      </c>
      <c r="G1998" s="1" t="s">
        <v>16881</v>
      </c>
      <c r="H1998" s="1" t="s">
        <v>9860</v>
      </c>
      <c r="I1998" s="1">
        <v>2014.0</v>
      </c>
      <c r="J1998" s="1" t="s">
        <v>8547</v>
      </c>
      <c r="K1998" s="1" t="s">
        <v>561</v>
      </c>
      <c r="L1998" s="1" t="s">
        <v>8663</v>
      </c>
      <c r="M1998" s="1" t="s">
        <v>16882</v>
      </c>
    </row>
    <row r="1999">
      <c r="A1999" s="1" t="s">
        <v>16883</v>
      </c>
      <c r="B1999" s="1" t="s">
        <v>6</v>
      </c>
      <c r="C1999" s="1" t="s">
        <v>2684</v>
      </c>
      <c r="D1999" s="1"/>
      <c r="E1999" s="1" t="s">
        <v>16884</v>
      </c>
      <c r="F1999" s="1" t="s">
        <v>16885</v>
      </c>
      <c r="G1999" s="1" t="s">
        <v>8513</v>
      </c>
      <c r="H1999" s="1" t="s">
        <v>9092</v>
      </c>
      <c r="I1999" s="1">
        <v>2006.0</v>
      </c>
      <c r="J1999" s="1" t="s">
        <v>8515</v>
      </c>
      <c r="K1999" s="1" t="s">
        <v>805</v>
      </c>
      <c r="L1999" s="1" t="s">
        <v>8697</v>
      </c>
      <c r="M1999" s="1" t="s">
        <v>16886</v>
      </c>
    </row>
    <row r="2000">
      <c r="A2000" s="1" t="s">
        <v>16887</v>
      </c>
      <c r="B2000" s="1" t="s">
        <v>7</v>
      </c>
      <c r="C2000" s="1" t="s">
        <v>2685</v>
      </c>
      <c r="F2000" s="1" t="s">
        <v>16888</v>
      </c>
      <c r="H2000" s="1" t="s">
        <v>14707</v>
      </c>
      <c r="I2000" s="1">
        <v>2018.0</v>
      </c>
      <c r="J2000" s="1" t="s">
        <v>8493</v>
      </c>
      <c r="K2000" s="1" t="s">
        <v>536</v>
      </c>
      <c r="L2000" s="1" t="s">
        <v>10588</v>
      </c>
      <c r="M2000" s="1" t="s">
        <v>16889</v>
      </c>
    </row>
    <row r="2001">
      <c r="A2001" s="1" t="s">
        <v>16890</v>
      </c>
      <c r="B2001" s="1" t="s">
        <v>6</v>
      </c>
      <c r="C2001" s="1" t="s">
        <v>2686</v>
      </c>
      <c r="D2001" s="1"/>
      <c r="E2001" s="1" t="s">
        <v>16891</v>
      </c>
      <c r="F2001" s="1" t="s">
        <v>16892</v>
      </c>
      <c r="G2001" s="1" t="s">
        <v>8545</v>
      </c>
      <c r="H2001" s="1" t="s">
        <v>9017</v>
      </c>
      <c r="I2001" s="1">
        <v>2002.0</v>
      </c>
      <c r="J2001" s="1" t="s">
        <v>8547</v>
      </c>
      <c r="K2001" s="1" t="s">
        <v>980</v>
      </c>
      <c r="L2001" s="1" t="s">
        <v>8620</v>
      </c>
      <c r="M2001" s="1" t="s">
        <v>16893</v>
      </c>
    </row>
    <row r="2002">
      <c r="A2002" s="1" t="s">
        <v>16894</v>
      </c>
      <c r="B2002" s="1" t="s">
        <v>7</v>
      </c>
      <c r="C2002" s="1" t="s">
        <v>2687</v>
      </c>
      <c r="F2002" s="1" t="s">
        <v>16895</v>
      </c>
      <c r="G2002" s="1" t="s">
        <v>8611</v>
      </c>
      <c r="H2002" s="1" t="s">
        <v>9075</v>
      </c>
      <c r="I2002" s="1">
        <v>2016.0</v>
      </c>
      <c r="J2002" s="1" t="s">
        <v>8547</v>
      </c>
      <c r="K2002" s="1" t="s">
        <v>536</v>
      </c>
      <c r="L2002" s="1" t="s">
        <v>14017</v>
      </c>
      <c r="M2002" s="1" t="s">
        <v>16896</v>
      </c>
    </row>
    <row r="2003">
      <c r="A2003" s="1" t="s">
        <v>16897</v>
      </c>
      <c r="B2003" s="1" t="s">
        <v>6</v>
      </c>
      <c r="C2003" s="1" t="s">
        <v>2688</v>
      </c>
      <c r="D2003" s="1"/>
      <c r="E2003" s="1" t="s">
        <v>16898</v>
      </c>
      <c r="G2003" s="1" t="s">
        <v>8513</v>
      </c>
      <c r="H2003" s="1" t="s">
        <v>9525</v>
      </c>
      <c r="I2003" s="1">
        <v>2018.0</v>
      </c>
      <c r="J2003" s="1" t="s">
        <v>8613</v>
      </c>
      <c r="K2003" s="1" t="s">
        <v>1048</v>
      </c>
      <c r="L2003" s="1" t="s">
        <v>8646</v>
      </c>
      <c r="M2003" s="1" t="s">
        <v>16899</v>
      </c>
    </row>
    <row r="2004">
      <c r="A2004" s="1" t="s">
        <v>16900</v>
      </c>
      <c r="B2004" s="1" t="s">
        <v>6</v>
      </c>
      <c r="C2004" s="1" t="s">
        <v>2689</v>
      </c>
      <c r="D2004" s="1"/>
      <c r="E2004" s="1" t="s">
        <v>13416</v>
      </c>
      <c r="F2004" s="1" t="s">
        <v>16901</v>
      </c>
      <c r="G2004" s="1" t="s">
        <v>8513</v>
      </c>
      <c r="H2004" s="1" t="s">
        <v>14151</v>
      </c>
      <c r="I2004" s="1">
        <v>2012.0</v>
      </c>
      <c r="J2004" s="1" t="s">
        <v>8507</v>
      </c>
      <c r="K2004" s="1" t="s">
        <v>610</v>
      </c>
      <c r="L2004" s="1" t="s">
        <v>8783</v>
      </c>
      <c r="M2004" s="1" t="s">
        <v>16902</v>
      </c>
    </row>
    <row r="2005">
      <c r="A2005" s="1" t="s">
        <v>16903</v>
      </c>
      <c r="B2005" s="1" t="s">
        <v>7</v>
      </c>
      <c r="C2005" s="1" t="s">
        <v>2690</v>
      </c>
      <c r="F2005" s="1" t="s">
        <v>16904</v>
      </c>
      <c r="H2005" s="1" t="s">
        <v>16905</v>
      </c>
      <c r="I2005" s="1">
        <v>2018.0</v>
      </c>
      <c r="J2005" s="1" t="s">
        <v>8493</v>
      </c>
      <c r="K2005" s="1" t="s">
        <v>536</v>
      </c>
      <c r="L2005" s="1" t="s">
        <v>16906</v>
      </c>
      <c r="M2005" s="1" t="s">
        <v>16907</v>
      </c>
    </row>
    <row r="2006">
      <c r="A2006" s="1" t="s">
        <v>16908</v>
      </c>
      <c r="B2006" s="1" t="s">
        <v>6</v>
      </c>
      <c r="C2006" s="1" t="s">
        <v>2691</v>
      </c>
      <c r="D2006" s="1"/>
      <c r="E2006" s="1" t="s">
        <v>16909</v>
      </c>
      <c r="F2006" s="1" t="s">
        <v>16910</v>
      </c>
      <c r="G2006" s="1" t="s">
        <v>16911</v>
      </c>
      <c r="H2006" s="1" t="s">
        <v>9424</v>
      </c>
      <c r="I2006" s="1">
        <v>2013.0</v>
      </c>
      <c r="J2006" s="1" t="s">
        <v>8507</v>
      </c>
      <c r="K2006" s="1" t="s">
        <v>552</v>
      </c>
      <c r="L2006" s="1" t="s">
        <v>12311</v>
      </c>
      <c r="M2006" s="1" t="s">
        <v>16912</v>
      </c>
    </row>
    <row r="2007">
      <c r="A2007" s="1" t="s">
        <v>16913</v>
      </c>
      <c r="B2007" s="1" t="s">
        <v>7</v>
      </c>
      <c r="C2007" s="1" t="s">
        <v>2692</v>
      </c>
      <c r="F2007" s="1" t="s">
        <v>16914</v>
      </c>
      <c r="G2007" s="1" t="s">
        <v>8545</v>
      </c>
      <c r="H2007" s="1" t="s">
        <v>9060</v>
      </c>
      <c r="I2007" s="1">
        <v>2018.0</v>
      </c>
      <c r="J2007" s="1" t="s">
        <v>8493</v>
      </c>
      <c r="K2007" s="1" t="s">
        <v>536</v>
      </c>
      <c r="L2007" s="1" t="s">
        <v>9779</v>
      </c>
      <c r="M2007" s="1" t="s">
        <v>16915</v>
      </c>
    </row>
    <row r="2008">
      <c r="A2008" s="1" t="s">
        <v>16916</v>
      </c>
      <c r="B2008" s="1" t="s">
        <v>6</v>
      </c>
      <c r="C2008" s="1" t="s">
        <v>2693</v>
      </c>
      <c r="D2008" s="1"/>
      <c r="E2008" s="1" t="s">
        <v>16917</v>
      </c>
      <c r="F2008" s="1" t="s">
        <v>16918</v>
      </c>
      <c r="G2008" s="1" t="s">
        <v>8545</v>
      </c>
      <c r="H2008" s="1" t="s">
        <v>9493</v>
      </c>
      <c r="I2008" s="1">
        <v>1996.0</v>
      </c>
      <c r="J2008" s="1" t="s">
        <v>8547</v>
      </c>
      <c r="K2008" s="1" t="s">
        <v>1103</v>
      </c>
      <c r="L2008" s="1" t="s">
        <v>8709</v>
      </c>
      <c r="M2008" s="1" t="s">
        <v>16919</v>
      </c>
    </row>
    <row r="2009">
      <c r="A2009" s="1" t="s">
        <v>16920</v>
      </c>
      <c r="B2009" s="1" t="s">
        <v>6</v>
      </c>
      <c r="C2009" s="1" t="s">
        <v>2694</v>
      </c>
      <c r="D2009" s="1"/>
      <c r="E2009" s="1" t="s">
        <v>16921</v>
      </c>
      <c r="F2009" s="1" t="s">
        <v>16922</v>
      </c>
      <c r="G2009" s="1" t="s">
        <v>9043</v>
      </c>
      <c r="H2009" s="1" t="s">
        <v>16923</v>
      </c>
      <c r="I2009" s="1">
        <v>2018.0</v>
      </c>
      <c r="J2009" s="1" t="s">
        <v>8493</v>
      </c>
      <c r="K2009" s="1" t="s">
        <v>1593</v>
      </c>
      <c r="L2009" s="1" t="s">
        <v>9641</v>
      </c>
      <c r="M2009" s="1" t="s">
        <v>16924</v>
      </c>
    </row>
    <row r="2010">
      <c r="A2010" s="1" t="s">
        <v>16925</v>
      </c>
      <c r="B2010" s="1" t="s">
        <v>6</v>
      </c>
      <c r="C2010" s="1" t="s">
        <v>2695</v>
      </c>
      <c r="D2010" s="1"/>
      <c r="E2010" s="1" t="s">
        <v>16926</v>
      </c>
      <c r="F2010" s="1" t="s">
        <v>16927</v>
      </c>
      <c r="G2010" s="1" t="s">
        <v>8513</v>
      </c>
      <c r="H2010" s="1" t="s">
        <v>16928</v>
      </c>
      <c r="I2010" s="1">
        <v>2016.0</v>
      </c>
      <c r="J2010" s="1" t="s">
        <v>8547</v>
      </c>
      <c r="K2010" s="1" t="s">
        <v>528</v>
      </c>
      <c r="L2010" s="1" t="s">
        <v>8646</v>
      </c>
      <c r="M2010" s="1" t="s">
        <v>16929</v>
      </c>
    </row>
    <row r="2011">
      <c r="A2011" s="1" t="s">
        <v>16930</v>
      </c>
      <c r="B2011" s="1" t="s">
        <v>6</v>
      </c>
      <c r="C2011" s="1" t="s">
        <v>2696</v>
      </c>
      <c r="D2011" s="1"/>
      <c r="E2011" s="1" t="s">
        <v>16931</v>
      </c>
      <c r="F2011" s="1" t="s">
        <v>16932</v>
      </c>
      <c r="G2011" s="1" t="s">
        <v>8611</v>
      </c>
      <c r="H2011" s="1" t="s">
        <v>16933</v>
      </c>
      <c r="I2011" s="1">
        <v>2020.0</v>
      </c>
      <c r="J2011" s="1" t="s">
        <v>8515</v>
      </c>
      <c r="K2011" s="1" t="s">
        <v>559</v>
      </c>
      <c r="L2011" s="1" t="s">
        <v>16934</v>
      </c>
      <c r="M2011" s="1" t="s">
        <v>16935</v>
      </c>
    </row>
    <row r="2012">
      <c r="A2012" s="1" t="s">
        <v>16936</v>
      </c>
      <c r="B2012" s="1" t="s">
        <v>7</v>
      </c>
      <c r="C2012" s="1" t="s">
        <v>2697</v>
      </c>
      <c r="F2012" s="1" t="s">
        <v>16937</v>
      </c>
      <c r="G2012" s="1" t="s">
        <v>8655</v>
      </c>
      <c r="H2012" s="1" t="s">
        <v>9698</v>
      </c>
      <c r="I2012" s="1">
        <v>2014.0</v>
      </c>
      <c r="J2012" s="1" t="s">
        <v>8547</v>
      </c>
      <c r="K2012" s="1" t="s">
        <v>536</v>
      </c>
      <c r="L2012" s="1" t="s">
        <v>8595</v>
      </c>
      <c r="M2012" s="1" t="s">
        <v>16938</v>
      </c>
    </row>
    <row r="2013">
      <c r="A2013" s="1" t="s">
        <v>16939</v>
      </c>
      <c r="B2013" s="1" t="s">
        <v>6</v>
      </c>
      <c r="C2013" s="1" t="s">
        <v>2698</v>
      </c>
      <c r="D2013" s="1"/>
      <c r="E2013" s="1" t="s">
        <v>16940</v>
      </c>
      <c r="F2013" s="1" t="s">
        <v>16941</v>
      </c>
      <c r="G2013" s="1" t="s">
        <v>8672</v>
      </c>
      <c r="H2013" s="1" t="s">
        <v>16942</v>
      </c>
      <c r="I2013" s="1">
        <v>2018.0</v>
      </c>
      <c r="J2013" s="1" t="s">
        <v>8493</v>
      </c>
      <c r="K2013" s="1" t="s">
        <v>750</v>
      </c>
      <c r="L2013" s="1" t="s">
        <v>9180</v>
      </c>
      <c r="M2013" s="1" t="s">
        <v>16943</v>
      </c>
    </row>
    <row r="2014">
      <c r="A2014" s="1" t="s">
        <v>16944</v>
      </c>
      <c r="B2014" s="1" t="s">
        <v>6</v>
      </c>
      <c r="C2014" s="1" t="s">
        <v>2699</v>
      </c>
      <c r="D2014" s="1"/>
      <c r="E2014" s="1" t="s">
        <v>16945</v>
      </c>
      <c r="F2014" s="1" t="s">
        <v>16946</v>
      </c>
      <c r="G2014" s="1" t="s">
        <v>10246</v>
      </c>
      <c r="H2014" s="1" t="s">
        <v>10336</v>
      </c>
      <c r="I2014" s="1">
        <v>2019.0</v>
      </c>
      <c r="J2014" s="1" t="s">
        <v>8493</v>
      </c>
      <c r="K2014" s="1" t="s">
        <v>778</v>
      </c>
      <c r="L2014" s="1" t="s">
        <v>8663</v>
      </c>
      <c r="M2014" s="1" t="s">
        <v>16947</v>
      </c>
    </row>
    <row r="2015">
      <c r="A2015" s="1" t="s">
        <v>16948</v>
      </c>
      <c r="B2015" s="1" t="s">
        <v>6</v>
      </c>
      <c r="C2015" s="1" t="s">
        <v>2700</v>
      </c>
      <c r="D2015" s="1"/>
      <c r="E2015" s="1" t="s">
        <v>16949</v>
      </c>
      <c r="F2015" s="1" t="s">
        <v>16950</v>
      </c>
      <c r="G2015" s="1" t="s">
        <v>16951</v>
      </c>
      <c r="H2015" s="1" t="s">
        <v>8892</v>
      </c>
      <c r="I2015" s="1">
        <v>1973.0</v>
      </c>
      <c r="J2015" s="1" t="s">
        <v>8507</v>
      </c>
      <c r="K2015" s="1" t="s">
        <v>546</v>
      </c>
      <c r="L2015" s="1" t="s">
        <v>14636</v>
      </c>
      <c r="M2015" s="1" t="s">
        <v>16952</v>
      </c>
    </row>
    <row r="2016">
      <c r="A2016" s="1" t="s">
        <v>16953</v>
      </c>
      <c r="B2016" s="1" t="s">
        <v>6</v>
      </c>
      <c r="C2016" s="1" t="s">
        <v>2701</v>
      </c>
      <c r="D2016" s="1"/>
      <c r="E2016" s="1" t="s">
        <v>16954</v>
      </c>
      <c r="F2016" s="1" t="s">
        <v>16955</v>
      </c>
      <c r="G2016" s="1" t="s">
        <v>16956</v>
      </c>
      <c r="H2016" s="1" t="s">
        <v>16957</v>
      </c>
      <c r="I2016" s="1">
        <v>2016.0</v>
      </c>
      <c r="J2016" s="1" t="s">
        <v>8515</v>
      </c>
      <c r="K2016" s="1" t="s">
        <v>587</v>
      </c>
      <c r="L2016" s="1" t="s">
        <v>9403</v>
      </c>
      <c r="M2016" s="1" t="s">
        <v>16958</v>
      </c>
    </row>
    <row r="2017">
      <c r="A2017" s="1" t="s">
        <v>16959</v>
      </c>
      <c r="B2017" s="1" t="s">
        <v>7</v>
      </c>
      <c r="C2017" s="1" t="s">
        <v>2702</v>
      </c>
      <c r="F2017" s="1" t="s">
        <v>16960</v>
      </c>
      <c r="G2017" s="1" t="s">
        <v>9367</v>
      </c>
      <c r="H2017" s="1" t="s">
        <v>16961</v>
      </c>
      <c r="I2017" s="1">
        <v>2017.0</v>
      </c>
      <c r="J2017" s="1" t="s">
        <v>8493</v>
      </c>
      <c r="K2017" s="1" t="s">
        <v>1044</v>
      </c>
      <c r="L2017" s="1" t="s">
        <v>14216</v>
      </c>
      <c r="M2017" s="1" t="s">
        <v>16962</v>
      </c>
    </row>
    <row r="2018">
      <c r="A2018" s="1" t="s">
        <v>16963</v>
      </c>
      <c r="B2018" s="1" t="s">
        <v>6</v>
      </c>
      <c r="C2018" s="1" t="s">
        <v>2703</v>
      </c>
      <c r="D2018" s="1"/>
      <c r="E2018" s="1" t="s">
        <v>16964</v>
      </c>
      <c r="F2018" s="1" t="s">
        <v>16965</v>
      </c>
      <c r="G2018" s="1" t="s">
        <v>16966</v>
      </c>
      <c r="H2018" s="1" t="s">
        <v>16967</v>
      </c>
      <c r="I2018" s="1">
        <v>2015.0</v>
      </c>
      <c r="J2018" s="1" t="s">
        <v>8515</v>
      </c>
      <c r="K2018" s="1" t="s">
        <v>582</v>
      </c>
      <c r="L2018" s="1" t="s">
        <v>16968</v>
      </c>
      <c r="M2018" s="1" t="s">
        <v>16969</v>
      </c>
    </row>
    <row r="2019">
      <c r="A2019" s="1" t="s">
        <v>16970</v>
      </c>
      <c r="B2019" s="1" t="s">
        <v>7</v>
      </c>
      <c r="C2019" s="1" t="s">
        <v>2704</v>
      </c>
      <c r="F2019" s="1" t="s">
        <v>16971</v>
      </c>
      <c r="G2019" s="1" t="s">
        <v>9356</v>
      </c>
      <c r="H2019" s="1" t="s">
        <v>8985</v>
      </c>
      <c r="I2019" s="1">
        <v>2017.0</v>
      </c>
      <c r="J2019" s="1" t="s">
        <v>9076</v>
      </c>
      <c r="K2019" s="1" t="s">
        <v>536</v>
      </c>
      <c r="L2019" s="1" t="s">
        <v>10380</v>
      </c>
      <c r="M2019" s="1" t="s">
        <v>16972</v>
      </c>
    </row>
    <row r="2020">
      <c r="A2020" s="1" t="s">
        <v>16973</v>
      </c>
      <c r="B2020" s="1" t="s">
        <v>6</v>
      </c>
      <c r="C2020" s="1" t="s">
        <v>2705</v>
      </c>
      <c r="D2020" s="1"/>
      <c r="E2020" s="1" t="s">
        <v>16974</v>
      </c>
      <c r="F2020" s="1" t="s">
        <v>16975</v>
      </c>
      <c r="G2020" s="1" t="s">
        <v>8513</v>
      </c>
      <c r="H2020" s="1" t="s">
        <v>12310</v>
      </c>
      <c r="I2020" s="1">
        <v>2002.0</v>
      </c>
      <c r="J2020" s="1" t="s">
        <v>8507</v>
      </c>
      <c r="K2020" s="1" t="s">
        <v>602</v>
      </c>
      <c r="L2020" s="1" t="s">
        <v>16976</v>
      </c>
      <c r="M2020" s="1" t="s">
        <v>16977</v>
      </c>
    </row>
    <row r="2021">
      <c r="A2021" s="1" t="s">
        <v>16978</v>
      </c>
      <c r="B2021" s="1" t="s">
        <v>7</v>
      </c>
      <c r="C2021" s="1" t="s">
        <v>2706</v>
      </c>
      <c r="F2021" s="1" t="s">
        <v>16979</v>
      </c>
      <c r="G2021" s="1" t="s">
        <v>10656</v>
      </c>
      <c r="H2021" s="1" t="s">
        <v>12374</v>
      </c>
      <c r="I2021" s="1">
        <v>2020.0</v>
      </c>
      <c r="J2021" s="1" t="s">
        <v>8493</v>
      </c>
      <c r="K2021" s="1" t="s">
        <v>536</v>
      </c>
      <c r="L2021" s="1" t="s">
        <v>16980</v>
      </c>
      <c r="M2021" s="1" t="s">
        <v>16981</v>
      </c>
    </row>
    <row r="2022">
      <c r="A2022" s="1" t="s">
        <v>16982</v>
      </c>
      <c r="B2022" s="1" t="s">
        <v>7</v>
      </c>
      <c r="C2022" s="1" t="s">
        <v>2707</v>
      </c>
      <c r="F2022" s="1" t="s">
        <v>16983</v>
      </c>
      <c r="G2022" s="1" t="s">
        <v>8638</v>
      </c>
      <c r="H2022" s="1" t="s">
        <v>10075</v>
      </c>
      <c r="I2022" s="1">
        <v>2016.0</v>
      </c>
      <c r="J2022" s="1" t="s">
        <v>8547</v>
      </c>
      <c r="K2022" s="1" t="s">
        <v>536</v>
      </c>
      <c r="L2022" s="1" t="s">
        <v>16984</v>
      </c>
      <c r="M2022" s="1" t="s">
        <v>16985</v>
      </c>
    </row>
    <row r="2023">
      <c r="A2023" s="1" t="s">
        <v>16986</v>
      </c>
      <c r="B2023" s="1" t="s">
        <v>6</v>
      </c>
      <c r="C2023" s="1" t="s">
        <v>2708</v>
      </c>
      <c r="D2023" s="1"/>
      <c r="E2023" s="1" t="s">
        <v>16987</v>
      </c>
      <c r="F2023" s="1" t="s">
        <v>16988</v>
      </c>
      <c r="G2023" s="1" t="s">
        <v>8513</v>
      </c>
      <c r="H2023" s="1" t="s">
        <v>16989</v>
      </c>
      <c r="I2023" s="1">
        <v>2020.0</v>
      </c>
      <c r="J2023" s="1" t="s">
        <v>8493</v>
      </c>
      <c r="K2023" s="1" t="s">
        <v>1442</v>
      </c>
      <c r="L2023" s="1" t="s">
        <v>9641</v>
      </c>
      <c r="M2023" s="1" t="s">
        <v>16990</v>
      </c>
    </row>
    <row r="2024">
      <c r="A2024" s="1" t="s">
        <v>16991</v>
      </c>
      <c r="B2024" s="1" t="s">
        <v>6</v>
      </c>
      <c r="C2024" s="1" t="s">
        <v>2709</v>
      </c>
      <c r="D2024" s="1"/>
      <c r="E2024" s="1" t="s">
        <v>16992</v>
      </c>
      <c r="F2024" s="1" t="s">
        <v>16993</v>
      </c>
      <c r="G2024" s="1" t="s">
        <v>8513</v>
      </c>
      <c r="H2024" s="1" t="s">
        <v>15643</v>
      </c>
      <c r="I2024" s="1">
        <v>2012.0</v>
      </c>
      <c r="J2024" s="1" t="s">
        <v>8493</v>
      </c>
      <c r="K2024" s="1" t="s">
        <v>595</v>
      </c>
      <c r="L2024" s="1" t="s">
        <v>9774</v>
      </c>
      <c r="M2024" s="1" t="s">
        <v>16994</v>
      </c>
    </row>
    <row r="2025">
      <c r="A2025" s="1" t="s">
        <v>16995</v>
      </c>
      <c r="B2025" s="1" t="s">
        <v>6</v>
      </c>
      <c r="C2025" s="1" t="s">
        <v>2710</v>
      </c>
      <c r="D2025" s="1"/>
      <c r="E2025" s="1" t="s">
        <v>16996</v>
      </c>
      <c r="F2025" s="1" t="s">
        <v>16997</v>
      </c>
      <c r="G2025" s="1" t="s">
        <v>16998</v>
      </c>
      <c r="H2025" s="1" t="s">
        <v>11179</v>
      </c>
      <c r="I2025" s="1">
        <v>2018.0</v>
      </c>
      <c r="J2025" s="1" t="s">
        <v>8493</v>
      </c>
      <c r="K2025" s="1" t="s">
        <v>576</v>
      </c>
      <c r="L2025" s="1" t="s">
        <v>16999</v>
      </c>
      <c r="M2025" s="1" t="s">
        <v>17000</v>
      </c>
    </row>
    <row r="2026">
      <c r="A2026" s="1" t="s">
        <v>17001</v>
      </c>
      <c r="B2026" s="1" t="s">
        <v>6</v>
      </c>
      <c r="C2026" s="1" t="s">
        <v>2711</v>
      </c>
      <c r="D2026" s="1"/>
      <c r="E2026" s="1" t="s">
        <v>17002</v>
      </c>
      <c r="F2026" s="1" t="s">
        <v>17003</v>
      </c>
      <c r="G2026" s="1" t="s">
        <v>8513</v>
      </c>
      <c r="H2026" s="1" t="s">
        <v>8806</v>
      </c>
      <c r="I2026" s="1">
        <v>2017.0</v>
      </c>
      <c r="J2026" s="1" t="s">
        <v>8807</v>
      </c>
      <c r="K2026" s="1" t="s">
        <v>1011</v>
      </c>
      <c r="L2026" s="1" t="s">
        <v>9272</v>
      </c>
      <c r="M2026" s="1" t="s">
        <v>17004</v>
      </c>
    </row>
    <row r="2027">
      <c r="A2027" s="1" t="s">
        <v>17005</v>
      </c>
      <c r="B2027" s="1" t="s">
        <v>6</v>
      </c>
      <c r="C2027" s="1" t="s">
        <v>2712</v>
      </c>
      <c r="D2027" s="1"/>
      <c r="E2027" s="1" t="s">
        <v>17006</v>
      </c>
      <c r="F2027" s="1" t="s">
        <v>17007</v>
      </c>
      <c r="G2027" s="1" t="s">
        <v>9065</v>
      </c>
      <c r="H2027" s="1" t="s">
        <v>9060</v>
      </c>
      <c r="I2027" s="1">
        <v>1990.0</v>
      </c>
      <c r="J2027" s="1" t="s">
        <v>8493</v>
      </c>
      <c r="K2027" s="1" t="s">
        <v>894</v>
      </c>
      <c r="L2027" s="1" t="s">
        <v>8607</v>
      </c>
      <c r="M2027" s="1" t="s">
        <v>17008</v>
      </c>
    </row>
    <row r="2028">
      <c r="A2028" s="1" t="s">
        <v>17009</v>
      </c>
      <c r="B2028" s="1" t="s">
        <v>6</v>
      </c>
      <c r="C2028" s="1" t="s">
        <v>2713</v>
      </c>
      <c r="D2028" s="1"/>
      <c r="E2028" s="1" t="s">
        <v>17010</v>
      </c>
      <c r="F2028" s="1" t="s">
        <v>17011</v>
      </c>
      <c r="G2028" s="1" t="s">
        <v>8534</v>
      </c>
      <c r="H2028" s="1" t="s">
        <v>16639</v>
      </c>
      <c r="I2028" s="1">
        <v>2009.0</v>
      </c>
      <c r="J2028" s="1" t="s">
        <v>8547</v>
      </c>
      <c r="K2028" s="1" t="s">
        <v>696</v>
      </c>
      <c r="L2028" s="1" t="s">
        <v>8873</v>
      </c>
      <c r="M2028" s="1" t="s">
        <v>17012</v>
      </c>
    </row>
    <row r="2029">
      <c r="A2029" s="1" t="s">
        <v>17013</v>
      </c>
      <c r="B2029" s="1" t="s">
        <v>7</v>
      </c>
      <c r="C2029" s="1" t="s">
        <v>2714</v>
      </c>
      <c r="H2029" s="1" t="s">
        <v>10921</v>
      </c>
      <c r="I2029" s="1">
        <v>2020.0</v>
      </c>
      <c r="J2029" s="1" t="s">
        <v>8547</v>
      </c>
      <c r="K2029" s="1" t="s">
        <v>536</v>
      </c>
      <c r="L2029" s="1" t="s">
        <v>13081</v>
      </c>
      <c r="M2029" s="1" t="s">
        <v>17014</v>
      </c>
    </row>
    <row r="2030">
      <c r="A2030" s="1" t="s">
        <v>17015</v>
      </c>
      <c r="B2030" s="1" t="s">
        <v>6</v>
      </c>
      <c r="C2030" s="1" t="s">
        <v>2715</v>
      </c>
      <c r="D2030" s="1"/>
      <c r="E2030" s="1" t="s">
        <v>17016</v>
      </c>
      <c r="F2030" s="1" t="s">
        <v>17017</v>
      </c>
      <c r="G2030" s="1" t="s">
        <v>8990</v>
      </c>
      <c r="H2030" s="1" t="s">
        <v>9424</v>
      </c>
      <c r="I2030" s="1">
        <v>1985.0</v>
      </c>
      <c r="J2030" s="1" t="s">
        <v>8645</v>
      </c>
      <c r="K2030" s="1" t="s">
        <v>538</v>
      </c>
      <c r="L2030" s="1" t="s">
        <v>17018</v>
      </c>
      <c r="M2030" s="1" t="s">
        <v>17019</v>
      </c>
    </row>
    <row r="2031">
      <c r="A2031" s="1" t="s">
        <v>17020</v>
      </c>
      <c r="B2031" s="1" t="s">
        <v>6</v>
      </c>
      <c r="C2031" s="1" t="s">
        <v>2716</v>
      </c>
      <c r="D2031" s="1"/>
      <c r="E2031" s="1" t="s">
        <v>17021</v>
      </c>
      <c r="F2031" s="1" t="s">
        <v>17022</v>
      </c>
      <c r="G2031" s="1" t="s">
        <v>8499</v>
      </c>
      <c r="H2031" s="1" t="s">
        <v>13779</v>
      </c>
      <c r="I2031" s="1">
        <v>2016.0</v>
      </c>
      <c r="J2031" s="1" t="s">
        <v>8547</v>
      </c>
      <c r="K2031" s="1" t="s">
        <v>569</v>
      </c>
      <c r="L2031" s="1" t="s">
        <v>8681</v>
      </c>
      <c r="M2031" s="1" t="s">
        <v>17023</v>
      </c>
    </row>
    <row r="2032">
      <c r="A2032" s="1" t="s">
        <v>17024</v>
      </c>
      <c r="B2032" s="1" t="s">
        <v>7</v>
      </c>
      <c r="C2032" s="1" t="s">
        <v>2717</v>
      </c>
      <c r="F2032" s="1" t="s">
        <v>17025</v>
      </c>
      <c r="G2032" s="1" t="s">
        <v>9530</v>
      </c>
      <c r="H2032" s="1" t="s">
        <v>17026</v>
      </c>
      <c r="I2032" s="1">
        <v>2017.0</v>
      </c>
      <c r="J2032" s="1" t="s">
        <v>8547</v>
      </c>
      <c r="K2032" s="1" t="s">
        <v>536</v>
      </c>
      <c r="L2032" s="1" t="s">
        <v>8788</v>
      </c>
      <c r="M2032" s="1" t="s">
        <v>17027</v>
      </c>
    </row>
    <row r="2033">
      <c r="A2033" s="1" t="s">
        <v>17028</v>
      </c>
      <c r="B2033" s="1" t="s">
        <v>6</v>
      </c>
      <c r="C2033" s="1" t="s">
        <v>2718</v>
      </c>
      <c r="F2033" s="1" t="s">
        <v>17029</v>
      </c>
      <c r="G2033" s="1" t="s">
        <v>8545</v>
      </c>
      <c r="H2033" s="1" t="s">
        <v>9287</v>
      </c>
      <c r="I2033" s="1">
        <v>2018.0</v>
      </c>
      <c r="J2033" s="1" t="s">
        <v>8547</v>
      </c>
      <c r="K2033" s="1" t="s">
        <v>552</v>
      </c>
      <c r="L2033" s="1" t="s">
        <v>16653</v>
      </c>
      <c r="M2033" s="1" t="s">
        <v>17030</v>
      </c>
    </row>
    <row r="2034">
      <c r="A2034" s="1" t="s">
        <v>17031</v>
      </c>
      <c r="B2034" s="1" t="s">
        <v>7</v>
      </c>
      <c r="C2034" s="1" t="s">
        <v>2719</v>
      </c>
      <c r="F2034" s="1" t="s">
        <v>17032</v>
      </c>
      <c r="G2034" s="1" t="s">
        <v>8527</v>
      </c>
      <c r="H2034" s="1" t="s">
        <v>9783</v>
      </c>
      <c r="I2034" s="1">
        <v>2020.0</v>
      </c>
      <c r="J2034" s="1" t="s">
        <v>8493</v>
      </c>
      <c r="K2034" s="1" t="s">
        <v>536</v>
      </c>
      <c r="L2034" s="1" t="s">
        <v>8595</v>
      </c>
      <c r="M2034" s="1" t="s">
        <v>17033</v>
      </c>
    </row>
    <row r="2035">
      <c r="A2035" s="1" t="s">
        <v>17034</v>
      </c>
      <c r="B2035" s="1" t="s">
        <v>7</v>
      </c>
      <c r="C2035" s="1" t="s">
        <v>2720</v>
      </c>
      <c r="F2035" s="1" t="s">
        <v>17035</v>
      </c>
      <c r="G2035" s="1" t="s">
        <v>8534</v>
      </c>
      <c r="H2035" s="1" t="s">
        <v>17036</v>
      </c>
      <c r="I2035" s="1">
        <v>2018.0</v>
      </c>
      <c r="J2035" s="1" t="s">
        <v>8547</v>
      </c>
      <c r="K2035" s="1" t="s">
        <v>536</v>
      </c>
      <c r="L2035" s="1" t="s">
        <v>8788</v>
      </c>
      <c r="M2035" s="1" t="s">
        <v>17037</v>
      </c>
    </row>
    <row r="2036">
      <c r="A2036" s="1" t="s">
        <v>17038</v>
      </c>
      <c r="B2036" s="1" t="s">
        <v>6</v>
      </c>
      <c r="C2036" s="1" t="s">
        <v>2721</v>
      </c>
      <c r="D2036" s="1"/>
      <c r="E2036" s="1" t="s">
        <v>17039</v>
      </c>
      <c r="F2036" s="1" t="s">
        <v>17040</v>
      </c>
      <c r="G2036" s="1" t="s">
        <v>8661</v>
      </c>
      <c r="H2036" s="1" t="s">
        <v>8540</v>
      </c>
      <c r="I2036" s="1">
        <v>2018.0</v>
      </c>
      <c r="J2036" s="1" t="s">
        <v>8507</v>
      </c>
      <c r="K2036" s="1" t="s">
        <v>563</v>
      </c>
      <c r="L2036" s="1" t="s">
        <v>12707</v>
      </c>
      <c r="M2036" s="1" t="s">
        <v>17041</v>
      </c>
    </row>
    <row r="2037">
      <c r="A2037" s="1" t="s">
        <v>17042</v>
      </c>
      <c r="B2037" s="1" t="s">
        <v>7</v>
      </c>
      <c r="C2037" s="1" t="s">
        <v>2722</v>
      </c>
      <c r="F2037" s="1" t="s">
        <v>17043</v>
      </c>
      <c r="H2037" s="1" t="s">
        <v>17044</v>
      </c>
      <c r="I2037" s="1">
        <v>2019.0</v>
      </c>
      <c r="J2037" s="1" t="s">
        <v>8613</v>
      </c>
      <c r="K2037" s="1" t="s">
        <v>536</v>
      </c>
      <c r="L2037" s="1" t="s">
        <v>15862</v>
      </c>
      <c r="M2037" s="1" t="s">
        <v>17045</v>
      </c>
    </row>
    <row r="2038">
      <c r="A2038" s="1" t="s">
        <v>17046</v>
      </c>
      <c r="B2038" s="1" t="s">
        <v>6</v>
      </c>
      <c r="C2038" s="1" t="s">
        <v>2723</v>
      </c>
      <c r="D2038" s="1"/>
      <c r="E2038" s="1" t="s">
        <v>17047</v>
      </c>
      <c r="F2038" s="1" t="s">
        <v>17048</v>
      </c>
      <c r="G2038" s="1" t="s">
        <v>8513</v>
      </c>
      <c r="H2038" s="1" t="s">
        <v>10510</v>
      </c>
      <c r="I2038" s="1">
        <v>2020.0</v>
      </c>
      <c r="J2038" s="1" t="s">
        <v>8515</v>
      </c>
      <c r="K2038" s="1" t="s">
        <v>559</v>
      </c>
      <c r="L2038" s="1" t="s">
        <v>17049</v>
      </c>
      <c r="M2038" s="1" t="s">
        <v>17050</v>
      </c>
    </row>
    <row r="2039">
      <c r="A2039" s="1" t="s">
        <v>17051</v>
      </c>
      <c r="B2039" s="1" t="s">
        <v>6</v>
      </c>
      <c r="C2039" s="1" t="s">
        <v>2724</v>
      </c>
      <c r="D2039" s="1"/>
      <c r="E2039" s="1" t="s">
        <v>17052</v>
      </c>
      <c r="F2039" s="1" t="s">
        <v>17053</v>
      </c>
      <c r="G2039" s="1" t="s">
        <v>8513</v>
      </c>
      <c r="H2039" s="1" t="s">
        <v>8953</v>
      </c>
      <c r="I2039" s="1">
        <v>2007.0</v>
      </c>
      <c r="J2039" s="1" t="s">
        <v>9260</v>
      </c>
      <c r="K2039" s="1" t="s">
        <v>700</v>
      </c>
      <c r="L2039" s="1" t="s">
        <v>17054</v>
      </c>
      <c r="M2039" s="1" t="s">
        <v>17055</v>
      </c>
    </row>
    <row r="2040">
      <c r="A2040" s="1" t="s">
        <v>17056</v>
      </c>
      <c r="B2040" s="1" t="s">
        <v>6</v>
      </c>
      <c r="C2040" s="1" t="s">
        <v>2725</v>
      </c>
      <c r="D2040" s="1"/>
      <c r="E2040" s="1" t="s">
        <v>17057</v>
      </c>
      <c r="F2040" s="1" t="s">
        <v>17058</v>
      </c>
      <c r="G2040" s="1" t="s">
        <v>8638</v>
      </c>
      <c r="H2040" s="1" t="s">
        <v>12955</v>
      </c>
      <c r="I2040" s="1">
        <v>1998.0</v>
      </c>
      <c r="J2040" s="1" t="s">
        <v>8493</v>
      </c>
      <c r="K2040" s="1" t="s">
        <v>1011</v>
      </c>
      <c r="L2040" s="1" t="s">
        <v>10641</v>
      </c>
      <c r="M2040" s="1" t="s">
        <v>17059</v>
      </c>
    </row>
    <row r="2041">
      <c r="A2041" s="1" t="s">
        <v>17060</v>
      </c>
      <c r="B2041" s="1" t="s">
        <v>6</v>
      </c>
      <c r="C2041" s="1" t="s">
        <v>2726</v>
      </c>
      <c r="D2041" s="1"/>
      <c r="E2041" s="1" t="s">
        <v>12804</v>
      </c>
      <c r="G2041" s="1" t="s">
        <v>8722</v>
      </c>
      <c r="H2041" s="1" t="s">
        <v>9860</v>
      </c>
      <c r="I2041" s="1">
        <v>2017.0</v>
      </c>
      <c r="J2041" s="1" t="s">
        <v>8493</v>
      </c>
      <c r="K2041" s="1" t="s">
        <v>552</v>
      </c>
      <c r="L2041" s="1" t="s">
        <v>8663</v>
      </c>
      <c r="M2041" s="1" t="s">
        <v>17061</v>
      </c>
    </row>
    <row r="2042">
      <c r="A2042" s="1" t="s">
        <v>17062</v>
      </c>
      <c r="B2042" s="1" t="s">
        <v>6</v>
      </c>
      <c r="C2042" s="1" t="s">
        <v>2727</v>
      </c>
      <c r="D2042" s="1"/>
      <c r="E2042" s="1" t="s">
        <v>17063</v>
      </c>
      <c r="G2042" s="1" t="s">
        <v>8611</v>
      </c>
      <c r="H2042" s="1" t="s">
        <v>12646</v>
      </c>
      <c r="I2042" s="1">
        <v>2019.0</v>
      </c>
      <c r="J2042" s="1" t="s">
        <v>8493</v>
      </c>
      <c r="K2042" s="1" t="s">
        <v>700</v>
      </c>
      <c r="L2042" s="1" t="s">
        <v>8663</v>
      </c>
      <c r="M2042" s="1" t="s">
        <v>17064</v>
      </c>
    </row>
    <row r="2043">
      <c r="A2043" s="1" t="s">
        <v>17065</v>
      </c>
      <c r="B2043" s="1" t="s">
        <v>6</v>
      </c>
      <c r="C2043" s="1" t="s">
        <v>2728</v>
      </c>
      <c r="D2043" s="1"/>
      <c r="E2043" s="1" t="s">
        <v>17066</v>
      </c>
      <c r="F2043" s="1" t="s">
        <v>17067</v>
      </c>
      <c r="G2043" s="1" t="s">
        <v>17068</v>
      </c>
      <c r="H2043" s="1" t="s">
        <v>17069</v>
      </c>
      <c r="I2043" s="1">
        <v>2010.0</v>
      </c>
      <c r="J2043" s="1" t="s">
        <v>8493</v>
      </c>
      <c r="K2043" s="1" t="s">
        <v>546</v>
      </c>
      <c r="L2043" s="1" t="s">
        <v>8501</v>
      </c>
      <c r="M2043" s="1" t="s">
        <v>17070</v>
      </c>
    </row>
    <row r="2044">
      <c r="A2044" s="1" t="s">
        <v>17071</v>
      </c>
      <c r="B2044" s="1" t="s">
        <v>6</v>
      </c>
      <c r="C2044" s="1" t="s">
        <v>2729</v>
      </c>
      <c r="D2044" s="1"/>
      <c r="E2044" s="1" t="s">
        <v>13368</v>
      </c>
      <c r="F2044" s="1" t="s">
        <v>17072</v>
      </c>
      <c r="G2044" s="1" t="s">
        <v>8545</v>
      </c>
      <c r="H2044" s="1" t="s">
        <v>9651</v>
      </c>
      <c r="I2044" s="1">
        <v>2018.0</v>
      </c>
      <c r="J2044" s="1" t="s">
        <v>8613</v>
      </c>
      <c r="K2044" s="1" t="s">
        <v>582</v>
      </c>
      <c r="L2044" s="1" t="s">
        <v>8620</v>
      </c>
      <c r="M2044" s="1" t="s">
        <v>17073</v>
      </c>
    </row>
    <row r="2045">
      <c r="A2045" s="1" t="s">
        <v>17074</v>
      </c>
      <c r="B2045" s="1" t="s">
        <v>6</v>
      </c>
      <c r="C2045" s="1" t="s">
        <v>2730</v>
      </c>
      <c r="D2045" s="1"/>
      <c r="E2045" s="1" t="s">
        <v>17075</v>
      </c>
      <c r="F2045" s="1" t="s">
        <v>17076</v>
      </c>
      <c r="G2045" s="1" t="s">
        <v>9367</v>
      </c>
      <c r="H2045" s="1" t="s">
        <v>8521</v>
      </c>
      <c r="I2045" s="1">
        <v>1997.0</v>
      </c>
      <c r="J2045" s="1" t="s">
        <v>8507</v>
      </c>
      <c r="K2045" s="1" t="s">
        <v>700</v>
      </c>
      <c r="L2045" s="1" t="s">
        <v>11507</v>
      </c>
      <c r="M2045" s="1" t="s">
        <v>17077</v>
      </c>
    </row>
    <row r="2046">
      <c r="A2046" s="1" t="s">
        <v>17078</v>
      </c>
      <c r="B2046" s="1" t="s">
        <v>7</v>
      </c>
      <c r="C2046" s="1" t="s">
        <v>2731</v>
      </c>
      <c r="F2046" s="1" t="s">
        <v>17079</v>
      </c>
      <c r="G2046" s="1" t="s">
        <v>8672</v>
      </c>
      <c r="H2046" s="1" t="s">
        <v>17080</v>
      </c>
      <c r="I2046" s="1">
        <v>2016.0</v>
      </c>
      <c r="J2046" s="1" t="s">
        <v>9076</v>
      </c>
      <c r="K2046" s="1" t="s">
        <v>1044</v>
      </c>
      <c r="L2046" s="1" t="s">
        <v>9093</v>
      </c>
      <c r="M2046" s="1" t="s">
        <v>17081</v>
      </c>
    </row>
    <row r="2047">
      <c r="A2047" s="1" t="s">
        <v>17082</v>
      </c>
      <c r="B2047" s="1" t="s">
        <v>6</v>
      </c>
      <c r="C2047" s="1" t="s">
        <v>2732</v>
      </c>
      <c r="D2047" s="1"/>
      <c r="E2047" s="1" t="s">
        <v>17083</v>
      </c>
      <c r="F2047" s="1" t="s">
        <v>17084</v>
      </c>
      <c r="G2047" s="1" t="s">
        <v>8513</v>
      </c>
      <c r="H2047" s="1" t="s">
        <v>17085</v>
      </c>
      <c r="I2047" s="1">
        <v>2019.0</v>
      </c>
      <c r="J2047" s="1" t="s">
        <v>8493</v>
      </c>
      <c r="K2047" s="1" t="s">
        <v>803</v>
      </c>
      <c r="L2047" s="1" t="s">
        <v>11691</v>
      </c>
      <c r="M2047" s="1" t="s">
        <v>17086</v>
      </c>
    </row>
    <row r="2048">
      <c r="A2048" s="1" t="s">
        <v>17087</v>
      </c>
      <c r="B2048" s="1" t="s">
        <v>6</v>
      </c>
      <c r="C2048" s="1" t="s">
        <v>2733</v>
      </c>
      <c r="D2048" s="1"/>
      <c r="E2048" s="1" t="s">
        <v>9659</v>
      </c>
      <c r="F2048" s="1" t="s">
        <v>17088</v>
      </c>
      <c r="G2048" s="1" t="s">
        <v>17089</v>
      </c>
      <c r="H2048" s="1" t="s">
        <v>9615</v>
      </c>
      <c r="I2048" s="1">
        <v>2019.0</v>
      </c>
      <c r="J2048" s="1" t="s">
        <v>8507</v>
      </c>
      <c r="K2048" s="1" t="s">
        <v>876</v>
      </c>
      <c r="L2048" s="1" t="s">
        <v>8590</v>
      </c>
      <c r="M2048" s="1" t="s">
        <v>17090</v>
      </c>
    </row>
    <row r="2049">
      <c r="A2049" s="1" t="s">
        <v>17091</v>
      </c>
      <c r="B2049" s="1" t="s">
        <v>6</v>
      </c>
      <c r="C2049" s="1" t="s">
        <v>2734</v>
      </c>
      <c r="D2049" s="1"/>
      <c r="E2049" s="1" t="s">
        <v>13400</v>
      </c>
      <c r="F2049" s="1" t="s">
        <v>17092</v>
      </c>
      <c r="G2049" s="1" t="s">
        <v>9545</v>
      </c>
      <c r="H2049" s="1" t="s">
        <v>17093</v>
      </c>
      <c r="I2049" s="1">
        <v>2015.0</v>
      </c>
      <c r="J2049" s="1" t="s">
        <v>8547</v>
      </c>
      <c r="K2049" s="1" t="s">
        <v>559</v>
      </c>
      <c r="L2049" s="1" t="s">
        <v>8681</v>
      </c>
      <c r="M2049" s="1" t="s">
        <v>17094</v>
      </c>
    </row>
    <row r="2050">
      <c r="A2050" s="1" t="s">
        <v>17095</v>
      </c>
      <c r="B2050" s="1" t="s">
        <v>7</v>
      </c>
      <c r="C2050" s="1" t="s">
        <v>2735</v>
      </c>
      <c r="F2050" s="1" t="s">
        <v>17096</v>
      </c>
      <c r="G2050" s="1" t="s">
        <v>8611</v>
      </c>
      <c r="H2050" s="1" t="s">
        <v>9698</v>
      </c>
      <c r="I2050" s="1">
        <v>2014.0</v>
      </c>
      <c r="J2050" s="1" t="s">
        <v>8613</v>
      </c>
      <c r="K2050" s="1" t="s">
        <v>536</v>
      </c>
      <c r="L2050" s="1" t="s">
        <v>10112</v>
      </c>
      <c r="M2050" s="1" t="s">
        <v>17097</v>
      </c>
    </row>
    <row r="2051">
      <c r="A2051" s="1" t="s">
        <v>17098</v>
      </c>
      <c r="B2051" s="1" t="s">
        <v>6</v>
      </c>
      <c r="C2051" s="1" t="s">
        <v>2736</v>
      </c>
      <c r="D2051" s="1"/>
      <c r="E2051" s="1" t="s">
        <v>17099</v>
      </c>
      <c r="F2051" s="1" t="s">
        <v>17100</v>
      </c>
      <c r="G2051" s="1" t="s">
        <v>9545</v>
      </c>
      <c r="H2051" s="1" t="s">
        <v>8830</v>
      </c>
      <c r="I2051" s="1">
        <v>2016.0</v>
      </c>
      <c r="J2051" s="1" t="s">
        <v>8493</v>
      </c>
      <c r="K2051" s="1" t="s">
        <v>886</v>
      </c>
      <c r="L2051" s="1" t="s">
        <v>8709</v>
      </c>
      <c r="M2051" s="1" t="s">
        <v>17101</v>
      </c>
    </row>
    <row r="2052">
      <c r="A2052" s="1" t="s">
        <v>17102</v>
      </c>
      <c r="B2052" s="1" t="s">
        <v>7</v>
      </c>
      <c r="C2052" s="1" t="s">
        <v>2737</v>
      </c>
      <c r="F2052" s="1" t="s">
        <v>17103</v>
      </c>
      <c r="G2052" s="1" t="s">
        <v>8513</v>
      </c>
      <c r="H2052" s="1" t="s">
        <v>10217</v>
      </c>
      <c r="I2052" s="1">
        <v>2018.0</v>
      </c>
      <c r="J2052" s="1" t="s">
        <v>8547</v>
      </c>
      <c r="K2052" s="1" t="s">
        <v>536</v>
      </c>
      <c r="L2052" s="1" t="s">
        <v>11433</v>
      </c>
      <c r="M2052" s="1" t="s">
        <v>17104</v>
      </c>
    </row>
    <row r="2053">
      <c r="A2053" s="1" t="s">
        <v>17105</v>
      </c>
      <c r="B2053" s="1" t="s">
        <v>7</v>
      </c>
      <c r="C2053" s="1" t="s">
        <v>2738</v>
      </c>
      <c r="F2053" s="1" t="s">
        <v>17106</v>
      </c>
      <c r="G2053" s="1" t="s">
        <v>8513</v>
      </c>
      <c r="H2053" s="1" t="s">
        <v>9092</v>
      </c>
      <c r="I2053" s="1">
        <v>2019.0</v>
      </c>
      <c r="J2053" s="1" t="s">
        <v>8547</v>
      </c>
      <c r="K2053" s="1" t="s">
        <v>536</v>
      </c>
      <c r="L2053" s="1" t="s">
        <v>9826</v>
      </c>
      <c r="M2053" s="1" t="s">
        <v>17107</v>
      </c>
    </row>
    <row r="2054">
      <c r="A2054" s="1" t="s">
        <v>17108</v>
      </c>
      <c r="B2054" s="1" t="s">
        <v>7</v>
      </c>
      <c r="C2054" s="1" t="s">
        <v>2739</v>
      </c>
      <c r="D2054" s="1"/>
      <c r="E2054" s="1" t="s">
        <v>17109</v>
      </c>
      <c r="G2054" s="1" t="s">
        <v>8513</v>
      </c>
      <c r="H2054" s="1" t="s">
        <v>12671</v>
      </c>
      <c r="I2054" s="1">
        <v>2018.0</v>
      </c>
      <c r="J2054" s="1" t="s">
        <v>8493</v>
      </c>
      <c r="K2054" s="1" t="s">
        <v>536</v>
      </c>
      <c r="L2054" s="1" t="s">
        <v>17110</v>
      </c>
      <c r="M2054" s="1" t="s">
        <v>17111</v>
      </c>
    </row>
    <row r="2055">
      <c r="A2055" s="1" t="s">
        <v>17112</v>
      </c>
      <c r="B2055" s="1" t="s">
        <v>6</v>
      </c>
      <c r="C2055" s="1" t="s">
        <v>2740</v>
      </c>
      <c r="D2055" s="1"/>
      <c r="E2055" s="1" t="s">
        <v>17113</v>
      </c>
      <c r="F2055" s="1" t="s">
        <v>17114</v>
      </c>
      <c r="G2055" s="1" t="s">
        <v>8513</v>
      </c>
      <c r="H2055" s="1" t="s">
        <v>10069</v>
      </c>
      <c r="I2055" s="1">
        <v>2001.0</v>
      </c>
      <c r="J2055" s="1" t="s">
        <v>8515</v>
      </c>
      <c r="K2055" s="1" t="s">
        <v>582</v>
      </c>
      <c r="L2055" s="1" t="s">
        <v>14646</v>
      </c>
      <c r="M2055" s="1" t="s">
        <v>17115</v>
      </c>
    </row>
    <row r="2056">
      <c r="A2056" s="1" t="s">
        <v>17116</v>
      </c>
      <c r="B2056" s="1" t="s">
        <v>6</v>
      </c>
      <c r="C2056" s="1" t="s">
        <v>2741</v>
      </c>
      <c r="D2056" s="1"/>
      <c r="E2056" s="1" t="s">
        <v>17117</v>
      </c>
      <c r="F2056" s="1" t="s">
        <v>17118</v>
      </c>
      <c r="G2056" s="1" t="s">
        <v>8545</v>
      </c>
      <c r="H2056" s="1" t="s">
        <v>13446</v>
      </c>
      <c r="I2056" s="1">
        <v>2019.0</v>
      </c>
      <c r="J2056" s="1" t="s">
        <v>8547</v>
      </c>
      <c r="K2056" s="1" t="s">
        <v>1204</v>
      </c>
      <c r="L2056" s="1" t="s">
        <v>8772</v>
      </c>
      <c r="M2056" s="1" t="s">
        <v>17119</v>
      </c>
    </row>
    <row r="2057">
      <c r="A2057" s="1" t="s">
        <v>17120</v>
      </c>
      <c r="B2057" s="1" t="s">
        <v>6</v>
      </c>
      <c r="C2057" s="1" t="s">
        <v>2742</v>
      </c>
      <c r="D2057" s="1"/>
      <c r="E2057" s="1" t="s">
        <v>17121</v>
      </c>
      <c r="F2057" s="1" t="s">
        <v>17122</v>
      </c>
      <c r="G2057" s="1" t="s">
        <v>8611</v>
      </c>
      <c r="H2057" s="1" t="s">
        <v>10827</v>
      </c>
      <c r="I2057" s="1">
        <v>2015.0</v>
      </c>
      <c r="J2057" s="1" t="s">
        <v>8507</v>
      </c>
      <c r="K2057" s="1" t="s">
        <v>805</v>
      </c>
      <c r="L2057" s="1" t="s">
        <v>8620</v>
      </c>
      <c r="M2057" s="1" t="s">
        <v>17123</v>
      </c>
    </row>
    <row r="2058">
      <c r="A2058" s="1" t="s">
        <v>17124</v>
      </c>
      <c r="B2058" s="1" t="s">
        <v>7</v>
      </c>
      <c r="C2058" s="1" t="s">
        <v>2743</v>
      </c>
      <c r="F2058" s="1" t="s">
        <v>17125</v>
      </c>
      <c r="G2058" s="1" t="s">
        <v>9530</v>
      </c>
      <c r="H2058" s="1" t="s">
        <v>9442</v>
      </c>
      <c r="I2058" s="1">
        <v>2011.0</v>
      </c>
      <c r="J2058" s="1" t="s">
        <v>8547</v>
      </c>
      <c r="K2058" s="1" t="s">
        <v>536</v>
      </c>
      <c r="L2058" s="1" t="s">
        <v>8717</v>
      </c>
      <c r="M2058" s="1" t="s">
        <v>17126</v>
      </c>
    </row>
    <row r="2059">
      <c r="A2059" s="1" t="s">
        <v>17127</v>
      </c>
      <c r="B2059" s="1" t="s">
        <v>7</v>
      </c>
      <c r="C2059" s="1" t="s">
        <v>2744</v>
      </c>
      <c r="G2059" s="1" t="s">
        <v>8722</v>
      </c>
      <c r="H2059" s="1" t="s">
        <v>11037</v>
      </c>
      <c r="I2059" s="1">
        <v>2019.0</v>
      </c>
      <c r="J2059" s="1" t="s">
        <v>8493</v>
      </c>
      <c r="K2059" s="1" t="s">
        <v>536</v>
      </c>
      <c r="L2059" s="1" t="s">
        <v>8570</v>
      </c>
      <c r="M2059" s="1" t="s">
        <v>17128</v>
      </c>
    </row>
    <row r="2060">
      <c r="A2060" s="1" t="s">
        <v>17129</v>
      </c>
      <c r="B2060" s="1" t="s">
        <v>7</v>
      </c>
      <c r="C2060" s="1" t="s">
        <v>2745</v>
      </c>
      <c r="D2060" s="1"/>
      <c r="E2060" s="1" t="s">
        <v>17130</v>
      </c>
      <c r="F2060" s="1" t="s">
        <v>17131</v>
      </c>
      <c r="H2060" s="1" t="s">
        <v>10182</v>
      </c>
      <c r="I2060" s="1">
        <v>2008.0</v>
      </c>
      <c r="J2060" s="1" t="s">
        <v>8547</v>
      </c>
      <c r="K2060" s="1" t="s">
        <v>536</v>
      </c>
      <c r="L2060" s="1" t="s">
        <v>8595</v>
      </c>
      <c r="M2060" s="1" t="s">
        <v>17132</v>
      </c>
    </row>
    <row r="2061">
      <c r="A2061" s="1" t="s">
        <v>17133</v>
      </c>
      <c r="B2061" s="1" t="s">
        <v>6</v>
      </c>
      <c r="C2061" s="1" t="s">
        <v>2746</v>
      </c>
      <c r="D2061" s="1"/>
      <c r="E2061" s="1" t="s">
        <v>17134</v>
      </c>
      <c r="F2061" s="1" t="s">
        <v>17135</v>
      </c>
      <c r="G2061" s="1" t="s">
        <v>8513</v>
      </c>
      <c r="H2061" s="1" t="s">
        <v>8540</v>
      </c>
      <c r="I2061" s="1">
        <v>1996.0</v>
      </c>
      <c r="J2061" s="1" t="s">
        <v>8507</v>
      </c>
      <c r="K2061" s="1" t="s">
        <v>876</v>
      </c>
      <c r="L2061" s="1" t="s">
        <v>8783</v>
      </c>
      <c r="M2061" s="1" t="s">
        <v>17136</v>
      </c>
    </row>
    <row r="2062">
      <c r="A2062" s="1" t="s">
        <v>17137</v>
      </c>
      <c r="B2062" s="1" t="s">
        <v>6</v>
      </c>
      <c r="C2062" s="1" t="s">
        <v>2747</v>
      </c>
      <c r="D2062" s="1"/>
      <c r="E2062" s="1" t="s">
        <v>10539</v>
      </c>
      <c r="F2062" s="1" t="s">
        <v>17138</v>
      </c>
      <c r="G2062" s="1" t="s">
        <v>9545</v>
      </c>
      <c r="H2062" s="1" t="s">
        <v>12305</v>
      </c>
      <c r="I2062" s="1">
        <v>2018.0</v>
      </c>
      <c r="J2062" s="1" t="s">
        <v>8493</v>
      </c>
      <c r="K2062" s="1" t="s">
        <v>546</v>
      </c>
      <c r="L2062" s="1" t="s">
        <v>8681</v>
      </c>
      <c r="M2062" s="1" t="s">
        <v>17139</v>
      </c>
    </row>
    <row r="2063">
      <c r="A2063" s="1" t="s">
        <v>17140</v>
      </c>
      <c r="B2063" s="1" t="s">
        <v>7</v>
      </c>
      <c r="C2063" s="1" t="s">
        <v>2748</v>
      </c>
      <c r="G2063" s="1" t="s">
        <v>8513</v>
      </c>
      <c r="H2063" s="1" t="s">
        <v>8947</v>
      </c>
      <c r="I2063" s="1">
        <v>2019.0</v>
      </c>
      <c r="J2063" s="1" t="s">
        <v>8493</v>
      </c>
      <c r="K2063" s="1" t="s">
        <v>536</v>
      </c>
      <c r="L2063" s="1" t="s">
        <v>17141</v>
      </c>
      <c r="M2063" s="1" t="s">
        <v>17142</v>
      </c>
    </row>
    <row r="2064">
      <c r="A2064" s="1" t="s">
        <v>17143</v>
      </c>
      <c r="B2064" s="1" t="s">
        <v>6</v>
      </c>
      <c r="C2064" s="1" t="s">
        <v>2749</v>
      </c>
      <c r="D2064" s="1"/>
      <c r="E2064" s="1" t="s">
        <v>17144</v>
      </c>
      <c r="G2064" s="1" t="s">
        <v>11347</v>
      </c>
      <c r="H2064" s="1" t="s">
        <v>12430</v>
      </c>
      <c r="I2064" s="1">
        <v>2013.0</v>
      </c>
      <c r="J2064" s="1" t="s">
        <v>8493</v>
      </c>
      <c r="K2064" s="1" t="s">
        <v>1303</v>
      </c>
      <c r="L2064" s="1" t="s">
        <v>8663</v>
      </c>
      <c r="M2064" s="1" t="s">
        <v>17145</v>
      </c>
    </row>
    <row r="2065">
      <c r="A2065" s="1" t="s">
        <v>17146</v>
      </c>
      <c r="B2065" s="1" t="s">
        <v>6</v>
      </c>
      <c r="C2065" s="1" t="s">
        <v>2750</v>
      </c>
      <c r="D2065" s="1"/>
      <c r="E2065" s="1" t="s">
        <v>17147</v>
      </c>
      <c r="F2065" s="1" t="s">
        <v>17148</v>
      </c>
      <c r="G2065" s="1" t="s">
        <v>8513</v>
      </c>
      <c r="H2065" s="1" t="s">
        <v>17149</v>
      </c>
      <c r="I2065" s="1">
        <v>2012.0</v>
      </c>
      <c r="J2065" s="1" t="s">
        <v>8645</v>
      </c>
      <c r="K2065" s="1" t="s">
        <v>1034</v>
      </c>
      <c r="L2065" s="1" t="s">
        <v>8697</v>
      </c>
      <c r="M2065" s="1" t="s">
        <v>17150</v>
      </c>
    </row>
    <row r="2066">
      <c r="A2066" s="1" t="s">
        <v>17151</v>
      </c>
      <c r="B2066" s="1" t="s">
        <v>6</v>
      </c>
      <c r="C2066" s="1" t="s">
        <v>2751</v>
      </c>
      <c r="D2066" s="1"/>
      <c r="E2066" s="1" t="s">
        <v>16216</v>
      </c>
      <c r="F2066" s="1" t="s">
        <v>17152</v>
      </c>
      <c r="G2066" s="1" t="s">
        <v>8513</v>
      </c>
      <c r="H2066" s="1" t="s">
        <v>9060</v>
      </c>
      <c r="I2066" s="1">
        <v>2001.0</v>
      </c>
      <c r="J2066" s="1" t="s">
        <v>8507</v>
      </c>
      <c r="K2066" s="1" t="s">
        <v>620</v>
      </c>
      <c r="L2066" s="1" t="s">
        <v>8783</v>
      </c>
      <c r="M2066" s="1" t="s">
        <v>17153</v>
      </c>
    </row>
    <row r="2067">
      <c r="A2067" s="1" t="s">
        <v>17154</v>
      </c>
      <c r="B2067" s="1" t="s">
        <v>6</v>
      </c>
      <c r="C2067" s="1" t="s">
        <v>2752</v>
      </c>
      <c r="D2067" s="1"/>
      <c r="E2067" s="1" t="s">
        <v>17155</v>
      </c>
      <c r="F2067" s="1" t="s">
        <v>17156</v>
      </c>
      <c r="H2067" s="1" t="s">
        <v>17157</v>
      </c>
      <c r="I2067" s="1">
        <v>2017.0</v>
      </c>
      <c r="J2067" s="1" t="s">
        <v>8680</v>
      </c>
      <c r="K2067" s="1" t="s">
        <v>530</v>
      </c>
      <c r="L2067" s="1" t="s">
        <v>8646</v>
      </c>
      <c r="M2067" s="1" t="s">
        <v>17158</v>
      </c>
    </row>
    <row r="2068">
      <c r="A2068" s="1" t="s">
        <v>17159</v>
      </c>
      <c r="B2068" s="1" t="s">
        <v>6</v>
      </c>
      <c r="C2068" s="1" t="s">
        <v>2753</v>
      </c>
      <c r="D2068" s="1"/>
      <c r="E2068" s="1" t="s">
        <v>17160</v>
      </c>
      <c r="F2068" s="1" t="s">
        <v>17161</v>
      </c>
      <c r="G2068" s="1" t="s">
        <v>9043</v>
      </c>
      <c r="H2068" s="1" t="s">
        <v>17162</v>
      </c>
      <c r="I2068" s="1">
        <v>2017.0</v>
      </c>
      <c r="J2068" s="1" t="s">
        <v>8613</v>
      </c>
      <c r="K2068" s="1" t="s">
        <v>700</v>
      </c>
      <c r="L2068" s="1" t="s">
        <v>8663</v>
      </c>
      <c r="M2068" s="1" t="s">
        <v>17163</v>
      </c>
    </row>
    <row r="2069">
      <c r="A2069" s="1" t="s">
        <v>17164</v>
      </c>
      <c r="B2069" s="1" t="s">
        <v>6</v>
      </c>
      <c r="C2069" s="1" t="s">
        <v>2754</v>
      </c>
      <c r="D2069" s="1"/>
      <c r="E2069" s="1" t="s">
        <v>17165</v>
      </c>
      <c r="F2069" s="1" t="s">
        <v>17166</v>
      </c>
      <c r="G2069" s="1" t="s">
        <v>8638</v>
      </c>
      <c r="H2069" s="1" t="s">
        <v>13208</v>
      </c>
      <c r="I2069" s="1">
        <v>2014.0</v>
      </c>
      <c r="J2069" s="1" t="s">
        <v>8493</v>
      </c>
      <c r="K2069" s="1" t="s">
        <v>546</v>
      </c>
      <c r="L2069" s="1" t="s">
        <v>12886</v>
      </c>
      <c r="M2069" s="1" t="s">
        <v>17167</v>
      </c>
    </row>
    <row r="2070">
      <c r="A2070" s="1" t="s">
        <v>17168</v>
      </c>
      <c r="B2070" s="1" t="s">
        <v>7</v>
      </c>
      <c r="C2070" s="1" t="s">
        <v>2755</v>
      </c>
      <c r="G2070" s="1" t="s">
        <v>8513</v>
      </c>
      <c r="H2070" s="1" t="s">
        <v>17169</v>
      </c>
      <c r="I2070" s="1">
        <v>2019.0</v>
      </c>
      <c r="J2070" s="1" t="s">
        <v>8493</v>
      </c>
      <c r="K2070" s="1" t="s">
        <v>571</v>
      </c>
      <c r="L2070" s="1" t="s">
        <v>8796</v>
      </c>
      <c r="M2070" s="1" t="s">
        <v>17170</v>
      </c>
    </row>
    <row r="2071">
      <c r="A2071" s="1" t="s">
        <v>17171</v>
      </c>
      <c r="B2071" s="1" t="s">
        <v>6</v>
      </c>
      <c r="C2071" s="1" t="s">
        <v>2756</v>
      </c>
      <c r="D2071" s="1"/>
      <c r="E2071" s="1" t="s">
        <v>17172</v>
      </c>
      <c r="F2071" s="1" t="s">
        <v>17173</v>
      </c>
      <c r="G2071" s="1" t="s">
        <v>8513</v>
      </c>
      <c r="H2071" s="1" t="s">
        <v>17174</v>
      </c>
      <c r="I2071" s="1">
        <v>2019.0</v>
      </c>
      <c r="J2071" s="1" t="s">
        <v>8547</v>
      </c>
      <c r="K2071" s="1" t="s">
        <v>595</v>
      </c>
      <c r="L2071" s="1" t="s">
        <v>12766</v>
      </c>
      <c r="M2071" s="1" t="s">
        <v>17175</v>
      </c>
    </row>
    <row r="2072">
      <c r="A2072" s="1" t="s">
        <v>17176</v>
      </c>
      <c r="B2072" s="1" t="s">
        <v>6</v>
      </c>
      <c r="C2072" s="1" t="s">
        <v>2757</v>
      </c>
      <c r="D2072" s="1"/>
      <c r="E2072" s="1" t="s">
        <v>17177</v>
      </c>
      <c r="F2072" s="1" t="s">
        <v>17178</v>
      </c>
      <c r="G2072" s="1" t="s">
        <v>8513</v>
      </c>
      <c r="H2072" s="1" t="s">
        <v>14752</v>
      </c>
      <c r="I2072" s="1">
        <v>2018.0</v>
      </c>
      <c r="J2072" s="1" t="s">
        <v>8493</v>
      </c>
      <c r="K2072" s="1" t="s">
        <v>538</v>
      </c>
      <c r="L2072" s="1" t="s">
        <v>16976</v>
      </c>
      <c r="M2072" s="1" t="s">
        <v>17179</v>
      </c>
    </row>
    <row r="2073">
      <c r="A2073" s="1" t="s">
        <v>17180</v>
      </c>
      <c r="B2073" s="1" t="s">
        <v>6</v>
      </c>
      <c r="C2073" s="1" t="s">
        <v>2758</v>
      </c>
      <c r="D2073" s="1"/>
      <c r="E2073" s="1" t="s">
        <v>17181</v>
      </c>
      <c r="F2073" s="1" t="s">
        <v>17182</v>
      </c>
      <c r="G2073" s="1" t="s">
        <v>8513</v>
      </c>
      <c r="H2073" s="1" t="s">
        <v>10127</v>
      </c>
      <c r="I2073" s="1">
        <v>2020.0</v>
      </c>
      <c r="J2073" s="1" t="s">
        <v>8507</v>
      </c>
      <c r="K2073" s="1" t="s">
        <v>567</v>
      </c>
      <c r="L2073" s="1" t="s">
        <v>8783</v>
      </c>
      <c r="M2073" s="1" t="s">
        <v>17183</v>
      </c>
    </row>
    <row r="2074">
      <c r="A2074" s="1" t="s">
        <v>17184</v>
      </c>
      <c r="B2074" s="1" t="s">
        <v>7</v>
      </c>
      <c r="C2074" s="1" t="s">
        <v>2759</v>
      </c>
      <c r="F2074" s="1" t="s">
        <v>17185</v>
      </c>
      <c r="G2074" s="1" t="s">
        <v>8655</v>
      </c>
      <c r="H2074" s="1" t="s">
        <v>9655</v>
      </c>
      <c r="I2074" s="1">
        <v>2020.0</v>
      </c>
      <c r="J2074" s="1" t="s">
        <v>8493</v>
      </c>
      <c r="K2074" s="1" t="s">
        <v>536</v>
      </c>
      <c r="L2074" s="1" t="s">
        <v>9550</v>
      </c>
      <c r="M2074" s="1" t="s">
        <v>17186</v>
      </c>
    </row>
    <row r="2075">
      <c r="A2075" s="1" t="s">
        <v>17187</v>
      </c>
      <c r="B2075" s="1" t="s">
        <v>7</v>
      </c>
      <c r="C2075" s="1" t="s">
        <v>2760</v>
      </c>
      <c r="F2075" s="1" t="s">
        <v>17188</v>
      </c>
      <c r="G2075" s="1" t="s">
        <v>9367</v>
      </c>
      <c r="H2075" s="1" t="s">
        <v>13413</v>
      </c>
      <c r="I2075" s="1">
        <v>2006.0</v>
      </c>
      <c r="J2075" s="1" t="s">
        <v>8493</v>
      </c>
      <c r="K2075" s="1" t="s">
        <v>571</v>
      </c>
      <c r="L2075" s="1" t="s">
        <v>11720</v>
      </c>
      <c r="M2075" s="1" t="s">
        <v>17189</v>
      </c>
    </row>
    <row r="2076">
      <c r="A2076" s="1" t="s">
        <v>17190</v>
      </c>
      <c r="B2076" s="1" t="s">
        <v>7</v>
      </c>
      <c r="C2076" s="1" t="s">
        <v>2761</v>
      </c>
      <c r="F2076" s="1" t="s">
        <v>17191</v>
      </c>
      <c r="H2076" s="1" t="s">
        <v>9075</v>
      </c>
      <c r="I2076" s="1">
        <v>2019.0</v>
      </c>
      <c r="J2076" s="1" t="s">
        <v>8493</v>
      </c>
      <c r="K2076" s="1" t="s">
        <v>536</v>
      </c>
      <c r="L2076" s="1" t="s">
        <v>9631</v>
      </c>
      <c r="M2076" s="1" t="s">
        <v>17192</v>
      </c>
    </row>
    <row r="2077">
      <c r="A2077" s="1" t="s">
        <v>17193</v>
      </c>
      <c r="B2077" s="1" t="s">
        <v>6</v>
      </c>
      <c r="C2077" s="1" t="s">
        <v>2762</v>
      </c>
      <c r="D2077" s="1"/>
      <c r="E2077" s="1" t="s">
        <v>17194</v>
      </c>
      <c r="F2077" s="1" t="s">
        <v>17195</v>
      </c>
      <c r="G2077" s="1" t="s">
        <v>8513</v>
      </c>
      <c r="H2077" s="1" t="s">
        <v>10531</v>
      </c>
      <c r="I2077" s="1">
        <v>2019.0</v>
      </c>
      <c r="J2077" s="1" t="s">
        <v>8507</v>
      </c>
      <c r="K2077" s="1" t="s">
        <v>563</v>
      </c>
      <c r="L2077" s="1" t="s">
        <v>8948</v>
      </c>
      <c r="M2077" s="1" t="s">
        <v>17196</v>
      </c>
    </row>
    <row r="2078">
      <c r="A2078" s="1" t="s">
        <v>17197</v>
      </c>
      <c r="B2078" s="1" t="s">
        <v>6</v>
      </c>
      <c r="C2078" s="1" t="s">
        <v>2763</v>
      </c>
      <c r="D2078" s="1"/>
      <c r="E2078" s="1" t="s">
        <v>17198</v>
      </c>
      <c r="G2078" s="1" t="s">
        <v>8513</v>
      </c>
      <c r="H2078" s="1" t="s">
        <v>17199</v>
      </c>
      <c r="I2078" s="1">
        <v>2016.0</v>
      </c>
      <c r="J2078" s="1" t="s">
        <v>8613</v>
      </c>
      <c r="K2078" s="1" t="s">
        <v>947</v>
      </c>
      <c r="L2078" s="1" t="s">
        <v>8646</v>
      </c>
      <c r="M2078" s="1" t="s">
        <v>17200</v>
      </c>
    </row>
    <row r="2079">
      <c r="A2079" s="1" t="s">
        <v>17201</v>
      </c>
      <c r="B2079" s="1" t="s">
        <v>6</v>
      </c>
      <c r="C2079" s="1" t="s">
        <v>2764</v>
      </c>
      <c r="D2079" s="1"/>
      <c r="E2079" s="1" t="s">
        <v>17202</v>
      </c>
      <c r="F2079" s="1" t="s">
        <v>17203</v>
      </c>
      <c r="G2079" s="1" t="s">
        <v>17204</v>
      </c>
      <c r="H2079" s="1" t="s">
        <v>12594</v>
      </c>
      <c r="I2079" s="1">
        <v>2019.0</v>
      </c>
      <c r="J2079" s="1" t="s">
        <v>8493</v>
      </c>
      <c r="K2079" s="1" t="s">
        <v>805</v>
      </c>
      <c r="L2079" s="1" t="s">
        <v>8590</v>
      </c>
      <c r="M2079" s="1" t="s">
        <v>17205</v>
      </c>
    </row>
    <row r="2080">
      <c r="A2080" s="1" t="s">
        <v>17206</v>
      </c>
      <c r="B2080" s="1" t="s">
        <v>6</v>
      </c>
      <c r="C2080" s="1" t="s">
        <v>2765</v>
      </c>
      <c r="D2080" s="1"/>
      <c r="E2080" s="1" t="s">
        <v>12336</v>
      </c>
      <c r="F2080" s="1" t="s">
        <v>17207</v>
      </c>
      <c r="G2080" s="1" t="s">
        <v>8527</v>
      </c>
      <c r="H2080" s="1" t="s">
        <v>8729</v>
      </c>
      <c r="I2080" s="1">
        <v>2010.0</v>
      </c>
      <c r="J2080" s="1" t="s">
        <v>8493</v>
      </c>
      <c r="K2080" s="1" t="s">
        <v>576</v>
      </c>
      <c r="L2080" s="1" t="s">
        <v>8724</v>
      </c>
      <c r="M2080" s="1" t="s">
        <v>17208</v>
      </c>
    </row>
    <row r="2081">
      <c r="A2081" s="1" t="s">
        <v>17209</v>
      </c>
      <c r="B2081" s="1" t="s">
        <v>6</v>
      </c>
      <c r="C2081" s="1" t="s">
        <v>2766</v>
      </c>
      <c r="D2081" s="1"/>
      <c r="E2081" s="1" t="s">
        <v>12336</v>
      </c>
      <c r="F2081" s="1" t="s">
        <v>17210</v>
      </c>
      <c r="G2081" s="1" t="s">
        <v>8527</v>
      </c>
      <c r="H2081" s="1" t="s">
        <v>8729</v>
      </c>
      <c r="I2081" s="1">
        <v>2011.0</v>
      </c>
      <c r="J2081" s="1" t="s">
        <v>8613</v>
      </c>
      <c r="K2081" s="1" t="s">
        <v>599</v>
      </c>
      <c r="L2081" s="1" t="s">
        <v>8772</v>
      </c>
      <c r="M2081" s="1" t="s">
        <v>17211</v>
      </c>
    </row>
    <row r="2082">
      <c r="A2082" s="1" t="s">
        <v>17212</v>
      </c>
      <c r="B2082" s="1" t="s">
        <v>6</v>
      </c>
      <c r="C2082" s="1" t="s">
        <v>2767</v>
      </c>
      <c r="D2082" s="1"/>
      <c r="E2082" s="1" t="s">
        <v>12336</v>
      </c>
      <c r="F2082" s="1" t="s">
        <v>17213</v>
      </c>
      <c r="G2082" s="1" t="s">
        <v>8527</v>
      </c>
      <c r="H2082" s="1" t="s">
        <v>8729</v>
      </c>
      <c r="I2082" s="1">
        <v>2014.0</v>
      </c>
      <c r="J2082" s="1" t="s">
        <v>8613</v>
      </c>
      <c r="K2082" s="1" t="s">
        <v>546</v>
      </c>
      <c r="L2082" s="1" t="s">
        <v>8724</v>
      </c>
      <c r="M2082" s="1" t="s">
        <v>17214</v>
      </c>
    </row>
    <row r="2083">
      <c r="A2083" s="1" t="s">
        <v>17215</v>
      </c>
      <c r="B2083" s="1" t="s">
        <v>7</v>
      </c>
      <c r="C2083" s="1" t="s">
        <v>2768</v>
      </c>
      <c r="F2083" s="1" t="s">
        <v>17216</v>
      </c>
      <c r="G2083" s="1" t="s">
        <v>8527</v>
      </c>
      <c r="H2083" s="1" t="s">
        <v>17217</v>
      </c>
      <c r="I2083" s="1">
        <v>2009.0</v>
      </c>
      <c r="J2083" s="1" t="s">
        <v>8547</v>
      </c>
      <c r="K2083" s="1" t="s">
        <v>536</v>
      </c>
      <c r="L2083" s="1" t="s">
        <v>8565</v>
      </c>
      <c r="M2083" s="1" t="s">
        <v>17218</v>
      </c>
    </row>
    <row r="2084">
      <c r="A2084" s="1" t="s">
        <v>17219</v>
      </c>
      <c r="B2084" s="1" t="s">
        <v>7</v>
      </c>
      <c r="C2084" s="1" t="s">
        <v>2769</v>
      </c>
      <c r="F2084" s="1" t="s">
        <v>17220</v>
      </c>
      <c r="H2084" s="1" t="s">
        <v>13069</v>
      </c>
      <c r="I2084" s="1">
        <v>2016.0</v>
      </c>
      <c r="J2084" s="1" t="s">
        <v>8547</v>
      </c>
      <c r="K2084" s="1" t="s">
        <v>536</v>
      </c>
      <c r="L2084" s="1" t="s">
        <v>8595</v>
      </c>
      <c r="M2084" s="1" t="s">
        <v>17221</v>
      </c>
    </row>
    <row r="2085">
      <c r="A2085" s="1" t="s">
        <v>17222</v>
      </c>
      <c r="B2085" s="1" t="s">
        <v>7</v>
      </c>
      <c r="C2085" s="1" t="s">
        <v>2770</v>
      </c>
      <c r="F2085" s="1" t="s">
        <v>17223</v>
      </c>
      <c r="G2085" s="1" t="s">
        <v>17224</v>
      </c>
      <c r="H2085" s="1" t="s">
        <v>10051</v>
      </c>
      <c r="I2085" s="1">
        <v>2020.0</v>
      </c>
      <c r="J2085" s="1" t="s">
        <v>8493</v>
      </c>
      <c r="K2085" s="1" t="s">
        <v>526</v>
      </c>
      <c r="L2085" s="1" t="s">
        <v>8668</v>
      </c>
      <c r="M2085" s="1" t="s">
        <v>17225</v>
      </c>
    </row>
    <row r="2086">
      <c r="A2086" s="1" t="s">
        <v>17226</v>
      </c>
      <c r="B2086" s="1" t="s">
        <v>6</v>
      </c>
      <c r="C2086" s="1" t="s">
        <v>2771</v>
      </c>
      <c r="D2086" s="1"/>
      <c r="E2086" s="1" t="s">
        <v>17227</v>
      </c>
      <c r="F2086" s="1" t="s">
        <v>17228</v>
      </c>
      <c r="G2086" s="1" t="s">
        <v>8513</v>
      </c>
      <c r="H2086" s="1" t="s">
        <v>17229</v>
      </c>
      <c r="I2086" s="1">
        <v>2017.0</v>
      </c>
      <c r="J2086" s="1" t="s">
        <v>8493</v>
      </c>
      <c r="K2086" s="1" t="s">
        <v>673</v>
      </c>
      <c r="L2086" s="1" t="s">
        <v>8697</v>
      </c>
      <c r="M2086" s="1" t="s">
        <v>17230</v>
      </c>
    </row>
    <row r="2087">
      <c r="A2087" s="1" t="s">
        <v>17231</v>
      </c>
      <c r="B2087" s="1" t="s">
        <v>6</v>
      </c>
      <c r="C2087" s="1" t="s">
        <v>2772</v>
      </c>
      <c r="D2087" s="1"/>
      <c r="E2087" s="1" t="s">
        <v>17232</v>
      </c>
      <c r="F2087" s="1" t="s">
        <v>17233</v>
      </c>
      <c r="G2087" s="1" t="s">
        <v>8513</v>
      </c>
      <c r="H2087" s="1" t="s">
        <v>11049</v>
      </c>
      <c r="I2087" s="1">
        <v>2018.0</v>
      </c>
      <c r="J2087" s="1" t="s">
        <v>8613</v>
      </c>
      <c r="K2087" s="1" t="s">
        <v>580</v>
      </c>
      <c r="L2087" s="1" t="s">
        <v>16527</v>
      </c>
      <c r="M2087" s="1" t="s">
        <v>17234</v>
      </c>
    </row>
    <row r="2088">
      <c r="A2088" s="1" t="s">
        <v>17235</v>
      </c>
      <c r="B2088" s="1" t="s">
        <v>6</v>
      </c>
      <c r="C2088" s="1" t="s">
        <v>2773</v>
      </c>
      <c r="D2088" s="1"/>
      <c r="E2088" s="1" t="s">
        <v>17236</v>
      </c>
      <c r="F2088" s="1" t="s">
        <v>17237</v>
      </c>
      <c r="G2088" s="1" t="s">
        <v>11428</v>
      </c>
      <c r="H2088" s="1" t="s">
        <v>8690</v>
      </c>
      <c r="I2088" s="1">
        <v>2017.0</v>
      </c>
      <c r="J2088" s="1" t="s">
        <v>8493</v>
      </c>
      <c r="K2088" s="1" t="s">
        <v>965</v>
      </c>
      <c r="L2088" s="1" t="s">
        <v>9641</v>
      </c>
      <c r="M2088" s="1" t="s">
        <v>17238</v>
      </c>
    </row>
    <row r="2089">
      <c r="A2089" s="1" t="s">
        <v>17239</v>
      </c>
      <c r="B2089" s="1" t="s">
        <v>7</v>
      </c>
      <c r="C2089" s="1" t="s">
        <v>2774</v>
      </c>
      <c r="G2089" s="1" t="s">
        <v>8545</v>
      </c>
      <c r="H2089" s="1" t="s">
        <v>9430</v>
      </c>
      <c r="I2089" s="1">
        <v>2020.0</v>
      </c>
      <c r="J2089" s="1" t="s">
        <v>8493</v>
      </c>
      <c r="K2089" s="1" t="s">
        <v>536</v>
      </c>
      <c r="L2089" s="1" t="s">
        <v>9631</v>
      </c>
      <c r="M2089" s="1" t="s">
        <v>17240</v>
      </c>
    </row>
    <row r="2090">
      <c r="A2090" s="1" t="s">
        <v>17241</v>
      </c>
      <c r="B2090" s="1" t="s">
        <v>6</v>
      </c>
      <c r="C2090" s="1" t="s">
        <v>2775</v>
      </c>
      <c r="D2090" s="1"/>
      <c r="E2090" s="1" t="s">
        <v>17242</v>
      </c>
      <c r="F2090" s="1" t="s">
        <v>17243</v>
      </c>
      <c r="G2090" s="1" t="s">
        <v>8513</v>
      </c>
      <c r="H2090" s="1" t="s">
        <v>9292</v>
      </c>
      <c r="I2090" s="1">
        <v>2017.0</v>
      </c>
      <c r="J2090" s="1" t="s">
        <v>8493</v>
      </c>
      <c r="K2090" s="1" t="s">
        <v>550</v>
      </c>
      <c r="L2090" s="1" t="s">
        <v>8948</v>
      </c>
      <c r="M2090" s="1" t="s">
        <v>17244</v>
      </c>
    </row>
    <row r="2091">
      <c r="A2091" s="1" t="s">
        <v>17245</v>
      </c>
      <c r="B2091" s="1" t="s">
        <v>6</v>
      </c>
      <c r="C2091" s="1" t="s">
        <v>2776</v>
      </c>
      <c r="D2091" s="1"/>
      <c r="E2091" s="1" t="s">
        <v>17246</v>
      </c>
      <c r="F2091" s="1" t="s">
        <v>17247</v>
      </c>
      <c r="G2091" s="1" t="s">
        <v>8777</v>
      </c>
      <c r="H2091" s="1" t="s">
        <v>14608</v>
      </c>
      <c r="I2091" s="1">
        <v>2019.0</v>
      </c>
      <c r="J2091" s="1" t="s">
        <v>8493</v>
      </c>
      <c r="K2091" s="1" t="s">
        <v>996</v>
      </c>
      <c r="L2091" s="1" t="s">
        <v>9641</v>
      </c>
      <c r="M2091" s="1" t="s">
        <v>17248</v>
      </c>
    </row>
    <row r="2092">
      <c r="A2092" s="1" t="s">
        <v>17249</v>
      </c>
      <c r="B2092" s="1" t="s">
        <v>7</v>
      </c>
      <c r="C2092" s="1" t="s">
        <v>2777</v>
      </c>
      <c r="F2092" s="1" t="s">
        <v>17250</v>
      </c>
      <c r="G2092" s="1" t="s">
        <v>8638</v>
      </c>
      <c r="H2092" s="1" t="s">
        <v>11755</v>
      </c>
      <c r="I2092" s="1">
        <v>2009.0</v>
      </c>
      <c r="J2092" s="1" t="s">
        <v>8493</v>
      </c>
      <c r="K2092" s="1" t="s">
        <v>536</v>
      </c>
      <c r="L2092" s="1" t="s">
        <v>8640</v>
      </c>
      <c r="M2092" s="1" t="s">
        <v>17251</v>
      </c>
    </row>
    <row r="2093">
      <c r="A2093" s="1" t="s">
        <v>17252</v>
      </c>
      <c r="B2093" s="1" t="s">
        <v>6</v>
      </c>
      <c r="C2093" s="1" t="s">
        <v>2778</v>
      </c>
      <c r="D2093" s="1"/>
      <c r="E2093" s="1" t="s">
        <v>17253</v>
      </c>
      <c r="F2093" s="1" t="s">
        <v>17254</v>
      </c>
      <c r="G2093" s="1" t="s">
        <v>8513</v>
      </c>
      <c r="H2093" s="1" t="s">
        <v>16336</v>
      </c>
      <c r="I2093" s="1">
        <v>2019.0</v>
      </c>
      <c r="J2093" s="1" t="s">
        <v>9260</v>
      </c>
      <c r="K2093" s="1" t="s">
        <v>599</v>
      </c>
      <c r="L2093" s="1" t="s">
        <v>14438</v>
      </c>
      <c r="M2093" s="1" t="s">
        <v>17255</v>
      </c>
    </row>
    <row r="2094">
      <c r="A2094" s="1" t="s">
        <v>17256</v>
      </c>
      <c r="B2094" s="1" t="s">
        <v>7</v>
      </c>
      <c r="C2094" s="1" t="s">
        <v>2779</v>
      </c>
      <c r="F2094" s="1" t="s">
        <v>17257</v>
      </c>
      <c r="G2094" s="1" t="s">
        <v>8611</v>
      </c>
      <c r="H2094" s="1" t="s">
        <v>8912</v>
      </c>
      <c r="I2094" s="1">
        <v>2015.0</v>
      </c>
      <c r="J2094" s="1" t="s">
        <v>8680</v>
      </c>
      <c r="K2094" s="1" t="s">
        <v>536</v>
      </c>
      <c r="L2094" s="1" t="s">
        <v>14017</v>
      </c>
      <c r="M2094" s="1" t="s">
        <v>17258</v>
      </c>
    </row>
    <row r="2095">
      <c r="A2095" s="1" t="s">
        <v>17259</v>
      </c>
      <c r="B2095" s="1" t="s">
        <v>6</v>
      </c>
      <c r="C2095" s="1" t="s">
        <v>2780</v>
      </c>
      <c r="D2095" s="1"/>
      <c r="E2095" s="1" t="s">
        <v>17260</v>
      </c>
      <c r="F2095" s="1" t="s">
        <v>17261</v>
      </c>
      <c r="G2095" s="1" t="s">
        <v>6324</v>
      </c>
      <c r="H2095" s="1" t="s">
        <v>9414</v>
      </c>
      <c r="I2095" s="1">
        <v>2018.0</v>
      </c>
      <c r="J2095" s="1" t="s">
        <v>8493</v>
      </c>
      <c r="K2095" s="1" t="s">
        <v>1122</v>
      </c>
      <c r="L2095" s="1" t="s">
        <v>9641</v>
      </c>
      <c r="M2095" s="1" t="s">
        <v>17262</v>
      </c>
    </row>
    <row r="2096">
      <c r="A2096" s="1" t="s">
        <v>17263</v>
      </c>
      <c r="B2096" s="1" t="s">
        <v>6</v>
      </c>
      <c r="C2096" s="1" t="s">
        <v>2781</v>
      </c>
      <c r="D2096" s="1"/>
      <c r="E2096" s="1" t="s">
        <v>17264</v>
      </c>
      <c r="F2096" s="1" t="s">
        <v>17265</v>
      </c>
      <c r="G2096" s="1" t="s">
        <v>8545</v>
      </c>
      <c r="H2096" s="1" t="s">
        <v>11370</v>
      </c>
      <c r="I2096" s="1">
        <v>2011.0</v>
      </c>
      <c r="J2096" s="1" t="s">
        <v>8547</v>
      </c>
      <c r="K2096" s="1" t="s">
        <v>869</v>
      </c>
      <c r="L2096" s="1" t="s">
        <v>8626</v>
      </c>
      <c r="M2096" s="1" t="s">
        <v>17266</v>
      </c>
    </row>
    <row r="2097">
      <c r="A2097" s="1" t="s">
        <v>17267</v>
      </c>
      <c r="B2097" s="1" t="s">
        <v>6</v>
      </c>
      <c r="C2097" s="1" t="s">
        <v>2782</v>
      </c>
      <c r="D2097" s="1"/>
      <c r="E2097" s="1" t="s">
        <v>13267</v>
      </c>
      <c r="F2097" s="1" t="s">
        <v>17268</v>
      </c>
      <c r="G2097" s="1" t="s">
        <v>8513</v>
      </c>
      <c r="H2097" s="1" t="s">
        <v>8521</v>
      </c>
      <c r="I2097" s="1">
        <v>2019.0</v>
      </c>
      <c r="J2097" s="1" t="s">
        <v>8547</v>
      </c>
      <c r="K2097" s="1" t="s">
        <v>532</v>
      </c>
      <c r="L2097" s="1" t="s">
        <v>8691</v>
      </c>
      <c r="M2097" s="1" t="s">
        <v>17269</v>
      </c>
    </row>
    <row r="2098">
      <c r="A2098" s="1" t="s">
        <v>17270</v>
      </c>
      <c r="B2098" s="1" t="s">
        <v>7</v>
      </c>
      <c r="C2098" s="1" t="s">
        <v>2783</v>
      </c>
      <c r="F2098" s="1" t="s">
        <v>17271</v>
      </c>
      <c r="G2098" s="1" t="s">
        <v>9297</v>
      </c>
      <c r="H2098" s="1" t="s">
        <v>12081</v>
      </c>
      <c r="I2098" s="1">
        <v>2014.0</v>
      </c>
      <c r="J2098" s="1" t="s">
        <v>8547</v>
      </c>
      <c r="K2098" s="1" t="s">
        <v>536</v>
      </c>
      <c r="L2098" s="1" t="s">
        <v>8717</v>
      </c>
      <c r="M2098" s="1" t="s">
        <v>17272</v>
      </c>
    </row>
    <row r="2099">
      <c r="A2099" s="1" t="s">
        <v>17273</v>
      </c>
      <c r="B2099" s="1" t="s">
        <v>6</v>
      </c>
      <c r="C2099" s="1" t="s">
        <v>2784</v>
      </c>
      <c r="D2099" s="1"/>
      <c r="E2099" s="1" t="s">
        <v>14615</v>
      </c>
      <c r="F2099" s="1" t="s">
        <v>17274</v>
      </c>
      <c r="G2099" s="1" t="s">
        <v>8513</v>
      </c>
      <c r="H2099" s="1" t="s">
        <v>8540</v>
      </c>
      <c r="I2099" s="1">
        <v>1998.0</v>
      </c>
      <c r="J2099" s="1" t="s">
        <v>8507</v>
      </c>
      <c r="K2099" s="1" t="s">
        <v>559</v>
      </c>
      <c r="L2099" s="1" t="s">
        <v>9494</v>
      </c>
      <c r="M2099" s="1" t="s">
        <v>17275</v>
      </c>
    </row>
    <row r="2100">
      <c r="A2100" s="1" t="s">
        <v>17276</v>
      </c>
      <c r="B2100" s="1" t="s">
        <v>7</v>
      </c>
      <c r="C2100" s="1" t="s">
        <v>2785</v>
      </c>
      <c r="F2100" s="1" t="s">
        <v>17277</v>
      </c>
      <c r="G2100" s="1" t="s">
        <v>13171</v>
      </c>
      <c r="H2100" s="1" t="s">
        <v>9287</v>
      </c>
      <c r="I2100" s="1">
        <v>2017.0</v>
      </c>
      <c r="J2100" s="1" t="s">
        <v>8493</v>
      </c>
      <c r="K2100" s="1" t="s">
        <v>536</v>
      </c>
      <c r="L2100" s="1" t="s">
        <v>11103</v>
      </c>
      <c r="M2100" s="1" t="s">
        <v>17278</v>
      </c>
    </row>
    <row r="2101">
      <c r="A2101" s="1" t="s">
        <v>17279</v>
      </c>
      <c r="B2101" s="1" t="s">
        <v>6</v>
      </c>
      <c r="C2101" s="1" t="s">
        <v>2786</v>
      </c>
      <c r="D2101" s="1"/>
      <c r="E2101" s="1" t="s">
        <v>10147</v>
      </c>
      <c r="F2101" s="1" t="s">
        <v>17280</v>
      </c>
      <c r="G2101" s="1" t="s">
        <v>8513</v>
      </c>
      <c r="H2101" s="1" t="s">
        <v>17174</v>
      </c>
      <c r="I2101" s="1">
        <v>2019.0</v>
      </c>
      <c r="J2101" s="1" t="s">
        <v>8613</v>
      </c>
      <c r="K2101" s="1" t="s">
        <v>803</v>
      </c>
      <c r="L2101" s="1" t="s">
        <v>8697</v>
      </c>
      <c r="M2101" s="1" t="s">
        <v>17281</v>
      </c>
    </row>
    <row r="2102">
      <c r="A2102" s="1" t="s">
        <v>17282</v>
      </c>
      <c r="B2102" s="1" t="s">
        <v>7</v>
      </c>
      <c r="C2102" s="1" t="s">
        <v>2787</v>
      </c>
      <c r="F2102" s="1" t="s">
        <v>17283</v>
      </c>
      <c r="G2102" s="1" t="s">
        <v>9265</v>
      </c>
      <c r="H2102" s="1" t="s">
        <v>8708</v>
      </c>
      <c r="I2102" s="1">
        <v>2018.0</v>
      </c>
      <c r="J2102" s="1" t="s">
        <v>8493</v>
      </c>
      <c r="K2102" s="1" t="s">
        <v>536</v>
      </c>
      <c r="L2102" s="1" t="s">
        <v>16906</v>
      </c>
      <c r="M2102" s="1" t="s">
        <v>17284</v>
      </c>
    </row>
    <row r="2103">
      <c r="A2103" s="1" t="s">
        <v>17285</v>
      </c>
      <c r="B2103" s="1" t="s">
        <v>6</v>
      </c>
      <c r="C2103" s="1" t="s">
        <v>2788</v>
      </c>
      <c r="D2103" s="1"/>
      <c r="E2103" s="1" t="s">
        <v>17286</v>
      </c>
      <c r="F2103" s="1" t="s">
        <v>17287</v>
      </c>
      <c r="H2103" s="1" t="s">
        <v>10195</v>
      </c>
      <c r="I2103" s="1">
        <v>2018.0</v>
      </c>
      <c r="J2103" s="1" t="s">
        <v>8493</v>
      </c>
      <c r="K2103" s="1" t="s">
        <v>664</v>
      </c>
      <c r="L2103" s="1" t="s">
        <v>8937</v>
      </c>
      <c r="M2103" s="1" t="s">
        <v>17288</v>
      </c>
    </row>
    <row r="2104">
      <c r="A2104" s="1" t="s">
        <v>17289</v>
      </c>
      <c r="B2104" s="1" t="s">
        <v>7</v>
      </c>
      <c r="C2104" s="1" t="s">
        <v>2789</v>
      </c>
      <c r="F2104" s="1" t="s">
        <v>17290</v>
      </c>
      <c r="G2104" s="1" t="s">
        <v>8655</v>
      </c>
      <c r="H2104" s="1" t="s">
        <v>9092</v>
      </c>
      <c r="I2104" s="1">
        <v>2018.0</v>
      </c>
      <c r="J2104" s="1" t="s">
        <v>8493</v>
      </c>
      <c r="K2104" s="1" t="s">
        <v>536</v>
      </c>
      <c r="L2104" s="1" t="s">
        <v>8788</v>
      </c>
      <c r="M2104" s="1" t="s">
        <v>17291</v>
      </c>
    </row>
    <row r="2105">
      <c r="A2105" s="1" t="s">
        <v>17292</v>
      </c>
      <c r="B2105" s="1" t="s">
        <v>6</v>
      </c>
      <c r="C2105" s="1" t="s">
        <v>2790</v>
      </c>
      <c r="D2105" s="1"/>
      <c r="E2105" s="1" t="s">
        <v>17293</v>
      </c>
      <c r="F2105" s="1" t="s">
        <v>17294</v>
      </c>
      <c r="G2105" s="1" t="s">
        <v>9043</v>
      </c>
      <c r="H2105" s="1" t="s">
        <v>10741</v>
      </c>
      <c r="I2105" s="1">
        <v>2017.0</v>
      </c>
      <c r="J2105" s="1" t="s">
        <v>8493</v>
      </c>
      <c r="K2105" s="1" t="s">
        <v>576</v>
      </c>
      <c r="L2105" s="1" t="s">
        <v>8620</v>
      </c>
      <c r="M2105" s="1" t="s">
        <v>17295</v>
      </c>
    </row>
    <row r="2106">
      <c r="A2106" s="1" t="s">
        <v>17296</v>
      </c>
      <c r="B2106" s="1" t="s">
        <v>6</v>
      </c>
      <c r="C2106" s="1" t="s">
        <v>2791</v>
      </c>
      <c r="D2106" s="1"/>
      <c r="E2106" s="1" t="s">
        <v>17297</v>
      </c>
      <c r="F2106" s="1" t="s">
        <v>17298</v>
      </c>
      <c r="G2106" s="1" t="s">
        <v>8513</v>
      </c>
      <c r="H2106" s="1" t="s">
        <v>17299</v>
      </c>
      <c r="I2106" s="1">
        <v>2018.0</v>
      </c>
      <c r="J2106" s="1" t="s">
        <v>8493</v>
      </c>
      <c r="K2106" s="1" t="s">
        <v>673</v>
      </c>
      <c r="L2106" s="1" t="s">
        <v>9836</v>
      </c>
      <c r="M2106" s="1" t="s">
        <v>17300</v>
      </c>
    </row>
    <row r="2107">
      <c r="A2107" s="1" t="s">
        <v>17301</v>
      </c>
      <c r="B2107" s="1" t="s">
        <v>7</v>
      </c>
      <c r="C2107" s="1" t="s">
        <v>2792</v>
      </c>
      <c r="F2107" s="1" t="s">
        <v>17302</v>
      </c>
      <c r="G2107" s="1" t="s">
        <v>8777</v>
      </c>
      <c r="H2107" s="1" t="s">
        <v>13511</v>
      </c>
      <c r="I2107" s="1">
        <v>2020.0</v>
      </c>
      <c r="J2107" s="1" t="s">
        <v>8493</v>
      </c>
      <c r="K2107" s="1" t="s">
        <v>571</v>
      </c>
      <c r="L2107" s="1" t="s">
        <v>9299</v>
      </c>
      <c r="M2107" s="1" t="s">
        <v>17303</v>
      </c>
    </row>
    <row r="2108">
      <c r="A2108" s="1" t="s">
        <v>17304</v>
      </c>
      <c r="B2108" s="1" t="s">
        <v>7</v>
      </c>
      <c r="C2108" s="1" t="s">
        <v>2793</v>
      </c>
      <c r="F2108" s="1" t="s">
        <v>17305</v>
      </c>
      <c r="G2108" s="1" t="s">
        <v>8513</v>
      </c>
      <c r="H2108" s="1" t="s">
        <v>16391</v>
      </c>
      <c r="I2108" s="1">
        <v>2020.0</v>
      </c>
      <c r="J2108" s="1" t="s">
        <v>8613</v>
      </c>
      <c r="K2108" s="1" t="s">
        <v>571</v>
      </c>
      <c r="L2108" s="1" t="s">
        <v>10380</v>
      </c>
      <c r="M2108" s="1" t="s">
        <v>17306</v>
      </c>
    </row>
    <row r="2109">
      <c r="A2109" s="1" t="s">
        <v>17307</v>
      </c>
      <c r="B2109" s="1" t="s">
        <v>6</v>
      </c>
      <c r="C2109" s="1" t="s">
        <v>2794</v>
      </c>
      <c r="D2109" s="1"/>
      <c r="E2109" s="1" t="s">
        <v>17308</v>
      </c>
      <c r="G2109" s="1" t="s">
        <v>8545</v>
      </c>
      <c r="H2109" s="1" t="s">
        <v>9044</v>
      </c>
      <c r="I2109" s="1">
        <v>2015.0</v>
      </c>
      <c r="J2109" s="1" t="s">
        <v>8547</v>
      </c>
      <c r="K2109" s="1" t="s">
        <v>764</v>
      </c>
      <c r="L2109" s="1" t="s">
        <v>8663</v>
      </c>
      <c r="M2109" s="1" t="s">
        <v>17309</v>
      </c>
    </row>
    <row r="2110">
      <c r="A2110" s="1" t="s">
        <v>17310</v>
      </c>
      <c r="B2110" s="1" t="s">
        <v>6</v>
      </c>
      <c r="C2110" s="1" t="s">
        <v>2795</v>
      </c>
      <c r="D2110" s="1"/>
      <c r="E2110" s="1" t="s">
        <v>17311</v>
      </c>
      <c r="F2110" s="1" t="s">
        <v>17312</v>
      </c>
      <c r="G2110" s="1" t="s">
        <v>10097</v>
      </c>
      <c r="H2110" s="1" t="s">
        <v>15988</v>
      </c>
      <c r="I2110" s="1">
        <v>2018.0</v>
      </c>
      <c r="J2110" s="1" t="s">
        <v>8680</v>
      </c>
      <c r="K2110" s="1" t="s">
        <v>610</v>
      </c>
      <c r="L2110" s="1" t="s">
        <v>14043</v>
      </c>
      <c r="M2110" s="1" t="s">
        <v>17313</v>
      </c>
    </row>
    <row r="2111">
      <c r="A2111" s="1" t="s">
        <v>17314</v>
      </c>
      <c r="B2111" s="1" t="s">
        <v>6</v>
      </c>
      <c r="C2111" s="1" t="s">
        <v>2796</v>
      </c>
      <c r="D2111" s="1"/>
      <c r="E2111" s="1" t="s">
        <v>17315</v>
      </c>
      <c r="F2111" s="1" t="s">
        <v>17316</v>
      </c>
      <c r="G2111" s="1" t="s">
        <v>8513</v>
      </c>
      <c r="H2111" s="1" t="s">
        <v>16418</v>
      </c>
      <c r="I2111" s="1">
        <v>2019.0</v>
      </c>
      <c r="J2111" s="1" t="s">
        <v>8547</v>
      </c>
      <c r="K2111" s="1" t="s">
        <v>552</v>
      </c>
      <c r="L2111" s="1" t="s">
        <v>9494</v>
      </c>
      <c r="M2111" s="1" t="s">
        <v>17317</v>
      </c>
    </row>
    <row r="2112">
      <c r="A2112" s="1" t="s">
        <v>17318</v>
      </c>
      <c r="B2112" s="1" t="s">
        <v>6</v>
      </c>
      <c r="C2112" s="1" t="s">
        <v>2797</v>
      </c>
      <c r="D2112" s="1"/>
      <c r="E2112" s="1" t="s">
        <v>17319</v>
      </c>
      <c r="F2112" s="1" t="s">
        <v>17320</v>
      </c>
      <c r="G2112" s="1" t="s">
        <v>9065</v>
      </c>
      <c r="H2112" s="1" t="s">
        <v>9277</v>
      </c>
      <c r="I2112" s="1">
        <v>2017.0</v>
      </c>
      <c r="J2112" s="1" t="s">
        <v>8493</v>
      </c>
      <c r="K2112" s="1" t="s">
        <v>2798</v>
      </c>
      <c r="L2112" s="1" t="s">
        <v>8607</v>
      </c>
      <c r="M2112" s="1" t="s">
        <v>17321</v>
      </c>
    </row>
    <row r="2113">
      <c r="A2113" s="1" t="s">
        <v>17322</v>
      </c>
      <c r="B2113" s="1" t="s">
        <v>6</v>
      </c>
      <c r="C2113" s="1" t="s">
        <v>2799</v>
      </c>
      <c r="D2113" s="1"/>
      <c r="E2113" s="1" t="s">
        <v>17323</v>
      </c>
      <c r="F2113" s="1" t="s">
        <v>17324</v>
      </c>
      <c r="G2113" s="1" t="s">
        <v>8545</v>
      </c>
      <c r="H2113" s="1" t="s">
        <v>9860</v>
      </c>
      <c r="I2113" s="1">
        <v>2014.0</v>
      </c>
      <c r="J2113" s="1" t="s">
        <v>8645</v>
      </c>
      <c r="K2113" s="1" t="s">
        <v>582</v>
      </c>
      <c r="L2113" s="1" t="s">
        <v>8620</v>
      </c>
      <c r="M2113" s="1" t="s">
        <v>17325</v>
      </c>
    </row>
    <row r="2114">
      <c r="A2114" s="1" t="s">
        <v>17326</v>
      </c>
      <c r="B2114" s="1" t="s">
        <v>7</v>
      </c>
      <c r="C2114" s="1" t="s">
        <v>2800</v>
      </c>
      <c r="F2114" s="1" t="s">
        <v>17327</v>
      </c>
      <c r="G2114" s="1" t="s">
        <v>8672</v>
      </c>
      <c r="H2114" s="1" t="s">
        <v>17328</v>
      </c>
      <c r="I2114" s="1">
        <v>2016.0</v>
      </c>
      <c r="J2114" s="1" t="s">
        <v>9076</v>
      </c>
      <c r="K2114" s="1" t="s">
        <v>536</v>
      </c>
      <c r="L2114" s="1" t="s">
        <v>10380</v>
      </c>
      <c r="M2114" s="1" t="s">
        <v>17329</v>
      </c>
    </row>
    <row r="2115">
      <c r="A2115" s="1" t="s">
        <v>17330</v>
      </c>
      <c r="B2115" s="1" t="s">
        <v>6</v>
      </c>
      <c r="C2115" s="1" t="s">
        <v>2801</v>
      </c>
      <c r="D2115" s="1"/>
      <c r="E2115" s="1" t="s">
        <v>17331</v>
      </c>
      <c r="F2115" s="1" t="s">
        <v>17332</v>
      </c>
      <c r="G2115" s="1" t="s">
        <v>9545</v>
      </c>
      <c r="H2115" s="1" t="s">
        <v>17333</v>
      </c>
      <c r="I2115" s="1">
        <v>2018.0</v>
      </c>
      <c r="J2115" s="1" t="s">
        <v>8613</v>
      </c>
      <c r="K2115" s="1" t="s">
        <v>640</v>
      </c>
      <c r="L2115" s="1" t="s">
        <v>10443</v>
      </c>
      <c r="M2115" s="1" t="s">
        <v>17334</v>
      </c>
    </row>
    <row r="2116">
      <c r="A2116" s="1" t="s">
        <v>17335</v>
      </c>
      <c r="B2116" s="1" t="s">
        <v>6</v>
      </c>
      <c r="C2116" s="1" t="s">
        <v>2802</v>
      </c>
      <c r="D2116" s="1"/>
      <c r="E2116" s="1" t="s">
        <v>17336</v>
      </c>
      <c r="F2116" s="1" t="s">
        <v>17337</v>
      </c>
      <c r="G2116" s="1" t="s">
        <v>9223</v>
      </c>
      <c r="H2116" s="1" t="s">
        <v>8961</v>
      </c>
      <c r="I2116" s="1">
        <v>2015.0</v>
      </c>
      <c r="J2116" s="1" t="s">
        <v>8547</v>
      </c>
      <c r="K2116" s="1" t="s">
        <v>888</v>
      </c>
      <c r="L2116" s="1" t="s">
        <v>8626</v>
      </c>
      <c r="M2116" s="1" t="s">
        <v>17338</v>
      </c>
    </row>
    <row r="2117">
      <c r="A2117" s="1" t="s">
        <v>17339</v>
      </c>
      <c r="B2117" s="1" t="s">
        <v>6</v>
      </c>
      <c r="C2117" s="1" t="s">
        <v>2803</v>
      </c>
      <c r="D2117" s="1"/>
      <c r="E2117" s="1" t="s">
        <v>17340</v>
      </c>
      <c r="F2117" s="1" t="s">
        <v>17341</v>
      </c>
      <c r="G2117" s="1" t="s">
        <v>8534</v>
      </c>
      <c r="H2117" s="1" t="s">
        <v>9615</v>
      </c>
      <c r="I2117" s="1">
        <v>2017.0</v>
      </c>
      <c r="J2117" s="1" t="s">
        <v>8493</v>
      </c>
      <c r="K2117" s="1" t="s">
        <v>645</v>
      </c>
      <c r="L2117" s="1" t="s">
        <v>8724</v>
      </c>
      <c r="M2117" s="1" t="s">
        <v>17342</v>
      </c>
    </row>
    <row r="2118">
      <c r="A2118" s="1" t="s">
        <v>17343</v>
      </c>
      <c r="B2118" s="1" t="s">
        <v>7</v>
      </c>
      <c r="C2118" s="1" t="s">
        <v>2804</v>
      </c>
      <c r="F2118" s="1" t="s">
        <v>17344</v>
      </c>
      <c r="G2118" s="1" t="s">
        <v>12088</v>
      </c>
      <c r="H2118" s="1" t="s">
        <v>9698</v>
      </c>
      <c r="I2118" s="1">
        <v>2015.0</v>
      </c>
      <c r="J2118" s="1" t="s">
        <v>8547</v>
      </c>
      <c r="K2118" s="1" t="s">
        <v>536</v>
      </c>
      <c r="L2118" s="1" t="s">
        <v>8565</v>
      </c>
      <c r="M2118" s="1" t="s">
        <v>17345</v>
      </c>
    </row>
    <row r="2119">
      <c r="A2119" s="1" t="s">
        <v>17346</v>
      </c>
      <c r="B2119" s="1" t="s">
        <v>7</v>
      </c>
      <c r="C2119" s="1" t="s">
        <v>2805</v>
      </c>
      <c r="D2119" s="1"/>
      <c r="E2119" s="1" t="s">
        <v>17347</v>
      </c>
      <c r="F2119" s="1" t="s">
        <v>17348</v>
      </c>
      <c r="G2119" s="1" t="s">
        <v>8777</v>
      </c>
      <c r="H2119" s="1" t="s">
        <v>10367</v>
      </c>
      <c r="I2119" s="1">
        <v>2020.0</v>
      </c>
      <c r="J2119" s="1" t="s">
        <v>8493</v>
      </c>
      <c r="K2119" s="1" t="s">
        <v>571</v>
      </c>
      <c r="L2119" s="1" t="s">
        <v>14263</v>
      </c>
      <c r="M2119" s="1" t="s">
        <v>17349</v>
      </c>
    </row>
    <row r="2120">
      <c r="A2120" s="1" t="s">
        <v>17350</v>
      </c>
      <c r="B2120" s="1" t="s">
        <v>6</v>
      </c>
      <c r="C2120" s="1" t="s">
        <v>2806</v>
      </c>
      <c r="D2120" s="1"/>
      <c r="E2120" s="1" t="s">
        <v>17351</v>
      </c>
      <c r="F2120" s="1" t="s">
        <v>17348</v>
      </c>
      <c r="G2120" s="1" t="s">
        <v>8777</v>
      </c>
      <c r="H2120" s="1" t="s">
        <v>17352</v>
      </c>
      <c r="I2120" s="1">
        <v>2018.0</v>
      </c>
      <c r="J2120" s="1" t="s">
        <v>8493</v>
      </c>
      <c r="K2120" s="1" t="s">
        <v>618</v>
      </c>
      <c r="L2120" s="1" t="s">
        <v>9641</v>
      </c>
      <c r="M2120" s="1" t="s">
        <v>17353</v>
      </c>
    </row>
    <row r="2121">
      <c r="A2121" s="1" t="s">
        <v>17354</v>
      </c>
      <c r="B2121" s="1" t="s">
        <v>6</v>
      </c>
      <c r="C2121" s="1" t="s">
        <v>2807</v>
      </c>
      <c r="D2121" s="1"/>
      <c r="E2121" s="1" t="s">
        <v>13705</v>
      </c>
      <c r="F2121" s="1" t="s">
        <v>17355</v>
      </c>
      <c r="G2121" s="1" t="s">
        <v>8545</v>
      </c>
      <c r="H2121" s="1" t="s">
        <v>9220</v>
      </c>
      <c r="I2121" s="1">
        <v>2008.0</v>
      </c>
      <c r="J2121" s="1" t="s">
        <v>8493</v>
      </c>
      <c r="K2121" s="1" t="s">
        <v>978</v>
      </c>
      <c r="L2121" s="1" t="s">
        <v>8501</v>
      </c>
      <c r="M2121" s="1" t="s">
        <v>17356</v>
      </c>
    </row>
    <row r="2122">
      <c r="A2122" s="1" t="s">
        <v>17357</v>
      </c>
      <c r="B2122" s="1" t="s">
        <v>7</v>
      </c>
      <c r="C2122" s="1" t="s">
        <v>2808</v>
      </c>
      <c r="F2122" s="1" t="s">
        <v>17358</v>
      </c>
      <c r="G2122" s="1" t="s">
        <v>8513</v>
      </c>
      <c r="H2122" s="1" t="s">
        <v>16082</v>
      </c>
      <c r="I2122" s="1">
        <v>2020.0</v>
      </c>
      <c r="J2122" s="1" t="s">
        <v>9076</v>
      </c>
      <c r="K2122" s="1" t="s">
        <v>628</v>
      </c>
      <c r="L2122" s="1" t="s">
        <v>9093</v>
      </c>
      <c r="M2122" s="1" t="s">
        <v>17359</v>
      </c>
    </row>
    <row r="2123">
      <c r="A2123" s="1" t="s">
        <v>17360</v>
      </c>
      <c r="B2123" s="1" t="s">
        <v>7</v>
      </c>
      <c r="C2123" s="1" t="s">
        <v>2809</v>
      </c>
      <c r="G2123" s="1" t="s">
        <v>8513</v>
      </c>
      <c r="H2123" s="1" t="s">
        <v>12440</v>
      </c>
      <c r="I2123" s="1">
        <v>2019.0</v>
      </c>
      <c r="J2123" s="1" t="s">
        <v>8493</v>
      </c>
      <c r="K2123" s="1" t="s">
        <v>571</v>
      </c>
      <c r="L2123" s="1" t="s">
        <v>8650</v>
      </c>
      <c r="M2123" s="1" t="s">
        <v>17361</v>
      </c>
    </row>
    <row r="2124">
      <c r="A2124" s="1" t="s">
        <v>17362</v>
      </c>
      <c r="B2124" s="1" t="s">
        <v>6</v>
      </c>
      <c r="C2124" s="1" t="s">
        <v>2810</v>
      </c>
      <c r="D2124" s="1"/>
      <c r="E2124" s="1" t="s">
        <v>17363</v>
      </c>
      <c r="F2124" s="1" t="s">
        <v>17364</v>
      </c>
      <c r="G2124" s="1" t="s">
        <v>8513</v>
      </c>
      <c r="H2124" s="1" t="s">
        <v>17365</v>
      </c>
      <c r="I2124" s="1">
        <v>2020.0</v>
      </c>
      <c r="J2124" s="1" t="s">
        <v>8493</v>
      </c>
      <c r="K2124" s="1" t="s">
        <v>1122</v>
      </c>
      <c r="L2124" s="1" t="s">
        <v>9641</v>
      </c>
      <c r="M2124" s="1" t="s">
        <v>17366</v>
      </c>
    </row>
    <row r="2125">
      <c r="A2125" s="1" t="s">
        <v>17367</v>
      </c>
      <c r="B2125" s="1" t="s">
        <v>6</v>
      </c>
      <c r="C2125" s="1" t="s">
        <v>2811</v>
      </c>
      <c r="D2125" s="1"/>
      <c r="E2125" s="1" t="s">
        <v>17368</v>
      </c>
      <c r="F2125" s="1" t="s">
        <v>17369</v>
      </c>
      <c r="G2125" s="1" t="s">
        <v>8513</v>
      </c>
      <c r="H2125" s="1" t="s">
        <v>15852</v>
      </c>
      <c r="I2125" s="1">
        <v>2020.0</v>
      </c>
      <c r="J2125" s="1" t="s">
        <v>8547</v>
      </c>
      <c r="K2125" s="1" t="s">
        <v>580</v>
      </c>
      <c r="L2125" s="1" t="s">
        <v>9494</v>
      </c>
      <c r="M2125" s="1" t="s">
        <v>17370</v>
      </c>
    </row>
    <row r="2126">
      <c r="A2126" s="1" t="s">
        <v>17371</v>
      </c>
      <c r="B2126" s="1" t="s">
        <v>7</v>
      </c>
      <c r="C2126" s="1" t="s">
        <v>2812</v>
      </c>
      <c r="F2126" s="1" t="s">
        <v>17372</v>
      </c>
      <c r="H2126" s="1" t="s">
        <v>17373</v>
      </c>
      <c r="I2126" s="1">
        <v>2016.0</v>
      </c>
      <c r="J2126" s="1" t="s">
        <v>8493</v>
      </c>
      <c r="K2126" s="1" t="s">
        <v>536</v>
      </c>
      <c r="L2126" s="1" t="s">
        <v>10199</v>
      </c>
      <c r="M2126" s="1" t="s">
        <v>17374</v>
      </c>
    </row>
    <row r="2127">
      <c r="A2127" s="1" t="s">
        <v>17375</v>
      </c>
      <c r="B2127" s="1" t="s">
        <v>7</v>
      </c>
      <c r="C2127" s="1" t="s">
        <v>2813</v>
      </c>
      <c r="F2127" s="1" t="s">
        <v>17376</v>
      </c>
      <c r="G2127" s="1" t="s">
        <v>8638</v>
      </c>
      <c r="H2127" s="1" t="s">
        <v>17377</v>
      </c>
      <c r="I2127" s="1">
        <v>2017.0</v>
      </c>
      <c r="J2127" s="1" t="s">
        <v>8493</v>
      </c>
      <c r="K2127" s="1" t="s">
        <v>571</v>
      </c>
      <c r="L2127" s="1" t="s">
        <v>8640</v>
      </c>
      <c r="M2127" s="1" t="s">
        <v>17378</v>
      </c>
    </row>
    <row r="2128">
      <c r="A2128" s="1" t="s">
        <v>17379</v>
      </c>
      <c r="B2128" s="1" t="s">
        <v>7</v>
      </c>
      <c r="C2128" s="1" t="s">
        <v>2814</v>
      </c>
      <c r="F2128" s="1" t="s">
        <v>17380</v>
      </c>
      <c r="G2128" s="1" t="s">
        <v>8638</v>
      </c>
      <c r="H2128" s="1" t="s">
        <v>17381</v>
      </c>
      <c r="I2128" s="1">
        <v>2018.0</v>
      </c>
      <c r="J2128" s="1" t="s">
        <v>8493</v>
      </c>
      <c r="K2128" s="1" t="s">
        <v>571</v>
      </c>
      <c r="L2128" s="1" t="s">
        <v>8640</v>
      </c>
      <c r="M2128" s="1" t="s">
        <v>17382</v>
      </c>
    </row>
    <row r="2129">
      <c r="A2129" s="1" t="s">
        <v>17383</v>
      </c>
      <c r="B2129" s="1" t="s">
        <v>6</v>
      </c>
      <c r="C2129" s="1" t="s">
        <v>2815</v>
      </c>
      <c r="D2129" s="1"/>
      <c r="E2129" s="1" t="s">
        <v>17384</v>
      </c>
      <c r="F2129" s="1" t="s">
        <v>17385</v>
      </c>
      <c r="G2129" s="1" t="s">
        <v>8638</v>
      </c>
      <c r="H2129" s="1" t="s">
        <v>10075</v>
      </c>
      <c r="I2129" s="1">
        <v>2016.0</v>
      </c>
      <c r="J2129" s="1" t="s">
        <v>8547</v>
      </c>
      <c r="K2129" s="1" t="s">
        <v>1116</v>
      </c>
      <c r="L2129" s="1" t="s">
        <v>10641</v>
      </c>
      <c r="M2129" s="1" t="s">
        <v>17386</v>
      </c>
    </row>
    <row r="2130">
      <c r="A2130" s="1" t="s">
        <v>17387</v>
      </c>
      <c r="B2130" s="1" t="s">
        <v>7</v>
      </c>
      <c r="C2130" s="1" t="s">
        <v>2816</v>
      </c>
      <c r="F2130" s="1" t="s">
        <v>17388</v>
      </c>
      <c r="G2130" s="1" t="s">
        <v>8638</v>
      </c>
      <c r="H2130" s="1" t="s">
        <v>8506</v>
      </c>
      <c r="I2130" s="1">
        <v>2015.0</v>
      </c>
      <c r="J2130" s="1" t="s">
        <v>8547</v>
      </c>
      <c r="K2130" s="1" t="s">
        <v>571</v>
      </c>
      <c r="L2130" s="1" t="s">
        <v>8640</v>
      </c>
      <c r="M2130" s="1" t="s">
        <v>17389</v>
      </c>
    </row>
    <row r="2131">
      <c r="A2131" s="1" t="s">
        <v>17390</v>
      </c>
      <c r="B2131" s="1" t="s">
        <v>7</v>
      </c>
      <c r="C2131" s="1" t="s">
        <v>2817</v>
      </c>
      <c r="F2131" s="1" t="s">
        <v>17391</v>
      </c>
      <c r="G2131" s="1" t="s">
        <v>8638</v>
      </c>
      <c r="H2131" s="1" t="s">
        <v>9037</v>
      </c>
      <c r="I2131" s="1">
        <v>2012.0</v>
      </c>
      <c r="J2131" s="1" t="s">
        <v>8493</v>
      </c>
      <c r="K2131" s="1" t="s">
        <v>571</v>
      </c>
      <c r="L2131" s="1" t="s">
        <v>8640</v>
      </c>
      <c r="M2131" s="1" t="s">
        <v>17392</v>
      </c>
    </row>
    <row r="2132">
      <c r="A2132" s="1" t="s">
        <v>17393</v>
      </c>
      <c r="B2132" s="1" t="s">
        <v>7</v>
      </c>
      <c r="C2132" s="1" t="s">
        <v>2818</v>
      </c>
      <c r="D2132" s="1"/>
      <c r="E2132" s="1" t="s">
        <v>17394</v>
      </c>
      <c r="F2132" s="1" t="s">
        <v>17395</v>
      </c>
      <c r="G2132" s="1" t="s">
        <v>8611</v>
      </c>
      <c r="H2132" s="1" t="s">
        <v>15264</v>
      </c>
      <c r="I2132" s="1">
        <v>2017.0</v>
      </c>
      <c r="J2132" s="1" t="s">
        <v>8547</v>
      </c>
      <c r="K2132" s="1" t="s">
        <v>1694</v>
      </c>
      <c r="L2132" s="1" t="s">
        <v>17396</v>
      </c>
      <c r="M2132" s="1" t="s">
        <v>17397</v>
      </c>
    </row>
    <row r="2133">
      <c r="A2133" s="1" t="s">
        <v>17398</v>
      </c>
      <c r="B2133" s="1" t="s">
        <v>6</v>
      </c>
      <c r="C2133" s="1" t="s">
        <v>2819</v>
      </c>
      <c r="F2133" s="1" t="s">
        <v>17399</v>
      </c>
      <c r="G2133" s="1" t="s">
        <v>8513</v>
      </c>
      <c r="H2133" s="1" t="s">
        <v>10690</v>
      </c>
      <c r="I2133" s="1">
        <v>2018.0</v>
      </c>
      <c r="J2133" s="1" t="s">
        <v>8493</v>
      </c>
      <c r="K2133" s="1" t="s">
        <v>538</v>
      </c>
      <c r="L2133" s="1" t="s">
        <v>8691</v>
      </c>
      <c r="M2133" s="1" t="s">
        <v>17400</v>
      </c>
    </row>
    <row r="2134">
      <c r="A2134" s="1" t="s">
        <v>17401</v>
      </c>
      <c r="B2134" s="1" t="s">
        <v>6</v>
      </c>
      <c r="C2134" s="1" t="s">
        <v>2820</v>
      </c>
      <c r="D2134" s="1"/>
      <c r="E2134" s="1" t="s">
        <v>17402</v>
      </c>
      <c r="G2134" s="1" t="s">
        <v>8513</v>
      </c>
      <c r="H2134" s="1" t="s">
        <v>15178</v>
      </c>
      <c r="I2134" s="1">
        <v>2020.0</v>
      </c>
      <c r="J2134" s="1" t="s">
        <v>8507</v>
      </c>
      <c r="K2134" s="1" t="s">
        <v>569</v>
      </c>
      <c r="L2134" s="1" t="s">
        <v>8646</v>
      </c>
      <c r="M2134" s="1" t="s">
        <v>17403</v>
      </c>
    </row>
    <row r="2135">
      <c r="A2135" s="1" t="s">
        <v>17404</v>
      </c>
      <c r="B2135" s="1" t="s">
        <v>6</v>
      </c>
      <c r="C2135" s="1" t="s">
        <v>2821</v>
      </c>
      <c r="D2135" s="1"/>
      <c r="E2135" s="1" t="s">
        <v>11061</v>
      </c>
      <c r="F2135" s="1" t="s">
        <v>17405</v>
      </c>
      <c r="G2135" s="1" t="s">
        <v>8545</v>
      </c>
      <c r="H2135" s="1" t="s">
        <v>10602</v>
      </c>
      <c r="I2135" s="1">
        <v>2012.0</v>
      </c>
      <c r="J2135" s="1" t="s">
        <v>8547</v>
      </c>
      <c r="K2135" s="1" t="s">
        <v>597</v>
      </c>
      <c r="L2135" s="1" t="s">
        <v>8709</v>
      </c>
      <c r="M2135" s="1" t="s">
        <v>17406</v>
      </c>
    </row>
    <row r="2136">
      <c r="A2136" s="1" t="s">
        <v>17407</v>
      </c>
      <c r="B2136" s="1" t="s">
        <v>7</v>
      </c>
      <c r="C2136" s="1" t="s">
        <v>2822</v>
      </c>
      <c r="F2136" s="1" t="s">
        <v>17408</v>
      </c>
      <c r="G2136" s="1" t="s">
        <v>17409</v>
      </c>
      <c r="H2136" s="1" t="s">
        <v>10367</v>
      </c>
      <c r="I2136" s="1">
        <v>2020.0</v>
      </c>
      <c r="J2136" s="1" t="s">
        <v>8493</v>
      </c>
      <c r="K2136" s="1" t="s">
        <v>628</v>
      </c>
      <c r="L2136" s="1" t="s">
        <v>10199</v>
      </c>
      <c r="M2136" s="1" t="s">
        <v>17410</v>
      </c>
    </row>
    <row r="2137">
      <c r="A2137" s="1" t="s">
        <v>17411</v>
      </c>
      <c r="B2137" s="1" t="s">
        <v>6</v>
      </c>
      <c r="C2137" s="1" t="s">
        <v>2823</v>
      </c>
      <c r="D2137" s="1"/>
      <c r="E2137" s="1" t="s">
        <v>17412</v>
      </c>
      <c r="F2137" s="1" t="s">
        <v>17413</v>
      </c>
      <c r="G2137" s="1" t="s">
        <v>8513</v>
      </c>
      <c r="H2137" s="1" t="s">
        <v>8540</v>
      </c>
      <c r="I2137" s="1">
        <v>1998.0</v>
      </c>
      <c r="J2137" s="1" t="s">
        <v>8507</v>
      </c>
      <c r="K2137" s="1" t="s">
        <v>542</v>
      </c>
      <c r="L2137" s="1" t="s">
        <v>10794</v>
      </c>
      <c r="M2137" s="1" t="s">
        <v>17414</v>
      </c>
    </row>
    <row r="2138">
      <c r="A2138" s="1" t="s">
        <v>17415</v>
      </c>
      <c r="B2138" s="1" t="s">
        <v>7</v>
      </c>
      <c r="C2138" s="1" t="s">
        <v>2824</v>
      </c>
      <c r="G2138" s="1" t="s">
        <v>8513</v>
      </c>
      <c r="H2138" s="1" t="s">
        <v>17416</v>
      </c>
      <c r="I2138" s="1">
        <v>2020.0</v>
      </c>
      <c r="J2138" s="1" t="s">
        <v>8493</v>
      </c>
      <c r="K2138" s="1" t="s">
        <v>536</v>
      </c>
      <c r="L2138" s="1" t="s">
        <v>8852</v>
      </c>
      <c r="M2138" s="1" t="s">
        <v>17417</v>
      </c>
    </row>
    <row r="2139">
      <c r="A2139" s="1" t="s">
        <v>17418</v>
      </c>
      <c r="B2139" s="1" t="s">
        <v>7</v>
      </c>
      <c r="C2139" s="1" t="s">
        <v>2825</v>
      </c>
      <c r="G2139" s="1" t="s">
        <v>8545</v>
      </c>
      <c r="H2139" s="1" t="s">
        <v>9891</v>
      </c>
      <c r="I2139" s="1">
        <v>2015.0</v>
      </c>
      <c r="J2139" s="1" t="s">
        <v>8493</v>
      </c>
      <c r="K2139" s="1" t="s">
        <v>536</v>
      </c>
      <c r="L2139" s="1" t="s">
        <v>11050</v>
      </c>
      <c r="M2139" s="1" t="s">
        <v>17419</v>
      </c>
    </row>
    <row r="2140">
      <c r="A2140" s="1" t="s">
        <v>17420</v>
      </c>
      <c r="B2140" s="1" t="s">
        <v>6</v>
      </c>
      <c r="C2140" s="1" t="s">
        <v>2826</v>
      </c>
      <c r="D2140" s="1"/>
      <c r="E2140" s="1" t="s">
        <v>17421</v>
      </c>
      <c r="F2140" s="1" t="s">
        <v>17422</v>
      </c>
      <c r="G2140" s="1" t="s">
        <v>8672</v>
      </c>
      <c r="H2140" s="1" t="s">
        <v>8492</v>
      </c>
      <c r="I2140" s="1">
        <v>2020.0</v>
      </c>
      <c r="J2140" s="1" t="s">
        <v>9076</v>
      </c>
      <c r="K2140" s="1" t="s">
        <v>673</v>
      </c>
      <c r="L2140" s="1" t="s">
        <v>9104</v>
      </c>
      <c r="M2140" s="1" t="s">
        <v>17423</v>
      </c>
    </row>
    <row r="2141">
      <c r="A2141" s="1" t="s">
        <v>17424</v>
      </c>
      <c r="B2141" s="1" t="s">
        <v>7</v>
      </c>
      <c r="C2141" s="1" t="s">
        <v>2827</v>
      </c>
      <c r="D2141" s="1"/>
      <c r="E2141" s="1" t="s">
        <v>17425</v>
      </c>
      <c r="F2141" s="1" t="s">
        <v>17426</v>
      </c>
      <c r="G2141" s="1" t="s">
        <v>8611</v>
      </c>
      <c r="H2141" s="1" t="s">
        <v>9512</v>
      </c>
      <c r="I2141" s="1">
        <v>2020.0</v>
      </c>
      <c r="J2141" s="1" t="s">
        <v>8493</v>
      </c>
      <c r="K2141" s="1" t="s">
        <v>536</v>
      </c>
      <c r="L2141" s="1" t="s">
        <v>15450</v>
      </c>
      <c r="M2141" s="1" t="s">
        <v>17427</v>
      </c>
    </row>
    <row r="2142">
      <c r="A2142" s="1" t="s">
        <v>17428</v>
      </c>
      <c r="B2142" s="1" t="s">
        <v>6</v>
      </c>
      <c r="C2142" s="1" t="s">
        <v>2828</v>
      </c>
      <c r="D2142" s="1"/>
      <c r="E2142" s="1" t="s">
        <v>17429</v>
      </c>
      <c r="F2142" s="1" t="s">
        <v>17430</v>
      </c>
      <c r="G2142" s="1" t="s">
        <v>8513</v>
      </c>
      <c r="H2142" s="1" t="s">
        <v>17431</v>
      </c>
      <c r="I2142" s="1">
        <v>2017.0</v>
      </c>
      <c r="J2142" s="1" t="s">
        <v>8493</v>
      </c>
      <c r="K2142" s="1" t="s">
        <v>666</v>
      </c>
      <c r="L2142" s="1" t="s">
        <v>8646</v>
      </c>
      <c r="M2142" s="1" t="s">
        <v>17432</v>
      </c>
    </row>
    <row r="2143">
      <c r="A2143" s="1" t="s">
        <v>17433</v>
      </c>
      <c r="B2143" s="1" t="s">
        <v>6</v>
      </c>
      <c r="C2143" s="1" t="s">
        <v>2829</v>
      </c>
      <c r="D2143" s="1"/>
      <c r="E2143" s="1" t="s">
        <v>17434</v>
      </c>
      <c r="F2143" s="1" t="s">
        <v>17435</v>
      </c>
      <c r="G2143" s="1" t="s">
        <v>8513</v>
      </c>
      <c r="H2143" s="1" t="s">
        <v>11626</v>
      </c>
      <c r="I2143" s="1">
        <v>2020.0</v>
      </c>
      <c r="J2143" s="1" t="s">
        <v>8680</v>
      </c>
      <c r="K2143" s="1" t="s">
        <v>563</v>
      </c>
      <c r="L2143" s="1" t="s">
        <v>13772</v>
      </c>
      <c r="M2143" s="1" t="s">
        <v>17436</v>
      </c>
    </row>
    <row r="2144">
      <c r="A2144" s="1" t="s">
        <v>17437</v>
      </c>
      <c r="B2144" s="1" t="s">
        <v>7</v>
      </c>
      <c r="C2144" s="1" t="s">
        <v>2830</v>
      </c>
      <c r="F2144" s="1" t="s">
        <v>17438</v>
      </c>
      <c r="G2144" s="1" t="s">
        <v>8513</v>
      </c>
      <c r="H2144" s="1" t="s">
        <v>10075</v>
      </c>
      <c r="I2144" s="1">
        <v>2020.0</v>
      </c>
      <c r="J2144" s="1" t="s">
        <v>8493</v>
      </c>
      <c r="K2144" s="1" t="s">
        <v>536</v>
      </c>
      <c r="L2144" s="1" t="s">
        <v>9526</v>
      </c>
      <c r="M2144" s="1" t="s">
        <v>17439</v>
      </c>
    </row>
    <row r="2145">
      <c r="A2145" s="1" t="s">
        <v>17440</v>
      </c>
      <c r="B2145" s="1" t="s">
        <v>6</v>
      </c>
      <c r="C2145" s="1" t="s">
        <v>2831</v>
      </c>
      <c r="D2145" s="1"/>
      <c r="E2145" s="1" t="s">
        <v>17441</v>
      </c>
      <c r="F2145" s="1" t="s">
        <v>17438</v>
      </c>
      <c r="G2145" s="1" t="s">
        <v>8513</v>
      </c>
      <c r="H2145" s="1" t="s">
        <v>10545</v>
      </c>
      <c r="I2145" s="1">
        <v>2012.0</v>
      </c>
      <c r="J2145" s="1" t="s">
        <v>8493</v>
      </c>
      <c r="K2145" s="1" t="s">
        <v>1303</v>
      </c>
      <c r="L2145" s="1" t="s">
        <v>9641</v>
      </c>
      <c r="M2145" s="1" t="s">
        <v>17442</v>
      </c>
    </row>
    <row r="2146">
      <c r="A2146" s="1" t="s">
        <v>17443</v>
      </c>
      <c r="B2146" s="1" t="s">
        <v>6</v>
      </c>
      <c r="C2146" s="1" t="s">
        <v>2832</v>
      </c>
      <c r="D2146" s="1"/>
      <c r="E2146" s="1" t="s">
        <v>17444</v>
      </c>
      <c r="F2146" s="1" t="s">
        <v>17445</v>
      </c>
      <c r="G2146" s="1" t="s">
        <v>8491</v>
      </c>
      <c r="H2146" s="1" t="s">
        <v>13247</v>
      </c>
      <c r="I2146" s="1">
        <v>2017.0</v>
      </c>
      <c r="J2146" s="1" t="s">
        <v>8493</v>
      </c>
      <c r="K2146" s="1" t="s">
        <v>552</v>
      </c>
      <c r="L2146" s="1" t="s">
        <v>9641</v>
      </c>
      <c r="M2146" s="1" t="s">
        <v>17446</v>
      </c>
    </row>
    <row r="2147">
      <c r="A2147" s="1" t="s">
        <v>17447</v>
      </c>
      <c r="B2147" s="1" t="s">
        <v>6</v>
      </c>
      <c r="C2147" s="1" t="s">
        <v>2833</v>
      </c>
      <c r="D2147" s="1"/>
      <c r="E2147" s="1" t="s">
        <v>17448</v>
      </c>
      <c r="F2147" s="1" t="s">
        <v>17449</v>
      </c>
      <c r="G2147" s="1" t="s">
        <v>9043</v>
      </c>
      <c r="H2147" s="1" t="s">
        <v>17450</v>
      </c>
      <c r="I2147" s="1">
        <v>2020.0</v>
      </c>
      <c r="J2147" s="1" t="s">
        <v>8493</v>
      </c>
      <c r="K2147" s="1" t="s">
        <v>965</v>
      </c>
      <c r="L2147" s="1" t="s">
        <v>9641</v>
      </c>
      <c r="M2147" s="1" t="s">
        <v>17451</v>
      </c>
    </row>
    <row r="2148">
      <c r="A2148" s="1" t="s">
        <v>17452</v>
      </c>
      <c r="B2148" s="1" t="s">
        <v>6</v>
      </c>
      <c r="C2148" s="1" t="s">
        <v>2834</v>
      </c>
      <c r="D2148" s="1"/>
      <c r="E2148" s="1" t="s">
        <v>17453</v>
      </c>
      <c r="G2148" s="1" t="s">
        <v>8513</v>
      </c>
      <c r="H2148" s="1" t="s">
        <v>11179</v>
      </c>
      <c r="I2148" s="1">
        <v>2018.0</v>
      </c>
      <c r="J2148" s="1" t="s">
        <v>8493</v>
      </c>
      <c r="K2148" s="1" t="s">
        <v>694</v>
      </c>
      <c r="L2148" s="1" t="s">
        <v>9656</v>
      </c>
      <c r="M2148" s="1" t="s">
        <v>17454</v>
      </c>
    </row>
    <row r="2149">
      <c r="A2149" s="1" t="s">
        <v>17455</v>
      </c>
      <c r="B2149" s="1" t="s">
        <v>6</v>
      </c>
      <c r="C2149" s="1" t="s">
        <v>2835</v>
      </c>
      <c r="D2149" s="1"/>
      <c r="E2149" s="1" t="s">
        <v>15624</v>
      </c>
      <c r="F2149" s="1" t="s">
        <v>17456</v>
      </c>
      <c r="G2149" s="1" t="s">
        <v>10354</v>
      </c>
      <c r="H2149" s="1" t="s">
        <v>11671</v>
      </c>
      <c r="I2149" s="1">
        <v>2018.0</v>
      </c>
      <c r="J2149" s="1" t="s">
        <v>8493</v>
      </c>
      <c r="K2149" s="1" t="s">
        <v>552</v>
      </c>
      <c r="L2149" s="1" t="s">
        <v>8724</v>
      </c>
      <c r="M2149" s="1" t="s">
        <v>17457</v>
      </c>
    </row>
    <row r="2150">
      <c r="A2150" s="1" t="s">
        <v>17458</v>
      </c>
      <c r="B2150" s="1" t="s">
        <v>6</v>
      </c>
      <c r="C2150" s="1" t="s">
        <v>2836</v>
      </c>
      <c r="D2150" s="1"/>
      <c r="E2150" s="1" t="s">
        <v>10331</v>
      </c>
      <c r="F2150" s="1" t="s">
        <v>17459</v>
      </c>
      <c r="G2150" s="1" t="s">
        <v>8990</v>
      </c>
      <c r="H2150" s="1" t="s">
        <v>14842</v>
      </c>
      <c r="I2150" s="1">
        <v>2018.0</v>
      </c>
      <c r="J2150" s="1" t="s">
        <v>8493</v>
      </c>
      <c r="K2150" s="1" t="s">
        <v>929</v>
      </c>
      <c r="L2150" s="1" t="s">
        <v>9641</v>
      </c>
      <c r="M2150" s="1" t="s">
        <v>17460</v>
      </c>
    </row>
    <row r="2151">
      <c r="A2151" s="1" t="s">
        <v>17461</v>
      </c>
      <c r="B2151" s="1" t="s">
        <v>6</v>
      </c>
      <c r="C2151" s="1" t="s">
        <v>2837</v>
      </c>
      <c r="D2151" s="1"/>
      <c r="E2151" s="1" t="s">
        <v>17462</v>
      </c>
      <c r="F2151" s="1" t="s">
        <v>17463</v>
      </c>
      <c r="G2151" s="1" t="s">
        <v>8545</v>
      </c>
      <c r="H2151" s="1" t="s">
        <v>9033</v>
      </c>
      <c r="I2151" s="1">
        <v>2012.0</v>
      </c>
      <c r="J2151" s="1" t="s">
        <v>8613</v>
      </c>
      <c r="K2151" s="1" t="s">
        <v>876</v>
      </c>
      <c r="L2151" s="1" t="s">
        <v>9556</v>
      </c>
      <c r="M2151" s="1" t="s">
        <v>17464</v>
      </c>
    </row>
    <row r="2152">
      <c r="A2152" s="1" t="s">
        <v>17465</v>
      </c>
      <c r="B2152" s="1" t="s">
        <v>6</v>
      </c>
      <c r="C2152" s="1" t="s">
        <v>2838</v>
      </c>
      <c r="D2152" s="1"/>
      <c r="E2152" s="1" t="s">
        <v>17466</v>
      </c>
      <c r="F2152" s="1" t="s">
        <v>17467</v>
      </c>
      <c r="G2152" s="1" t="s">
        <v>8513</v>
      </c>
      <c r="H2152" s="1" t="s">
        <v>10559</v>
      </c>
      <c r="I2152" s="1">
        <v>1986.0</v>
      </c>
      <c r="J2152" s="1" t="s">
        <v>8515</v>
      </c>
      <c r="K2152" s="1" t="s">
        <v>546</v>
      </c>
      <c r="L2152" s="1" t="s">
        <v>17468</v>
      </c>
      <c r="M2152" s="1" t="s">
        <v>17469</v>
      </c>
    </row>
    <row r="2153">
      <c r="A2153" s="1" t="s">
        <v>17470</v>
      </c>
      <c r="B2153" s="1" t="s">
        <v>6</v>
      </c>
      <c r="C2153" s="1" t="s">
        <v>2839</v>
      </c>
      <c r="D2153" s="1"/>
      <c r="E2153" s="1" t="s">
        <v>14103</v>
      </c>
      <c r="F2153" s="1" t="s">
        <v>17471</v>
      </c>
      <c r="G2153" s="1" t="s">
        <v>8545</v>
      </c>
      <c r="H2153" s="1" t="s">
        <v>17472</v>
      </c>
      <c r="I2153" s="1">
        <v>2004.0</v>
      </c>
      <c r="J2153" s="1" t="s">
        <v>8547</v>
      </c>
      <c r="K2153" s="1" t="s">
        <v>567</v>
      </c>
      <c r="L2153" s="1" t="s">
        <v>17473</v>
      </c>
      <c r="M2153" s="1" t="s">
        <v>17474</v>
      </c>
    </row>
    <row r="2154">
      <c r="A2154" s="1" t="s">
        <v>17475</v>
      </c>
      <c r="B2154" s="1" t="s">
        <v>6</v>
      </c>
      <c r="C2154" s="1" t="s">
        <v>2840</v>
      </c>
      <c r="D2154" s="1"/>
      <c r="E2154" s="1" t="s">
        <v>17476</v>
      </c>
      <c r="F2154" s="1" t="s">
        <v>17477</v>
      </c>
      <c r="G2154" s="1" t="s">
        <v>8513</v>
      </c>
      <c r="H2154" s="1" t="s">
        <v>8662</v>
      </c>
      <c r="I2154" s="1">
        <v>1971.0</v>
      </c>
      <c r="J2154" s="1" t="s">
        <v>9316</v>
      </c>
      <c r="K2154" s="1" t="s">
        <v>2841</v>
      </c>
      <c r="L2154" s="1" t="s">
        <v>17478</v>
      </c>
      <c r="M2154" s="1" t="s">
        <v>17479</v>
      </c>
    </row>
    <row r="2155">
      <c r="A2155" s="1" t="s">
        <v>17480</v>
      </c>
      <c r="B2155" s="1" t="s">
        <v>6</v>
      </c>
      <c r="C2155" s="1" t="s">
        <v>2842</v>
      </c>
      <c r="D2155" s="1"/>
      <c r="E2155" s="1" t="s">
        <v>17481</v>
      </c>
      <c r="F2155" s="1" t="s">
        <v>17482</v>
      </c>
      <c r="G2155" s="1" t="s">
        <v>9065</v>
      </c>
      <c r="H2155" s="1" t="s">
        <v>10459</v>
      </c>
      <c r="I2155" s="1">
        <v>2020.0</v>
      </c>
      <c r="J2155" s="1" t="s">
        <v>8493</v>
      </c>
      <c r="K2155" s="1" t="s">
        <v>542</v>
      </c>
      <c r="L2155" s="1" t="s">
        <v>8709</v>
      </c>
      <c r="M2155" s="1" t="s">
        <v>17483</v>
      </c>
    </row>
    <row r="2156">
      <c r="A2156" s="1" t="s">
        <v>17484</v>
      </c>
      <c r="B2156" s="1" t="s">
        <v>6</v>
      </c>
      <c r="C2156" s="1" t="s">
        <v>2843</v>
      </c>
      <c r="D2156" s="1"/>
      <c r="E2156" s="1" t="s">
        <v>17485</v>
      </c>
      <c r="F2156" s="1" t="s">
        <v>17486</v>
      </c>
      <c r="G2156" s="1" t="s">
        <v>8588</v>
      </c>
      <c r="H2156" s="1" t="s">
        <v>17487</v>
      </c>
      <c r="I2156" s="1">
        <v>2015.0</v>
      </c>
      <c r="J2156" s="1" t="s">
        <v>8645</v>
      </c>
      <c r="K2156" s="1" t="s">
        <v>620</v>
      </c>
      <c r="L2156" s="1" t="s">
        <v>8501</v>
      </c>
      <c r="M2156" s="1" t="s">
        <v>17488</v>
      </c>
    </row>
    <row r="2157">
      <c r="A2157" s="1" t="s">
        <v>17489</v>
      </c>
      <c r="B2157" s="1" t="s">
        <v>6</v>
      </c>
      <c r="C2157" s="1" t="s">
        <v>2844</v>
      </c>
      <c r="D2157" s="1"/>
      <c r="E2157" s="1" t="s">
        <v>17490</v>
      </c>
      <c r="F2157" s="1" t="s">
        <v>17491</v>
      </c>
      <c r="H2157" s="1" t="s">
        <v>8679</v>
      </c>
      <c r="I2157" s="1">
        <v>1996.0</v>
      </c>
      <c r="J2157" s="1" t="s">
        <v>8547</v>
      </c>
      <c r="K2157" s="1" t="s">
        <v>2845</v>
      </c>
      <c r="L2157" s="1" t="s">
        <v>8724</v>
      </c>
      <c r="M2157" s="1" t="s">
        <v>17492</v>
      </c>
    </row>
    <row r="2158">
      <c r="A2158" s="1" t="s">
        <v>17493</v>
      </c>
      <c r="B2158" s="1" t="s">
        <v>7</v>
      </c>
      <c r="C2158" s="1" t="s">
        <v>2846</v>
      </c>
      <c r="F2158" s="1" t="s">
        <v>17494</v>
      </c>
      <c r="G2158" s="1" t="s">
        <v>8588</v>
      </c>
      <c r="H2158" s="1" t="s">
        <v>11547</v>
      </c>
      <c r="I2158" s="1">
        <v>2018.0</v>
      </c>
      <c r="J2158" s="1" t="s">
        <v>8547</v>
      </c>
      <c r="K2158" s="1" t="s">
        <v>571</v>
      </c>
      <c r="L2158" s="1" t="s">
        <v>8788</v>
      </c>
      <c r="M2158" s="1" t="s">
        <v>17495</v>
      </c>
    </row>
    <row r="2159">
      <c r="A2159" s="1" t="s">
        <v>17496</v>
      </c>
      <c r="B2159" s="1" t="s">
        <v>6</v>
      </c>
      <c r="C2159" s="1" t="s">
        <v>2847</v>
      </c>
      <c r="D2159" s="1"/>
      <c r="E2159" s="1" t="s">
        <v>17497</v>
      </c>
      <c r="F2159" s="1" t="s">
        <v>17497</v>
      </c>
      <c r="G2159" s="1" t="s">
        <v>8611</v>
      </c>
      <c r="H2159" s="1" t="s">
        <v>9596</v>
      </c>
      <c r="I2159" s="1">
        <v>2008.0</v>
      </c>
      <c r="J2159" s="1" t="s">
        <v>9076</v>
      </c>
      <c r="K2159" s="1" t="s">
        <v>764</v>
      </c>
      <c r="L2159" s="1" t="s">
        <v>9104</v>
      </c>
      <c r="M2159" s="1" t="s">
        <v>17498</v>
      </c>
    </row>
    <row r="2160">
      <c r="A2160" s="1" t="s">
        <v>17499</v>
      </c>
      <c r="B2160" s="1" t="s">
        <v>7</v>
      </c>
      <c r="C2160" s="1" t="s">
        <v>2848</v>
      </c>
      <c r="D2160" s="1"/>
      <c r="E2160" s="1" t="s">
        <v>17500</v>
      </c>
      <c r="F2160" s="1" t="s">
        <v>17501</v>
      </c>
      <c r="H2160" s="1" t="s">
        <v>11179</v>
      </c>
      <c r="I2160" s="1">
        <v>2018.0</v>
      </c>
      <c r="J2160" s="1" t="s">
        <v>8493</v>
      </c>
      <c r="K2160" s="1" t="s">
        <v>536</v>
      </c>
      <c r="L2160" s="1" t="s">
        <v>9208</v>
      </c>
      <c r="M2160" s="1" t="s">
        <v>17502</v>
      </c>
    </row>
    <row r="2161">
      <c r="A2161" s="1" t="s">
        <v>17503</v>
      </c>
      <c r="B2161" s="1" t="s">
        <v>6</v>
      </c>
      <c r="C2161" s="1" t="s">
        <v>2849</v>
      </c>
      <c r="D2161" s="1"/>
      <c r="E2161" s="1" t="s">
        <v>17504</v>
      </c>
      <c r="F2161" s="1" t="s">
        <v>17505</v>
      </c>
      <c r="G2161" s="1" t="s">
        <v>8513</v>
      </c>
      <c r="H2161" s="1" t="s">
        <v>17506</v>
      </c>
      <c r="I2161" s="1">
        <v>2016.0</v>
      </c>
      <c r="J2161" s="1" t="s">
        <v>8613</v>
      </c>
      <c r="K2161" s="1" t="s">
        <v>673</v>
      </c>
      <c r="L2161" s="1" t="s">
        <v>8646</v>
      </c>
      <c r="M2161" s="1" t="s">
        <v>17507</v>
      </c>
    </row>
    <row r="2162">
      <c r="A2162" s="1" t="s">
        <v>17508</v>
      </c>
      <c r="B2162" s="1" t="s">
        <v>7</v>
      </c>
      <c r="C2162" s="1" t="s">
        <v>2850</v>
      </c>
      <c r="F2162" s="1" t="s">
        <v>17509</v>
      </c>
      <c r="G2162" s="1" t="s">
        <v>8527</v>
      </c>
      <c r="H2162" s="1" t="s">
        <v>9601</v>
      </c>
      <c r="I2162" s="1">
        <v>2015.0</v>
      </c>
      <c r="J2162" s="1" t="s">
        <v>8547</v>
      </c>
      <c r="K2162" s="1" t="s">
        <v>571</v>
      </c>
      <c r="L2162" s="1" t="s">
        <v>10199</v>
      </c>
      <c r="M2162" s="1" t="s">
        <v>17510</v>
      </c>
    </row>
    <row r="2163">
      <c r="A2163" s="1" t="s">
        <v>17511</v>
      </c>
      <c r="B2163" s="1" t="s">
        <v>6</v>
      </c>
      <c r="C2163" s="1" t="s">
        <v>2851</v>
      </c>
      <c r="D2163" s="1"/>
      <c r="E2163" s="1" t="s">
        <v>17512</v>
      </c>
      <c r="F2163" s="1" t="s">
        <v>17513</v>
      </c>
      <c r="G2163" s="1" t="s">
        <v>8513</v>
      </c>
      <c r="H2163" s="1" t="s">
        <v>9793</v>
      </c>
      <c r="I2163" s="1">
        <v>2017.0</v>
      </c>
      <c r="J2163" s="1" t="s">
        <v>8493</v>
      </c>
      <c r="K2163" s="1" t="s">
        <v>645</v>
      </c>
      <c r="L2163" s="1" t="s">
        <v>8646</v>
      </c>
      <c r="M2163" s="1" t="s">
        <v>17514</v>
      </c>
    </row>
    <row r="2164">
      <c r="A2164" s="1" t="s">
        <v>17515</v>
      </c>
      <c r="B2164" s="1" t="s">
        <v>6</v>
      </c>
      <c r="C2164" s="1" t="s">
        <v>2852</v>
      </c>
      <c r="D2164" s="1"/>
      <c r="E2164" s="1" t="s">
        <v>13684</v>
      </c>
      <c r="F2164" s="1" t="s">
        <v>17516</v>
      </c>
      <c r="G2164" s="1" t="s">
        <v>8678</v>
      </c>
      <c r="H2164" s="1" t="s">
        <v>17517</v>
      </c>
      <c r="I2164" s="1">
        <v>2015.0</v>
      </c>
      <c r="J2164" s="1" t="s">
        <v>8613</v>
      </c>
      <c r="K2164" s="1" t="s">
        <v>542</v>
      </c>
      <c r="L2164" s="1" t="s">
        <v>8501</v>
      </c>
      <c r="M2164" s="1" t="s">
        <v>17518</v>
      </c>
    </row>
    <row r="2165">
      <c r="A2165" s="1" t="s">
        <v>17519</v>
      </c>
      <c r="B2165" s="1" t="s">
        <v>6</v>
      </c>
      <c r="C2165" s="1" t="s">
        <v>2853</v>
      </c>
      <c r="D2165" s="1"/>
      <c r="E2165" s="1" t="s">
        <v>17520</v>
      </c>
      <c r="F2165" s="1" t="s">
        <v>17521</v>
      </c>
      <c r="G2165" s="1" t="s">
        <v>8513</v>
      </c>
      <c r="H2165" s="1" t="s">
        <v>8521</v>
      </c>
      <c r="I2165" s="1">
        <v>2000.0</v>
      </c>
      <c r="J2165" s="1" t="s">
        <v>8507</v>
      </c>
      <c r="K2165" s="1" t="s">
        <v>803</v>
      </c>
      <c r="L2165" s="1" t="s">
        <v>17522</v>
      </c>
      <c r="M2165" s="1" t="s">
        <v>17523</v>
      </c>
    </row>
    <row r="2166">
      <c r="A2166" s="1" t="s">
        <v>17524</v>
      </c>
      <c r="B2166" s="1" t="s">
        <v>6</v>
      </c>
      <c r="C2166" s="1" t="s">
        <v>2854</v>
      </c>
      <c r="D2166" s="1"/>
      <c r="E2166" s="1" t="s">
        <v>17525</v>
      </c>
      <c r="F2166" s="1" t="s">
        <v>17526</v>
      </c>
      <c r="G2166" s="1" t="s">
        <v>9356</v>
      </c>
      <c r="H2166" s="1" t="s">
        <v>8521</v>
      </c>
      <c r="I2166" s="1">
        <v>2003.0</v>
      </c>
      <c r="J2166" s="1" t="s">
        <v>8507</v>
      </c>
      <c r="K2166" s="1" t="s">
        <v>580</v>
      </c>
      <c r="L2166" s="1" t="s">
        <v>8858</v>
      </c>
      <c r="M2166" s="1" t="s">
        <v>17527</v>
      </c>
    </row>
    <row r="2167">
      <c r="A2167" s="1" t="s">
        <v>17528</v>
      </c>
      <c r="B2167" s="1" t="s">
        <v>6</v>
      </c>
      <c r="C2167" s="1" t="s">
        <v>2855</v>
      </c>
      <c r="D2167" s="1"/>
      <c r="E2167" s="1" t="s">
        <v>17520</v>
      </c>
      <c r="F2167" s="1" t="s">
        <v>17529</v>
      </c>
      <c r="G2167" s="1" t="s">
        <v>8887</v>
      </c>
      <c r="H2167" s="1" t="s">
        <v>8521</v>
      </c>
      <c r="I2167" s="1">
        <v>2006.0</v>
      </c>
      <c r="J2167" s="1" t="s">
        <v>8507</v>
      </c>
      <c r="K2167" s="1" t="s">
        <v>528</v>
      </c>
      <c r="L2167" s="1" t="s">
        <v>9836</v>
      </c>
      <c r="M2167" s="1" t="s">
        <v>17530</v>
      </c>
    </row>
    <row r="2168">
      <c r="A2168" s="1" t="s">
        <v>17531</v>
      </c>
      <c r="B2168" s="1" t="s">
        <v>7</v>
      </c>
      <c r="C2168" s="1" t="s">
        <v>2856</v>
      </c>
      <c r="F2168" s="1" t="s">
        <v>17532</v>
      </c>
      <c r="G2168" s="1" t="s">
        <v>8638</v>
      </c>
      <c r="H2168" s="1" t="s">
        <v>9298</v>
      </c>
      <c r="I2168" s="1">
        <v>2017.0</v>
      </c>
      <c r="J2168" s="1" t="s">
        <v>8613</v>
      </c>
      <c r="K2168" s="1" t="s">
        <v>536</v>
      </c>
      <c r="L2168" s="1" t="s">
        <v>8595</v>
      </c>
      <c r="M2168" s="1" t="s">
        <v>17533</v>
      </c>
    </row>
    <row r="2169">
      <c r="A2169" s="1" t="s">
        <v>17534</v>
      </c>
      <c r="B2169" s="1" t="s">
        <v>6</v>
      </c>
      <c r="C2169" s="1" t="s">
        <v>2857</v>
      </c>
      <c r="D2169" s="1"/>
      <c r="E2169" s="1" t="s">
        <v>17535</v>
      </c>
      <c r="F2169" s="1" t="s">
        <v>17536</v>
      </c>
      <c r="G2169" s="1" t="s">
        <v>9545</v>
      </c>
      <c r="H2169" s="1" t="s">
        <v>8830</v>
      </c>
      <c r="I2169" s="1">
        <v>2017.0</v>
      </c>
      <c r="J2169" s="1" t="s">
        <v>8547</v>
      </c>
      <c r="K2169" s="1" t="s">
        <v>591</v>
      </c>
      <c r="L2169" s="1" t="s">
        <v>9784</v>
      </c>
      <c r="M2169" s="1" t="s">
        <v>17537</v>
      </c>
    </row>
    <row r="2170">
      <c r="A2170" s="1" t="s">
        <v>17538</v>
      </c>
      <c r="B2170" s="1" t="s">
        <v>7</v>
      </c>
      <c r="C2170" s="1" t="s">
        <v>2858</v>
      </c>
      <c r="H2170" s="1" t="s">
        <v>14667</v>
      </c>
      <c r="I2170" s="1">
        <v>2020.0</v>
      </c>
      <c r="J2170" s="1" t="s">
        <v>8547</v>
      </c>
      <c r="K2170" s="1" t="s">
        <v>536</v>
      </c>
      <c r="L2170" s="1" t="s">
        <v>8717</v>
      </c>
      <c r="M2170" s="1" t="s">
        <v>17539</v>
      </c>
    </row>
    <row r="2171">
      <c r="A2171" s="1" t="s">
        <v>17540</v>
      </c>
      <c r="B2171" s="1" t="s">
        <v>6</v>
      </c>
      <c r="C2171" s="1" t="s">
        <v>2859</v>
      </c>
      <c r="D2171" s="1"/>
      <c r="E2171" s="1" t="s">
        <v>17541</v>
      </c>
      <c r="F2171" s="1" t="s">
        <v>17542</v>
      </c>
      <c r="G2171" s="1" t="s">
        <v>9545</v>
      </c>
      <c r="H2171" s="1" t="s">
        <v>17543</v>
      </c>
      <c r="I2171" s="1">
        <v>2020.0</v>
      </c>
      <c r="J2171" s="1" t="s">
        <v>8613</v>
      </c>
      <c r="K2171" s="1" t="s">
        <v>599</v>
      </c>
      <c r="L2171" s="1" t="s">
        <v>8501</v>
      </c>
      <c r="M2171" s="1" t="s">
        <v>17544</v>
      </c>
    </row>
    <row r="2172">
      <c r="A2172" s="1" t="s">
        <v>17545</v>
      </c>
      <c r="B2172" s="1" t="s">
        <v>6</v>
      </c>
      <c r="C2172" s="1" t="s">
        <v>2860</v>
      </c>
      <c r="D2172" s="1"/>
      <c r="E2172" s="1" t="s">
        <v>17546</v>
      </c>
      <c r="F2172" s="1" t="s">
        <v>17547</v>
      </c>
      <c r="G2172" s="1" t="s">
        <v>17548</v>
      </c>
      <c r="H2172" s="1" t="s">
        <v>11090</v>
      </c>
      <c r="I2172" s="1">
        <v>2016.0</v>
      </c>
      <c r="J2172" s="1" t="s">
        <v>8547</v>
      </c>
      <c r="K2172" s="1" t="s">
        <v>640</v>
      </c>
      <c r="L2172" s="1" t="s">
        <v>8663</v>
      </c>
      <c r="M2172" s="1" t="s">
        <v>17549</v>
      </c>
    </row>
    <row r="2173">
      <c r="A2173" s="1" t="s">
        <v>17550</v>
      </c>
      <c r="B2173" s="1" t="s">
        <v>7</v>
      </c>
      <c r="C2173" s="1" t="s">
        <v>2861</v>
      </c>
      <c r="G2173" s="1" t="s">
        <v>8513</v>
      </c>
      <c r="H2173" s="1" t="s">
        <v>8690</v>
      </c>
      <c r="I2173" s="1">
        <v>2017.0</v>
      </c>
      <c r="J2173" s="1" t="s">
        <v>8493</v>
      </c>
      <c r="K2173" s="1" t="s">
        <v>536</v>
      </c>
      <c r="L2173" s="1" t="s">
        <v>8796</v>
      </c>
      <c r="M2173" s="1" t="s">
        <v>17551</v>
      </c>
    </row>
    <row r="2174">
      <c r="A2174" s="1" t="s">
        <v>17552</v>
      </c>
      <c r="B2174" s="1" t="s">
        <v>6</v>
      </c>
      <c r="C2174" s="1" t="s">
        <v>2862</v>
      </c>
      <c r="D2174" s="1"/>
      <c r="E2174" s="1" t="s">
        <v>17553</v>
      </c>
      <c r="G2174" s="1" t="s">
        <v>8513</v>
      </c>
      <c r="H2174" s="1" t="s">
        <v>8540</v>
      </c>
      <c r="I2174" s="1">
        <v>2019.0</v>
      </c>
      <c r="J2174" s="1" t="s">
        <v>8493</v>
      </c>
      <c r="K2174" s="1" t="s">
        <v>1048</v>
      </c>
      <c r="L2174" s="1" t="s">
        <v>8646</v>
      </c>
      <c r="M2174" s="1" t="s">
        <v>17554</v>
      </c>
    </row>
    <row r="2175">
      <c r="A2175" s="1" t="s">
        <v>17555</v>
      </c>
      <c r="B2175" s="1" t="s">
        <v>6</v>
      </c>
      <c r="C2175" s="1" t="s">
        <v>2863</v>
      </c>
      <c r="D2175" s="1"/>
      <c r="E2175" s="1" t="s">
        <v>17556</v>
      </c>
      <c r="F2175" s="1" t="s">
        <v>17557</v>
      </c>
      <c r="G2175" s="1" t="s">
        <v>8545</v>
      </c>
      <c r="H2175" s="1" t="s">
        <v>17558</v>
      </c>
      <c r="I2175" s="1">
        <v>2012.0</v>
      </c>
      <c r="J2175" s="1" t="s">
        <v>8547</v>
      </c>
      <c r="K2175" s="1" t="s">
        <v>681</v>
      </c>
      <c r="L2175" s="1" t="s">
        <v>8663</v>
      </c>
      <c r="M2175" s="1" t="s">
        <v>17559</v>
      </c>
    </row>
    <row r="2176">
      <c r="A2176" s="1" t="s">
        <v>17560</v>
      </c>
      <c r="B2176" s="1" t="s">
        <v>6</v>
      </c>
      <c r="C2176" s="1" t="s">
        <v>2864</v>
      </c>
      <c r="D2176" s="1"/>
      <c r="E2176" s="1" t="s">
        <v>17561</v>
      </c>
      <c r="F2176" s="1" t="s">
        <v>17562</v>
      </c>
      <c r="G2176" s="1" t="s">
        <v>8545</v>
      </c>
      <c r="H2176" s="1" t="s">
        <v>12370</v>
      </c>
      <c r="I2176" s="1">
        <v>2019.0</v>
      </c>
      <c r="J2176" s="1" t="s">
        <v>8493</v>
      </c>
      <c r="K2176" s="1" t="s">
        <v>567</v>
      </c>
      <c r="L2176" s="1" t="s">
        <v>8501</v>
      </c>
      <c r="M2176" s="1" t="s">
        <v>17563</v>
      </c>
    </row>
    <row r="2177">
      <c r="A2177" s="1" t="s">
        <v>17564</v>
      </c>
      <c r="B2177" s="1" t="s">
        <v>6</v>
      </c>
      <c r="C2177" s="1" t="s">
        <v>2865</v>
      </c>
      <c r="D2177" s="1"/>
      <c r="E2177" s="1" t="s">
        <v>17565</v>
      </c>
      <c r="F2177" s="1" t="s">
        <v>17566</v>
      </c>
      <c r="G2177" s="1" t="s">
        <v>8545</v>
      </c>
      <c r="H2177" s="1" t="s">
        <v>17567</v>
      </c>
      <c r="I2177" s="1">
        <v>2013.0</v>
      </c>
      <c r="J2177" s="1" t="s">
        <v>8493</v>
      </c>
      <c r="K2177" s="1" t="s">
        <v>576</v>
      </c>
      <c r="L2177" s="1" t="s">
        <v>8620</v>
      </c>
      <c r="M2177" s="1" t="s">
        <v>17568</v>
      </c>
    </row>
    <row r="2178">
      <c r="A2178" s="1" t="s">
        <v>17569</v>
      </c>
      <c r="B2178" s="1" t="s">
        <v>7</v>
      </c>
      <c r="C2178" s="1" t="s">
        <v>2866</v>
      </c>
      <c r="F2178" s="1" t="s">
        <v>17570</v>
      </c>
      <c r="G2178" s="1" t="s">
        <v>8611</v>
      </c>
      <c r="H2178" s="1" t="s">
        <v>9271</v>
      </c>
      <c r="I2178" s="1">
        <v>2018.0</v>
      </c>
      <c r="J2178" s="1" t="s">
        <v>8807</v>
      </c>
      <c r="K2178" s="1" t="s">
        <v>526</v>
      </c>
      <c r="L2178" s="1" t="s">
        <v>13248</v>
      </c>
      <c r="M2178" s="1" t="s">
        <v>17571</v>
      </c>
    </row>
    <row r="2179">
      <c r="A2179" s="1" t="s">
        <v>17572</v>
      </c>
      <c r="B2179" s="1" t="s">
        <v>6</v>
      </c>
      <c r="C2179" s="1" t="s">
        <v>2867</v>
      </c>
      <c r="D2179" s="1"/>
      <c r="E2179" s="1" t="s">
        <v>17573</v>
      </c>
      <c r="H2179" s="1" t="s">
        <v>17574</v>
      </c>
      <c r="I2179" s="1">
        <v>2015.0</v>
      </c>
      <c r="J2179" s="1" t="s">
        <v>8680</v>
      </c>
      <c r="K2179" s="1" t="s">
        <v>965</v>
      </c>
      <c r="L2179" s="1" t="s">
        <v>8808</v>
      </c>
      <c r="M2179" s="1" t="s">
        <v>17575</v>
      </c>
    </row>
    <row r="2180">
      <c r="A2180" s="1" t="s">
        <v>17576</v>
      </c>
      <c r="B2180" s="1" t="s">
        <v>6</v>
      </c>
      <c r="C2180" s="1" t="s">
        <v>2868</v>
      </c>
      <c r="D2180" s="1"/>
      <c r="E2180" s="1" t="s">
        <v>17573</v>
      </c>
      <c r="H2180" s="1" t="s">
        <v>17574</v>
      </c>
      <c r="I2180" s="1">
        <v>2015.0</v>
      </c>
      <c r="J2180" s="1" t="s">
        <v>8680</v>
      </c>
      <c r="K2180" s="1" t="s">
        <v>965</v>
      </c>
      <c r="L2180" s="1" t="s">
        <v>8808</v>
      </c>
      <c r="M2180" s="1" t="s">
        <v>17577</v>
      </c>
    </row>
    <row r="2181">
      <c r="A2181" s="1" t="s">
        <v>17578</v>
      </c>
      <c r="B2181" s="1" t="s">
        <v>6</v>
      </c>
      <c r="C2181" s="1" t="s">
        <v>2869</v>
      </c>
      <c r="D2181" s="1"/>
      <c r="E2181" s="1" t="s">
        <v>17579</v>
      </c>
      <c r="F2181" s="1" t="s">
        <v>17580</v>
      </c>
      <c r="G2181" s="1" t="s">
        <v>8638</v>
      </c>
      <c r="H2181" s="1" t="s">
        <v>16223</v>
      </c>
      <c r="I2181" s="1">
        <v>2017.0</v>
      </c>
      <c r="J2181" s="1" t="s">
        <v>8613</v>
      </c>
      <c r="K2181" s="1" t="s">
        <v>552</v>
      </c>
      <c r="L2181" s="1" t="s">
        <v>17581</v>
      </c>
      <c r="M2181" s="1" t="s">
        <v>17582</v>
      </c>
    </row>
    <row r="2182">
      <c r="A2182" s="1" t="s">
        <v>17583</v>
      </c>
      <c r="B2182" s="1" t="s">
        <v>7</v>
      </c>
      <c r="C2182" s="1" t="s">
        <v>2870</v>
      </c>
      <c r="H2182" s="1" t="s">
        <v>13974</v>
      </c>
      <c r="I2182" s="1">
        <v>2018.0</v>
      </c>
      <c r="J2182" s="1" t="s">
        <v>8493</v>
      </c>
      <c r="K2182" s="1" t="s">
        <v>536</v>
      </c>
      <c r="L2182" s="1" t="s">
        <v>9208</v>
      </c>
      <c r="M2182" s="1" t="s">
        <v>17584</v>
      </c>
    </row>
    <row r="2183">
      <c r="A2183" s="1" t="s">
        <v>17585</v>
      </c>
      <c r="B2183" s="1" t="s">
        <v>6</v>
      </c>
      <c r="C2183" s="1" t="s">
        <v>2871</v>
      </c>
      <c r="D2183" s="1"/>
      <c r="E2183" s="1" t="s">
        <v>17586</v>
      </c>
      <c r="F2183" s="1" t="s">
        <v>17587</v>
      </c>
      <c r="G2183" s="1" t="s">
        <v>8513</v>
      </c>
      <c r="H2183" s="1" t="s">
        <v>8569</v>
      </c>
      <c r="I2183" s="1">
        <v>2018.0</v>
      </c>
      <c r="J2183" s="1" t="s">
        <v>8547</v>
      </c>
      <c r="K2183" s="1" t="s">
        <v>700</v>
      </c>
      <c r="L2183" s="1" t="s">
        <v>8697</v>
      </c>
      <c r="M2183" s="1" t="s">
        <v>17588</v>
      </c>
    </row>
    <row r="2184">
      <c r="A2184" s="1" t="s">
        <v>17589</v>
      </c>
      <c r="B2184" s="1" t="s">
        <v>6</v>
      </c>
      <c r="C2184" s="1" t="s">
        <v>2872</v>
      </c>
      <c r="D2184" s="1"/>
      <c r="E2184" s="1" t="s">
        <v>17590</v>
      </c>
      <c r="F2184" s="1" t="s">
        <v>17591</v>
      </c>
      <c r="G2184" s="1" t="s">
        <v>17592</v>
      </c>
      <c r="H2184" s="1" t="s">
        <v>8589</v>
      </c>
      <c r="I2184" s="1">
        <v>2017.0</v>
      </c>
      <c r="J2184" s="1" t="s">
        <v>8507</v>
      </c>
      <c r="K2184" s="1" t="s">
        <v>582</v>
      </c>
      <c r="L2184" s="1" t="s">
        <v>8783</v>
      </c>
      <c r="M2184" s="1" t="s">
        <v>17593</v>
      </c>
    </row>
    <row r="2185">
      <c r="A2185" s="1" t="s">
        <v>17594</v>
      </c>
      <c r="B2185" s="1" t="s">
        <v>6</v>
      </c>
      <c r="C2185" s="1" t="s">
        <v>2873</v>
      </c>
      <c r="D2185" s="1"/>
      <c r="E2185" s="1" t="s">
        <v>17595</v>
      </c>
      <c r="F2185" s="1" t="s">
        <v>17596</v>
      </c>
      <c r="G2185" s="1" t="s">
        <v>9595</v>
      </c>
      <c r="H2185" s="1" t="s">
        <v>9060</v>
      </c>
      <c r="I2185" s="1">
        <v>2018.0</v>
      </c>
      <c r="J2185" s="1" t="s">
        <v>8547</v>
      </c>
      <c r="K2185" s="1" t="s">
        <v>580</v>
      </c>
      <c r="L2185" s="1" t="s">
        <v>8681</v>
      </c>
      <c r="M2185" s="1" t="s">
        <v>17597</v>
      </c>
    </row>
    <row r="2186">
      <c r="A2186" s="1" t="s">
        <v>17598</v>
      </c>
      <c r="B2186" s="1" t="s">
        <v>6</v>
      </c>
      <c r="C2186" s="1" t="s">
        <v>2874</v>
      </c>
      <c r="D2186" s="1"/>
      <c r="E2186" s="1" t="s">
        <v>17599</v>
      </c>
      <c r="F2186" s="1" t="s">
        <v>17600</v>
      </c>
      <c r="G2186" s="1" t="s">
        <v>9545</v>
      </c>
      <c r="H2186" s="1" t="s">
        <v>9783</v>
      </c>
      <c r="I2186" s="1">
        <v>2018.0</v>
      </c>
      <c r="J2186" s="1" t="s">
        <v>8493</v>
      </c>
      <c r="K2186" s="1" t="s">
        <v>534</v>
      </c>
      <c r="L2186" s="1" t="s">
        <v>8681</v>
      </c>
      <c r="M2186" s="1" t="s">
        <v>17601</v>
      </c>
    </row>
    <row r="2187">
      <c r="A2187" s="1" t="s">
        <v>17602</v>
      </c>
      <c r="B2187" s="1" t="s">
        <v>6</v>
      </c>
      <c r="C2187" s="1" t="s">
        <v>2875</v>
      </c>
      <c r="D2187" s="1"/>
      <c r="E2187" s="1" t="s">
        <v>17603</v>
      </c>
      <c r="F2187" s="1" t="s">
        <v>17604</v>
      </c>
      <c r="G2187" s="1" t="s">
        <v>8513</v>
      </c>
      <c r="H2187" s="1" t="s">
        <v>17605</v>
      </c>
      <c r="I2187" s="1">
        <v>2018.0</v>
      </c>
      <c r="J2187" s="1" t="s">
        <v>8493</v>
      </c>
      <c r="K2187" s="1" t="s">
        <v>546</v>
      </c>
      <c r="L2187" s="1" t="s">
        <v>8831</v>
      </c>
      <c r="M2187" s="1" t="s">
        <v>17606</v>
      </c>
    </row>
    <row r="2188">
      <c r="A2188" s="1" t="s">
        <v>17607</v>
      </c>
      <c r="B2188" s="1" t="s">
        <v>7</v>
      </c>
      <c r="C2188" s="1" t="s">
        <v>2876</v>
      </c>
      <c r="G2188" s="1" t="s">
        <v>8513</v>
      </c>
      <c r="H2188" s="1" t="s">
        <v>8791</v>
      </c>
      <c r="I2188" s="1">
        <v>2018.0</v>
      </c>
      <c r="J2188" s="1" t="s">
        <v>8613</v>
      </c>
      <c r="K2188" s="1" t="s">
        <v>571</v>
      </c>
      <c r="L2188" s="1" t="s">
        <v>10118</v>
      </c>
      <c r="M2188" s="1" t="s">
        <v>17608</v>
      </c>
    </row>
    <row r="2189">
      <c r="A2189" s="1" t="s">
        <v>17609</v>
      </c>
      <c r="B2189" s="1" t="s">
        <v>6</v>
      </c>
      <c r="C2189" s="1" t="s">
        <v>2877</v>
      </c>
      <c r="D2189" s="1"/>
      <c r="E2189" s="1" t="s">
        <v>13637</v>
      </c>
      <c r="F2189" s="1" t="s">
        <v>17610</v>
      </c>
      <c r="G2189" s="1" t="s">
        <v>17611</v>
      </c>
      <c r="H2189" s="1" t="s">
        <v>17612</v>
      </c>
      <c r="I2189" s="1">
        <v>2017.0</v>
      </c>
      <c r="J2189" s="1" t="s">
        <v>8493</v>
      </c>
      <c r="K2189" s="1" t="s">
        <v>720</v>
      </c>
      <c r="L2189" s="1" t="s">
        <v>8522</v>
      </c>
      <c r="M2189" s="1" t="s">
        <v>17613</v>
      </c>
    </row>
    <row r="2190">
      <c r="A2190" s="1" t="s">
        <v>17614</v>
      </c>
      <c r="B2190" s="1" t="s">
        <v>6</v>
      </c>
      <c r="C2190" s="1" t="s">
        <v>2878</v>
      </c>
      <c r="D2190" s="1"/>
      <c r="E2190" s="1" t="s">
        <v>17615</v>
      </c>
      <c r="F2190" s="1" t="s">
        <v>17616</v>
      </c>
      <c r="G2190" s="1" t="s">
        <v>8611</v>
      </c>
      <c r="H2190" s="1" t="s">
        <v>13413</v>
      </c>
      <c r="I2190" s="1">
        <v>2016.0</v>
      </c>
      <c r="J2190" s="1" t="s">
        <v>8493</v>
      </c>
      <c r="K2190" s="1" t="s">
        <v>580</v>
      </c>
      <c r="L2190" s="1" t="s">
        <v>8508</v>
      </c>
      <c r="M2190" s="1" t="s">
        <v>17617</v>
      </c>
    </row>
    <row r="2191">
      <c r="A2191" s="1" t="s">
        <v>17618</v>
      </c>
      <c r="B2191" s="1" t="s">
        <v>6</v>
      </c>
      <c r="C2191" s="1" t="s">
        <v>2879</v>
      </c>
      <c r="D2191" s="1"/>
      <c r="E2191" s="1" t="s">
        <v>17619</v>
      </c>
      <c r="F2191" s="1" t="s">
        <v>17620</v>
      </c>
      <c r="G2191" s="1" t="s">
        <v>8611</v>
      </c>
      <c r="H2191" s="1" t="s">
        <v>12305</v>
      </c>
      <c r="I2191" s="1">
        <v>2019.0</v>
      </c>
      <c r="J2191" s="1" t="s">
        <v>8515</v>
      </c>
      <c r="K2191" s="1" t="s">
        <v>914</v>
      </c>
      <c r="L2191" s="1" t="s">
        <v>17621</v>
      </c>
      <c r="M2191" s="1" t="s">
        <v>17622</v>
      </c>
    </row>
    <row r="2192">
      <c r="A2192" s="1" t="s">
        <v>17623</v>
      </c>
      <c r="B2192" s="1" t="s">
        <v>6</v>
      </c>
      <c r="C2192" s="1" t="s">
        <v>2880</v>
      </c>
      <c r="D2192" s="1"/>
      <c r="E2192" s="1" t="s">
        <v>17624</v>
      </c>
      <c r="H2192" s="1" t="s">
        <v>9287</v>
      </c>
      <c r="I2192" s="1">
        <v>2017.0</v>
      </c>
      <c r="J2192" s="1" t="s">
        <v>8547</v>
      </c>
      <c r="K2192" s="1" t="s">
        <v>1277</v>
      </c>
      <c r="L2192" s="1" t="s">
        <v>8702</v>
      </c>
      <c r="M2192" s="1" t="s">
        <v>17625</v>
      </c>
    </row>
    <row r="2193">
      <c r="A2193" s="1" t="s">
        <v>17626</v>
      </c>
      <c r="B2193" s="1" t="s">
        <v>6</v>
      </c>
      <c r="C2193" s="1" t="s">
        <v>2881</v>
      </c>
      <c r="D2193" s="1"/>
      <c r="E2193" s="1" t="s">
        <v>17627</v>
      </c>
      <c r="F2193" s="1" t="s">
        <v>17628</v>
      </c>
      <c r="G2193" s="1" t="s">
        <v>8513</v>
      </c>
      <c r="H2193" s="1" t="s">
        <v>8980</v>
      </c>
      <c r="I2193" s="1">
        <v>2015.0</v>
      </c>
      <c r="J2193" s="1" t="s">
        <v>8645</v>
      </c>
      <c r="K2193" s="1" t="s">
        <v>1122</v>
      </c>
      <c r="L2193" s="1" t="s">
        <v>8646</v>
      </c>
      <c r="M2193" s="1" t="s">
        <v>17629</v>
      </c>
    </row>
    <row r="2194">
      <c r="A2194" s="1" t="s">
        <v>17630</v>
      </c>
      <c r="B2194" s="1" t="s">
        <v>6</v>
      </c>
      <c r="C2194" s="1" t="s">
        <v>2882</v>
      </c>
      <c r="D2194" s="1"/>
      <c r="E2194" s="1" t="s">
        <v>17631</v>
      </c>
      <c r="F2194" s="1" t="s">
        <v>17632</v>
      </c>
      <c r="G2194" s="1" t="s">
        <v>8491</v>
      </c>
      <c r="H2194" s="1" t="s">
        <v>12676</v>
      </c>
      <c r="I2194" s="1">
        <v>2018.0</v>
      </c>
      <c r="J2194" s="1" t="s">
        <v>8807</v>
      </c>
      <c r="K2194" s="1" t="s">
        <v>530</v>
      </c>
      <c r="L2194" s="1" t="s">
        <v>9272</v>
      </c>
      <c r="M2194" s="1" t="s">
        <v>17633</v>
      </c>
    </row>
    <row r="2195">
      <c r="A2195" s="1" t="s">
        <v>17634</v>
      </c>
      <c r="B2195" s="1" t="s">
        <v>7</v>
      </c>
      <c r="C2195" s="1" t="s">
        <v>2883</v>
      </c>
      <c r="F2195" s="1" t="s">
        <v>17635</v>
      </c>
      <c r="H2195" s="1" t="s">
        <v>17636</v>
      </c>
      <c r="I2195" s="1">
        <v>2015.0</v>
      </c>
      <c r="J2195" s="1" t="s">
        <v>8547</v>
      </c>
      <c r="K2195" s="1" t="s">
        <v>571</v>
      </c>
      <c r="L2195" s="1" t="s">
        <v>9631</v>
      </c>
      <c r="M2195" s="1" t="s">
        <v>17637</v>
      </c>
    </row>
    <row r="2196">
      <c r="A2196" s="1" t="s">
        <v>17638</v>
      </c>
      <c r="B2196" s="1" t="s">
        <v>6</v>
      </c>
      <c r="C2196" s="1" t="s">
        <v>2884</v>
      </c>
      <c r="D2196" s="1"/>
      <c r="E2196" s="1" t="s">
        <v>17639</v>
      </c>
      <c r="F2196" s="1" t="s">
        <v>17640</v>
      </c>
      <c r="G2196" s="1" t="s">
        <v>8545</v>
      </c>
      <c r="H2196" s="1" t="s">
        <v>9220</v>
      </c>
      <c r="I2196" s="1">
        <v>2016.0</v>
      </c>
      <c r="J2196" s="1" t="s">
        <v>8547</v>
      </c>
      <c r="K2196" s="1" t="s">
        <v>559</v>
      </c>
      <c r="L2196" s="1" t="s">
        <v>8681</v>
      </c>
      <c r="M2196" s="1" t="s">
        <v>17641</v>
      </c>
    </row>
    <row r="2197">
      <c r="A2197" s="1" t="s">
        <v>17642</v>
      </c>
      <c r="B2197" s="1" t="s">
        <v>6</v>
      </c>
      <c r="C2197" s="1" t="s">
        <v>2885</v>
      </c>
      <c r="D2197" s="1"/>
      <c r="E2197" s="1" t="s">
        <v>17643</v>
      </c>
      <c r="G2197" s="1" t="s">
        <v>10097</v>
      </c>
      <c r="H2197" s="1" t="s">
        <v>17644</v>
      </c>
      <c r="I2197" s="1">
        <v>2019.0</v>
      </c>
      <c r="J2197" s="1" t="s">
        <v>8547</v>
      </c>
      <c r="K2197" s="1" t="s">
        <v>965</v>
      </c>
      <c r="L2197" s="1" t="s">
        <v>8577</v>
      </c>
      <c r="M2197" s="1" t="s">
        <v>17645</v>
      </c>
    </row>
    <row r="2198">
      <c r="A2198" s="1" t="s">
        <v>17646</v>
      </c>
      <c r="B2198" s="1" t="s">
        <v>7</v>
      </c>
      <c r="C2198" s="1" t="s">
        <v>2886</v>
      </c>
      <c r="D2198" s="1"/>
      <c r="E2198" s="1" t="s">
        <v>17647</v>
      </c>
      <c r="F2198" s="1" t="s">
        <v>17648</v>
      </c>
      <c r="G2198" s="1" t="s">
        <v>8513</v>
      </c>
      <c r="H2198" s="1" t="s">
        <v>13413</v>
      </c>
      <c r="I2198" s="1">
        <v>2017.0</v>
      </c>
      <c r="J2198" s="1" t="s">
        <v>8493</v>
      </c>
      <c r="K2198" s="1" t="s">
        <v>536</v>
      </c>
      <c r="L2198" s="1" t="s">
        <v>9208</v>
      </c>
      <c r="M2198" s="1" t="s">
        <v>17649</v>
      </c>
    </row>
    <row r="2199">
      <c r="A2199" s="1" t="s">
        <v>17650</v>
      </c>
      <c r="B2199" s="1" t="s">
        <v>6</v>
      </c>
      <c r="C2199" s="1" t="s">
        <v>2887</v>
      </c>
      <c r="D2199" s="1"/>
      <c r="E2199" s="1" t="s">
        <v>17651</v>
      </c>
      <c r="F2199" s="1" t="s">
        <v>17652</v>
      </c>
      <c r="G2199" s="1" t="s">
        <v>9478</v>
      </c>
      <c r="H2199" s="1" t="s">
        <v>9462</v>
      </c>
      <c r="I2199" s="1">
        <v>1982.0</v>
      </c>
      <c r="J2199" s="1" t="s">
        <v>8507</v>
      </c>
      <c r="K2199" s="1" t="s">
        <v>584</v>
      </c>
      <c r="L2199" s="1" t="s">
        <v>8873</v>
      </c>
      <c r="M2199" s="1" t="s">
        <v>17653</v>
      </c>
    </row>
    <row r="2200">
      <c r="A2200" s="1" t="s">
        <v>17654</v>
      </c>
      <c r="B2200" s="1" t="s">
        <v>6</v>
      </c>
      <c r="C2200" s="1" t="s">
        <v>2888</v>
      </c>
      <c r="D2200" s="1"/>
      <c r="E2200" s="1" t="s">
        <v>17655</v>
      </c>
      <c r="F2200" s="1" t="s">
        <v>17656</v>
      </c>
      <c r="G2200" s="1" t="s">
        <v>8513</v>
      </c>
      <c r="H2200" s="1" t="s">
        <v>11755</v>
      </c>
      <c r="I2200" s="1">
        <v>2015.0</v>
      </c>
      <c r="J2200" s="1" t="s">
        <v>8493</v>
      </c>
      <c r="K2200" s="1" t="s">
        <v>681</v>
      </c>
      <c r="L2200" s="1" t="s">
        <v>8948</v>
      </c>
      <c r="M2200" s="1" t="s">
        <v>17657</v>
      </c>
    </row>
    <row r="2201">
      <c r="A2201" s="1" t="s">
        <v>17658</v>
      </c>
      <c r="B2201" s="1" t="s">
        <v>7</v>
      </c>
      <c r="C2201" s="1" t="s">
        <v>2889</v>
      </c>
      <c r="F2201" s="1" t="s">
        <v>17659</v>
      </c>
      <c r="G2201" s="1" t="s">
        <v>8513</v>
      </c>
      <c r="H2201" s="1" t="s">
        <v>17660</v>
      </c>
      <c r="I2201" s="1">
        <v>2014.0</v>
      </c>
      <c r="J2201" s="1" t="s">
        <v>8680</v>
      </c>
      <c r="K2201" s="1" t="s">
        <v>628</v>
      </c>
      <c r="L2201" s="1" t="s">
        <v>8650</v>
      </c>
      <c r="M2201" s="1" t="s">
        <v>17661</v>
      </c>
    </row>
    <row r="2202">
      <c r="A2202" s="1" t="s">
        <v>17662</v>
      </c>
      <c r="B2202" s="1" t="s">
        <v>6</v>
      </c>
      <c r="C2202" s="1" t="s">
        <v>2890</v>
      </c>
      <c r="D2202" s="1"/>
      <c r="E2202" s="1" t="s">
        <v>17663</v>
      </c>
      <c r="F2202" s="1" t="s">
        <v>17664</v>
      </c>
      <c r="G2202" s="1" t="s">
        <v>8545</v>
      </c>
      <c r="H2202" s="1" t="s">
        <v>9220</v>
      </c>
      <c r="I2202" s="1">
        <v>2000.0</v>
      </c>
      <c r="J2202" s="1" t="s">
        <v>8547</v>
      </c>
      <c r="K2202" s="1" t="s">
        <v>1103</v>
      </c>
      <c r="L2202" s="1" t="s">
        <v>9892</v>
      </c>
      <c r="M2202" s="1" t="s">
        <v>17665</v>
      </c>
    </row>
    <row r="2203">
      <c r="A2203" s="1" t="s">
        <v>17666</v>
      </c>
      <c r="B2203" s="1" t="s">
        <v>7</v>
      </c>
      <c r="C2203" s="1" t="s">
        <v>2891</v>
      </c>
      <c r="F2203" s="1" t="s">
        <v>17667</v>
      </c>
      <c r="G2203" s="1" t="s">
        <v>8513</v>
      </c>
      <c r="H2203" s="1" t="s">
        <v>8902</v>
      </c>
      <c r="I2203" s="1">
        <v>2017.0</v>
      </c>
      <c r="J2203" s="1" t="s">
        <v>8493</v>
      </c>
      <c r="K2203" s="1" t="s">
        <v>571</v>
      </c>
      <c r="L2203" s="1" t="s">
        <v>10273</v>
      </c>
      <c r="M2203" s="1" t="s">
        <v>17668</v>
      </c>
    </row>
    <row r="2204">
      <c r="A2204" s="1" t="s">
        <v>17669</v>
      </c>
      <c r="B2204" s="1" t="s">
        <v>6</v>
      </c>
      <c r="C2204" s="1" t="s">
        <v>2892</v>
      </c>
      <c r="D2204" s="1"/>
      <c r="E2204" s="1" t="s">
        <v>17670</v>
      </c>
      <c r="F2204" s="1" t="s">
        <v>17671</v>
      </c>
      <c r="G2204" s="1" t="s">
        <v>9391</v>
      </c>
      <c r="H2204" s="1" t="s">
        <v>17672</v>
      </c>
      <c r="I2204" s="1">
        <v>2008.0</v>
      </c>
      <c r="J2204" s="1" t="s">
        <v>8515</v>
      </c>
      <c r="K2204" s="1" t="s">
        <v>540</v>
      </c>
      <c r="L2204" s="1" t="s">
        <v>8522</v>
      </c>
      <c r="M2204" s="1" t="s">
        <v>17673</v>
      </c>
    </row>
    <row r="2205">
      <c r="A2205" s="1" t="s">
        <v>17674</v>
      </c>
      <c r="B2205" s="1" t="s">
        <v>7</v>
      </c>
      <c r="C2205" s="1" t="s">
        <v>2893</v>
      </c>
      <c r="F2205" s="1" t="s">
        <v>17675</v>
      </c>
      <c r="G2205" s="1" t="s">
        <v>9530</v>
      </c>
      <c r="H2205" s="1" t="s">
        <v>9083</v>
      </c>
      <c r="I2205" s="1">
        <v>2020.0</v>
      </c>
      <c r="J2205" s="1" t="s">
        <v>8680</v>
      </c>
      <c r="K2205" s="1" t="s">
        <v>628</v>
      </c>
      <c r="L2205" s="1" t="s">
        <v>10118</v>
      </c>
      <c r="M2205" s="1" t="s">
        <v>17676</v>
      </c>
    </row>
    <row r="2206">
      <c r="A2206" s="1" t="s">
        <v>17677</v>
      </c>
      <c r="B2206" s="1" t="s">
        <v>6</v>
      </c>
      <c r="C2206" s="1" t="s">
        <v>2894</v>
      </c>
      <c r="D2206" s="1"/>
      <c r="E2206" s="1" t="s">
        <v>17678</v>
      </c>
      <c r="F2206" s="1" t="s">
        <v>17679</v>
      </c>
      <c r="G2206" s="1" t="s">
        <v>17680</v>
      </c>
      <c r="H2206" s="1" t="s">
        <v>8922</v>
      </c>
      <c r="I2206" s="1">
        <v>2018.0</v>
      </c>
      <c r="J2206" s="1" t="s">
        <v>8613</v>
      </c>
      <c r="K2206" s="1" t="s">
        <v>923</v>
      </c>
      <c r="L2206" s="1" t="s">
        <v>17681</v>
      </c>
      <c r="M2206" s="1" t="s">
        <v>17682</v>
      </c>
    </row>
    <row r="2207">
      <c r="A2207" s="1" t="s">
        <v>17683</v>
      </c>
      <c r="B2207" s="1" t="s">
        <v>6</v>
      </c>
      <c r="C2207" s="1" t="s">
        <v>2895</v>
      </c>
      <c r="D2207" s="1"/>
      <c r="E2207" s="1" t="s">
        <v>12452</v>
      </c>
      <c r="F2207" s="1" t="s">
        <v>17684</v>
      </c>
      <c r="G2207" s="1" t="s">
        <v>8534</v>
      </c>
      <c r="H2207" s="1" t="s">
        <v>14935</v>
      </c>
      <c r="I2207" s="1">
        <v>2016.0</v>
      </c>
      <c r="J2207" s="1" t="s">
        <v>8547</v>
      </c>
      <c r="K2207" s="1" t="s">
        <v>582</v>
      </c>
      <c r="L2207" s="1" t="s">
        <v>8724</v>
      </c>
      <c r="M2207" s="1" t="s">
        <v>17685</v>
      </c>
    </row>
    <row r="2208">
      <c r="A2208" s="1" t="s">
        <v>17686</v>
      </c>
      <c r="B2208" s="1" t="s">
        <v>7</v>
      </c>
      <c r="C2208" s="1" t="s">
        <v>2896</v>
      </c>
      <c r="F2208" s="1" t="s">
        <v>17687</v>
      </c>
      <c r="G2208" s="1" t="s">
        <v>8611</v>
      </c>
      <c r="H2208" s="1" t="s">
        <v>10531</v>
      </c>
      <c r="I2208" s="1">
        <v>2019.0</v>
      </c>
      <c r="J2208" s="1" t="s">
        <v>8613</v>
      </c>
      <c r="K2208" s="1" t="s">
        <v>536</v>
      </c>
      <c r="L2208" s="1" t="s">
        <v>8650</v>
      </c>
      <c r="M2208" s="1" t="s">
        <v>17688</v>
      </c>
    </row>
    <row r="2209">
      <c r="A2209" s="1" t="s">
        <v>17689</v>
      </c>
      <c r="B2209" s="1" t="s">
        <v>7</v>
      </c>
      <c r="C2209" s="1" t="s">
        <v>2897</v>
      </c>
      <c r="G2209" s="1" t="s">
        <v>8513</v>
      </c>
      <c r="H2209" s="1" t="s">
        <v>11567</v>
      </c>
      <c r="I2209" s="1">
        <v>2018.0</v>
      </c>
      <c r="J2209" s="1" t="s">
        <v>8493</v>
      </c>
      <c r="K2209" s="1" t="s">
        <v>536</v>
      </c>
      <c r="L2209" s="1" t="s">
        <v>8796</v>
      </c>
      <c r="M2209" s="1" t="s">
        <v>17690</v>
      </c>
    </row>
    <row r="2210">
      <c r="A2210" s="1" t="s">
        <v>17691</v>
      </c>
      <c r="B2210" s="1" t="s">
        <v>6</v>
      </c>
      <c r="C2210" s="1" t="s">
        <v>2898</v>
      </c>
      <c r="D2210" s="1"/>
      <c r="E2210" s="1" t="s">
        <v>9796</v>
      </c>
      <c r="F2210" s="1" t="s">
        <v>17692</v>
      </c>
      <c r="G2210" s="1" t="s">
        <v>8513</v>
      </c>
      <c r="H2210" s="1" t="s">
        <v>12097</v>
      </c>
      <c r="I2210" s="1">
        <v>2018.0</v>
      </c>
      <c r="J2210" s="1" t="s">
        <v>8493</v>
      </c>
      <c r="K2210" s="1" t="s">
        <v>681</v>
      </c>
      <c r="L2210" s="1" t="s">
        <v>11021</v>
      </c>
      <c r="M2210" s="1" t="s">
        <v>17693</v>
      </c>
    </row>
    <row r="2211">
      <c r="A2211" s="1" t="s">
        <v>17694</v>
      </c>
      <c r="B2211" s="1" t="s">
        <v>7</v>
      </c>
      <c r="C2211" s="1" t="s">
        <v>2899</v>
      </c>
      <c r="F2211" s="1" t="s">
        <v>17695</v>
      </c>
      <c r="G2211" s="1" t="s">
        <v>8513</v>
      </c>
      <c r="H2211" s="1" t="s">
        <v>11626</v>
      </c>
      <c r="I2211" s="1">
        <v>2020.0</v>
      </c>
      <c r="J2211" s="1" t="s">
        <v>8613</v>
      </c>
      <c r="K2211" s="1" t="s">
        <v>536</v>
      </c>
      <c r="L2211" s="1" t="s">
        <v>8650</v>
      </c>
      <c r="M2211" s="1" t="s">
        <v>17696</v>
      </c>
    </row>
    <row r="2212">
      <c r="A2212" s="1" t="s">
        <v>17697</v>
      </c>
      <c r="B2212" s="1" t="s">
        <v>7</v>
      </c>
      <c r="C2212" s="1" t="s">
        <v>2900</v>
      </c>
      <c r="F2212" s="1" t="s">
        <v>17698</v>
      </c>
      <c r="G2212" s="1" t="s">
        <v>8655</v>
      </c>
      <c r="H2212" s="1" t="s">
        <v>10431</v>
      </c>
      <c r="I2212" s="1">
        <v>2016.0</v>
      </c>
      <c r="J2212" s="1" t="s">
        <v>9076</v>
      </c>
      <c r="K2212" s="1" t="s">
        <v>536</v>
      </c>
      <c r="L2212" s="1" t="s">
        <v>14759</v>
      </c>
      <c r="M2212" s="1" t="s">
        <v>17699</v>
      </c>
    </row>
    <row r="2213">
      <c r="A2213" s="1" t="s">
        <v>17700</v>
      </c>
      <c r="B2213" s="1" t="s">
        <v>7</v>
      </c>
      <c r="C2213" s="1" t="s">
        <v>2901</v>
      </c>
      <c r="F2213" s="1" t="s">
        <v>17701</v>
      </c>
      <c r="G2213" s="1" t="s">
        <v>8611</v>
      </c>
      <c r="H2213" s="1" t="s">
        <v>11049</v>
      </c>
      <c r="I2213" s="1">
        <v>2018.0</v>
      </c>
      <c r="J2213" s="1" t="s">
        <v>8493</v>
      </c>
      <c r="K2213" s="1" t="s">
        <v>571</v>
      </c>
      <c r="L2213" s="1" t="s">
        <v>10128</v>
      </c>
      <c r="M2213" s="1" t="s">
        <v>17702</v>
      </c>
    </row>
    <row r="2214">
      <c r="A2214" s="1" t="s">
        <v>17703</v>
      </c>
      <c r="B2214" s="1" t="s">
        <v>6</v>
      </c>
      <c r="C2214" s="1" t="s">
        <v>2902</v>
      </c>
      <c r="D2214" s="1"/>
      <c r="E2214" s="1" t="s">
        <v>17704</v>
      </c>
      <c r="F2214" s="1" t="s">
        <v>17705</v>
      </c>
      <c r="G2214" s="1" t="s">
        <v>9478</v>
      </c>
      <c r="H2214" s="1" t="s">
        <v>17706</v>
      </c>
      <c r="I2214" s="1">
        <v>1978.0</v>
      </c>
      <c r="J2214" s="1" t="s">
        <v>8493</v>
      </c>
      <c r="K2214" s="1" t="s">
        <v>894</v>
      </c>
      <c r="L2214" s="1" t="s">
        <v>8873</v>
      </c>
      <c r="M2214" s="1" t="s">
        <v>17707</v>
      </c>
    </row>
    <row r="2215">
      <c r="A2215" s="1" t="s">
        <v>17708</v>
      </c>
      <c r="B2215" s="1" t="s">
        <v>6</v>
      </c>
      <c r="C2215" s="1" t="s">
        <v>2903</v>
      </c>
      <c r="D2215" s="1"/>
      <c r="E2215" s="1" t="s">
        <v>17709</v>
      </c>
      <c r="F2215" s="1" t="s">
        <v>17709</v>
      </c>
      <c r="G2215" s="1" t="s">
        <v>17710</v>
      </c>
      <c r="H2215" s="1" t="s">
        <v>13748</v>
      </c>
      <c r="I2215" s="1">
        <v>2017.0</v>
      </c>
      <c r="J2215" s="1" t="s">
        <v>8493</v>
      </c>
      <c r="K2215" s="1" t="s">
        <v>694</v>
      </c>
      <c r="L2215" s="1" t="s">
        <v>8663</v>
      </c>
      <c r="M2215" s="1" t="s">
        <v>17711</v>
      </c>
    </row>
    <row r="2216">
      <c r="A2216" s="1" t="s">
        <v>17712</v>
      </c>
      <c r="B2216" s="1" t="s">
        <v>7</v>
      </c>
      <c r="C2216" s="1" t="s">
        <v>2904</v>
      </c>
      <c r="F2216" s="1" t="s">
        <v>17713</v>
      </c>
      <c r="G2216" s="1" t="s">
        <v>8513</v>
      </c>
      <c r="H2216" s="1" t="s">
        <v>9793</v>
      </c>
      <c r="I2216" s="1">
        <v>2018.0</v>
      </c>
      <c r="J2216" s="1" t="s">
        <v>8493</v>
      </c>
      <c r="K2216" s="1" t="s">
        <v>628</v>
      </c>
      <c r="L2216" s="1" t="s">
        <v>9208</v>
      </c>
      <c r="M2216" s="1" t="s">
        <v>17714</v>
      </c>
    </row>
    <row r="2217">
      <c r="A2217" s="1" t="s">
        <v>17715</v>
      </c>
      <c r="B2217" s="1" t="s">
        <v>7</v>
      </c>
      <c r="C2217" s="1" t="s">
        <v>2905</v>
      </c>
      <c r="F2217" s="1" t="s">
        <v>17716</v>
      </c>
      <c r="G2217" s="1" t="s">
        <v>8638</v>
      </c>
      <c r="H2217" s="1" t="s">
        <v>10322</v>
      </c>
      <c r="I2217" s="1">
        <v>2020.0</v>
      </c>
      <c r="J2217" s="1" t="s">
        <v>8493</v>
      </c>
      <c r="K2217" s="1" t="s">
        <v>536</v>
      </c>
      <c r="L2217" s="1" t="s">
        <v>8595</v>
      </c>
      <c r="M2217" s="1" t="s">
        <v>17717</v>
      </c>
    </row>
    <row r="2218">
      <c r="A2218" s="1" t="s">
        <v>17718</v>
      </c>
      <c r="B2218" s="1" t="s">
        <v>6</v>
      </c>
      <c r="C2218" s="1" t="s">
        <v>2906</v>
      </c>
      <c r="D2218" s="1"/>
      <c r="E2218" s="1" t="s">
        <v>17719</v>
      </c>
      <c r="G2218" s="1" t="s">
        <v>17720</v>
      </c>
      <c r="H2218" s="1" t="s">
        <v>8612</v>
      </c>
      <c r="I2218" s="1">
        <v>2017.0</v>
      </c>
      <c r="J2218" s="1" t="s">
        <v>8493</v>
      </c>
      <c r="K2218" s="1" t="s">
        <v>1593</v>
      </c>
      <c r="L2218" s="1" t="s">
        <v>8663</v>
      </c>
      <c r="M2218" s="1" t="s">
        <v>17721</v>
      </c>
    </row>
    <row r="2219">
      <c r="A2219" s="1" t="s">
        <v>17722</v>
      </c>
      <c r="B2219" s="1" t="s">
        <v>7</v>
      </c>
      <c r="C2219" s="1" t="s">
        <v>2907</v>
      </c>
      <c r="F2219" s="1" t="s">
        <v>17723</v>
      </c>
      <c r="G2219" s="1" t="s">
        <v>8638</v>
      </c>
      <c r="H2219" s="1" t="s">
        <v>9092</v>
      </c>
      <c r="I2219" s="1">
        <v>2016.0</v>
      </c>
      <c r="J2219" s="1" t="s">
        <v>8493</v>
      </c>
      <c r="K2219" s="1" t="s">
        <v>571</v>
      </c>
      <c r="L2219" s="1" t="s">
        <v>11078</v>
      </c>
      <c r="M2219" s="1" t="s">
        <v>17724</v>
      </c>
    </row>
    <row r="2220">
      <c r="A2220" s="1" t="s">
        <v>17725</v>
      </c>
      <c r="B2220" s="1" t="s">
        <v>7</v>
      </c>
      <c r="C2220" s="1" t="s">
        <v>2908</v>
      </c>
      <c r="F2220" s="1" t="s">
        <v>17726</v>
      </c>
      <c r="H2220" s="1" t="s">
        <v>8985</v>
      </c>
      <c r="I2220" s="1">
        <v>2017.0</v>
      </c>
      <c r="J2220" s="1" t="s">
        <v>8613</v>
      </c>
      <c r="K2220" s="1" t="s">
        <v>536</v>
      </c>
      <c r="L2220" s="1" t="s">
        <v>8796</v>
      </c>
      <c r="M2220" s="1" t="s">
        <v>17727</v>
      </c>
    </row>
    <row r="2221">
      <c r="A2221" s="1" t="s">
        <v>17728</v>
      </c>
      <c r="B2221" s="1" t="s">
        <v>7</v>
      </c>
      <c r="C2221" s="1" t="s">
        <v>2909</v>
      </c>
      <c r="F2221" s="1" t="s">
        <v>17729</v>
      </c>
      <c r="G2221" s="1" t="s">
        <v>8513</v>
      </c>
      <c r="H2221" s="1" t="s">
        <v>11582</v>
      </c>
      <c r="I2221" s="1">
        <v>2011.0</v>
      </c>
      <c r="J2221" s="1" t="s">
        <v>8547</v>
      </c>
      <c r="K2221" s="1" t="s">
        <v>536</v>
      </c>
      <c r="L2221" s="1" t="s">
        <v>8595</v>
      </c>
      <c r="M2221" s="1" t="s">
        <v>17730</v>
      </c>
    </row>
    <row r="2222">
      <c r="A2222" s="1" t="s">
        <v>17731</v>
      </c>
      <c r="B2222" s="1" t="s">
        <v>6</v>
      </c>
      <c r="C2222" s="1" t="s">
        <v>2910</v>
      </c>
      <c r="D2222" s="1"/>
      <c r="E2222" s="1" t="s">
        <v>17732</v>
      </c>
      <c r="G2222" s="1" t="s">
        <v>8722</v>
      </c>
      <c r="H2222" s="1" t="s">
        <v>15106</v>
      </c>
      <c r="I2222" s="1">
        <v>2015.0</v>
      </c>
      <c r="J2222" s="1" t="s">
        <v>9260</v>
      </c>
      <c r="K2222" s="1" t="s">
        <v>580</v>
      </c>
      <c r="L2222" s="1" t="s">
        <v>17733</v>
      </c>
      <c r="M2222" s="1" t="s">
        <v>17734</v>
      </c>
    </row>
    <row r="2223">
      <c r="A2223" s="1" t="s">
        <v>17735</v>
      </c>
      <c r="B2223" s="1" t="s">
        <v>6</v>
      </c>
      <c r="C2223" s="1" t="s">
        <v>2911</v>
      </c>
      <c r="D2223" s="1"/>
      <c r="E2223" s="1" t="s">
        <v>9379</v>
      </c>
      <c r="F2223" s="1" t="s">
        <v>17736</v>
      </c>
      <c r="G2223" s="1" t="s">
        <v>8513</v>
      </c>
      <c r="H2223" s="1" t="s">
        <v>10501</v>
      </c>
      <c r="I2223" s="1">
        <v>2010.0</v>
      </c>
      <c r="J2223" s="1" t="s">
        <v>8507</v>
      </c>
      <c r="K2223" s="1" t="s">
        <v>1204</v>
      </c>
      <c r="L2223" s="1" t="s">
        <v>8522</v>
      </c>
      <c r="M2223" s="1" t="s">
        <v>17737</v>
      </c>
    </row>
    <row r="2224">
      <c r="A2224" s="1" t="s">
        <v>17738</v>
      </c>
      <c r="B2224" s="1" t="s">
        <v>6</v>
      </c>
      <c r="C2224" s="1" t="s">
        <v>2912</v>
      </c>
      <c r="D2224" s="1"/>
      <c r="E2224" s="1" t="s">
        <v>17739</v>
      </c>
      <c r="G2224" s="1" t="s">
        <v>8513</v>
      </c>
      <c r="H2224" s="1" t="s">
        <v>17740</v>
      </c>
      <c r="I2224" s="1">
        <v>2015.0</v>
      </c>
      <c r="J2224" s="1" t="s">
        <v>8613</v>
      </c>
      <c r="K2224" s="1" t="s">
        <v>673</v>
      </c>
      <c r="L2224" s="1" t="s">
        <v>8646</v>
      </c>
      <c r="M2224" s="1" t="s">
        <v>17741</v>
      </c>
    </row>
    <row r="2225">
      <c r="A2225" s="1" t="s">
        <v>17742</v>
      </c>
      <c r="B2225" s="1" t="s">
        <v>6</v>
      </c>
      <c r="C2225" s="1" t="s">
        <v>2913</v>
      </c>
      <c r="D2225" s="1"/>
      <c r="E2225" s="1" t="s">
        <v>17743</v>
      </c>
      <c r="F2225" s="1" t="s">
        <v>17744</v>
      </c>
      <c r="G2225" s="1" t="s">
        <v>8499</v>
      </c>
      <c r="H2225" s="1" t="s">
        <v>11332</v>
      </c>
      <c r="I2225" s="1">
        <v>2012.0</v>
      </c>
      <c r="J2225" s="1" t="s">
        <v>8507</v>
      </c>
      <c r="K2225" s="1" t="s">
        <v>1910</v>
      </c>
      <c r="L2225" s="1" t="s">
        <v>8501</v>
      </c>
      <c r="M2225" s="1" t="s">
        <v>17745</v>
      </c>
    </row>
    <row r="2226">
      <c r="A2226" s="1" t="s">
        <v>17746</v>
      </c>
      <c r="B2226" s="1" t="s">
        <v>6</v>
      </c>
      <c r="C2226" s="1" t="s">
        <v>2914</v>
      </c>
      <c r="D2226" s="1"/>
      <c r="E2226" s="1" t="s">
        <v>17747</v>
      </c>
      <c r="F2226" s="1" t="s">
        <v>17748</v>
      </c>
      <c r="G2226" s="1" t="s">
        <v>10619</v>
      </c>
      <c r="H2226" s="1" t="s">
        <v>10092</v>
      </c>
      <c r="I2226" s="1">
        <v>2015.0</v>
      </c>
      <c r="J2226" s="1" t="s">
        <v>8493</v>
      </c>
      <c r="K2226" s="1" t="s">
        <v>587</v>
      </c>
      <c r="L2226" s="1" t="s">
        <v>8607</v>
      </c>
      <c r="M2226" s="1" t="s">
        <v>17749</v>
      </c>
    </row>
    <row r="2227">
      <c r="A2227" s="1" t="s">
        <v>17750</v>
      </c>
      <c r="B2227" s="1" t="s">
        <v>6</v>
      </c>
      <c r="C2227" s="1" t="s">
        <v>2915</v>
      </c>
      <c r="D2227" s="1"/>
      <c r="E2227" s="1" t="s">
        <v>17751</v>
      </c>
      <c r="F2227" s="1" t="s">
        <v>17752</v>
      </c>
      <c r="G2227" s="1" t="s">
        <v>8611</v>
      </c>
      <c r="H2227" s="1" t="s">
        <v>9097</v>
      </c>
      <c r="I2227" s="1">
        <v>2019.0</v>
      </c>
      <c r="J2227" s="1" t="s">
        <v>8493</v>
      </c>
      <c r="K2227" s="1" t="s">
        <v>538</v>
      </c>
      <c r="L2227" s="1" t="s">
        <v>8691</v>
      </c>
      <c r="M2227" s="1" t="s">
        <v>17753</v>
      </c>
    </row>
    <row r="2228">
      <c r="A2228" s="1" t="s">
        <v>17754</v>
      </c>
      <c r="B2228" s="1" t="s">
        <v>6</v>
      </c>
      <c r="C2228" s="1" t="s">
        <v>2916</v>
      </c>
      <c r="D2228" s="1"/>
      <c r="E2228" s="1" t="s">
        <v>17755</v>
      </c>
      <c r="F2228" s="1" t="s">
        <v>17756</v>
      </c>
      <c r="G2228" s="1" t="s">
        <v>8513</v>
      </c>
      <c r="H2228" s="1" t="s">
        <v>8589</v>
      </c>
      <c r="I2228" s="1">
        <v>2018.0</v>
      </c>
      <c r="J2228" s="1" t="s">
        <v>8493</v>
      </c>
      <c r="K2228" s="1" t="s">
        <v>528</v>
      </c>
      <c r="L2228" s="1" t="s">
        <v>8646</v>
      </c>
      <c r="M2228" s="1" t="s">
        <v>17757</v>
      </c>
    </row>
    <row r="2229">
      <c r="A2229" s="1" t="s">
        <v>17758</v>
      </c>
      <c r="B2229" s="1" t="s">
        <v>6</v>
      </c>
      <c r="C2229" s="1" t="s">
        <v>2917</v>
      </c>
      <c r="D2229" s="1"/>
      <c r="E2229" s="1" t="s">
        <v>17759</v>
      </c>
      <c r="F2229" s="1" t="s">
        <v>17760</v>
      </c>
      <c r="G2229" s="1" t="s">
        <v>9545</v>
      </c>
      <c r="H2229" s="1" t="s">
        <v>17644</v>
      </c>
      <c r="I2229" s="1">
        <v>2018.0</v>
      </c>
      <c r="J2229" s="1" t="s">
        <v>8547</v>
      </c>
      <c r="K2229" s="1" t="s">
        <v>528</v>
      </c>
      <c r="L2229" s="1" t="s">
        <v>8681</v>
      </c>
      <c r="M2229" s="1" t="s">
        <v>17761</v>
      </c>
    </row>
    <row r="2230">
      <c r="A2230" s="1" t="s">
        <v>17762</v>
      </c>
      <c r="B2230" s="1" t="s">
        <v>6</v>
      </c>
      <c r="C2230" s="1" t="s">
        <v>2918</v>
      </c>
      <c r="D2230" s="1"/>
      <c r="E2230" s="1" t="s">
        <v>12319</v>
      </c>
      <c r="F2230" s="1" t="s">
        <v>17763</v>
      </c>
      <c r="G2230" s="1" t="s">
        <v>8513</v>
      </c>
      <c r="H2230" s="1" t="s">
        <v>10468</v>
      </c>
      <c r="I2230" s="1">
        <v>1977.0</v>
      </c>
      <c r="J2230" s="1" t="s">
        <v>9316</v>
      </c>
      <c r="K2230" s="1" t="s">
        <v>573</v>
      </c>
      <c r="L2230" s="1" t="s">
        <v>9272</v>
      </c>
      <c r="M2230" s="1" t="s">
        <v>17764</v>
      </c>
    </row>
    <row r="2231">
      <c r="A2231" s="1" t="s">
        <v>17765</v>
      </c>
      <c r="B2231" s="1" t="s">
        <v>6</v>
      </c>
      <c r="C2231" s="1" t="s">
        <v>2919</v>
      </c>
      <c r="D2231" s="1"/>
      <c r="E2231" s="1" t="s">
        <v>17766</v>
      </c>
      <c r="F2231" s="1" t="s">
        <v>17767</v>
      </c>
      <c r="G2231" s="1" t="s">
        <v>9391</v>
      </c>
      <c r="H2231" s="1" t="s">
        <v>17768</v>
      </c>
      <c r="I2231" s="1">
        <v>2016.0</v>
      </c>
      <c r="J2231" s="1" t="s">
        <v>8547</v>
      </c>
      <c r="K2231" s="1" t="s">
        <v>914</v>
      </c>
      <c r="L2231" s="1" t="s">
        <v>8646</v>
      </c>
      <c r="M2231" s="1" t="s">
        <v>17769</v>
      </c>
    </row>
    <row r="2232">
      <c r="A2232" s="1" t="s">
        <v>17770</v>
      </c>
      <c r="B2232" s="1" t="s">
        <v>7</v>
      </c>
      <c r="C2232" s="1" t="s">
        <v>2920</v>
      </c>
      <c r="F2232" s="1" t="s">
        <v>17771</v>
      </c>
      <c r="G2232" s="1" t="s">
        <v>8513</v>
      </c>
      <c r="H2232" s="1" t="s">
        <v>12656</v>
      </c>
      <c r="I2232" s="1">
        <v>2017.0</v>
      </c>
      <c r="J2232" s="1" t="s">
        <v>8547</v>
      </c>
      <c r="K2232" s="1" t="s">
        <v>536</v>
      </c>
      <c r="L2232" s="1" t="s">
        <v>8650</v>
      </c>
      <c r="M2232" s="1" t="s">
        <v>17772</v>
      </c>
    </row>
    <row r="2233">
      <c r="A2233" s="1" t="s">
        <v>17773</v>
      </c>
      <c r="B2233" s="1" t="s">
        <v>6</v>
      </c>
      <c r="C2233" s="1" t="s">
        <v>2921</v>
      </c>
      <c r="D2233" s="1"/>
      <c r="E2233" s="1" t="s">
        <v>17774</v>
      </c>
      <c r="F2233" s="1" t="s">
        <v>17775</v>
      </c>
      <c r="G2233" s="1" t="s">
        <v>8722</v>
      </c>
      <c r="H2233" s="1" t="s">
        <v>8985</v>
      </c>
      <c r="I2233" s="1">
        <v>2017.0</v>
      </c>
      <c r="J2233" s="1" t="s">
        <v>8493</v>
      </c>
      <c r="K2233" s="1" t="s">
        <v>528</v>
      </c>
      <c r="L2233" s="1" t="s">
        <v>8724</v>
      </c>
      <c r="M2233" s="1" t="s">
        <v>17776</v>
      </c>
    </row>
    <row r="2234">
      <c r="A2234" s="1" t="s">
        <v>17777</v>
      </c>
      <c r="B2234" s="1" t="s">
        <v>6</v>
      </c>
      <c r="C2234" s="1" t="s">
        <v>2922</v>
      </c>
      <c r="D2234" s="1"/>
      <c r="E2234" s="1" t="s">
        <v>17778</v>
      </c>
      <c r="F2234" s="1" t="s">
        <v>17779</v>
      </c>
      <c r="G2234" s="1" t="s">
        <v>8611</v>
      </c>
      <c r="H2234" s="1" t="s">
        <v>9708</v>
      </c>
      <c r="I2234" s="1">
        <v>2017.0</v>
      </c>
      <c r="J2234" s="1" t="s">
        <v>8547</v>
      </c>
      <c r="K2234" s="1" t="s">
        <v>595</v>
      </c>
      <c r="L2234" s="1" t="s">
        <v>13369</v>
      </c>
      <c r="M2234" s="1" t="s">
        <v>17780</v>
      </c>
    </row>
    <row r="2235">
      <c r="A2235" s="1" t="s">
        <v>17781</v>
      </c>
      <c r="B2235" s="1" t="s">
        <v>6</v>
      </c>
      <c r="C2235" s="1" t="s">
        <v>2923</v>
      </c>
      <c r="D2235" s="1"/>
      <c r="E2235" s="1" t="s">
        <v>17782</v>
      </c>
      <c r="F2235" s="1" t="s">
        <v>17783</v>
      </c>
      <c r="G2235" s="1" t="s">
        <v>8513</v>
      </c>
      <c r="H2235" s="1" t="s">
        <v>8540</v>
      </c>
      <c r="I2235" s="1">
        <v>1956.0</v>
      </c>
      <c r="J2235" s="1" t="s">
        <v>9316</v>
      </c>
      <c r="K2235" s="1" t="s">
        <v>803</v>
      </c>
      <c r="L2235" s="1" t="s">
        <v>17784</v>
      </c>
      <c r="M2235" s="1" t="s">
        <v>17785</v>
      </c>
    </row>
    <row r="2236">
      <c r="A2236" s="1" t="s">
        <v>17786</v>
      </c>
      <c r="B2236" s="1" t="s">
        <v>6</v>
      </c>
      <c r="C2236" s="1" t="s">
        <v>2924</v>
      </c>
      <c r="D2236" s="1"/>
      <c r="E2236" s="1" t="s">
        <v>15709</v>
      </c>
      <c r="F2236" s="1" t="s">
        <v>17787</v>
      </c>
      <c r="G2236" s="1" t="s">
        <v>8545</v>
      </c>
      <c r="H2236" s="1" t="s">
        <v>17788</v>
      </c>
      <c r="I2236" s="1">
        <v>2016.0</v>
      </c>
      <c r="J2236" s="1" t="s">
        <v>8547</v>
      </c>
      <c r="K2236" s="1" t="s">
        <v>534</v>
      </c>
      <c r="L2236" s="1" t="s">
        <v>8873</v>
      </c>
      <c r="M2236" s="1" t="s">
        <v>17789</v>
      </c>
    </row>
    <row r="2237">
      <c r="A2237" s="1" t="s">
        <v>17790</v>
      </c>
      <c r="B2237" s="1" t="s">
        <v>7</v>
      </c>
      <c r="C2237" s="1" t="s">
        <v>2925</v>
      </c>
      <c r="G2237" s="1" t="s">
        <v>8611</v>
      </c>
      <c r="H2237" s="1" t="s">
        <v>9244</v>
      </c>
      <c r="I2237" s="1">
        <v>2016.0</v>
      </c>
      <c r="J2237" s="1" t="s">
        <v>8613</v>
      </c>
      <c r="K2237" s="1" t="s">
        <v>536</v>
      </c>
      <c r="L2237" s="1" t="s">
        <v>9245</v>
      </c>
      <c r="M2237" s="1" t="s">
        <v>17791</v>
      </c>
    </row>
    <row r="2238">
      <c r="A2238" s="1" t="s">
        <v>17792</v>
      </c>
      <c r="B2238" s="1" t="s">
        <v>6</v>
      </c>
      <c r="C2238" s="1" t="s">
        <v>2926</v>
      </c>
      <c r="D2238" s="1"/>
      <c r="E2238" s="1" t="s">
        <v>17793</v>
      </c>
      <c r="F2238" s="1" t="s">
        <v>17794</v>
      </c>
      <c r="G2238" s="1" t="s">
        <v>8545</v>
      </c>
      <c r="H2238" s="1" t="s">
        <v>9066</v>
      </c>
      <c r="I2238" s="1">
        <v>2020.0</v>
      </c>
      <c r="J2238" s="1" t="s">
        <v>8547</v>
      </c>
      <c r="K2238" s="1" t="s">
        <v>1410</v>
      </c>
      <c r="L2238" s="1" t="s">
        <v>9084</v>
      </c>
      <c r="M2238" s="1" t="s">
        <v>17795</v>
      </c>
    </row>
    <row r="2239">
      <c r="A2239" s="1" t="s">
        <v>17796</v>
      </c>
      <c r="B2239" s="1" t="s">
        <v>7</v>
      </c>
      <c r="C2239" s="1" t="s">
        <v>2927</v>
      </c>
      <c r="F2239" s="1" t="s">
        <v>17797</v>
      </c>
      <c r="G2239" s="1" t="s">
        <v>8513</v>
      </c>
      <c r="H2239" s="1" t="s">
        <v>9596</v>
      </c>
      <c r="I2239" s="1">
        <v>2011.0</v>
      </c>
      <c r="J2239" s="1" t="s">
        <v>8493</v>
      </c>
      <c r="K2239" s="1" t="s">
        <v>1105</v>
      </c>
      <c r="L2239" s="1" t="s">
        <v>17141</v>
      </c>
      <c r="M2239" s="1" t="s">
        <v>17798</v>
      </c>
    </row>
    <row r="2240">
      <c r="A2240" s="1" t="s">
        <v>17799</v>
      </c>
      <c r="B2240" s="1" t="s">
        <v>7</v>
      </c>
      <c r="C2240" s="1" t="s">
        <v>2928</v>
      </c>
      <c r="F2240" s="1" t="s">
        <v>17800</v>
      </c>
      <c r="G2240" s="1" t="s">
        <v>8638</v>
      </c>
      <c r="H2240" s="1" t="s">
        <v>17801</v>
      </c>
      <c r="I2240" s="1">
        <v>2019.0</v>
      </c>
      <c r="J2240" s="1" t="s">
        <v>8547</v>
      </c>
      <c r="K2240" s="1" t="s">
        <v>571</v>
      </c>
      <c r="L2240" s="1" t="s">
        <v>8640</v>
      </c>
      <c r="M2240" s="1" t="s">
        <v>17802</v>
      </c>
    </row>
    <row r="2241">
      <c r="A2241" s="1" t="s">
        <v>17803</v>
      </c>
      <c r="B2241" s="1" t="s">
        <v>6</v>
      </c>
      <c r="C2241" s="1" t="s">
        <v>2929</v>
      </c>
      <c r="D2241" s="1"/>
      <c r="E2241" s="1" t="s">
        <v>10393</v>
      </c>
      <c r="G2241" s="1" t="s">
        <v>8491</v>
      </c>
      <c r="H2241" s="1" t="s">
        <v>9220</v>
      </c>
      <c r="I2241" s="1">
        <v>2018.0</v>
      </c>
      <c r="J2241" s="1" t="s">
        <v>8493</v>
      </c>
      <c r="K2241" s="1" t="s">
        <v>923</v>
      </c>
      <c r="L2241" s="1" t="s">
        <v>8577</v>
      </c>
      <c r="M2241" s="1" t="s">
        <v>17804</v>
      </c>
    </row>
    <row r="2242">
      <c r="A2242" s="1" t="s">
        <v>17805</v>
      </c>
      <c r="B2242" s="1" t="s">
        <v>6</v>
      </c>
      <c r="C2242" s="1" t="s">
        <v>2930</v>
      </c>
      <c r="D2242" s="1"/>
      <c r="E2242" s="1" t="s">
        <v>17806</v>
      </c>
      <c r="G2242" s="1" t="s">
        <v>17807</v>
      </c>
      <c r="H2242" s="1" t="s">
        <v>17808</v>
      </c>
      <c r="I2242" s="1">
        <v>2016.0</v>
      </c>
      <c r="J2242" s="1" t="s">
        <v>8493</v>
      </c>
      <c r="K2242" s="1" t="s">
        <v>561</v>
      </c>
      <c r="L2242" s="1" t="s">
        <v>8577</v>
      </c>
      <c r="M2242" s="1" t="s">
        <v>17809</v>
      </c>
    </row>
    <row r="2243">
      <c r="A2243" s="1" t="s">
        <v>17810</v>
      </c>
      <c r="B2243" s="1" t="s">
        <v>7</v>
      </c>
      <c r="C2243" s="1" t="s">
        <v>2931</v>
      </c>
      <c r="F2243" s="1" t="s">
        <v>17811</v>
      </c>
      <c r="G2243" s="1" t="s">
        <v>8513</v>
      </c>
      <c r="H2243" s="1" t="s">
        <v>9188</v>
      </c>
      <c r="I2243" s="1">
        <v>2019.0</v>
      </c>
      <c r="J2243" s="1" t="s">
        <v>8547</v>
      </c>
      <c r="K2243" s="1" t="s">
        <v>536</v>
      </c>
      <c r="L2243" s="1" t="s">
        <v>8650</v>
      </c>
      <c r="M2243" s="1" t="s">
        <v>17812</v>
      </c>
    </row>
    <row r="2244">
      <c r="A2244" s="1" t="s">
        <v>17813</v>
      </c>
      <c r="B2244" s="1" t="s">
        <v>7</v>
      </c>
      <c r="C2244" s="1" t="s">
        <v>2932</v>
      </c>
      <c r="G2244" s="1" t="s">
        <v>8611</v>
      </c>
      <c r="H2244" s="1" t="s">
        <v>11901</v>
      </c>
      <c r="I2244" s="1">
        <v>2011.0</v>
      </c>
      <c r="J2244" s="1" t="s">
        <v>8493</v>
      </c>
      <c r="K2244" s="1" t="s">
        <v>536</v>
      </c>
      <c r="L2244" s="1" t="s">
        <v>8595</v>
      </c>
      <c r="M2244" s="1" t="s">
        <v>17814</v>
      </c>
    </row>
    <row r="2245">
      <c r="A2245" s="1" t="s">
        <v>17815</v>
      </c>
      <c r="B2245" s="1" t="s">
        <v>6</v>
      </c>
      <c r="C2245" s="1" t="s">
        <v>2933</v>
      </c>
      <c r="D2245" s="1"/>
      <c r="E2245" s="1" t="s">
        <v>17816</v>
      </c>
      <c r="F2245" s="1" t="s">
        <v>17817</v>
      </c>
      <c r="G2245" s="1" t="s">
        <v>17818</v>
      </c>
      <c r="H2245" s="1" t="s">
        <v>9525</v>
      </c>
      <c r="I2245" s="1">
        <v>2018.0</v>
      </c>
      <c r="J2245" s="1" t="s">
        <v>8493</v>
      </c>
      <c r="K2245" s="1" t="s">
        <v>587</v>
      </c>
      <c r="L2245" s="1" t="s">
        <v>8501</v>
      </c>
      <c r="M2245" s="1" t="s">
        <v>17819</v>
      </c>
    </row>
    <row r="2246">
      <c r="A2246" s="1" t="s">
        <v>17820</v>
      </c>
      <c r="B2246" s="1" t="s">
        <v>6</v>
      </c>
      <c r="C2246" s="1" t="s">
        <v>2934</v>
      </c>
      <c r="D2246" s="1"/>
      <c r="E2246" s="1" t="s">
        <v>17821</v>
      </c>
      <c r="F2246" s="1" t="s">
        <v>17822</v>
      </c>
      <c r="G2246" s="1" t="s">
        <v>8655</v>
      </c>
      <c r="H2246" s="1" t="s">
        <v>17823</v>
      </c>
      <c r="I2246" s="1">
        <v>2017.0</v>
      </c>
      <c r="J2246" s="1" t="s">
        <v>8493</v>
      </c>
      <c r="K2246" s="1" t="s">
        <v>610</v>
      </c>
      <c r="L2246" s="1" t="s">
        <v>8590</v>
      </c>
      <c r="M2246" s="1" t="s">
        <v>17824</v>
      </c>
    </row>
    <row r="2247">
      <c r="A2247" s="1" t="s">
        <v>17825</v>
      </c>
      <c r="B2247" s="1" t="s">
        <v>6</v>
      </c>
      <c r="C2247" s="1" t="s">
        <v>2935</v>
      </c>
      <c r="D2247" s="1"/>
      <c r="E2247" s="1" t="s">
        <v>17826</v>
      </c>
      <c r="G2247" s="1" t="s">
        <v>8513</v>
      </c>
      <c r="H2247" s="1" t="s">
        <v>17827</v>
      </c>
      <c r="I2247" s="1">
        <v>2011.0</v>
      </c>
      <c r="J2247" s="1" t="s">
        <v>9260</v>
      </c>
      <c r="K2247" s="1" t="s">
        <v>700</v>
      </c>
      <c r="L2247" s="1" t="s">
        <v>8646</v>
      </c>
      <c r="M2247" s="1" t="s">
        <v>17828</v>
      </c>
    </row>
    <row r="2248">
      <c r="A2248" s="1" t="s">
        <v>17829</v>
      </c>
      <c r="B2248" s="1" t="s">
        <v>7</v>
      </c>
      <c r="C2248" s="1" t="s">
        <v>2936</v>
      </c>
      <c r="G2248" s="1" t="s">
        <v>8611</v>
      </c>
      <c r="H2248" s="1" t="s">
        <v>10550</v>
      </c>
      <c r="I2248" s="1">
        <v>2020.0</v>
      </c>
      <c r="J2248" s="1" t="s">
        <v>8493</v>
      </c>
      <c r="K2248" s="1" t="s">
        <v>571</v>
      </c>
      <c r="L2248" s="1" t="s">
        <v>9208</v>
      </c>
      <c r="M2248" s="1" t="s">
        <v>17830</v>
      </c>
    </row>
    <row r="2249">
      <c r="A2249" s="1" t="s">
        <v>17831</v>
      </c>
      <c r="B2249" s="1" t="s">
        <v>6</v>
      </c>
      <c r="C2249" s="1" t="s">
        <v>2937</v>
      </c>
      <c r="D2249" s="1"/>
      <c r="E2249" s="1" t="s">
        <v>17832</v>
      </c>
      <c r="F2249" s="1" t="s">
        <v>17833</v>
      </c>
      <c r="G2249" s="1" t="s">
        <v>8513</v>
      </c>
      <c r="H2249" s="1" t="s">
        <v>17834</v>
      </c>
      <c r="I2249" s="1">
        <v>2020.0</v>
      </c>
      <c r="J2249" s="1" t="s">
        <v>8493</v>
      </c>
      <c r="K2249" s="1" t="s">
        <v>1122</v>
      </c>
      <c r="L2249" s="1" t="s">
        <v>9641</v>
      </c>
      <c r="M2249" s="1" t="s">
        <v>17835</v>
      </c>
    </row>
    <row r="2250">
      <c r="A2250" s="1" t="s">
        <v>17836</v>
      </c>
      <c r="B2250" s="1" t="s">
        <v>6</v>
      </c>
      <c r="C2250" s="1" t="s">
        <v>2938</v>
      </c>
      <c r="D2250" s="1"/>
      <c r="E2250" s="1" t="s">
        <v>17837</v>
      </c>
      <c r="F2250" s="1" t="s">
        <v>17838</v>
      </c>
      <c r="G2250" s="1" t="s">
        <v>13005</v>
      </c>
      <c r="H2250" s="1" t="s">
        <v>8892</v>
      </c>
      <c r="I2250" s="1">
        <v>2008.0</v>
      </c>
      <c r="J2250" s="1" t="s">
        <v>8515</v>
      </c>
      <c r="K2250" s="1" t="s">
        <v>894</v>
      </c>
      <c r="L2250" s="1" t="s">
        <v>8697</v>
      </c>
      <c r="M2250" s="1" t="s">
        <v>17839</v>
      </c>
    </row>
    <row r="2251">
      <c r="A2251" s="1" t="s">
        <v>17840</v>
      </c>
      <c r="B2251" s="1" t="s">
        <v>7</v>
      </c>
      <c r="C2251" s="1" t="s">
        <v>2939</v>
      </c>
      <c r="F2251" s="1" t="s">
        <v>17841</v>
      </c>
      <c r="G2251" s="1" t="s">
        <v>17842</v>
      </c>
      <c r="H2251" s="1" t="s">
        <v>13848</v>
      </c>
      <c r="I2251" s="1">
        <v>2016.0</v>
      </c>
      <c r="J2251" s="1" t="s">
        <v>8493</v>
      </c>
      <c r="K2251" s="1" t="s">
        <v>536</v>
      </c>
      <c r="L2251" s="1" t="s">
        <v>11156</v>
      </c>
      <c r="M2251" s="1" t="s">
        <v>17843</v>
      </c>
    </row>
    <row r="2252">
      <c r="A2252" s="1" t="s">
        <v>17844</v>
      </c>
      <c r="B2252" s="1" t="s">
        <v>6</v>
      </c>
      <c r="C2252" s="1" t="s">
        <v>2940</v>
      </c>
      <c r="D2252" s="1"/>
      <c r="E2252" s="1" t="s">
        <v>9649</v>
      </c>
      <c r="F2252" s="1" t="s">
        <v>17845</v>
      </c>
      <c r="G2252" s="1" t="s">
        <v>9545</v>
      </c>
      <c r="H2252" s="1" t="s">
        <v>9651</v>
      </c>
      <c r="I2252" s="1">
        <v>2013.0</v>
      </c>
      <c r="J2252" s="1" t="s">
        <v>8547</v>
      </c>
      <c r="K2252" s="1" t="s">
        <v>591</v>
      </c>
      <c r="L2252" s="1" t="s">
        <v>8709</v>
      </c>
      <c r="M2252" s="1" t="s">
        <v>17846</v>
      </c>
    </row>
    <row r="2253">
      <c r="A2253" s="1" t="s">
        <v>17847</v>
      </c>
      <c r="B2253" s="1" t="s">
        <v>6</v>
      </c>
      <c r="C2253" s="1" t="s">
        <v>2941</v>
      </c>
      <c r="D2253" s="1"/>
      <c r="E2253" s="1" t="s">
        <v>16212</v>
      </c>
      <c r="F2253" s="1" t="s">
        <v>17848</v>
      </c>
      <c r="G2253" s="1" t="s">
        <v>8611</v>
      </c>
      <c r="H2253" s="1" t="s">
        <v>9033</v>
      </c>
      <c r="I2253" s="1">
        <v>1994.0</v>
      </c>
      <c r="J2253" s="1" t="s">
        <v>8507</v>
      </c>
      <c r="K2253" s="1" t="s">
        <v>542</v>
      </c>
      <c r="L2253" s="1" t="s">
        <v>14527</v>
      </c>
      <c r="M2253" s="1" t="s">
        <v>17849</v>
      </c>
    </row>
    <row r="2254">
      <c r="A2254" s="1" t="s">
        <v>17850</v>
      </c>
      <c r="B2254" s="1" t="s">
        <v>6</v>
      </c>
      <c r="C2254" s="1" t="s">
        <v>2942</v>
      </c>
      <c r="D2254" s="1"/>
      <c r="E2254" s="1" t="s">
        <v>14615</v>
      </c>
      <c r="F2254" s="1" t="s">
        <v>17851</v>
      </c>
      <c r="G2254" s="1" t="s">
        <v>8887</v>
      </c>
      <c r="H2254" s="1" t="s">
        <v>8546</v>
      </c>
      <c r="I2254" s="1">
        <v>2007.0</v>
      </c>
      <c r="J2254" s="1" t="s">
        <v>8507</v>
      </c>
      <c r="K2254" s="1" t="s">
        <v>634</v>
      </c>
      <c r="L2254" s="1" t="s">
        <v>8559</v>
      </c>
      <c r="M2254" s="1" t="s">
        <v>17852</v>
      </c>
    </row>
    <row r="2255">
      <c r="A2255" s="1" t="s">
        <v>17853</v>
      </c>
      <c r="B2255" s="1" t="s">
        <v>6</v>
      </c>
      <c r="C2255" s="1" t="s">
        <v>2943</v>
      </c>
      <c r="D2255" s="1"/>
      <c r="E2255" s="1" t="s">
        <v>17854</v>
      </c>
      <c r="F2255" s="1" t="s">
        <v>17855</v>
      </c>
      <c r="G2255" s="1" t="s">
        <v>8513</v>
      </c>
      <c r="H2255" s="1" t="s">
        <v>13649</v>
      </c>
      <c r="I2255" s="1">
        <v>2019.0</v>
      </c>
      <c r="J2255" s="1" t="s">
        <v>8493</v>
      </c>
      <c r="K2255" s="1" t="s">
        <v>569</v>
      </c>
      <c r="L2255" s="1" t="s">
        <v>9494</v>
      </c>
      <c r="M2255" s="1" t="s">
        <v>17856</v>
      </c>
    </row>
    <row r="2256">
      <c r="A2256" s="1" t="s">
        <v>17857</v>
      </c>
      <c r="B2256" s="1" t="s">
        <v>6</v>
      </c>
      <c r="C2256" s="1" t="s">
        <v>2944</v>
      </c>
      <c r="D2256" s="1"/>
      <c r="E2256" s="1" t="s">
        <v>17858</v>
      </c>
      <c r="G2256" s="1" t="s">
        <v>10997</v>
      </c>
      <c r="H2256" s="1" t="s">
        <v>8985</v>
      </c>
      <c r="I2256" s="1">
        <v>2016.0</v>
      </c>
      <c r="J2256" s="1" t="s">
        <v>8493</v>
      </c>
      <c r="K2256" s="1" t="s">
        <v>1034</v>
      </c>
      <c r="L2256" s="1" t="s">
        <v>8663</v>
      </c>
      <c r="M2256" s="1" t="s">
        <v>17859</v>
      </c>
    </row>
    <row r="2257">
      <c r="A2257" s="1" t="s">
        <v>17860</v>
      </c>
      <c r="B2257" s="1" t="s">
        <v>6</v>
      </c>
      <c r="C2257" s="1" t="s">
        <v>2945</v>
      </c>
      <c r="D2257" s="1"/>
      <c r="E2257" s="1" t="s">
        <v>17861</v>
      </c>
      <c r="F2257" s="1" t="s">
        <v>17862</v>
      </c>
      <c r="G2257" s="1" t="s">
        <v>17863</v>
      </c>
      <c r="H2257" s="1" t="s">
        <v>8985</v>
      </c>
      <c r="I2257" s="1">
        <v>2012.0</v>
      </c>
      <c r="J2257" s="1" t="s">
        <v>8507</v>
      </c>
      <c r="K2257" s="1" t="s">
        <v>694</v>
      </c>
      <c r="L2257" s="1" t="s">
        <v>8607</v>
      </c>
      <c r="M2257" s="1" t="s">
        <v>17864</v>
      </c>
    </row>
    <row r="2258">
      <c r="A2258" s="1" t="s">
        <v>17865</v>
      </c>
      <c r="B2258" s="1" t="s">
        <v>6</v>
      </c>
      <c r="C2258" s="1" t="s">
        <v>2946</v>
      </c>
      <c r="F2258" s="1" t="s">
        <v>17866</v>
      </c>
      <c r="G2258" s="1" t="s">
        <v>8661</v>
      </c>
      <c r="H2258" s="1" t="s">
        <v>11552</v>
      </c>
      <c r="I2258" s="1">
        <v>2019.0</v>
      </c>
      <c r="J2258" s="1" t="s">
        <v>8493</v>
      </c>
      <c r="K2258" s="1" t="s">
        <v>1122</v>
      </c>
      <c r="L2258" s="1" t="s">
        <v>9641</v>
      </c>
      <c r="M2258" s="1" t="s">
        <v>17867</v>
      </c>
    </row>
    <row r="2259">
      <c r="A2259" s="1" t="s">
        <v>17868</v>
      </c>
      <c r="B2259" s="1" t="s">
        <v>6</v>
      </c>
      <c r="C2259" s="1" t="s">
        <v>2947</v>
      </c>
      <c r="D2259" s="1"/>
      <c r="E2259" s="1" t="s">
        <v>17869</v>
      </c>
      <c r="F2259" s="1" t="s">
        <v>17870</v>
      </c>
      <c r="G2259" s="1" t="s">
        <v>8499</v>
      </c>
      <c r="H2259" s="1" t="s">
        <v>9521</v>
      </c>
      <c r="I2259" s="1">
        <v>2019.0</v>
      </c>
      <c r="J2259" s="1" t="s">
        <v>8493</v>
      </c>
      <c r="K2259" s="1" t="s">
        <v>996</v>
      </c>
      <c r="L2259" s="1" t="s">
        <v>9641</v>
      </c>
      <c r="M2259" s="1" t="s">
        <v>17871</v>
      </c>
    </row>
    <row r="2260">
      <c r="A2260" s="1" t="s">
        <v>17872</v>
      </c>
      <c r="B2260" s="1" t="s">
        <v>6</v>
      </c>
      <c r="C2260" s="1" t="s">
        <v>2948</v>
      </c>
      <c r="D2260" s="1"/>
      <c r="E2260" s="1" t="s">
        <v>17869</v>
      </c>
      <c r="F2260" s="1" t="s">
        <v>17870</v>
      </c>
      <c r="G2260" s="1" t="s">
        <v>8499</v>
      </c>
      <c r="H2260" s="1" t="s">
        <v>10376</v>
      </c>
      <c r="I2260" s="1">
        <v>2018.0</v>
      </c>
      <c r="J2260" s="1" t="s">
        <v>8493</v>
      </c>
      <c r="K2260" s="1" t="s">
        <v>1593</v>
      </c>
      <c r="L2260" s="1" t="s">
        <v>9641</v>
      </c>
      <c r="M2260" s="1" t="s">
        <v>17873</v>
      </c>
    </row>
    <row r="2261">
      <c r="A2261" s="1" t="s">
        <v>17874</v>
      </c>
      <c r="B2261" s="1" t="s">
        <v>6</v>
      </c>
      <c r="C2261" s="1" t="s">
        <v>2949</v>
      </c>
      <c r="D2261" s="1"/>
      <c r="E2261" s="1" t="s">
        <v>17875</v>
      </c>
      <c r="F2261" s="1" t="s">
        <v>17876</v>
      </c>
      <c r="G2261" s="1" t="s">
        <v>8513</v>
      </c>
      <c r="H2261" s="1" t="s">
        <v>10298</v>
      </c>
      <c r="I2261" s="1">
        <v>2016.0</v>
      </c>
      <c r="J2261" s="1" t="s">
        <v>8493</v>
      </c>
      <c r="K2261" s="1" t="s">
        <v>561</v>
      </c>
      <c r="L2261" s="1" t="s">
        <v>8559</v>
      </c>
      <c r="M2261" s="1" t="s">
        <v>17877</v>
      </c>
    </row>
    <row r="2262">
      <c r="A2262" s="1" t="s">
        <v>17878</v>
      </c>
      <c r="B2262" s="1" t="s">
        <v>6</v>
      </c>
      <c r="C2262" s="1" t="s">
        <v>2950</v>
      </c>
      <c r="D2262" s="1"/>
      <c r="E2262" s="1" t="s">
        <v>17879</v>
      </c>
      <c r="G2262" s="1" t="s">
        <v>8513</v>
      </c>
      <c r="H2262" s="1" t="s">
        <v>15200</v>
      </c>
      <c r="I2262" s="1">
        <v>2007.0</v>
      </c>
      <c r="J2262" s="1" t="s">
        <v>8493</v>
      </c>
      <c r="K2262" s="1" t="s">
        <v>666</v>
      </c>
      <c r="L2262" s="1" t="s">
        <v>8928</v>
      </c>
      <c r="M2262" s="1" t="s">
        <v>17880</v>
      </c>
    </row>
    <row r="2263">
      <c r="A2263" s="1" t="s">
        <v>17881</v>
      </c>
      <c r="B2263" s="1" t="s">
        <v>7</v>
      </c>
      <c r="C2263" s="1" t="s">
        <v>2951</v>
      </c>
      <c r="F2263" s="1" t="s">
        <v>17882</v>
      </c>
      <c r="G2263" s="1" t="s">
        <v>9043</v>
      </c>
      <c r="H2263" s="1" t="s">
        <v>10051</v>
      </c>
      <c r="I2263" s="1">
        <v>2020.0</v>
      </c>
      <c r="J2263" s="1" t="s">
        <v>8493</v>
      </c>
      <c r="K2263" s="1" t="s">
        <v>536</v>
      </c>
      <c r="L2263" s="1" t="s">
        <v>17883</v>
      </c>
      <c r="M2263" s="1" t="s">
        <v>17884</v>
      </c>
    </row>
    <row r="2264">
      <c r="A2264" s="1" t="s">
        <v>17885</v>
      </c>
      <c r="B2264" s="1" t="s">
        <v>6</v>
      </c>
      <c r="C2264" s="1" t="s">
        <v>2952</v>
      </c>
      <c r="D2264" s="1"/>
      <c r="E2264" s="1" t="s">
        <v>17886</v>
      </c>
      <c r="F2264" s="1" t="s">
        <v>17887</v>
      </c>
      <c r="G2264" s="1" t="s">
        <v>8513</v>
      </c>
      <c r="H2264" s="1" t="s">
        <v>13090</v>
      </c>
      <c r="I2264" s="1">
        <v>2019.0</v>
      </c>
      <c r="J2264" s="1" t="s">
        <v>8547</v>
      </c>
      <c r="K2264" s="1" t="s">
        <v>2953</v>
      </c>
      <c r="L2264" s="1" t="s">
        <v>8691</v>
      </c>
      <c r="M2264" s="1" t="s">
        <v>17888</v>
      </c>
    </row>
    <row r="2265">
      <c r="A2265" s="1" t="s">
        <v>17889</v>
      </c>
      <c r="B2265" s="1" t="s">
        <v>7</v>
      </c>
      <c r="C2265" s="1" t="s">
        <v>2954</v>
      </c>
      <c r="F2265" s="1" t="s">
        <v>17890</v>
      </c>
      <c r="G2265" s="1" t="s">
        <v>8513</v>
      </c>
      <c r="I2265" s="1">
        <v>2003.0</v>
      </c>
      <c r="J2265" s="1" t="s">
        <v>8613</v>
      </c>
      <c r="K2265" s="1" t="s">
        <v>1976</v>
      </c>
      <c r="L2265" s="1" t="s">
        <v>14216</v>
      </c>
      <c r="M2265" s="1" t="s">
        <v>17891</v>
      </c>
    </row>
    <row r="2266">
      <c r="A2266" s="1" t="s">
        <v>17892</v>
      </c>
      <c r="B2266" s="1" t="s">
        <v>6</v>
      </c>
      <c r="C2266" s="1" t="s">
        <v>2955</v>
      </c>
      <c r="D2266" s="1"/>
      <c r="E2266" s="1" t="s">
        <v>17893</v>
      </c>
      <c r="F2266" s="1" t="s">
        <v>17894</v>
      </c>
      <c r="G2266" s="1" t="s">
        <v>8513</v>
      </c>
      <c r="H2266" s="1" t="s">
        <v>17895</v>
      </c>
      <c r="I2266" s="1">
        <v>2017.0</v>
      </c>
      <c r="J2266" s="1" t="s">
        <v>8493</v>
      </c>
      <c r="K2266" s="1" t="s">
        <v>750</v>
      </c>
      <c r="L2266" s="1" t="s">
        <v>8691</v>
      </c>
      <c r="M2266" s="1" t="s">
        <v>17896</v>
      </c>
    </row>
    <row r="2267">
      <c r="A2267" s="1" t="s">
        <v>17897</v>
      </c>
      <c r="B2267" s="1" t="s">
        <v>6</v>
      </c>
      <c r="C2267" s="1" t="s">
        <v>2956</v>
      </c>
      <c r="D2267" s="1"/>
      <c r="E2267" s="1" t="s">
        <v>17898</v>
      </c>
      <c r="F2267" s="1" t="s">
        <v>17899</v>
      </c>
      <c r="G2267" s="1" t="s">
        <v>8513</v>
      </c>
      <c r="H2267" s="1" t="s">
        <v>10159</v>
      </c>
      <c r="I2267" s="1">
        <v>2018.0</v>
      </c>
      <c r="J2267" s="1" t="s">
        <v>8493</v>
      </c>
      <c r="K2267" s="1" t="s">
        <v>552</v>
      </c>
      <c r="L2267" s="1" t="s">
        <v>8607</v>
      </c>
      <c r="M2267" s="1" t="s">
        <v>17900</v>
      </c>
    </row>
    <row r="2268">
      <c r="A2268" s="1" t="s">
        <v>17901</v>
      </c>
      <c r="B2268" s="1" t="s">
        <v>6</v>
      </c>
      <c r="C2268" s="1" t="s">
        <v>2957</v>
      </c>
      <c r="D2268" s="1"/>
      <c r="E2268" s="1" t="s">
        <v>17902</v>
      </c>
      <c r="F2268" s="1" t="s">
        <v>17903</v>
      </c>
      <c r="G2268" s="1" t="s">
        <v>9356</v>
      </c>
      <c r="H2268" s="1" t="s">
        <v>10646</v>
      </c>
      <c r="I2268" s="1">
        <v>2018.0</v>
      </c>
      <c r="J2268" s="1" t="s">
        <v>8507</v>
      </c>
      <c r="K2268" s="1" t="s">
        <v>587</v>
      </c>
      <c r="L2268" s="1" t="s">
        <v>8583</v>
      </c>
      <c r="M2268" s="1" t="s">
        <v>17904</v>
      </c>
    </row>
    <row r="2269">
      <c r="A2269" s="1" t="s">
        <v>17905</v>
      </c>
      <c r="B2269" s="1" t="s">
        <v>6</v>
      </c>
      <c r="C2269" s="1" t="s">
        <v>2958</v>
      </c>
      <c r="D2269" s="1"/>
      <c r="E2269" s="1" t="s">
        <v>17906</v>
      </c>
      <c r="F2269" s="1" t="s">
        <v>17907</v>
      </c>
      <c r="G2269" s="1" t="s">
        <v>9043</v>
      </c>
      <c r="H2269" s="1" t="s">
        <v>14233</v>
      </c>
      <c r="I2269" s="1">
        <v>2020.0</v>
      </c>
      <c r="J2269" s="1" t="s">
        <v>8493</v>
      </c>
      <c r="K2269" s="1" t="s">
        <v>528</v>
      </c>
      <c r="L2269" s="1" t="s">
        <v>8620</v>
      </c>
      <c r="M2269" s="1" t="s">
        <v>17908</v>
      </c>
    </row>
    <row r="2270">
      <c r="A2270" s="1" t="s">
        <v>17909</v>
      </c>
      <c r="B2270" s="1" t="s">
        <v>6</v>
      </c>
      <c r="C2270" s="1" t="s">
        <v>2959</v>
      </c>
      <c r="D2270" s="1"/>
      <c r="E2270" s="1" t="s">
        <v>14249</v>
      </c>
      <c r="F2270" s="1" t="s">
        <v>17910</v>
      </c>
      <c r="H2270" s="1" t="s">
        <v>17911</v>
      </c>
      <c r="I2270" s="1">
        <v>2018.0</v>
      </c>
      <c r="J2270" s="1" t="s">
        <v>8613</v>
      </c>
      <c r="K2270" s="1" t="s">
        <v>1196</v>
      </c>
      <c r="L2270" s="1" t="s">
        <v>13030</v>
      </c>
      <c r="M2270" s="1" t="s">
        <v>17912</v>
      </c>
    </row>
    <row r="2271">
      <c r="A2271" s="1" t="s">
        <v>17913</v>
      </c>
      <c r="B2271" s="1" t="s">
        <v>6</v>
      </c>
      <c r="C2271" s="1" t="s">
        <v>2960</v>
      </c>
      <c r="D2271" s="1"/>
      <c r="E2271" s="1" t="s">
        <v>17047</v>
      </c>
      <c r="F2271" s="1" t="s">
        <v>17914</v>
      </c>
      <c r="G2271" s="1" t="s">
        <v>8513</v>
      </c>
      <c r="H2271" s="1" t="s">
        <v>8892</v>
      </c>
      <c r="I2271" s="1">
        <v>2007.0</v>
      </c>
      <c r="J2271" s="1" t="s">
        <v>9260</v>
      </c>
      <c r="K2271" s="1" t="s">
        <v>879</v>
      </c>
      <c r="L2271" s="1" t="s">
        <v>9104</v>
      </c>
      <c r="M2271" s="1" t="s">
        <v>17915</v>
      </c>
    </row>
    <row r="2272">
      <c r="A2272" s="1" t="s">
        <v>17916</v>
      </c>
      <c r="B2272" s="1" t="s">
        <v>6</v>
      </c>
      <c r="C2272" s="1" t="s">
        <v>2961</v>
      </c>
      <c r="D2272" s="1"/>
      <c r="E2272" s="1" t="s">
        <v>17917</v>
      </c>
      <c r="F2272" s="1" t="s">
        <v>17918</v>
      </c>
      <c r="G2272" s="1" t="s">
        <v>8611</v>
      </c>
      <c r="H2272" s="1" t="s">
        <v>17919</v>
      </c>
      <c r="I2272" s="1">
        <v>2016.0</v>
      </c>
      <c r="J2272" s="1" t="s">
        <v>8507</v>
      </c>
      <c r="K2272" s="1" t="s">
        <v>552</v>
      </c>
      <c r="L2272" s="1" t="s">
        <v>11828</v>
      </c>
      <c r="M2272" s="1" t="s">
        <v>17920</v>
      </c>
    </row>
    <row r="2273">
      <c r="A2273" s="1" t="s">
        <v>17921</v>
      </c>
      <c r="B2273" s="1" t="s">
        <v>7</v>
      </c>
      <c r="C2273" s="1" t="s">
        <v>2962</v>
      </c>
      <c r="F2273" s="1" t="s">
        <v>17922</v>
      </c>
      <c r="G2273" s="1" t="s">
        <v>8513</v>
      </c>
      <c r="H2273" s="1" t="s">
        <v>17923</v>
      </c>
      <c r="I2273" s="1">
        <v>2019.0</v>
      </c>
      <c r="J2273" s="1" t="s">
        <v>8680</v>
      </c>
      <c r="K2273" s="1" t="s">
        <v>628</v>
      </c>
      <c r="L2273" s="1" t="s">
        <v>17924</v>
      </c>
      <c r="M2273" s="1" t="s">
        <v>17925</v>
      </c>
    </row>
    <row r="2274">
      <c r="A2274" s="1" t="s">
        <v>17926</v>
      </c>
      <c r="B2274" s="1" t="s">
        <v>6</v>
      </c>
      <c r="C2274" s="1" t="s">
        <v>2963</v>
      </c>
      <c r="D2274" s="1"/>
      <c r="E2274" s="1" t="s">
        <v>17927</v>
      </c>
      <c r="F2274" s="1" t="s">
        <v>17928</v>
      </c>
      <c r="H2274" s="1" t="s">
        <v>9133</v>
      </c>
      <c r="I2274" s="1">
        <v>2018.0</v>
      </c>
      <c r="J2274" s="1" t="s">
        <v>8680</v>
      </c>
      <c r="K2274" s="1" t="s">
        <v>1303</v>
      </c>
      <c r="L2274" s="1" t="s">
        <v>9317</v>
      </c>
      <c r="M2274" s="1" t="s">
        <v>17929</v>
      </c>
    </row>
    <row r="2275">
      <c r="A2275" s="1" t="s">
        <v>17930</v>
      </c>
      <c r="B2275" s="1" t="s">
        <v>6</v>
      </c>
      <c r="C2275" s="1" t="s">
        <v>2964</v>
      </c>
      <c r="F2275" s="1" t="s">
        <v>17931</v>
      </c>
      <c r="G2275" s="1" t="s">
        <v>8513</v>
      </c>
      <c r="H2275" s="1" t="s">
        <v>8882</v>
      </c>
      <c r="I2275" s="1">
        <v>2019.0</v>
      </c>
      <c r="J2275" s="1" t="s">
        <v>8680</v>
      </c>
      <c r="K2275" s="1" t="s">
        <v>1005</v>
      </c>
      <c r="L2275" s="1" t="s">
        <v>9317</v>
      </c>
      <c r="M2275" s="1" t="s">
        <v>17932</v>
      </c>
    </row>
    <row r="2276">
      <c r="A2276" s="1" t="s">
        <v>17933</v>
      </c>
      <c r="B2276" s="1" t="s">
        <v>6</v>
      </c>
      <c r="C2276" s="1" t="s">
        <v>2965</v>
      </c>
      <c r="D2276" s="1"/>
      <c r="E2276" s="1" t="s">
        <v>17934</v>
      </c>
      <c r="F2276" s="1" t="s">
        <v>17935</v>
      </c>
      <c r="G2276" s="1" t="s">
        <v>8513</v>
      </c>
      <c r="H2276" s="1" t="s">
        <v>9092</v>
      </c>
      <c r="I2276" s="1">
        <v>2016.0</v>
      </c>
      <c r="J2276" s="1" t="s">
        <v>8507</v>
      </c>
      <c r="K2276" s="1" t="s">
        <v>1166</v>
      </c>
      <c r="L2276" s="1" t="s">
        <v>9174</v>
      </c>
      <c r="M2276" s="1" t="s">
        <v>17936</v>
      </c>
    </row>
    <row r="2277">
      <c r="A2277" s="1" t="s">
        <v>17937</v>
      </c>
      <c r="B2277" s="1" t="s">
        <v>6</v>
      </c>
      <c r="C2277" s="1" t="s">
        <v>2966</v>
      </c>
      <c r="D2277" s="1"/>
      <c r="E2277" s="1" t="s">
        <v>17938</v>
      </c>
      <c r="F2277" s="1" t="s">
        <v>17939</v>
      </c>
      <c r="G2277" s="1" t="s">
        <v>17940</v>
      </c>
      <c r="H2277" s="1" t="s">
        <v>8521</v>
      </c>
      <c r="I2277" s="1">
        <v>1993.0</v>
      </c>
      <c r="J2277" s="1" t="s">
        <v>9260</v>
      </c>
      <c r="K2277" s="1" t="s">
        <v>914</v>
      </c>
      <c r="L2277" s="1" t="s">
        <v>9317</v>
      </c>
      <c r="M2277" s="1" t="s">
        <v>17941</v>
      </c>
    </row>
    <row r="2278">
      <c r="A2278" s="1" t="s">
        <v>17942</v>
      </c>
      <c r="B2278" s="1" t="s">
        <v>6</v>
      </c>
      <c r="C2278" s="1" t="s">
        <v>2967</v>
      </c>
      <c r="D2278" s="1"/>
      <c r="E2278" s="1" t="s">
        <v>17943</v>
      </c>
      <c r="F2278" s="1" t="s">
        <v>17944</v>
      </c>
      <c r="H2278" s="1" t="s">
        <v>8980</v>
      </c>
      <c r="I2278" s="1">
        <v>2018.0</v>
      </c>
      <c r="J2278" s="1" t="s">
        <v>8493</v>
      </c>
      <c r="K2278" s="1" t="s">
        <v>662</v>
      </c>
      <c r="L2278" s="1" t="s">
        <v>8590</v>
      </c>
      <c r="M2278" s="1" t="s">
        <v>17945</v>
      </c>
    </row>
    <row r="2279">
      <c r="A2279" s="1" t="s">
        <v>17946</v>
      </c>
      <c r="B2279" s="1" t="s">
        <v>6</v>
      </c>
      <c r="C2279" s="1" t="s">
        <v>2968</v>
      </c>
      <c r="D2279" s="1"/>
      <c r="E2279" s="1" t="s">
        <v>17947</v>
      </c>
      <c r="F2279" s="1" t="s">
        <v>17948</v>
      </c>
      <c r="G2279" s="1" t="s">
        <v>10097</v>
      </c>
      <c r="H2279" s="1" t="s">
        <v>17949</v>
      </c>
      <c r="I2279" s="1">
        <v>2018.0</v>
      </c>
      <c r="J2279" s="1" t="s">
        <v>8613</v>
      </c>
      <c r="K2279" s="1" t="s">
        <v>576</v>
      </c>
      <c r="L2279" s="1" t="s">
        <v>8709</v>
      </c>
      <c r="M2279" s="1" t="s">
        <v>17950</v>
      </c>
    </row>
    <row r="2280">
      <c r="A2280" s="1" t="s">
        <v>17951</v>
      </c>
      <c r="B2280" s="1" t="s">
        <v>6</v>
      </c>
      <c r="C2280" s="1" t="s">
        <v>2969</v>
      </c>
      <c r="D2280" s="1"/>
      <c r="E2280" s="1" t="s">
        <v>17952</v>
      </c>
      <c r="F2280" s="1" t="s">
        <v>17953</v>
      </c>
      <c r="G2280" s="1" t="s">
        <v>17954</v>
      </c>
      <c r="H2280" s="1" t="s">
        <v>8552</v>
      </c>
      <c r="I2280" s="1">
        <v>2015.0</v>
      </c>
      <c r="J2280" s="1" t="s">
        <v>8507</v>
      </c>
      <c r="K2280" s="1" t="s">
        <v>546</v>
      </c>
      <c r="L2280" s="1" t="s">
        <v>8646</v>
      </c>
      <c r="M2280" s="1" t="s">
        <v>17955</v>
      </c>
    </row>
    <row r="2281">
      <c r="A2281" s="1" t="s">
        <v>17956</v>
      </c>
      <c r="B2281" s="1" t="s">
        <v>6</v>
      </c>
      <c r="C2281" s="1" t="s">
        <v>2970</v>
      </c>
      <c r="D2281" s="1"/>
      <c r="E2281" s="1" t="s">
        <v>17957</v>
      </c>
      <c r="F2281" s="1" t="s">
        <v>17958</v>
      </c>
      <c r="G2281" s="1" t="s">
        <v>8534</v>
      </c>
      <c r="H2281" s="1" t="s">
        <v>9615</v>
      </c>
      <c r="I2281" s="1">
        <v>2016.0</v>
      </c>
      <c r="J2281" s="1" t="s">
        <v>8493</v>
      </c>
      <c r="K2281" s="1" t="s">
        <v>685</v>
      </c>
      <c r="L2281" s="1" t="s">
        <v>8724</v>
      </c>
      <c r="M2281" s="1" t="s">
        <v>17959</v>
      </c>
    </row>
    <row r="2282">
      <c r="A2282" s="1" t="s">
        <v>17960</v>
      </c>
      <c r="B2282" s="1" t="s">
        <v>6</v>
      </c>
      <c r="C2282" s="1" t="s">
        <v>2971</v>
      </c>
      <c r="D2282" s="1"/>
      <c r="E2282" s="1" t="s">
        <v>17961</v>
      </c>
      <c r="F2282" s="1" t="s">
        <v>17962</v>
      </c>
      <c r="G2282" s="1" t="s">
        <v>8513</v>
      </c>
      <c r="H2282" s="1" t="s">
        <v>17963</v>
      </c>
      <c r="I2282" s="1">
        <v>2015.0</v>
      </c>
      <c r="J2282" s="1" t="s">
        <v>8493</v>
      </c>
      <c r="K2282" s="1" t="s">
        <v>1116</v>
      </c>
      <c r="L2282" s="1" t="s">
        <v>8948</v>
      </c>
      <c r="M2282" s="1" t="s">
        <v>17964</v>
      </c>
    </row>
    <row r="2283">
      <c r="A2283" s="1" t="s">
        <v>17965</v>
      </c>
      <c r="B2283" s="1" t="s">
        <v>6</v>
      </c>
      <c r="C2283" s="1" t="s">
        <v>2972</v>
      </c>
      <c r="D2283" s="1"/>
      <c r="E2283" s="1" t="s">
        <v>17966</v>
      </c>
      <c r="F2283" s="1" t="s">
        <v>17967</v>
      </c>
      <c r="G2283" s="1" t="s">
        <v>10478</v>
      </c>
      <c r="H2283" s="1" t="s">
        <v>17968</v>
      </c>
      <c r="I2283" s="1">
        <v>2015.0</v>
      </c>
      <c r="J2283" s="1" t="s">
        <v>8613</v>
      </c>
      <c r="K2283" s="1" t="s">
        <v>694</v>
      </c>
      <c r="L2283" s="1" t="s">
        <v>8772</v>
      </c>
      <c r="M2283" s="1" t="s">
        <v>17969</v>
      </c>
    </row>
    <row r="2284">
      <c r="A2284" s="1" t="s">
        <v>17970</v>
      </c>
      <c r="B2284" s="1" t="s">
        <v>7</v>
      </c>
      <c r="C2284" s="1" t="s">
        <v>2973</v>
      </c>
      <c r="F2284" s="1" t="s">
        <v>17971</v>
      </c>
      <c r="G2284" s="1" t="s">
        <v>8513</v>
      </c>
      <c r="H2284" s="1" t="s">
        <v>17972</v>
      </c>
      <c r="I2284" s="1">
        <v>2016.0</v>
      </c>
      <c r="J2284" s="1" t="s">
        <v>8547</v>
      </c>
      <c r="K2284" s="1" t="s">
        <v>536</v>
      </c>
      <c r="L2284" s="1" t="s">
        <v>8847</v>
      </c>
      <c r="M2284" s="1" t="s">
        <v>17973</v>
      </c>
    </row>
    <row r="2285">
      <c r="A2285" s="1" t="s">
        <v>17974</v>
      </c>
      <c r="B2285" s="1" t="s">
        <v>6</v>
      </c>
      <c r="C2285" s="1" t="s">
        <v>2974</v>
      </c>
      <c r="D2285" s="1"/>
      <c r="E2285" s="1" t="s">
        <v>17975</v>
      </c>
      <c r="F2285" s="1" t="s">
        <v>17976</v>
      </c>
      <c r="G2285" s="1" t="s">
        <v>8513</v>
      </c>
      <c r="H2285" s="1" t="s">
        <v>10646</v>
      </c>
      <c r="I2285" s="1">
        <v>2019.0</v>
      </c>
      <c r="J2285" s="1" t="s">
        <v>8613</v>
      </c>
      <c r="K2285" s="1" t="s">
        <v>584</v>
      </c>
      <c r="L2285" s="1" t="s">
        <v>10881</v>
      </c>
      <c r="M2285" s="1" t="s">
        <v>17977</v>
      </c>
    </row>
    <row r="2286">
      <c r="A2286" s="1" t="s">
        <v>17978</v>
      </c>
      <c r="B2286" s="1" t="s">
        <v>7</v>
      </c>
      <c r="C2286" s="1" t="s">
        <v>2975</v>
      </c>
      <c r="F2286" s="1" t="s">
        <v>17979</v>
      </c>
      <c r="G2286" s="1" t="s">
        <v>17980</v>
      </c>
      <c r="H2286" s="1" t="s">
        <v>17981</v>
      </c>
      <c r="I2286" s="1">
        <v>2020.0</v>
      </c>
      <c r="J2286" s="1" t="s">
        <v>8493</v>
      </c>
      <c r="K2286" s="1" t="s">
        <v>536</v>
      </c>
      <c r="L2286" s="1" t="s">
        <v>8565</v>
      </c>
      <c r="M2286" s="1" t="s">
        <v>17982</v>
      </c>
    </row>
    <row r="2287">
      <c r="A2287" s="1" t="s">
        <v>17983</v>
      </c>
      <c r="B2287" s="1" t="s">
        <v>7</v>
      </c>
      <c r="C2287" s="1" t="s">
        <v>2976</v>
      </c>
      <c r="G2287" s="1" t="s">
        <v>8513</v>
      </c>
      <c r="H2287" s="1" t="s">
        <v>17984</v>
      </c>
      <c r="I2287" s="1">
        <v>2017.0</v>
      </c>
      <c r="J2287" s="1" t="s">
        <v>8613</v>
      </c>
      <c r="K2287" s="1" t="s">
        <v>526</v>
      </c>
      <c r="L2287" s="1" t="s">
        <v>12003</v>
      </c>
      <c r="M2287" s="1" t="s">
        <v>17985</v>
      </c>
    </row>
    <row r="2288">
      <c r="A2288" s="1" t="s">
        <v>17986</v>
      </c>
      <c r="B2288" s="1" t="s">
        <v>6</v>
      </c>
      <c r="C2288" s="1" t="s">
        <v>2977</v>
      </c>
      <c r="D2288" s="1"/>
      <c r="E2288" s="1" t="s">
        <v>17987</v>
      </c>
      <c r="F2288" s="1" t="s">
        <v>17988</v>
      </c>
      <c r="G2288" s="1" t="s">
        <v>8513</v>
      </c>
      <c r="H2288" s="1" t="s">
        <v>8521</v>
      </c>
      <c r="I2288" s="1">
        <v>2009.0</v>
      </c>
      <c r="J2288" s="1" t="s">
        <v>8507</v>
      </c>
      <c r="K2288" s="1" t="s">
        <v>597</v>
      </c>
      <c r="L2288" s="1" t="s">
        <v>9836</v>
      </c>
      <c r="M2288" s="1" t="s">
        <v>17989</v>
      </c>
    </row>
    <row r="2289">
      <c r="A2289" s="1" t="s">
        <v>17990</v>
      </c>
      <c r="B2289" s="1" t="s">
        <v>6</v>
      </c>
      <c r="C2289" s="1" t="s">
        <v>2978</v>
      </c>
      <c r="D2289" s="1"/>
      <c r="E2289" s="1" t="s">
        <v>17991</v>
      </c>
      <c r="F2289" s="1" t="s">
        <v>17992</v>
      </c>
      <c r="G2289" s="1" t="s">
        <v>9043</v>
      </c>
      <c r="H2289" s="1" t="s">
        <v>17993</v>
      </c>
      <c r="I2289" s="1">
        <v>2016.0</v>
      </c>
      <c r="J2289" s="1" t="s">
        <v>8507</v>
      </c>
      <c r="K2289" s="1" t="s">
        <v>673</v>
      </c>
      <c r="L2289" s="1" t="s">
        <v>8508</v>
      </c>
      <c r="M2289" s="1" t="s">
        <v>17994</v>
      </c>
    </row>
    <row r="2290">
      <c r="A2290" s="1" t="s">
        <v>17995</v>
      </c>
      <c r="B2290" s="1" t="s">
        <v>7</v>
      </c>
      <c r="C2290" s="1" t="s">
        <v>2979</v>
      </c>
      <c r="F2290" s="1" t="s">
        <v>17996</v>
      </c>
      <c r="G2290" s="1" t="s">
        <v>8513</v>
      </c>
      <c r="I2290" s="1">
        <v>2003.0</v>
      </c>
      <c r="J2290" s="1" t="s">
        <v>8547</v>
      </c>
      <c r="K2290" s="1" t="s">
        <v>2257</v>
      </c>
      <c r="L2290" s="1" t="s">
        <v>14216</v>
      </c>
      <c r="M2290" s="1" t="s">
        <v>17997</v>
      </c>
    </row>
    <row r="2291">
      <c r="A2291" s="1" t="s">
        <v>17998</v>
      </c>
      <c r="B2291" s="1" t="s">
        <v>7</v>
      </c>
      <c r="C2291" s="1" t="s">
        <v>2980</v>
      </c>
      <c r="F2291" s="1" t="s">
        <v>17999</v>
      </c>
      <c r="G2291" s="1" t="s">
        <v>8513</v>
      </c>
      <c r="H2291" s="1" t="s">
        <v>10541</v>
      </c>
      <c r="I2291" s="1">
        <v>2019.0</v>
      </c>
      <c r="J2291" s="1" t="s">
        <v>8493</v>
      </c>
      <c r="K2291" s="1" t="s">
        <v>571</v>
      </c>
      <c r="L2291" s="1" t="s">
        <v>15057</v>
      </c>
      <c r="M2291" s="1" t="s">
        <v>18000</v>
      </c>
    </row>
    <row r="2292">
      <c r="A2292" s="1" t="s">
        <v>18001</v>
      </c>
      <c r="B2292" s="1" t="s">
        <v>6</v>
      </c>
      <c r="C2292" s="1" t="s">
        <v>2981</v>
      </c>
      <c r="D2292" s="1"/>
      <c r="E2292" s="1" t="s">
        <v>18002</v>
      </c>
      <c r="F2292" s="1" t="s">
        <v>18003</v>
      </c>
      <c r="G2292" s="1" t="s">
        <v>8545</v>
      </c>
      <c r="H2292" s="1" t="s">
        <v>10212</v>
      </c>
      <c r="I2292" s="1">
        <v>1980.0</v>
      </c>
      <c r="J2292" s="1" t="s">
        <v>8547</v>
      </c>
      <c r="K2292" s="1" t="s">
        <v>1210</v>
      </c>
      <c r="L2292" s="1" t="s">
        <v>8626</v>
      </c>
      <c r="M2292" s="1" t="s">
        <v>18004</v>
      </c>
    </row>
    <row r="2293">
      <c r="A2293" s="1" t="s">
        <v>18005</v>
      </c>
      <c r="B2293" s="1" t="s">
        <v>6</v>
      </c>
      <c r="C2293" s="1" t="s">
        <v>2982</v>
      </c>
      <c r="D2293" s="1"/>
      <c r="E2293" s="1" t="s">
        <v>18006</v>
      </c>
      <c r="F2293" s="1" t="s">
        <v>18007</v>
      </c>
      <c r="G2293" s="1" t="s">
        <v>18008</v>
      </c>
      <c r="H2293" s="1" t="s">
        <v>18009</v>
      </c>
      <c r="I2293" s="1">
        <v>2014.0</v>
      </c>
      <c r="J2293" s="1" t="s">
        <v>8493</v>
      </c>
      <c r="K2293" s="1" t="s">
        <v>584</v>
      </c>
      <c r="L2293" s="1" t="s">
        <v>8709</v>
      </c>
      <c r="M2293" s="1" t="s">
        <v>18010</v>
      </c>
    </row>
    <row r="2294">
      <c r="A2294" s="1" t="s">
        <v>18011</v>
      </c>
      <c r="B2294" s="1" t="s">
        <v>7</v>
      </c>
      <c r="C2294" s="1" t="s">
        <v>2983</v>
      </c>
      <c r="F2294" s="1" t="s">
        <v>18012</v>
      </c>
      <c r="G2294" s="1" t="s">
        <v>8513</v>
      </c>
      <c r="H2294" s="1" t="s">
        <v>18013</v>
      </c>
      <c r="I2294" s="1">
        <v>2016.0</v>
      </c>
      <c r="J2294" s="1" t="s">
        <v>8493</v>
      </c>
      <c r="K2294" s="1" t="s">
        <v>628</v>
      </c>
      <c r="L2294" s="1" t="s">
        <v>18014</v>
      </c>
      <c r="M2294" s="1" t="s">
        <v>18015</v>
      </c>
    </row>
    <row r="2295">
      <c r="A2295" s="1" t="s">
        <v>18016</v>
      </c>
      <c r="B2295" s="1" t="s">
        <v>6</v>
      </c>
      <c r="C2295" s="1" t="s">
        <v>2984</v>
      </c>
      <c r="D2295" s="1"/>
      <c r="E2295" s="1" t="s">
        <v>18017</v>
      </c>
      <c r="F2295" s="1" t="s">
        <v>18018</v>
      </c>
      <c r="G2295" s="1" t="s">
        <v>8534</v>
      </c>
      <c r="H2295" s="1" t="s">
        <v>9615</v>
      </c>
      <c r="I2295" s="1">
        <v>2017.0</v>
      </c>
      <c r="J2295" s="1" t="s">
        <v>8547</v>
      </c>
      <c r="K2295" s="1" t="s">
        <v>528</v>
      </c>
      <c r="L2295" s="1" t="s">
        <v>13772</v>
      </c>
      <c r="M2295" s="1" t="s">
        <v>18019</v>
      </c>
    </row>
    <row r="2296">
      <c r="A2296" s="1" t="s">
        <v>18020</v>
      </c>
      <c r="B2296" s="1" t="s">
        <v>6</v>
      </c>
      <c r="C2296" s="1" t="s">
        <v>2985</v>
      </c>
      <c r="D2296" s="1"/>
      <c r="E2296" s="1" t="s">
        <v>18021</v>
      </c>
      <c r="G2296" s="1" t="s">
        <v>8513</v>
      </c>
      <c r="H2296" s="1" t="s">
        <v>18022</v>
      </c>
      <c r="I2296" s="1">
        <v>2013.0</v>
      </c>
      <c r="J2296" s="1" t="s">
        <v>8547</v>
      </c>
      <c r="K2296" s="1" t="s">
        <v>2986</v>
      </c>
      <c r="L2296" s="1" t="s">
        <v>8646</v>
      </c>
      <c r="M2296" s="1" t="s">
        <v>18023</v>
      </c>
    </row>
    <row r="2297">
      <c r="A2297" s="1" t="s">
        <v>18024</v>
      </c>
      <c r="B2297" s="1" t="s">
        <v>6</v>
      </c>
      <c r="C2297" s="1" t="s">
        <v>2987</v>
      </c>
      <c r="D2297" s="1"/>
      <c r="E2297" s="1" t="s">
        <v>18025</v>
      </c>
      <c r="F2297" s="1" t="s">
        <v>18026</v>
      </c>
      <c r="G2297" s="1" t="s">
        <v>18027</v>
      </c>
      <c r="H2297" s="1" t="s">
        <v>8656</v>
      </c>
      <c r="I2297" s="1">
        <v>2010.0</v>
      </c>
      <c r="J2297" s="1" t="s">
        <v>8507</v>
      </c>
      <c r="K2297" s="1" t="s">
        <v>528</v>
      </c>
      <c r="L2297" s="1" t="s">
        <v>8873</v>
      </c>
      <c r="M2297" s="1" t="s">
        <v>18028</v>
      </c>
    </row>
    <row r="2298">
      <c r="A2298" s="1" t="s">
        <v>18029</v>
      </c>
      <c r="B2298" s="1" t="s">
        <v>6</v>
      </c>
      <c r="C2298" s="1" t="s">
        <v>2988</v>
      </c>
      <c r="D2298" s="1"/>
      <c r="E2298" s="1" t="s">
        <v>18030</v>
      </c>
      <c r="F2298" s="1" t="s">
        <v>18031</v>
      </c>
      <c r="G2298" s="1" t="s">
        <v>8513</v>
      </c>
      <c r="H2298" s="1" t="s">
        <v>9424</v>
      </c>
      <c r="I2298" s="1">
        <v>2016.0</v>
      </c>
      <c r="J2298" s="1" t="s">
        <v>9260</v>
      </c>
      <c r="K2298" s="1" t="s">
        <v>576</v>
      </c>
      <c r="L2298" s="1" t="s">
        <v>8577</v>
      </c>
      <c r="M2298" s="1" t="s">
        <v>18032</v>
      </c>
    </row>
    <row r="2299">
      <c r="A2299" s="1" t="s">
        <v>18033</v>
      </c>
      <c r="B2299" s="1" t="s">
        <v>6</v>
      </c>
      <c r="C2299" s="1" t="s">
        <v>2989</v>
      </c>
      <c r="D2299" s="1"/>
      <c r="E2299" s="1" t="s">
        <v>18034</v>
      </c>
      <c r="F2299" s="1" t="s">
        <v>18035</v>
      </c>
      <c r="G2299" s="1" t="s">
        <v>8513</v>
      </c>
      <c r="H2299" s="1" t="s">
        <v>12414</v>
      </c>
      <c r="I2299" s="1">
        <v>2018.0</v>
      </c>
      <c r="J2299" s="1" t="s">
        <v>8493</v>
      </c>
      <c r="K2299" s="1" t="s">
        <v>599</v>
      </c>
      <c r="L2299" s="1" t="s">
        <v>11691</v>
      </c>
      <c r="M2299" s="1" t="s">
        <v>18036</v>
      </c>
    </row>
    <row r="2300">
      <c r="A2300" s="1" t="s">
        <v>18037</v>
      </c>
      <c r="B2300" s="1" t="s">
        <v>7</v>
      </c>
      <c r="C2300" s="1" t="s">
        <v>2990</v>
      </c>
      <c r="F2300" s="1" t="s">
        <v>18038</v>
      </c>
      <c r="G2300" s="1" t="s">
        <v>8672</v>
      </c>
      <c r="H2300" s="1" t="s">
        <v>18039</v>
      </c>
      <c r="I2300" s="1">
        <v>2018.0</v>
      </c>
      <c r="J2300" s="1" t="s">
        <v>8493</v>
      </c>
      <c r="K2300" s="1" t="s">
        <v>628</v>
      </c>
      <c r="L2300" s="1" t="s">
        <v>11889</v>
      </c>
      <c r="M2300" s="1" t="s">
        <v>18040</v>
      </c>
    </row>
    <row r="2301">
      <c r="A2301" s="1" t="s">
        <v>18041</v>
      </c>
      <c r="B2301" s="1" t="s">
        <v>7</v>
      </c>
      <c r="C2301" s="1" t="s">
        <v>2991</v>
      </c>
      <c r="D2301" s="1"/>
      <c r="E2301" s="1" t="s">
        <v>18042</v>
      </c>
      <c r="F2301" s="1" t="s">
        <v>10110</v>
      </c>
      <c r="G2301" s="1" t="s">
        <v>18043</v>
      </c>
      <c r="H2301" s="1" t="s">
        <v>18044</v>
      </c>
      <c r="I2301" s="1">
        <v>2011.0</v>
      </c>
      <c r="J2301" s="1" t="s">
        <v>8613</v>
      </c>
      <c r="K2301" s="1" t="s">
        <v>536</v>
      </c>
      <c r="L2301" s="1" t="s">
        <v>10112</v>
      </c>
      <c r="M2301" s="1" t="s">
        <v>18045</v>
      </c>
    </row>
    <row r="2302">
      <c r="A2302" s="1" t="s">
        <v>18046</v>
      </c>
      <c r="B2302" s="1" t="s">
        <v>6</v>
      </c>
      <c r="C2302" s="1" t="s">
        <v>2992</v>
      </c>
      <c r="F2302" s="1" t="s">
        <v>10110</v>
      </c>
      <c r="G2302" s="1" t="s">
        <v>18043</v>
      </c>
      <c r="H2302" s="1" t="s">
        <v>18044</v>
      </c>
      <c r="I2302" s="1">
        <v>2011.0</v>
      </c>
      <c r="J2302" s="1" t="s">
        <v>8613</v>
      </c>
      <c r="K2302" s="1" t="s">
        <v>1681</v>
      </c>
      <c r="L2302" s="1" t="s">
        <v>8808</v>
      </c>
      <c r="M2302" s="1" t="s">
        <v>18047</v>
      </c>
    </row>
    <row r="2303">
      <c r="A2303" s="1" t="s">
        <v>18048</v>
      </c>
      <c r="B2303" s="1" t="s">
        <v>6</v>
      </c>
      <c r="C2303" s="1" t="s">
        <v>2993</v>
      </c>
      <c r="F2303" s="1" t="s">
        <v>10110</v>
      </c>
      <c r="G2303" s="1" t="s">
        <v>18043</v>
      </c>
      <c r="H2303" s="1" t="s">
        <v>18044</v>
      </c>
      <c r="I2303" s="1">
        <v>2011.0</v>
      </c>
      <c r="J2303" s="1" t="s">
        <v>8613</v>
      </c>
      <c r="K2303" s="1" t="s">
        <v>1442</v>
      </c>
      <c r="L2303" s="1" t="s">
        <v>8808</v>
      </c>
      <c r="M2303" s="1" t="s">
        <v>18049</v>
      </c>
    </row>
    <row r="2304">
      <c r="A2304" s="1" t="s">
        <v>18050</v>
      </c>
      <c r="B2304" s="1" t="s">
        <v>6</v>
      </c>
      <c r="C2304" s="1" t="s">
        <v>2994</v>
      </c>
      <c r="D2304" s="1"/>
      <c r="E2304" s="1" t="s">
        <v>18051</v>
      </c>
      <c r="F2304" s="1" t="s">
        <v>18052</v>
      </c>
      <c r="G2304" s="1" t="s">
        <v>8513</v>
      </c>
      <c r="H2304" s="1" t="s">
        <v>10431</v>
      </c>
      <c r="I2304" s="1">
        <v>2008.0</v>
      </c>
      <c r="J2304" s="1" t="s">
        <v>8507</v>
      </c>
      <c r="K2304" s="1" t="s">
        <v>597</v>
      </c>
      <c r="L2304" s="1" t="s">
        <v>8948</v>
      </c>
      <c r="M2304" s="1" t="s">
        <v>18053</v>
      </c>
    </row>
    <row r="2305">
      <c r="A2305" s="1" t="s">
        <v>18054</v>
      </c>
      <c r="B2305" s="1" t="s">
        <v>6</v>
      </c>
      <c r="C2305" s="1" t="s">
        <v>2995</v>
      </c>
      <c r="D2305" s="1"/>
      <c r="E2305" s="1" t="s">
        <v>12818</v>
      </c>
      <c r="F2305" s="1" t="s">
        <v>18055</v>
      </c>
      <c r="G2305" s="1" t="s">
        <v>8513</v>
      </c>
      <c r="H2305" s="1" t="s">
        <v>9783</v>
      </c>
      <c r="I2305" s="1">
        <v>2013.0</v>
      </c>
      <c r="J2305" s="1" t="s">
        <v>8507</v>
      </c>
      <c r="K2305" s="1" t="s">
        <v>750</v>
      </c>
      <c r="L2305" s="1" t="s">
        <v>8948</v>
      </c>
      <c r="M2305" s="1" t="s">
        <v>18056</v>
      </c>
    </row>
    <row r="2306">
      <c r="A2306" s="1" t="s">
        <v>18057</v>
      </c>
      <c r="B2306" s="1" t="s">
        <v>7</v>
      </c>
      <c r="C2306" s="1" t="s">
        <v>2996</v>
      </c>
      <c r="F2306" s="1" t="s">
        <v>18058</v>
      </c>
      <c r="G2306" s="1" t="s">
        <v>8722</v>
      </c>
      <c r="H2306" s="1" t="s">
        <v>18039</v>
      </c>
      <c r="I2306" s="1">
        <v>2018.0</v>
      </c>
      <c r="J2306" s="1" t="s">
        <v>8493</v>
      </c>
      <c r="K2306" s="1" t="s">
        <v>536</v>
      </c>
      <c r="L2306" s="1" t="s">
        <v>11156</v>
      </c>
      <c r="M2306" s="1" t="s">
        <v>18059</v>
      </c>
    </row>
    <row r="2307">
      <c r="A2307" s="1" t="s">
        <v>18060</v>
      </c>
      <c r="B2307" s="1" t="s">
        <v>6</v>
      </c>
      <c r="C2307" s="1" t="s">
        <v>2997</v>
      </c>
      <c r="D2307" s="1"/>
      <c r="E2307" s="1" t="s">
        <v>18061</v>
      </c>
      <c r="F2307" s="1" t="s">
        <v>18062</v>
      </c>
      <c r="G2307" s="1" t="s">
        <v>8545</v>
      </c>
      <c r="H2307" s="1" t="s">
        <v>9392</v>
      </c>
      <c r="I2307" s="1">
        <v>2013.0</v>
      </c>
      <c r="J2307" s="1" t="s">
        <v>8547</v>
      </c>
      <c r="K2307" s="1" t="s">
        <v>662</v>
      </c>
      <c r="L2307" s="1" t="s">
        <v>10323</v>
      </c>
      <c r="M2307" s="1" t="s">
        <v>18063</v>
      </c>
    </row>
    <row r="2308">
      <c r="A2308" s="1" t="s">
        <v>18064</v>
      </c>
      <c r="B2308" s="1" t="s">
        <v>7</v>
      </c>
      <c r="C2308" s="1" t="s">
        <v>2998</v>
      </c>
      <c r="F2308" s="1" t="s">
        <v>18065</v>
      </c>
      <c r="H2308" s="1" t="s">
        <v>12523</v>
      </c>
      <c r="I2308" s="1">
        <v>2020.0</v>
      </c>
      <c r="J2308" s="1" t="s">
        <v>8807</v>
      </c>
      <c r="K2308" s="1" t="s">
        <v>536</v>
      </c>
      <c r="L2308" s="1" t="s">
        <v>10380</v>
      </c>
      <c r="M2308" s="1" t="s">
        <v>18066</v>
      </c>
    </row>
    <row r="2309">
      <c r="A2309" s="1" t="s">
        <v>18067</v>
      </c>
      <c r="B2309" s="1" t="s">
        <v>6</v>
      </c>
      <c r="C2309" s="1" t="s">
        <v>2999</v>
      </c>
      <c r="D2309" s="1"/>
      <c r="E2309" s="1" t="s">
        <v>18068</v>
      </c>
      <c r="F2309" s="1" t="s">
        <v>18069</v>
      </c>
      <c r="G2309" s="1" t="s">
        <v>8545</v>
      </c>
      <c r="H2309" s="1" t="s">
        <v>10771</v>
      </c>
      <c r="I2309" s="1">
        <v>2020.0</v>
      </c>
      <c r="J2309" s="1" t="s">
        <v>9076</v>
      </c>
      <c r="K2309" s="1" t="s">
        <v>618</v>
      </c>
      <c r="L2309" s="1" t="s">
        <v>9104</v>
      </c>
      <c r="M2309" s="1" t="s">
        <v>18070</v>
      </c>
    </row>
    <row r="2310">
      <c r="A2310" s="1" t="s">
        <v>18071</v>
      </c>
      <c r="B2310" s="1" t="s">
        <v>6</v>
      </c>
      <c r="C2310" s="1" t="s">
        <v>3000</v>
      </c>
      <c r="D2310" s="1"/>
      <c r="E2310" s="1" t="s">
        <v>18072</v>
      </c>
      <c r="F2310" s="1" t="s">
        <v>18073</v>
      </c>
      <c r="G2310" s="1" t="s">
        <v>8513</v>
      </c>
      <c r="H2310" s="1" t="s">
        <v>18074</v>
      </c>
      <c r="I2310" s="1">
        <v>2019.0</v>
      </c>
      <c r="J2310" s="1" t="s">
        <v>8613</v>
      </c>
      <c r="K2310" s="1" t="s">
        <v>563</v>
      </c>
      <c r="L2310" s="1" t="s">
        <v>18075</v>
      </c>
      <c r="M2310" s="1" t="s">
        <v>18076</v>
      </c>
    </row>
    <row r="2311">
      <c r="A2311" s="1" t="s">
        <v>18077</v>
      </c>
      <c r="B2311" s="1" t="s">
        <v>6</v>
      </c>
      <c r="C2311" s="1" t="s">
        <v>3001</v>
      </c>
      <c r="D2311" s="1"/>
      <c r="E2311" s="1" t="s">
        <v>18078</v>
      </c>
      <c r="F2311" s="1" t="s">
        <v>18079</v>
      </c>
      <c r="G2311" s="1" t="s">
        <v>9391</v>
      </c>
      <c r="H2311" s="1" t="s">
        <v>9596</v>
      </c>
      <c r="I2311" s="1">
        <v>2015.0</v>
      </c>
      <c r="J2311" s="1" t="s">
        <v>8613</v>
      </c>
      <c r="K2311" s="1" t="s">
        <v>894</v>
      </c>
      <c r="L2311" s="1" t="s">
        <v>9261</v>
      </c>
      <c r="M2311" s="1" t="s">
        <v>18080</v>
      </c>
    </row>
    <row r="2312">
      <c r="A2312" s="1" t="s">
        <v>18081</v>
      </c>
      <c r="B2312" s="1" t="s">
        <v>6</v>
      </c>
      <c r="C2312" s="1" t="s">
        <v>3002</v>
      </c>
      <c r="D2312" s="1"/>
      <c r="E2312" s="1" t="s">
        <v>18082</v>
      </c>
      <c r="F2312" s="1" t="s">
        <v>18083</v>
      </c>
      <c r="G2312" s="1" t="s">
        <v>8513</v>
      </c>
      <c r="H2312" s="1" t="s">
        <v>8892</v>
      </c>
      <c r="I2312" s="1">
        <v>2020.0</v>
      </c>
      <c r="J2312" s="1" t="s">
        <v>8807</v>
      </c>
      <c r="K2312" s="1" t="s">
        <v>552</v>
      </c>
      <c r="L2312" s="1" t="s">
        <v>9261</v>
      </c>
      <c r="M2312" s="1" t="s">
        <v>18084</v>
      </c>
    </row>
    <row r="2313">
      <c r="A2313" s="1" t="s">
        <v>18085</v>
      </c>
      <c r="B2313" s="1" t="s">
        <v>7</v>
      </c>
      <c r="C2313" s="1" t="s">
        <v>3003</v>
      </c>
      <c r="F2313" s="1" t="s">
        <v>18086</v>
      </c>
      <c r="G2313" s="1" t="s">
        <v>8513</v>
      </c>
      <c r="H2313" s="1" t="s">
        <v>11356</v>
      </c>
      <c r="I2313" s="1">
        <v>2020.0</v>
      </c>
      <c r="J2313" s="1" t="s">
        <v>8613</v>
      </c>
      <c r="K2313" s="1" t="s">
        <v>1044</v>
      </c>
      <c r="L2313" s="1" t="s">
        <v>8668</v>
      </c>
      <c r="M2313" s="1" t="s">
        <v>18087</v>
      </c>
    </row>
    <row r="2314">
      <c r="A2314" s="1" t="s">
        <v>18088</v>
      </c>
      <c r="B2314" s="1" t="s">
        <v>6</v>
      </c>
      <c r="C2314" s="1" t="s">
        <v>3004</v>
      </c>
      <c r="D2314" s="1"/>
      <c r="E2314" s="1" t="s">
        <v>18089</v>
      </c>
      <c r="F2314" s="1" t="s">
        <v>18090</v>
      </c>
      <c r="G2314" s="1" t="s">
        <v>8638</v>
      </c>
      <c r="H2314" s="1" t="s">
        <v>9797</v>
      </c>
      <c r="I2314" s="1">
        <v>2017.0</v>
      </c>
      <c r="J2314" s="1" t="s">
        <v>8613</v>
      </c>
      <c r="K2314" s="1" t="s">
        <v>1204</v>
      </c>
      <c r="L2314" s="1" t="s">
        <v>8626</v>
      </c>
      <c r="M2314" s="1" t="s">
        <v>18091</v>
      </c>
    </row>
    <row r="2315">
      <c r="A2315" s="1" t="s">
        <v>18092</v>
      </c>
      <c r="B2315" s="1" t="s">
        <v>7</v>
      </c>
      <c r="C2315" s="1" t="s">
        <v>3005</v>
      </c>
      <c r="D2315" s="1"/>
      <c r="E2315" s="1" t="s">
        <v>18093</v>
      </c>
      <c r="F2315" s="1" t="s">
        <v>18094</v>
      </c>
      <c r="G2315" s="1" t="s">
        <v>8638</v>
      </c>
      <c r="H2315" s="1" t="s">
        <v>9860</v>
      </c>
      <c r="I2315" s="1">
        <v>2010.0</v>
      </c>
      <c r="J2315" s="1" t="s">
        <v>8547</v>
      </c>
      <c r="K2315" s="1" t="s">
        <v>1044</v>
      </c>
      <c r="L2315" s="1" t="s">
        <v>8640</v>
      </c>
      <c r="M2315" s="1" t="s">
        <v>18095</v>
      </c>
    </row>
    <row r="2316">
      <c r="A2316" s="1" t="s">
        <v>18096</v>
      </c>
      <c r="B2316" s="1" t="s">
        <v>6</v>
      </c>
      <c r="C2316" s="1" t="s">
        <v>3006</v>
      </c>
      <c r="D2316" s="1"/>
      <c r="E2316" s="1" t="s">
        <v>18097</v>
      </c>
      <c r="F2316" s="1" t="s">
        <v>18098</v>
      </c>
      <c r="G2316" s="1" t="s">
        <v>8513</v>
      </c>
      <c r="H2316" s="1" t="s">
        <v>12007</v>
      </c>
      <c r="I2316" s="1">
        <v>2017.0</v>
      </c>
      <c r="J2316" s="1" t="s">
        <v>8507</v>
      </c>
      <c r="K2316" s="1" t="s">
        <v>664</v>
      </c>
      <c r="L2316" s="1" t="s">
        <v>8724</v>
      </c>
      <c r="M2316" s="1" t="s">
        <v>18099</v>
      </c>
    </row>
    <row r="2317">
      <c r="A2317" s="1" t="s">
        <v>18100</v>
      </c>
      <c r="B2317" s="1" t="s">
        <v>6</v>
      </c>
      <c r="C2317" s="1" t="s">
        <v>3007</v>
      </c>
      <c r="D2317" s="1"/>
      <c r="E2317" s="1" t="s">
        <v>18101</v>
      </c>
      <c r="F2317" s="1" t="s">
        <v>18102</v>
      </c>
      <c r="G2317" s="1" t="s">
        <v>18103</v>
      </c>
      <c r="H2317" s="1" t="s">
        <v>18104</v>
      </c>
      <c r="I2317" s="1">
        <v>2018.0</v>
      </c>
      <c r="J2317" s="1" t="s">
        <v>8547</v>
      </c>
      <c r="K2317" s="1" t="s">
        <v>561</v>
      </c>
      <c r="L2317" s="1" t="s">
        <v>8501</v>
      </c>
      <c r="M2317" s="1" t="s">
        <v>18105</v>
      </c>
    </row>
    <row r="2318">
      <c r="A2318" s="1" t="s">
        <v>18106</v>
      </c>
      <c r="B2318" s="1" t="s">
        <v>6</v>
      </c>
      <c r="C2318" s="1" t="s">
        <v>3008</v>
      </c>
      <c r="D2318" s="1"/>
      <c r="E2318" s="1" t="s">
        <v>18107</v>
      </c>
      <c r="G2318" s="1" t="s">
        <v>8513</v>
      </c>
      <c r="H2318" s="1" t="s">
        <v>9860</v>
      </c>
      <c r="I2318" s="1">
        <v>2016.0</v>
      </c>
      <c r="J2318" s="1" t="s">
        <v>8493</v>
      </c>
      <c r="K2318" s="1" t="s">
        <v>599</v>
      </c>
      <c r="L2318" s="1" t="s">
        <v>8646</v>
      </c>
      <c r="M2318" s="1" t="s">
        <v>18108</v>
      </c>
    </row>
    <row r="2319">
      <c r="A2319" s="1" t="s">
        <v>18109</v>
      </c>
      <c r="B2319" s="1" t="s">
        <v>6</v>
      </c>
      <c r="C2319" s="1" t="s">
        <v>3009</v>
      </c>
      <c r="D2319" s="1"/>
      <c r="E2319" s="1" t="s">
        <v>18110</v>
      </c>
      <c r="F2319" s="1" t="s">
        <v>18111</v>
      </c>
      <c r="G2319" s="1" t="s">
        <v>9391</v>
      </c>
      <c r="H2319" s="1" t="s">
        <v>10436</v>
      </c>
      <c r="I2319" s="1">
        <v>2020.0</v>
      </c>
      <c r="J2319" s="1" t="s">
        <v>8493</v>
      </c>
      <c r="K2319" s="1" t="s">
        <v>610</v>
      </c>
      <c r="L2319" s="1" t="s">
        <v>9023</v>
      </c>
      <c r="M2319" s="1" t="s">
        <v>18112</v>
      </c>
    </row>
    <row r="2320">
      <c r="A2320" s="1" t="s">
        <v>18113</v>
      </c>
      <c r="B2320" s="1" t="s">
        <v>6</v>
      </c>
      <c r="C2320" s="1" t="s">
        <v>3010</v>
      </c>
      <c r="D2320" s="1"/>
      <c r="E2320" s="1" t="s">
        <v>18114</v>
      </c>
      <c r="F2320" s="1" t="s">
        <v>18115</v>
      </c>
      <c r="G2320" s="1" t="s">
        <v>12739</v>
      </c>
      <c r="H2320" s="1" t="s">
        <v>9954</v>
      </c>
      <c r="I2320" s="1">
        <v>2019.0</v>
      </c>
      <c r="J2320" s="1" t="s">
        <v>8493</v>
      </c>
      <c r="K2320" s="1" t="s">
        <v>597</v>
      </c>
      <c r="L2320" s="1" t="s">
        <v>8626</v>
      </c>
      <c r="M2320" s="1" t="s">
        <v>18116</v>
      </c>
    </row>
    <row r="2321">
      <c r="A2321" s="1" t="s">
        <v>18117</v>
      </c>
      <c r="B2321" s="1" t="s">
        <v>6</v>
      </c>
      <c r="C2321" s="1" t="s">
        <v>3011</v>
      </c>
      <c r="D2321" s="1"/>
      <c r="E2321" s="1" t="s">
        <v>18118</v>
      </c>
      <c r="F2321" s="1" t="s">
        <v>18119</v>
      </c>
      <c r="G2321" s="1" t="s">
        <v>9304</v>
      </c>
      <c r="H2321" s="1" t="s">
        <v>17567</v>
      </c>
      <c r="I2321" s="1">
        <v>2017.0</v>
      </c>
      <c r="J2321" s="1" t="s">
        <v>8493</v>
      </c>
      <c r="K2321" s="1" t="s">
        <v>894</v>
      </c>
      <c r="L2321" s="1" t="s">
        <v>8559</v>
      </c>
      <c r="M2321" s="1" t="s">
        <v>18120</v>
      </c>
    </row>
    <row r="2322">
      <c r="A2322" s="1" t="s">
        <v>18121</v>
      </c>
      <c r="B2322" s="1" t="s">
        <v>7</v>
      </c>
      <c r="C2322" s="18" t="s">
        <v>3012</v>
      </c>
      <c r="D2322" s="1"/>
      <c r="E2322" s="1" t="s">
        <v>18122</v>
      </c>
      <c r="F2322" s="1" t="s">
        <v>18123</v>
      </c>
      <c r="H2322" s="1" t="s">
        <v>10436</v>
      </c>
      <c r="I2322" s="1">
        <v>2020.0</v>
      </c>
      <c r="J2322" s="1" t="s">
        <v>8547</v>
      </c>
      <c r="K2322" s="1" t="s">
        <v>536</v>
      </c>
      <c r="L2322" s="1" t="s">
        <v>8565</v>
      </c>
      <c r="M2322" s="1" t="s">
        <v>18124</v>
      </c>
    </row>
    <row r="2323">
      <c r="A2323" s="1" t="s">
        <v>18125</v>
      </c>
      <c r="B2323" s="1" t="s">
        <v>6</v>
      </c>
      <c r="C2323" s="1" t="s">
        <v>3013</v>
      </c>
      <c r="D2323" s="1"/>
      <c r="E2323" s="1" t="s">
        <v>18126</v>
      </c>
      <c r="G2323" s="1" t="s">
        <v>8513</v>
      </c>
      <c r="H2323" s="1" t="s">
        <v>14662</v>
      </c>
      <c r="I2323" s="1">
        <v>2019.0</v>
      </c>
      <c r="J2323" s="1" t="s">
        <v>8493</v>
      </c>
      <c r="K2323" s="1" t="s">
        <v>803</v>
      </c>
      <c r="L2323" s="1" t="s">
        <v>8646</v>
      </c>
      <c r="M2323" s="1" t="s">
        <v>18127</v>
      </c>
    </row>
    <row r="2324">
      <c r="A2324" s="1" t="s">
        <v>18128</v>
      </c>
      <c r="B2324" s="1" t="s">
        <v>6</v>
      </c>
      <c r="C2324" s="1" t="s">
        <v>3014</v>
      </c>
      <c r="D2324" s="1"/>
      <c r="E2324" s="1" t="s">
        <v>18129</v>
      </c>
      <c r="F2324" s="1" t="s">
        <v>18130</v>
      </c>
      <c r="G2324" s="1" t="s">
        <v>18131</v>
      </c>
      <c r="H2324" s="1" t="s">
        <v>12474</v>
      </c>
      <c r="I2324" s="1">
        <v>2017.0</v>
      </c>
      <c r="J2324" s="1" t="s">
        <v>8493</v>
      </c>
      <c r="K2324" s="1" t="s">
        <v>563</v>
      </c>
      <c r="L2324" s="1" t="s">
        <v>8620</v>
      </c>
      <c r="M2324" s="1" t="s">
        <v>18132</v>
      </c>
    </row>
    <row r="2325">
      <c r="A2325" s="1" t="s">
        <v>18133</v>
      </c>
      <c r="B2325" s="1" t="s">
        <v>6</v>
      </c>
      <c r="C2325" s="1" t="s">
        <v>3015</v>
      </c>
      <c r="D2325" s="1"/>
      <c r="E2325" s="1" t="s">
        <v>18134</v>
      </c>
      <c r="F2325" s="1" t="s">
        <v>18135</v>
      </c>
      <c r="G2325" s="1" t="s">
        <v>8513</v>
      </c>
      <c r="H2325" s="1" t="s">
        <v>13129</v>
      </c>
      <c r="I2325" s="1">
        <v>2009.0</v>
      </c>
      <c r="J2325" s="1" t="s">
        <v>9260</v>
      </c>
      <c r="K2325" s="1" t="s">
        <v>894</v>
      </c>
      <c r="L2325" s="1" t="s">
        <v>9104</v>
      </c>
      <c r="M2325" s="1" t="s">
        <v>18136</v>
      </c>
    </row>
    <row r="2326">
      <c r="A2326" s="1" t="s">
        <v>18137</v>
      </c>
      <c r="B2326" s="1" t="s">
        <v>6</v>
      </c>
      <c r="C2326" s="1" t="s">
        <v>3016</v>
      </c>
      <c r="D2326" s="1"/>
      <c r="E2326" s="1" t="s">
        <v>9844</v>
      </c>
      <c r="F2326" s="1" t="s">
        <v>18138</v>
      </c>
      <c r="G2326" s="1" t="s">
        <v>8527</v>
      </c>
      <c r="H2326" s="1" t="s">
        <v>8729</v>
      </c>
      <c r="I2326" s="1">
        <v>2004.0</v>
      </c>
      <c r="J2326" s="1" t="s">
        <v>8493</v>
      </c>
      <c r="K2326" s="1" t="s">
        <v>534</v>
      </c>
      <c r="L2326" s="1" t="s">
        <v>8992</v>
      </c>
      <c r="M2326" s="1" t="s">
        <v>18139</v>
      </c>
    </row>
    <row r="2327">
      <c r="A2327" s="1" t="s">
        <v>18140</v>
      </c>
      <c r="B2327" s="1" t="s">
        <v>6</v>
      </c>
      <c r="C2327" s="1" t="s">
        <v>3017</v>
      </c>
      <c r="D2327" s="1"/>
      <c r="E2327" s="1" t="s">
        <v>18141</v>
      </c>
      <c r="F2327" s="1" t="s">
        <v>18142</v>
      </c>
      <c r="G2327" s="1" t="s">
        <v>8527</v>
      </c>
      <c r="H2327" s="1" t="s">
        <v>12474</v>
      </c>
      <c r="I2327" s="1">
        <v>2016.0</v>
      </c>
      <c r="J2327" s="1" t="s">
        <v>8493</v>
      </c>
      <c r="K2327" s="1" t="s">
        <v>584</v>
      </c>
      <c r="L2327" s="1" t="s">
        <v>9215</v>
      </c>
      <c r="M2327" s="1" t="s">
        <v>18143</v>
      </c>
    </row>
    <row r="2328">
      <c r="A2328" s="1" t="s">
        <v>18144</v>
      </c>
      <c r="B2328" s="1" t="s">
        <v>6</v>
      </c>
      <c r="C2328" s="1" t="s">
        <v>3018</v>
      </c>
      <c r="D2328" s="1"/>
      <c r="E2328" s="1" t="s">
        <v>18145</v>
      </c>
      <c r="F2328" s="1" t="s">
        <v>18146</v>
      </c>
      <c r="G2328" s="1" t="s">
        <v>8545</v>
      </c>
      <c r="H2328" s="1" t="s">
        <v>10268</v>
      </c>
      <c r="I2328" s="1">
        <v>2015.0</v>
      </c>
      <c r="J2328" s="1" t="s">
        <v>8547</v>
      </c>
      <c r="K2328" s="1" t="s">
        <v>565</v>
      </c>
      <c r="L2328" s="1" t="s">
        <v>8626</v>
      </c>
      <c r="M2328" s="1" t="s">
        <v>18147</v>
      </c>
    </row>
    <row r="2329">
      <c r="A2329" s="1" t="s">
        <v>18148</v>
      </c>
      <c r="B2329" s="1" t="s">
        <v>7</v>
      </c>
      <c r="C2329" s="1" t="s">
        <v>3019</v>
      </c>
      <c r="F2329" s="1" t="s">
        <v>18149</v>
      </c>
      <c r="H2329" s="1" t="s">
        <v>18150</v>
      </c>
      <c r="I2329" s="1">
        <v>2021.0</v>
      </c>
      <c r="J2329" s="1" t="s">
        <v>8807</v>
      </c>
      <c r="K2329" s="1" t="s">
        <v>536</v>
      </c>
      <c r="L2329" s="1" t="s">
        <v>9093</v>
      </c>
      <c r="M2329" s="1" t="s">
        <v>18151</v>
      </c>
    </row>
    <row r="2330">
      <c r="A2330" s="1" t="s">
        <v>18152</v>
      </c>
      <c r="B2330" s="1" t="s">
        <v>6</v>
      </c>
      <c r="C2330" s="1" t="s">
        <v>3020</v>
      </c>
      <c r="D2330" s="1"/>
      <c r="E2330" s="1" t="s">
        <v>18153</v>
      </c>
      <c r="F2330" s="1" t="s">
        <v>18154</v>
      </c>
      <c r="H2330" s="1" t="s">
        <v>11108</v>
      </c>
      <c r="I2330" s="1">
        <v>2019.0</v>
      </c>
      <c r="J2330" s="1" t="s">
        <v>8547</v>
      </c>
      <c r="K2330" s="1" t="s">
        <v>552</v>
      </c>
      <c r="L2330" s="1" t="s">
        <v>9641</v>
      </c>
      <c r="M2330" s="1" t="s">
        <v>18155</v>
      </c>
    </row>
    <row r="2331">
      <c r="A2331" s="1" t="s">
        <v>18156</v>
      </c>
      <c r="B2331" s="1" t="s">
        <v>6</v>
      </c>
      <c r="C2331" s="1" t="s">
        <v>3021</v>
      </c>
      <c r="D2331" s="1"/>
      <c r="E2331" s="1" t="s">
        <v>18157</v>
      </c>
      <c r="F2331" s="1" t="s">
        <v>18158</v>
      </c>
      <c r="G2331" s="1" t="s">
        <v>18159</v>
      </c>
      <c r="H2331" s="1" t="s">
        <v>10573</v>
      </c>
      <c r="I2331" s="1">
        <v>2017.0</v>
      </c>
      <c r="J2331" s="1" t="s">
        <v>8493</v>
      </c>
      <c r="K2331" s="1" t="s">
        <v>1410</v>
      </c>
      <c r="L2331" s="1" t="s">
        <v>8620</v>
      </c>
      <c r="M2331" s="1" t="s">
        <v>18160</v>
      </c>
    </row>
    <row r="2332">
      <c r="A2332" s="1" t="s">
        <v>18161</v>
      </c>
      <c r="B2332" s="1" t="s">
        <v>6</v>
      </c>
      <c r="C2332" s="1" t="s">
        <v>3022</v>
      </c>
      <c r="D2332" s="1"/>
      <c r="E2332" s="1" t="s">
        <v>18153</v>
      </c>
      <c r="F2332" s="1" t="s">
        <v>18154</v>
      </c>
      <c r="G2332" s="1" t="s">
        <v>8513</v>
      </c>
      <c r="H2332" s="1" t="s">
        <v>9351</v>
      </c>
      <c r="I2332" s="1">
        <v>2016.0</v>
      </c>
      <c r="J2332" s="1" t="s">
        <v>8547</v>
      </c>
      <c r="K2332" s="1" t="s">
        <v>894</v>
      </c>
      <c r="L2332" s="1" t="s">
        <v>9641</v>
      </c>
      <c r="M2332" s="1" t="s">
        <v>18162</v>
      </c>
    </row>
    <row r="2333">
      <c r="A2333" s="1" t="s">
        <v>18163</v>
      </c>
      <c r="B2333" s="1" t="s">
        <v>7</v>
      </c>
      <c r="C2333" s="1" t="s">
        <v>3023</v>
      </c>
      <c r="F2333" s="1" t="s">
        <v>18164</v>
      </c>
      <c r="G2333" s="1" t="s">
        <v>8545</v>
      </c>
      <c r="H2333" s="1" t="s">
        <v>11577</v>
      </c>
      <c r="I2333" s="1">
        <v>2018.0</v>
      </c>
      <c r="J2333" s="1" t="s">
        <v>8547</v>
      </c>
      <c r="K2333" s="1" t="s">
        <v>536</v>
      </c>
      <c r="L2333" s="1" t="s">
        <v>8595</v>
      </c>
      <c r="M2333" s="1" t="s">
        <v>18165</v>
      </c>
    </row>
    <row r="2334">
      <c r="A2334" s="1" t="s">
        <v>18166</v>
      </c>
      <c r="B2334" s="1" t="s">
        <v>6</v>
      </c>
      <c r="C2334" s="1" t="s">
        <v>3024</v>
      </c>
      <c r="D2334" s="1"/>
      <c r="E2334" s="1" t="s">
        <v>18167</v>
      </c>
      <c r="F2334" s="1" t="s">
        <v>18168</v>
      </c>
      <c r="G2334" s="1" t="s">
        <v>8513</v>
      </c>
      <c r="H2334" s="1" t="s">
        <v>10468</v>
      </c>
      <c r="I2334" s="1">
        <v>2018.0</v>
      </c>
      <c r="J2334" s="1" t="s">
        <v>8547</v>
      </c>
      <c r="K2334" s="1" t="s">
        <v>1303</v>
      </c>
      <c r="L2334" s="1" t="s">
        <v>9641</v>
      </c>
      <c r="M2334" s="1" t="s">
        <v>18169</v>
      </c>
    </row>
    <row r="2335">
      <c r="A2335" s="1" t="s">
        <v>18170</v>
      </c>
      <c r="B2335" s="1" t="s">
        <v>6</v>
      </c>
      <c r="C2335" s="1" t="s">
        <v>3025</v>
      </c>
      <c r="D2335" s="1"/>
      <c r="E2335" s="1" t="s">
        <v>18171</v>
      </c>
      <c r="F2335" s="1" t="s">
        <v>18168</v>
      </c>
      <c r="G2335" s="1" t="s">
        <v>8777</v>
      </c>
      <c r="H2335" s="1" t="s">
        <v>18172</v>
      </c>
      <c r="I2335" s="1">
        <v>2017.0</v>
      </c>
      <c r="J2335" s="1" t="s">
        <v>8493</v>
      </c>
      <c r="K2335" s="1" t="s">
        <v>851</v>
      </c>
      <c r="L2335" s="1" t="s">
        <v>9641</v>
      </c>
      <c r="M2335" s="1" t="s">
        <v>18173</v>
      </c>
    </row>
    <row r="2336">
      <c r="A2336" s="1" t="s">
        <v>18174</v>
      </c>
      <c r="B2336" s="1" t="s">
        <v>6</v>
      </c>
      <c r="C2336" s="1" t="s">
        <v>3026</v>
      </c>
      <c r="D2336" s="1"/>
      <c r="E2336" s="1" t="s">
        <v>18175</v>
      </c>
      <c r="F2336" s="1" t="s">
        <v>18176</v>
      </c>
      <c r="G2336" s="1" t="s">
        <v>8545</v>
      </c>
      <c r="H2336" s="1" t="s">
        <v>9793</v>
      </c>
      <c r="I2336" s="1">
        <v>2015.0</v>
      </c>
      <c r="J2336" s="1" t="s">
        <v>8547</v>
      </c>
      <c r="K2336" s="1" t="s">
        <v>705</v>
      </c>
      <c r="L2336" s="1" t="s">
        <v>8590</v>
      </c>
      <c r="M2336" s="1" t="s">
        <v>18177</v>
      </c>
    </row>
    <row r="2337">
      <c r="A2337" s="1" t="s">
        <v>18178</v>
      </c>
      <c r="B2337" s="1" t="s">
        <v>6</v>
      </c>
      <c r="C2337" s="1" t="s">
        <v>3027</v>
      </c>
      <c r="D2337" s="1"/>
      <c r="E2337" s="1" t="s">
        <v>18179</v>
      </c>
      <c r="F2337" s="1" t="s">
        <v>18180</v>
      </c>
      <c r="G2337" s="1" t="s">
        <v>8513</v>
      </c>
      <c r="H2337" s="1" t="s">
        <v>18181</v>
      </c>
      <c r="I2337" s="1">
        <v>2017.0</v>
      </c>
      <c r="J2337" s="1" t="s">
        <v>8493</v>
      </c>
      <c r="K2337" s="1" t="s">
        <v>620</v>
      </c>
      <c r="L2337" s="1" t="s">
        <v>8928</v>
      </c>
      <c r="M2337" s="1" t="s">
        <v>18182</v>
      </c>
    </row>
    <row r="2338">
      <c r="A2338" s="1" t="s">
        <v>18183</v>
      </c>
      <c r="B2338" s="1" t="s">
        <v>6</v>
      </c>
      <c r="C2338" s="1" t="s">
        <v>3028</v>
      </c>
      <c r="D2338" s="1"/>
      <c r="E2338" s="1" t="s">
        <v>18184</v>
      </c>
      <c r="F2338" s="1" t="s">
        <v>18185</v>
      </c>
      <c r="G2338" s="1" t="s">
        <v>12088</v>
      </c>
      <c r="H2338" s="1" t="s">
        <v>17612</v>
      </c>
      <c r="I2338" s="1">
        <v>2013.0</v>
      </c>
      <c r="J2338" s="1" t="s">
        <v>8547</v>
      </c>
      <c r="K2338" s="1" t="s">
        <v>805</v>
      </c>
      <c r="L2338" s="1" t="s">
        <v>8501</v>
      </c>
      <c r="M2338" s="1" t="s">
        <v>18186</v>
      </c>
    </row>
    <row r="2339">
      <c r="A2339" s="1" t="s">
        <v>18187</v>
      </c>
      <c r="B2339" s="1" t="s">
        <v>7</v>
      </c>
      <c r="C2339" s="1" t="s">
        <v>3029</v>
      </c>
      <c r="F2339" s="1" t="s">
        <v>18188</v>
      </c>
      <c r="G2339" s="1" t="s">
        <v>8513</v>
      </c>
      <c r="H2339" s="1" t="s">
        <v>18189</v>
      </c>
      <c r="I2339" s="1">
        <v>2016.0</v>
      </c>
      <c r="J2339" s="1" t="s">
        <v>8613</v>
      </c>
      <c r="K2339" s="1" t="s">
        <v>571</v>
      </c>
      <c r="L2339" s="1" t="s">
        <v>18190</v>
      </c>
      <c r="M2339" s="1" t="s">
        <v>18191</v>
      </c>
    </row>
    <row r="2340">
      <c r="A2340" s="1" t="s">
        <v>18192</v>
      </c>
      <c r="B2340" s="1" t="s">
        <v>6</v>
      </c>
      <c r="C2340" s="1" t="s">
        <v>3030</v>
      </c>
      <c r="D2340" s="1"/>
      <c r="E2340" s="1" t="s">
        <v>18193</v>
      </c>
      <c r="F2340" s="1" t="s">
        <v>18194</v>
      </c>
      <c r="G2340" s="1" t="s">
        <v>8678</v>
      </c>
      <c r="H2340" s="1" t="s">
        <v>8625</v>
      </c>
      <c r="I2340" s="1">
        <v>2017.0</v>
      </c>
      <c r="J2340" s="1" t="s">
        <v>8613</v>
      </c>
      <c r="K2340" s="1" t="s">
        <v>761</v>
      </c>
      <c r="L2340" s="1" t="s">
        <v>8681</v>
      </c>
      <c r="M2340" s="1" t="s">
        <v>18195</v>
      </c>
    </row>
    <row r="2341">
      <c r="A2341" s="1" t="s">
        <v>18196</v>
      </c>
      <c r="B2341" s="1" t="s">
        <v>6</v>
      </c>
      <c r="C2341" s="1" t="s">
        <v>3031</v>
      </c>
      <c r="D2341" s="1"/>
      <c r="E2341" s="1" t="s">
        <v>15709</v>
      </c>
      <c r="F2341" s="1" t="s">
        <v>18197</v>
      </c>
      <c r="G2341" s="1" t="s">
        <v>8545</v>
      </c>
      <c r="H2341" s="1" t="s">
        <v>9392</v>
      </c>
      <c r="I2341" s="1">
        <v>2011.0</v>
      </c>
      <c r="J2341" s="1" t="s">
        <v>8547</v>
      </c>
      <c r="K2341" s="1" t="s">
        <v>662</v>
      </c>
      <c r="L2341" s="1" t="s">
        <v>9084</v>
      </c>
      <c r="M2341" s="1" t="s">
        <v>18198</v>
      </c>
    </row>
    <row r="2342">
      <c r="A2342" s="1" t="s">
        <v>18199</v>
      </c>
      <c r="B2342" s="1" t="s">
        <v>7</v>
      </c>
      <c r="C2342" s="1" t="s">
        <v>3032</v>
      </c>
      <c r="F2342" s="1" t="s">
        <v>18200</v>
      </c>
      <c r="G2342" s="1" t="s">
        <v>8513</v>
      </c>
      <c r="H2342" s="1" t="s">
        <v>18201</v>
      </c>
      <c r="I2342" s="1">
        <v>2020.0</v>
      </c>
      <c r="J2342" s="1" t="s">
        <v>8680</v>
      </c>
      <c r="K2342" s="1" t="s">
        <v>536</v>
      </c>
      <c r="L2342" s="1" t="s">
        <v>10380</v>
      </c>
      <c r="M2342" s="1" t="s">
        <v>18202</v>
      </c>
    </row>
    <row r="2343">
      <c r="A2343" s="1" t="s">
        <v>18203</v>
      </c>
      <c r="B2343" s="1" t="s">
        <v>6</v>
      </c>
      <c r="C2343" s="1" t="s">
        <v>3033</v>
      </c>
      <c r="D2343" s="1"/>
      <c r="E2343" s="1" t="s">
        <v>18204</v>
      </c>
      <c r="F2343" s="1" t="s">
        <v>18205</v>
      </c>
      <c r="G2343" s="1" t="s">
        <v>8534</v>
      </c>
      <c r="H2343" s="1" t="s">
        <v>16639</v>
      </c>
      <c r="I2343" s="1">
        <v>2012.0</v>
      </c>
      <c r="J2343" s="1" t="s">
        <v>8547</v>
      </c>
      <c r="K2343" s="1" t="s">
        <v>700</v>
      </c>
      <c r="L2343" s="1" t="s">
        <v>8772</v>
      </c>
      <c r="M2343" s="1" t="s">
        <v>18206</v>
      </c>
    </row>
    <row r="2344">
      <c r="A2344" s="1" t="s">
        <v>18207</v>
      </c>
      <c r="B2344" s="1" t="s">
        <v>6</v>
      </c>
      <c r="C2344" s="1" t="s">
        <v>3034</v>
      </c>
      <c r="D2344" s="1"/>
      <c r="E2344" s="1" t="s">
        <v>18208</v>
      </c>
      <c r="F2344" s="1" t="s">
        <v>18209</v>
      </c>
      <c r="H2344" s="1" t="s">
        <v>10744</v>
      </c>
      <c r="I2344" s="1">
        <v>2019.0</v>
      </c>
      <c r="J2344" s="1" t="s">
        <v>8493</v>
      </c>
      <c r="K2344" s="1" t="s">
        <v>803</v>
      </c>
      <c r="L2344" s="1" t="s">
        <v>8553</v>
      </c>
      <c r="M2344" s="1" t="s">
        <v>18210</v>
      </c>
    </row>
    <row r="2345">
      <c r="A2345" s="1" t="s">
        <v>18211</v>
      </c>
      <c r="B2345" s="1" t="s">
        <v>6</v>
      </c>
      <c r="C2345" s="1" t="s">
        <v>3035</v>
      </c>
      <c r="D2345" s="1"/>
      <c r="E2345" s="1" t="s">
        <v>18208</v>
      </c>
      <c r="F2345" s="1" t="s">
        <v>18209</v>
      </c>
      <c r="G2345" s="1" t="s">
        <v>18212</v>
      </c>
      <c r="H2345" s="1" t="s">
        <v>10744</v>
      </c>
      <c r="I2345" s="1">
        <v>2019.0</v>
      </c>
      <c r="J2345" s="1" t="s">
        <v>8493</v>
      </c>
      <c r="K2345" s="1" t="s">
        <v>803</v>
      </c>
      <c r="L2345" s="1" t="s">
        <v>8553</v>
      </c>
      <c r="M2345" s="1" t="s">
        <v>18210</v>
      </c>
    </row>
    <row r="2346">
      <c r="A2346" s="1" t="s">
        <v>18213</v>
      </c>
      <c r="B2346" s="1" t="s">
        <v>6</v>
      </c>
      <c r="C2346" s="1" t="s">
        <v>3036</v>
      </c>
      <c r="D2346" s="1"/>
      <c r="E2346" s="1" t="s">
        <v>18208</v>
      </c>
      <c r="F2346" s="1" t="s">
        <v>18209</v>
      </c>
      <c r="H2346" s="1" t="s">
        <v>10744</v>
      </c>
      <c r="I2346" s="1">
        <v>2019.0</v>
      </c>
      <c r="J2346" s="1" t="s">
        <v>8493</v>
      </c>
      <c r="K2346" s="1" t="s">
        <v>803</v>
      </c>
      <c r="L2346" s="1" t="s">
        <v>8553</v>
      </c>
      <c r="M2346" s="1" t="s">
        <v>18214</v>
      </c>
    </row>
    <row r="2347">
      <c r="A2347" s="1" t="s">
        <v>18215</v>
      </c>
      <c r="B2347" s="1" t="s">
        <v>6</v>
      </c>
      <c r="C2347" s="1" t="s">
        <v>3037</v>
      </c>
      <c r="D2347" s="1"/>
      <c r="E2347" s="1" t="s">
        <v>18216</v>
      </c>
      <c r="F2347" s="1" t="s">
        <v>18217</v>
      </c>
      <c r="G2347" s="1" t="s">
        <v>8513</v>
      </c>
      <c r="H2347" s="1" t="s">
        <v>15511</v>
      </c>
      <c r="I2347" s="1">
        <v>2018.0</v>
      </c>
      <c r="J2347" s="1" t="s">
        <v>8493</v>
      </c>
      <c r="K2347" s="1" t="s">
        <v>582</v>
      </c>
      <c r="L2347" s="1" t="s">
        <v>9054</v>
      </c>
      <c r="M2347" s="1" t="s">
        <v>18218</v>
      </c>
    </row>
    <row r="2348">
      <c r="A2348" s="1" t="s">
        <v>18219</v>
      </c>
      <c r="B2348" s="1" t="s">
        <v>7</v>
      </c>
      <c r="C2348" s="1" t="s">
        <v>3038</v>
      </c>
      <c r="F2348" s="1" t="s">
        <v>18220</v>
      </c>
      <c r="G2348" s="1" t="s">
        <v>9297</v>
      </c>
      <c r="H2348" s="1" t="s">
        <v>9596</v>
      </c>
      <c r="I2348" s="1">
        <v>2009.0</v>
      </c>
      <c r="J2348" s="1" t="s">
        <v>8493</v>
      </c>
      <c r="K2348" s="1" t="s">
        <v>536</v>
      </c>
      <c r="L2348" s="1" t="s">
        <v>9299</v>
      </c>
      <c r="M2348" s="1" t="s">
        <v>18221</v>
      </c>
    </row>
    <row r="2349">
      <c r="A2349" s="1" t="s">
        <v>18222</v>
      </c>
      <c r="B2349" s="1" t="s">
        <v>7</v>
      </c>
      <c r="C2349" s="1" t="s">
        <v>3039</v>
      </c>
      <c r="D2349" s="1"/>
      <c r="E2349" s="1" t="s">
        <v>18223</v>
      </c>
      <c r="F2349" s="1" t="s">
        <v>18224</v>
      </c>
      <c r="H2349" s="1" t="s">
        <v>12374</v>
      </c>
      <c r="I2349" s="1">
        <v>2020.0</v>
      </c>
      <c r="J2349" s="1" t="s">
        <v>8547</v>
      </c>
      <c r="K2349" s="1" t="s">
        <v>536</v>
      </c>
      <c r="L2349" s="1" t="s">
        <v>8717</v>
      </c>
      <c r="M2349" s="1" t="s">
        <v>18225</v>
      </c>
    </row>
    <row r="2350">
      <c r="A2350" s="1" t="s">
        <v>18226</v>
      </c>
      <c r="B2350" s="1" t="s">
        <v>6</v>
      </c>
      <c r="C2350" s="1" t="s">
        <v>3040</v>
      </c>
      <c r="D2350" s="1"/>
      <c r="E2350" s="1" t="s">
        <v>18227</v>
      </c>
      <c r="F2350" s="1" t="s">
        <v>18228</v>
      </c>
      <c r="G2350" s="1" t="s">
        <v>8777</v>
      </c>
      <c r="H2350" s="1" t="s">
        <v>9071</v>
      </c>
      <c r="I2350" s="1">
        <v>2016.0</v>
      </c>
      <c r="J2350" s="1" t="s">
        <v>8493</v>
      </c>
      <c r="K2350" s="1" t="s">
        <v>694</v>
      </c>
      <c r="L2350" s="1" t="s">
        <v>8501</v>
      </c>
      <c r="M2350" s="1" t="s">
        <v>18229</v>
      </c>
    </row>
    <row r="2351">
      <c r="A2351" s="1" t="s">
        <v>18230</v>
      </c>
      <c r="B2351" s="1" t="s">
        <v>6</v>
      </c>
      <c r="C2351" s="1" t="s">
        <v>3041</v>
      </c>
      <c r="D2351" s="1"/>
      <c r="E2351" s="1" t="s">
        <v>9881</v>
      </c>
      <c r="F2351" s="1" t="s">
        <v>18231</v>
      </c>
      <c r="G2351" s="1" t="s">
        <v>8545</v>
      </c>
      <c r="H2351" s="1" t="s">
        <v>11163</v>
      </c>
      <c r="I2351" s="1">
        <v>2003.0</v>
      </c>
      <c r="J2351" s="1" t="s">
        <v>8493</v>
      </c>
      <c r="K2351" s="1" t="s">
        <v>722</v>
      </c>
      <c r="L2351" s="1" t="s">
        <v>8501</v>
      </c>
      <c r="M2351" s="1" t="s">
        <v>18232</v>
      </c>
    </row>
    <row r="2352">
      <c r="A2352" s="1" t="s">
        <v>18233</v>
      </c>
      <c r="B2352" s="1" t="s">
        <v>7</v>
      </c>
      <c r="C2352" s="1" t="s">
        <v>3042</v>
      </c>
      <c r="F2352" s="1" t="s">
        <v>18234</v>
      </c>
      <c r="G2352" s="1" t="s">
        <v>8545</v>
      </c>
      <c r="H2352" s="1" t="s">
        <v>9601</v>
      </c>
      <c r="I2352" s="1">
        <v>2014.0</v>
      </c>
      <c r="J2352" s="1" t="s">
        <v>8613</v>
      </c>
      <c r="K2352" s="1" t="s">
        <v>536</v>
      </c>
      <c r="L2352" s="1" t="s">
        <v>14263</v>
      </c>
      <c r="M2352" s="1" t="s">
        <v>18235</v>
      </c>
    </row>
    <row r="2353">
      <c r="A2353" s="1" t="s">
        <v>18236</v>
      </c>
      <c r="B2353" s="1" t="s">
        <v>6</v>
      </c>
      <c r="C2353" s="1" t="s">
        <v>3043</v>
      </c>
      <c r="D2353" s="1"/>
      <c r="E2353" s="1" t="s">
        <v>10429</v>
      </c>
      <c r="F2353" s="1" t="s">
        <v>18237</v>
      </c>
      <c r="G2353" s="1" t="s">
        <v>10997</v>
      </c>
      <c r="H2353" s="1" t="s">
        <v>18238</v>
      </c>
      <c r="I2353" s="1">
        <v>2002.0</v>
      </c>
      <c r="J2353" s="1" t="s">
        <v>8507</v>
      </c>
      <c r="K2353" s="1" t="s">
        <v>3044</v>
      </c>
      <c r="L2353" s="1" t="s">
        <v>8522</v>
      </c>
      <c r="M2353" s="1" t="s">
        <v>18239</v>
      </c>
    </row>
    <row r="2354">
      <c r="A2354" s="1" t="s">
        <v>18240</v>
      </c>
      <c r="B2354" s="1" t="s">
        <v>6</v>
      </c>
      <c r="C2354" s="1" t="s">
        <v>3045</v>
      </c>
      <c r="D2354" s="1"/>
      <c r="E2354" s="1" t="s">
        <v>18241</v>
      </c>
      <c r="F2354" s="1" t="s">
        <v>18242</v>
      </c>
      <c r="G2354" s="1" t="s">
        <v>8638</v>
      </c>
      <c r="H2354" s="1" t="s">
        <v>18243</v>
      </c>
      <c r="I2354" s="1">
        <v>2016.0</v>
      </c>
      <c r="J2354" s="1" t="s">
        <v>8493</v>
      </c>
      <c r="K2354" s="1" t="s">
        <v>700</v>
      </c>
      <c r="L2354" s="1" t="s">
        <v>18244</v>
      </c>
      <c r="M2354" s="1" t="s">
        <v>18245</v>
      </c>
    </row>
    <row r="2355">
      <c r="A2355" s="1" t="s">
        <v>18246</v>
      </c>
      <c r="B2355" s="1" t="s">
        <v>6</v>
      </c>
      <c r="C2355" s="1" t="s">
        <v>3046</v>
      </c>
      <c r="D2355" s="1"/>
      <c r="E2355" s="1" t="s">
        <v>13289</v>
      </c>
      <c r="F2355" s="1" t="s">
        <v>18247</v>
      </c>
      <c r="G2355" s="1" t="s">
        <v>8545</v>
      </c>
      <c r="H2355" s="1" t="s">
        <v>8619</v>
      </c>
      <c r="I2355" s="1">
        <v>2018.0</v>
      </c>
      <c r="J2355" s="1" t="s">
        <v>8493</v>
      </c>
      <c r="K2355" s="1" t="s">
        <v>610</v>
      </c>
      <c r="L2355" s="1" t="s">
        <v>8620</v>
      </c>
      <c r="M2355" s="1" t="s">
        <v>18248</v>
      </c>
    </row>
    <row r="2356">
      <c r="A2356" s="1" t="s">
        <v>18249</v>
      </c>
      <c r="B2356" s="1" t="s">
        <v>6</v>
      </c>
      <c r="C2356" s="1" t="s">
        <v>3047</v>
      </c>
      <c r="D2356" s="1"/>
      <c r="E2356" s="1" t="s">
        <v>18250</v>
      </c>
      <c r="F2356" s="1" t="s">
        <v>18251</v>
      </c>
      <c r="G2356" s="1" t="s">
        <v>18252</v>
      </c>
      <c r="H2356" s="1" t="s">
        <v>13681</v>
      </c>
      <c r="I2356" s="1">
        <v>2014.0</v>
      </c>
      <c r="J2356" s="1" t="s">
        <v>8547</v>
      </c>
      <c r="K2356" s="1" t="s">
        <v>666</v>
      </c>
      <c r="L2356" s="1" t="s">
        <v>8646</v>
      </c>
      <c r="M2356" s="1" t="s">
        <v>18253</v>
      </c>
    </row>
    <row r="2357">
      <c r="A2357" s="1" t="s">
        <v>18254</v>
      </c>
      <c r="B2357" s="1" t="s">
        <v>6</v>
      </c>
      <c r="C2357" s="1" t="s">
        <v>3048</v>
      </c>
      <c r="D2357" s="1"/>
      <c r="E2357" s="1" t="s">
        <v>18255</v>
      </c>
      <c r="F2357" s="1" t="s">
        <v>18256</v>
      </c>
      <c r="G2357" s="1" t="s">
        <v>8513</v>
      </c>
      <c r="H2357" s="1" t="s">
        <v>8521</v>
      </c>
      <c r="I2357" s="1">
        <v>2007.0</v>
      </c>
      <c r="J2357" s="1" t="s">
        <v>8807</v>
      </c>
      <c r="K2357" s="1" t="s">
        <v>530</v>
      </c>
      <c r="L2357" s="1" t="s">
        <v>9104</v>
      </c>
      <c r="M2357" s="1" t="s">
        <v>18257</v>
      </c>
    </row>
    <row r="2358">
      <c r="A2358" s="1" t="s">
        <v>18258</v>
      </c>
      <c r="B2358" s="1" t="s">
        <v>6</v>
      </c>
      <c r="C2358" s="1" t="s">
        <v>3049</v>
      </c>
      <c r="D2358" s="1"/>
      <c r="E2358" s="1" t="s">
        <v>18259</v>
      </c>
      <c r="F2358" s="1" t="s">
        <v>18260</v>
      </c>
      <c r="G2358" s="1" t="s">
        <v>18261</v>
      </c>
      <c r="H2358" s="1" t="s">
        <v>8521</v>
      </c>
      <c r="I2358" s="1">
        <v>2008.0</v>
      </c>
      <c r="J2358" s="1" t="s">
        <v>9076</v>
      </c>
      <c r="K2358" s="1" t="s">
        <v>1034</v>
      </c>
      <c r="L2358" s="1" t="s">
        <v>9104</v>
      </c>
      <c r="M2358" s="1" t="s">
        <v>18262</v>
      </c>
    </row>
    <row r="2359">
      <c r="A2359" s="1" t="s">
        <v>18263</v>
      </c>
      <c r="B2359" s="1" t="s">
        <v>6</v>
      </c>
      <c r="C2359" s="1" t="s">
        <v>3050</v>
      </c>
      <c r="D2359" s="1"/>
      <c r="E2359" s="1" t="s">
        <v>18264</v>
      </c>
      <c r="F2359" s="1" t="s">
        <v>18265</v>
      </c>
      <c r="G2359" s="1" t="s">
        <v>18266</v>
      </c>
      <c r="H2359" s="1" t="s">
        <v>8521</v>
      </c>
      <c r="I2359" s="1">
        <v>2009.0</v>
      </c>
      <c r="J2359" s="1" t="s">
        <v>9316</v>
      </c>
      <c r="K2359" s="1" t="s">
        <v>530</v>
      </c>
      <c r="L2359" s="1" t="s">
        <v>9104</v>
      </c>
      <c r="M2359" s="1" t="s">
        <v>18267</v>
      </c>
    </row>
    <row r="2360">
      <c r="A2360" s="1" t="s">
        <v>18268</v>
      </c>
      <c r="B2360" s="1" t="s">
        <v>6</v>
      </c>
      <c r="C2360" s="1" t="s">
        <v>3051</v>
      </c>
      <c r="D2360" s="1"/>
      <c r="E2360" s="1" t="s">
        <v>18269</v>
      </c>
      <c r="F2360" s="1" t="s">
        <v>18270</v>
      </c>
      <c r="G2360" s="1" t="s">
        <v>8513</v>
      </c>
      <c r="H2360" s="1" t="s">
        <v>8500</v>
      </c>
      <c r="I2360" s="1">
        <v>2016.0</v>
      </c>
      <c r="J2360" s="1" t="s">
        <v>8493</v>
      </c>
      <c r="K2360" s="1" t="s">
        <v>1219</v>
      </c>
      <c r="L2360" s="1" t="s">
        <v>13030</v>
      </c>
      <c r="M2360" s="1" t="s">
        <v>18271</v>
      </c>
    </row>
    <row r="2361">
      <c r="A2361" s="1" t="s">
        <v>18272</v>
      </c>
      <c r="B2361" s="1" t="s">
        <v>7</v>
      </c>
      <c r="C2361" s="1" t="s">
        <v>3052</v>
      </c>
      <c r="F2361" s="1" t="s">
        <v>18273</v>
      </c>
      <c r="G2361" s="1" t="s">
        <v>8638</v>
      </c>
      <c r="H2361" s="1" t="s">
        <v>8701</v>
      </c>
      <c r="I2361" s="1">
        <v>2013.0</v>
      </c>
      <c r="K2361" s="1" t="s">
        <v>536</v>
      </c>
      <c r="L2361" s="1" t="s">
        <v>8640</v>
      </c>
      <c r="M2361" s="1" t="s">
        <v>18274</v>
      </c>
    </row>
    <row r="2362">
      <c r="A2362" s="1" t="s">
        <v>18275</v>
      </c>
      <c r="B2362" s="1" t="s">
        <v>7</v>
      </c>
      <c r="C2362" s="1" t="s">
        <v>3053</v>
      </c>
      <c r="D2362" s="1"/>
      <c r="E2362" s="1" t="s">
        <v>18276</v>
      </c>
      <c r="F2362" s="1" t="s">
        <v>18277</v>
      </c>
      <c r="G2362" s="1" t="s">
        <v>8513</v>
      </c>
      <c r="H2362" s="1" t="s">
        <v>10596</v>
      </c>
      <c r="I2362" s="1">
        <v>2019.0</v>
      </c>
      <c r="J2362" s="1" t="s">
        <v>8613</v>
      </c>
      <c r="K2362" s="1" t="s">
        <v>536</v>
      </c>
      <c r="L2362" s="1" t="s">
        <v>9208</v>
      </c>
      <c r="M2362" s="1" t="s">
        <v>18278</v>
      </c>
    </row>
    <row r="2363">
      <c r="A2363" s="1" t="s">
        <v>18279</v>
      </c>
      <c r="B2363" s="1" t="s">
        <v>6</v>
      </c>
      <c r="C2363" s="1" t="s">
        <v>3054</v>
      </c>
      <c r="D2363" s="1"/>
      <c r="E2363" s="1" t="s">
        <v>18280</v>
      </c>
      <c r="F2363" s="1" t="s">
        <v>18281</v>
      </c>
      <c r="G2363" s="1" t="s">
        <v>8678</v>
      </c>
      <c r="H2363" s="1" t="s">
        <v>18282</v>
      </c>
      <c r="I2363" s="1">
        <v>2009.0</v>
      </c>
      <c r="J2363" s="1" t="s">
        <v>8613</v>
      </c>
      <c r="K2363" s="1" t="s">
        <v>700</v>
      </c>
      <c r="L2363" s="1" t="s">
        <v>9261</v>
      </c>
      <c r="M2363" s="1" t="s">
        <v>18283</v>
      </c>
    </row>
    <row r="2364">
      <c r="A2364" s="1" t="s">
        <v>18284</v>
      </c>
      <c r="B2364" s="1" t="s">
        <v>6</v>
      </c>
      <c r="C2364" s="1" t="s">
        <v>3055</v>
      </c>
      <c r="D2364" s="1"/>
      <c r="E2364" s="1" t="s">
        <v>18285</v>
      </c>
      <c r="F2364" s="1" t="s">
        <v>18286</v>
      </c>
      <c r="G2364" s="1" t="s">
        <v>8678</v>
      </c>
      <c r="H2364" s="1" t="s">
        <v>8564</v>
      </c>
      <c r="I2364" s="1">
        <v>2011.0</v>
      </c>
      <c r="J2364" s="1" t="s">
        <v>8613</v>
      </c>
      <c r="K2364" s="1" t="s">
        <v>538</v>
      </c>
      <c r="L2364" s="1" t="s">
        <v>9261</v>
      </c>
      <c r="M2364" s="1" t="s">
        <v>18287</v>
      </c>
    </row>
    <row r="2365">
      <c r="A2365" s="1" t="s">
        <v>18288</v>
      </c>
      <c r="B2365" s="1" t="s">
        <v>6</v>
      </c>
      <c r="C2365" s="1" t="s">
        <v>3056</v>
      </c>
      <c r="D2365" s="1"/>
      <c r="E2365" s="1" t="s">
        <v>18289</v>
      </c>
      <c r="F2365" s="1" t="s">
        <v>18290</v>
      </c>
      <c r="G2365" s="1" t="s">
        <v>9297</v>
      </c>
      <c r="H2365" s="1" t="s">
        <v>11114</v>
      </c>
      <c r="I2365" s="1">
        <v>2018.0</v>
      </c>
      <c r="J2365" s="1" t="s">
        <v>8493</v>
      </c>
      <c r="K2365" s="1" t="s">
        <v>705</v>
      </c>
      <c r="L2365" s="1" t="s">
        <v>8626</v>
      </c>
      <c r="M2365" s="1" t="s">
        <v>18291</v>
      </c>
    </row>
    <row r="2366">
      <c r="A2366" s="1" t="s">
        <v>18292</v>
      </c>
      <c r="B2366" s="1" t="s">
        <v>6</v>
      </c>
      <c r="C2366" s="1" t="s">
        <v>3057</v>
      </c>
      <c r="D2366" s="1"/>
      <c r="E2366" s="1" t="s">
        <v>18293</v>
      </c>
      <c r="F2366" s="1" t="s">
        <v>18294</v>
      </c>
      <c r="G2366" s="1" t="s">
        <v>8588</v>
      </c>
      <c r="H2366" s="1" t="s">
        <v>15001</v>
      </c>
      <c r="I2366" s="1">
        <v>2015.0</v>
      </c>
      <c r="J2366" s="1" t="s">
        <v>8493</v>
      </c>
      <c r="K2366" s="1" t="s">
        <v>597</v>
      </c>
      <c r="L2366" s="1" t="s">
        <v>8501</v>
      </c>
      <c r="M2366" s="1" t="s">
        <v>18295</v>
      </c>
    </row>
    <row r="2367">
      <c r="A2367" s="1" t="s">
        <v>18296</v>
      </c>
      <c r="B2367" s="1" t="s">
        <v>6</v>
      </c>
      <c r="C2367" s="1" t="s">
        <v>3058</v>
      </c>
      <c r="D2367" s="1"/>
      <c r="E2367" s="1" t="s">
        <v>18297</v>
      </c>
      <c r="F2367" s="1" t="s">
        <v>18298</v>
      </c>
      <c r="G2367" s="1" t="s">
        <v>10640</v>
      </c>
      <c r="H2367" s="1" t="s">
        <v>18299</v>
      </c>
      <c r="I2367" s="1">
        <v>2016.0</v>
      </c>
      <c r="J2367" s="1" t="s">
        <v>8493</v>
      </c>
      <c r="K2367" s="1" t="s">
        <v>602</v>
      </c>
      <c r="L2367" s="1" t="s">
        <v>8858</v>
      </c>
      <c r="M2367" s="1" t="s">
        <v>18300</v>
      </c>
    </row>
    <row r="2368">
      <c r="A2368" s="1" t="s">
        <v>18301</v>
      </c>
      <c r="B2368" s="1" t="s">
        <v>6</v>
      </c>
      <c r="C2368" s="1" t="s">
        <v>3059</v>
      </c>
      <c r="D2368" s="1"/>
      <c r="E2368" s="1" t="s">
        <v>18302</v>
      </c>
      <c r="F2368" s="1" t="s">
        <v>18303</v>
      </c>
      <c r="G2368" s="1" t="s">
        <v>8545</v>
      </c>
      <c r="H2368" s="1" t="s">
        <v>8552</v>
      </c>
      <c r="I2368" s="1">
        <v>2016.0</v>
      </c>
      <c r="J2368" s="1" t="s">
        <v>8493</v>
      </c>
      <c r="K2368" s="1" t="s">
        <v>542</v>
      </c>
      <c r="L2368" s="1" t="s">
        <v>8501</v>
      </c>
      <c r="M2368" s="1" t="s">
        <v>18304</v>
      </c>
    </row>
    <row r="2369">
      <c r="A2369" s="1" t="s">
        <v>18305</v>
      </c>
      <c r="B2369" s="1" t="s">
        <v>6</v>
      </c>
      <c r="C2369" s="1" t="s">
        <v>3060</v>
      </c>
      <c r="D2369" s="1"/>
      <c r="E2369" s="1" t="s">
        <v>18306</v>
      </c>
      <c r="F2369" s="1" t="s">
        <v>18307</v>
      </c>
      <c r="G2369" s="1" t="s">
        <v>8545</v>
      </c>
      <c r="H2369" s="1" t="s">
        <v>10966</v>
      </c>
      <c r="I2369" s="1">
        <v>2018.0</v>
      </c>
      <c r="J2369" s="1" t="s">
        <v>8613</v>
      </c>
      <c r="K2369" s="1" t="s">
        <v>642</v>
      </c>
      <c r="L2369" s="1" t="s">
        <v>8522</v>
      </c>
      <c r="M2369" s="1" t="s">
        <v>18308</v>
      </c>
    </row>
    <row r="2370">
      <c r="A2370" s="1" t="s">
        <v>18309</v>
      </c>
      <c r="B2370" s="1" t="s">
        <v>6</v>
      </c>
      <c r="C2370" s="1" t="s">
        <v>3061</v>
      </c>
      <c r="D2370" s="1"/>
      <c r="E2370" s="1" t="s">
        <v>18310</v>
      </c>
      <c r="F2370" s="1" t="s">
        <v>18311</v>
      </c>
      <c r="H2370" s="1" t="s">
        <v>12466</v>
      </c>
      <c r="I2370" s="1">
        <v>2019.0</v>
      </c>
      <c r="J2370" s="1" t="s">
        <v>8547</v>
      </c>
      <c r="K2370" s="1" t="s">
        <v>881</v>
      </c>
      <c r="L2370" s="1" t="s">
        <v>8937</v>
      </c>
      <c r="M2370" s="1" t="s">
        <v>18312</v>
      </c>
    </row>
    <row r="2371">
      <c r="A2371" s="1" t="s">
        <v>18313</v>
      </c>
      <c r="B2371" s="1" t="s">
        <v>6</v>
      </c>
      <c r="C2371" s="1" t="s">
        <v>3062</v>
      </c>
      <c r="F2371" s="1" t="s">
        <v>18314</v>
      </c>
      <c r="G2371" s="1" t="s">
        <v>8513</v>
      </c>
      <c r="H2371" s="1" t="s">
        <v>8749</v>
      </c>
      <c r="I2371" s="1">
        <v>2017.0</v>
      </c>
      <c r="J2371" s="1" t="s">
        <v>8613</v>
      </c>
      <c r="K2371" s="1" t="s">
        <v>580</v>
      </c>
      <c r="L2371" s="1" t="s">
        <v>9656</v>
      </c>
      <c r="M2371" s="1" t="s">
        <v>18315</v>
      </c>
    </row>
    <row r="2372">
      <c r="A2372" s="1" t="s">
        <v>18316</v>
      </c>
      <c r="B2372" s="1" t="s">
        <v>6</v>
      </c>
      <c r="C2372" s="1" t="s">
        <v>3063</v>
      </c>
      <c r="D2372" s="1"/>
      <c r="E2372" s="1" t="s">
        <v>13742</v>
      </c>
      <c r="G2372" s="1" t="s">
        <v>8513</v>
      </c>
      <c r="H2372" s="1" t="s">
        <v>8985</v>
      </c>
      <c r="I2372" s="1">
        <v>2017.0</v>
      </c>
      <c r="J2372" s="1" t="s">
        <v>8515</v>
      </c>
      <c r="K2372" s="1" t="s">
        <v>602</v>
      </c>
      <c r="L2372" s="1" t="s">
        <v>8702</v>
      </c>
      <c r="M2372" s="1" t="s">
        <v>18317</v>
      </c>
    </row>
    <row r="2373">
      <c r="A2373" s="1" t="s">
        <v>18318</v>
      </c>
      <c r="B2373" s="1" t="s">
        <v>6</v>
      </c>
      <c r="C2373" s="1" t="s">
        <v>3064</v>
      </c>
      <c r="D2373" s="1"/>
      <c r="E2373" s="1" t="s">
        <v>13742</v>
      </c>
      <c r="G2373" s="1" t="s">
        <v>8513</v>
      </c>
      <c r="H2373" s="1" t="s">
        <v>13115</v>
      </c>
      <c r="I2373" s="1">
        <v>2018.0</v>
      </c>
      <c r="J2373" s="1" t="s">
        <v>8493</v>
      </c>
      <c r="K2373" s="1" t="s">
        <v>538</v>
      </c>
      <c r="L2373" s="1" t="s">
        <v>8702</v>
      </c>
      <c r="M2373" s="1" t="s">
        <v>18319</v>
      </c>
    </row>
    <row r="2374">
      <c r="A2374" s="1" t="s">
        <v>18320</v>
      </c>
      <c r="B2374" s="1" t="s">
        <v>6</v>
      </c>
      <c r="C2374" s="1" t="s">
        <v>3065</v>
      </c>
      <c r="D2374" s="1"/>
      <c r="E2374" s="1" t="s">
        <v>18321</v>
      </c>
      <c r="F2374" s="1" t="s">
        <v>18322</v>
      </c>
      <c r="G2374" s="1" t="s">
        <v>8545</v>
      </c>
      <c r="H2374" s="1" t="s">
        <v>18323</v>
      </c>
      <c r="I2374" s="1">
        <v>2018.0</v>
      </c>
      <c r="J2374" s="1" t="s">
        <v>8547</v>
      </c>
      <c r="K2374" s="1" t="s">
        <v>700</v>
      </c>
      <c r="L2374" s="1" t="s">
        <v>8501</v>
      </c>
      <c r="M2374" s="1" t="s">
        <v>18324</v>
      </c>
    </row>
    <row r="2375">
      <c r="A2375" s="1" t="s">
        <v>18325</v>
      </c>
      <c r="B2375" s="1" t="s">
        <v>7</v>
      </c>
      <c r="C2375" s="1" t="s">
        <v>3066</v>
      </c>
      <c r="F2375" s="1" t="s">
        <v>18326</v>
      </c>
      <c r="G2375" s="1" t="s">
        <v>8611</v>
      </c>
      <c r="H2375" s="1" t="s">
        <v>9698</v>
      </c>
      <c r="I2375" s="1">
        <v>2015.0</v>
      </c>
      <c r="J2375" s="1" t="s">
        <v>8613</v>
      </c>
      <c r="K2375" s="1" t="s">
        <v>536</v>
      </c>
      <c r="L2375" s="1" t="s">
        <v>10112</v>
      </c>
      <c r="M2375" s="1" t="s">
        <v>18327</v>
      </c>
    </row>
    <row r="2376">
      <c r="A2376" s="1" t="s">
        <v>18328</v>
      </c>
      <c r="B2376" s="1" t="s">
        <v>7</v>
      </c>
      <c r="C2376" s="1" t="s">
        <v>3067</v>
      </c>
      <c r="F2376" s="1" t="s">
        <v>18326</v>
      </c>
      <c r="G2376" s="1" t="s">
        <v>8611</v>
      </c>
      <c r="H2376" s="1" t="s">
        <v>9698</v>
      </c>
      <c r="I2376" s="1">
        <v>2016.0</v>
      </c>
      <c r="J2376" s="1" t="s">
        <v>8613</v>
      </c>
      <c r="K2376" s="1" t="s">
        <v>536</v>
      </c>
      <c r="L2376" s="1" t="s">
        <v>10112</v>
      </c>
      <c r="M2376" s="1" t="s">
        <v>18329</v>
      </c>
    </row>
    <row r="2377">
      <c r="A2377" s="1" t="s">
        <v>18330</v>
      </c>
      <c r="B2377" s="1" t="s">
        <v>7</v>
      </c>
      <c r="C2377" s="1" t="s">
        <v>3068</v>
      </c>
      <c r="F2377" s="1" t="s">
        <v>18331</v>
      </c>
      <c r="G2377" s="1" t="s">
        <v>8513</v>
      </c>
      <c r="H2377" s="1" t="s">
        <v>9456</v>
      </c>
      <c r="I2377" s="1">
        <v>2020.0</v>
      </c>
      <c r="J2377" s="1" t="s">
        <v>8493</v>
      </c>
      <c r="K2377" s="1" t="s">
        <v>536</v>
      </c>
      <c r="L2377" s="1" t="s">
        <v>10273</v>
      </c>
      <c r="M2377" s="1" t="s">
        <v>18332</v>
      </c>
    </row>
    <row r="2378">
      <c r="A2378" s="1" t="s">
        <v>18333</v>
      </c>
      <c r="B2378" s="1" t="s">
        <v>7</v>
      </c>
      <c r="C2378" s="1" t="s">
        <v>3069</v>
      </c>
      <c r="F2378" s="1" t="s">
        <v>18334</v>
      </c>
      <c r="G2378" s="1" t="s">
        <v>13171</v>
      </c>
      <c r="H2378" s="1" t="s">
        <v>9224</v>
      </c>
      <c r="I2378" s="1">
        <v>2016.0</v>
      </c>
      <c r="J2378" s="1" t="s">
        <v>8493</v>
      </c>
      <c r="K2378" s="1" t="s">
        <v>536</v>
      </c>
      <c r="L2378" s="1" t="s">
        <v>18335</v>
      </c>
      <c r="M2378" s="1" t="s">
        <v>18336</v>
      </c>
    </row>
    <row r="2379">
      <c r="A2379" s="1" t="s">
        <v>18337</v>
      </c>
      <c r="B2379" s="1" t="s">
        <v>6</v>
      </c>
      <c r="C2379" s="1" t="s">
        <v>3070</v>
      </c>
      <c r="D2379" s="1"/>
      <c r="E2379" s="1" t="s">
        <v>13392</v>
      </c>
      <c r="F2379" s="1" t="s">
        <v>18338</v>
      </c>
      <c r="G2379" s="1" t="s">
        <v>8513</v>
      </c>
      <c r="H2379" s="1" t="s">
        <v>13021</v>
      </c>
      <c r="I2379" s="1">
        <v>2020.0</v>
      </c>
      <c r="J2379" s="1" t="s">
        <v>8493</v>
      </c>
      <c r="K2379" s="1" t="s">
        <v>1442</v>
      </c>
      <c r="L2379" s="1" t="s">
        <v>9641</v>
      </c>
      <c r="M2379" s="1" t="s">
        <v>18339</v>
      </c>
    </row>
    <row r="2380">
      <c r="A2380" s="1" t="s">
        <v>18340</v>
      </c>
      <c r="B2380" s="1" t="s">
        <v>6</v>
      </c>
      <c r="C2380" s="1" t="s">
        <v>3071</v>
      </c>
      <c r="D2380" s="1"/>
      <c r="E2380" s="1" t="s">
        <v>18341</v>
      </c>
      <c r="F2380" s="1" t="s">
        <v>18342</v>
      </c>
      <c r="G2380" s="1" t="s">
        <v>12072</v>
      </c>
      <c r="H2380" s="1" t="s">
        <v>9351</v>
      </c>
      <c r="I2380" s="1">
        <v>2003.0</v>
      </c>
      <c r="J2380" s="1" t="s">
        <v>9260</v>
      </c>
      <c r="K2380" s="1" t="s">
        <v>561</v>
      </c>
      <c r="L2380" s="1" t="s">
        <v>9104</v>
      </c>
      <c r="M2380" s="1" t="s">
        <v>18343</v>
      </c>
    </row>
    <row r="2381">
      <c r="A2381" s="1" t="s">
        <v>18344</v>
      </c>
      <c r="B2381" s="1" t="s">
        <v>6</v>
      </c>
      <c r="C2381" s="1" t="s">
        <v>3072</v>
      </c>
      <c r="D2381" s="1"/>
      <c r="E2381" s="1" t="s">
        <v>12199</v>
      </c>
      <c r="F2381" s="1" t="s">
        <v>18345</v>
      </c>
      <c r="G2381" s="1" t="s">
        <v>8513</v>
      </c>
      <c r="H2381" s="1" t="s">
        <v>18346</v>
      </c>
      <c r="I2381" s="1">
        <v>2017.0</v>
      </c>
      <c r="J2381" s="1" t="s">
        <v>8493</v>
      </c>
      <c r="K2381" s="1" t="s">
        <v>546</v>
      </c>
      <c r="L2381" s="1" t="s">
        <v>8858</v>
      </c>
      <c r="M2381" s="1" t="s">
        <v>18347</v>
      </c>
    </row>
    <row r="2382">
      <c r="A2382" s="1" t="s">
        <v>18348</v>
      </c>
      <c r="B2382" s="1" t="s">
        <v>7</v>
      </c>
      <c r="C2382" s="1" t="s">
        <v>3073</v>
      </c>
      <c r="D2382" s="1"/>
      <c r="E2382" s="1" t="s">
        <v>18349</v>
      </c>
      <c r="F2382" s="1" t="s">
        <v>18350</v>
      </c>
      <c r="G2382" s="1" t="s">
        <v>18351</v>
      </c>
      <c r="H2382" s="1" t="s">
        <v>12007</v>
      </c>
      <c r="I2382" s="1">
        <v>2011.0</v>
      </c>
      <c r="J2382" s="1" t="s">
        <v>8807</v>
      </c>
      <c r="K2382" s="1" t="s">
        <v>536</v>
      </c>
      <c r="L2382" s="1" t="s">
        <v>10380</v>
      </c>
      <c r="M2382" s="1" t="s">
        <v>18352</v>
      </c>
    </row>
    <row r="2383">
      <c r="A2383" s="1" t="s">
        <v>18353</v>
      </c>
      <c r="B2383" s="1" t="s">
        <v>7</v>
      </c>
      <c r="C2383" s="1" t="s">
        <v>3074</v>
      </c>
      <c r="F2383" s="1" t="s">
        <v>18354</v>
      </c>
      <c r="G2383" s="1" t="s">
        <v>8611</v>
      </c>
      <c r="H2383" s="1" t="s">
        <v>18355</v>
      </c>
      <c r="I2383" s="1">
        <v>2020.0</v>
      </c>
      <c r="J2383" s="1" t="s">
        <v>8613</v>
      </c>
      <c r="K2383" s="1" t="s">
        <v>536</v>
      </c>
      <c r="L2383" s="1" t="s">
        <v>13443</v>
      </c>
      <c r="M2383" s="1" t="s">
        <v>18356</v>
      </c>
    </row>
    <row r="2384">
      <c r="A2384" s="1" t="s">
        <v>18357</v>
      </c>
      <c r="B2384" s="1" t="s">
        <v>6</v>
      </c>
      <c r="C2384" s="1" t="s">
        <v>3075</v>
      </c>
      <c r="D2384" s="1"/>
      <c r="E2384" s="1" t="s">
        <v>18358</v>
      </c>
      <c r="F2384" s="1" t="s">
        <v>18359</v>
      </c>
      <c r="G2384" s="1" t="s">
        <v>8513</v>
      </c>
      <c r="H2384" s="1" t="s">
        <v>13175</v>
      </c>
      <c r="I2384" s="1">
        <v>2010.0</v>
      </c>
      <c r="J2384" s="1" t="s">
        <v>8507</v>
      </c>
      <c r="K2384" s="1" t="s">
        <v>610</v>
      </c>
      <c r="L2384" s="1" t="s">
        <v>9774</v>
      </c>
      <c r="M2384" s="1" t="s">
        <v>18360</v>
      </c>
    </row>
    <row r="2385">
      <c r="A2385" s="1" t="s">
        <v>18361</v>
      </c>
      <c r="B2385" s="1" t="s">
        <v>6</v>
      </c>
      <c r="C2385" s="1" t="s">
        <v>3076</v>
      </c>
      <c r="D2385" s="1"/>
      <c r="E2385" s="1" t="s">
        <v>18362</v>
      </c>
      <c r="F2385" s="1" t="s">
        <v>18363</v>
      </c>
      <c r="G2385" s="1" t="s">
        <v>11218</v>
      </c>
      <c r="H2385" s="1" t="s">
        <v>10501</v>
      </c>
      <c r="I2385" s="1">
        <v>2019.0</v>
      </c>
      <c r="J2385" s="1" t="s">
        <v>8493</v>
      </c>
      <c r="K2385" s="1" t="s">
        <v>803</v>
      </c>
      <c r="L2385" s="1" t="s">
        <v>9084</v>
      </c>
      <c r="M2385" s="1" t="s">
        <v>18364</v>
      </c>
    </row>
    <row r="2386">
      <c r="A2386" s="1" t="s">
        <v>18365</v>
      </c>
      <c r="B2386" s="1" t="s">
        <v>6</v>
      </c>
      <c r="C2386" s="1" t="s">
        <v>3077</v>
      </c>
      <c r="D2386" s="1"/>
      <c r="E2386" s="1" t="s">
        <v>18366</v>
      </c>
      <c r="F2386" s="1" t="s">
        <v>18367</v>
      </c>
      <c r="G2386" s="1" t="s">
        <v>8513</v>
      </c>
      <c r="H2386" s="1" t="s">
        <v>10522</v>
      </c>
      <c r="I2386" s="1">
        <v>2017.0</v>
      </c>
      <c r="J2386" s="1" t="s">
        <v>8493</v>
      </c>
      <c r="K2386" s="1" t="s">
        <v>620</v>
      </c>
      <c r="L2386" s="1" t="s">
        <v>8646</v>
      </c>
      <c r="M2386" s="1" t="s">
        <v>18368</v>
      </c>
    </row>
    <row r="2387">
      <c r="A2387" s="1" t="s">
        <v>18369</v>
      </c>
      <c r="B2387" s="1" t="s">
        <v>7</v>
      </c>
      <c r="C2387" s="1" t="s">
        <v>3078</v>
      </c>
      <c r="G2387" s="1" t="s">
        <v>8513</v>
      </c>
      <c r="H2387" s="1" t="s">
        <v>13883</v>
      </c>
      <c r="I2387" s="1">
        <v>2020.0</v>
      </c>
      <c r="J2387" s="1" t="s">
        <v>8613</v>
      </c>
      <c r="K2387" s="1" t="s">
        <v>536</v>
      </c>
      <c r="L2387" s="1" t="s">
        <v>8650</v>
      </c>
      <c r="M2387" s="1" t="s">
        <v>18370</v>
      </c>
    </row>
    <row r="2388">
      <c r="A2388" s="1" t="s">
        <v>18371</v>
      </c>
      <c r="B2388" s="1" t="s">
        <v>6</v>
      </c>
      <c r="C2388" s="1" t="s">
        <v>3079</v>
      </c>
      <c r="D2388" s="1"/>
      <c r="E2388" s="1" t="s">
        <v>15828</v>
      </c>
      <c r="F2388" s="1" t="s">
        <v>18372</v>
      </c>
      <c r="G2388" s="1" t="s">
        <v>9367</v>
      </c>
      <c r="H2388" s="1" t="s">
        <v>18373</v>
      </c>
      <c r="I2388" s="1">
        <v>2014.0</v>
      </c>
      <c r="J2388" s="1" t="s">
        <v>9260</v>
      </c>
      <c r="K2388" s="1" t="s">
        <v>546</v>
      </c>
      <c r="L2388" s="1" t="s">
        <v>9104</v>
      </c>
      <c r="M2388" s="1" t="s">
        <v>18374</v>
      </c>
    </row>
    <row r="2389">
      <c r="A2389" s="1" t="s">
        <v>18375</v>
      </c>
      <c r="B2389" s="1" t="s">
        <v>7</v>
      </c>
      <c r="C2389" s="1" t="s">
        <v>3080</v>
      </c>
      <c r="F2389" s="1" t="s">
        <v>18376</v>
      </c>
      <c r="G2389" s="1" t="s">
        <v>8513</v>
      </c>
      <c r="H2389" s="1" t="s">
        <v>9793</v>
      </c>
      <c r="I2389" s="1">
        <v>2017.0</v>
      </c>
      <c r="J2389" s="1" t="s">
        <v>8493</v>
      </c>
      <c r="K2389" s="1" t="s">
        <v>536</v>
      </c>
      <c r="L2389" s="1" t="s">
        <v>12034</v>
      </c>
      <c r="M2389" s="1" t="s">
        <v>18377</v>
      </c>
    </row>
    <row r="2390">
      <c r="A2390" s="1" t="s">
        <v>18378</v>
      </c>
      <c r="B2390" s="1" t="s">
        <v>6</v>
      </c>
      <c r="C2390" s="1" t="s">
        <v>3081</v>
      </c>
      <c r="D2390" s="1"/>
      <c r="E2390" s="1" t="s">
        <v>9142</v>
      </c>
      <c r="F2390" s="1" t="s">
        <v>18379</v>
      </c>
      <c r="G2390" s="1" t="s">
        <v>8513</v>
      </c>
      <c r="H2390" s="1" t="s">
        <v>8546</v>
      </c>
      <c r="I2390" s="1">
        <v>2008.0</v>
      </c>
      <c r="J2390" s="1" t="s">
        <v>8515</v>
      </c>
      <c r="K2390" s="1" t="s">
        <v>563</v>
      </c>
      <c r="L2390" s="1" t="s">
        <v>9054</v>
      </c>
      <c r="M2390" s="1" t="s">
        <v>18380</v>
      </c>
    </row>
    <row r="2391">
      <c r="A2391" s="1" t="s">
        <v>18381</v>
      </c>
      <c r="B2391" s="1" t="s">
        <v>6</v>
      </c>
      <c r="C2391" s="1" t="s">
        <v>3082</v>
      </c>
      <c r="D2391" s="1"/>
      <c r="E2391" s="1" t="s">
        <v>18382</v>
      </c>
      <c r="F2391" s="1" t="s">
        <v>18383</v>
      </c>
      <c r="G2391" s="1" t="s">
        <v>8722</v>
      </c>
      <c r="H2391" s="1" t="s">
        <v>9185</v>
      </c>
      <c r="I2391" s="1">
        <v>2016.0</v>
      </c>
      <c r="J2391" s="1" t="s">
        <v>8493</v>
      </c>
      <c r="K2391" s="1" t="s">
        <v>584</v>
      </c>
      <c r="L2391" s="1" t="s">
        <v>9084</v>
      </c>
      <c r="M2391" s="1" t="s">
        <v>18384</v>
      </c>
    </row>
    <row r="2392">
      <c r="A2392" s="1" t="s">
        <v>18385</v>
      </c>
      <c r="B2392" s="1" t="s">
        <v>6</v>
      </c>
      <c r="C2392" s="1" t="s">
        <v>3083</v>
      </c>
      <c r="D2392" s="1"/>
      <c r="E2392" s="1" t="s">
        <v>18386</v>
      </c>
      <c r="F2392" s="1" t="s">
        <v>18387</v>
      </c>
      <c r="G2392" s="1" t="s">
        <v>8513</v>
      </c>
      <c r="H2392" s="1" t="s">
        <v>8540</v>
      </c>
      <c r="I2392" s="1">
        <v>2005.0</v>
      </c>
      <c r="J2392" s="1" t="s">
        <v>8515</v>
      </c>
      <c r="K2392" s="1" t="s">
        <v>750</v>
      </c>
      <c r="L2392" s="1" t="s">
        <v>8697</v>
      </c>
      <c r="M2392" s="1" t="s">
        <v>18388</v>
      </c>
    </row>
    <row r="2393">
      <c r="A2393" s="1" t="s">
        <v>18389</v>
      </c>
      <c r="B2393" s="1" t="s">
        <v>6</v>
      </c>
      <c r="C2393" s="1" t="s">
        <v>3084</v>
      </c>
      <c r="D2393" s="1"/>
      <c r="E2393" s="1" t="s">
        <v>18390</v>
      </c>
      <c r="F2393" s="1" t="s">
        <v>18391</v>
      </c>
      <c r="G2393" s="1" t="s">
        <v>10317</v>
      </c>
      <c r="H2393" s="1" t="s">
        <v>12264</v>
      </c>
      <c r="I2393" s="1">
        <v>2013.0</v>
      </c>
      <c r="J2393" s="1" t="s">
        <v>8493</v>
      </c>
      <c r="K2393" s="1" t="s">
        <v>620</v>
      </c>
      <c r="L2393" s="1" t="s">
        <v>8709</v>
      </c>
      <c r="M2393" s="1" t="s">
        <v>18392</v>
      </c>
    </row>
    <row r="2394">
      <c r="A2394" s="1" t="s">
        <v>18393</v>
      </c>
      <c r="B2394" s="1" t="s">
        <v>6</v>
      </c>
      <c r="C2394" s="1" t="s">
        <v>3085</v>
      </c>
      <c r="D2394" s="1"/>
      <c r="E2394" s="1" t="s">
        <v>9872</v>
      </c>
      <c r="F2394" s="1" t="s">
        <v>18394</v>
      </c>
      <c r="G2394" s="1" t="s">
        <v>8545</v>
      </c>
      <c r="H2394" s="1" t="s">
        <v>9793</v>
      </c>
      <c r="I2394" s="1">
        <v>2013.0</v>
      </c>
      <c r="J2394" s="1" t="s">
        <v>8493</v>
      </c>
      <c r="K2394" s="1" t="s">
        <v>710</v>
      </c>
      <c r="L2394" s="1" t="s">
        <v>10058</v>
      </c>
      <c r="M2394" s="1" t="s">
        <v>18395</v>
      </c>
    </row>
    <row r="2395">
      <c r="A2395" s="1" t="s">
        <v>18396</v>
      </c>
      <c r="B2395" s="1" t="s">
        <v>6</v>
      </c>
      <c r="C2395" s="1" t="s">
        <v>3086</v>
      </c>
      <c r="D2395" s="1"/>
      <c r="E2395" s="1" t="s">
        <v>10276</v>
      </c>
      <c r="F2395" s="1" t="s">
        <v>18397</v>
      </c>
      <c r="G2395" s="1" t="s">
        <v>8545</v>
      </c>
      <c r="H2395" s="1" t="s">
        <v>9017</v>
      </c>
      <c r="I2395" s="1">
        <v>1990.0</v>
      </c>
      <c r="J2395" s="1" t="s">
        <v>8547</v>
      </c>
      <c r="K2395" s="1" t="s">
        <v>1103</v>
      </c>
      <c r="L2395" s="1" t="s">
        <v>8626</v>
      </c>
      <c r="M2395" s="1" t="s">
        <v>18398</v>
      </c>
    </row>
    <row r="2396">
      <c r="A2396" s="1" t="s">
        <v>18399</v>
      </c>
      <c r="B2396" s="1" t="s">
        <v>6</v>
      </c>
      <c r="C2396" s="1" t="s">
        <v>3087</v>
      </c>
      <c r="D2396" s="1"/>
      <c r="E2396" s="1" t="s">
        <v>18400</v>
      </c>
      <c r="F2396" s="1" t="s">
        <v>18401</v>
      </c>
      <c r="G2396" s="1" t="s">
        <v>18402</v>
      </c>
      <c r="H2396" s="1" t="s">
        <v>12007</v>
      </c>
      <c r="I2396" s="1">
        <v>2017.0</v>
      </c>
      <c r="J2396" s="1" t="s">
        <v>8493</v>
      </c>
      <c r="K2396" s="1" t="s">
        <v>569</v>
      </c>
      <c r="L2396" s="1" t="s">
        <v>9836</v>
      </c>
      <c r="M2396" s="1" t="s">
        <v>18403</v>
      </c>
    </row>
    <row r="2397">
      <c r="A2397" s="1" t="s">
        <v>18404</v>
      </c>
      <c r="B2397" s="1" t="s">
        <v>7</v>
      </c>
      <c r="C2397" s="1" t="s">
        <v>3088</v>
      </c>
      <c r="F2397" s="1" t="s">
        <v>18405</v>
      </c>
      <c r="G2397" s="1" t="s">
        <v>10640</v>
      </c>
      <c r="H2397" s="1" t="s">
        <v>18406</v>
      </c>
      <c r="I2397" s="1">
        <v>2020.0</v>
      </c>
      <c r="J2397" s="1" t="s">
        <v>8547</v>
      </c>
      <c r="K2397" s="1" t="s">
        <v>536</v>
      </c>
      <c r="L2397" s="1" t="s">
        <v>10299</v>
      </c>
      <c r="M2397" s="1" t="s">
        <v>18407</v>
      </c>
    </row>
    <row r="2398">
      <c r="A2398" s="1" t="s">
        <v>18408</v>
      </c>
      <c r="B2398" s="1" t="s">
        <v>6</v>
      </c>
      <c r="C2398" s="1" t="s">
        <v>3089</v>
      </c>
      <c r="D2398" s="1"/>
      <c r="E2398" s="1" t="s">
        <v>17155</v>
      </c>
      <c r="F2398" s="1" t="s">
        <v>13452</v>
      </c>
      <c r="G2398" s="1" t="s">
        <v>8513</v>
      </c>
      <c r="H2398" s="1" t="s">
        <v>18409</v>
      </c>
      <c r="I2398" s="1">
        <v>2017.0</v>
      </c>
      <c r="J2398" s="1" t="s">
        <v>9316</v>
      </c>
      <c r="K2398" s="1" t="s">
        <v>530</v>
      </c>
      <c r="L2398" s="1" t="s">
        <v>8646</v>
      </c>
      <c r="M2398" s="1" t="s">
        <v>18410</v>
      </c>
    </row>
    <row r="2399">
      <c r="A2399" s="1" t="s">
        <v>18411</v>
      </c>
      <c r="B2399" s="1" t="s">
        <v>6</v>
      </c>
      <c r="C2399" s="1" t="s">
        <v>3090</v>
      </c>
      <c r="D2399" s="1"/>
      <c r="E2399" s="1" t="s">
        <v>18412</v>
      </c>
      <c r="F2399" s="1" t="s">
        <v>18413</v>
      </c>
      <c r="G2399" s="1" t="s">
        <v>8638</v>
      </c>
      <c r="H2399" s="1" t="s">
        <v>11418</v>
      </c>
      <c r="I2399" s="1">
        <v>2013.0</v>
      </c>
      <c r="J2399" s="1" t="s">
        <v>8493</v>
      </c>
      <c r="K2399" s="1" t="s">
        <v>1303</v>
      </c>
      <c r="L2399" s="1" t="s">
        <v>10641</v>
      </c>
      <c r="M2399" s="1" t="s">
        <v>18414</v>
      </c>
    </row>
    <row r="2400">
      <c r="A2400" s="1" t="s">
        <v>18415</v>
      </c>
      <c r="B2400" s="1" t="s">
        <v>6</v>
      </c>
      <c r="C2400" s="1" t="s">
        <v>3091</v>
      </c>
      <c r="D2400" s="1"/>
      <c r="E2400" s="1" t="s">
        <v>11920</v>
      </c>
      <c r="F2400" s="1" t="s">
        <v>18416</v>
      </c>
      <c r="G2400" s="1" t="s">
        <v>8672</v>
      </c>
      <c r="H2400" s="1" t="s">
        <v>8985</v>
      </c>
      <c r="I2400" s="1">
        <v>2016.0</v>
      </c>
      <c r="J2400" s="1" t="s">
        <v>9076</v>
      </c>
      <c r="K2400" s="1" t="s">
        <v>1681</v>
      </c>
      <c r="L2400" s="1" t="s">
        <v>9104</v>
      </c>
      <c r="M2400" s="1" t="s">
        <v>18417</v>
      </c>
    </row>
    <row r="2401">
      <c r="A2401" s="1" t="s">
        <v>18418</v>
      </c>
      <c r="B2401" s="1" t="s">
        <v>6</v>
      </c>
      <c r="C2401" s="1" t="s">
        <v>3092</v>
      </c>
      <c r="D2401" s="1"/>
      <c r="E2401" s="1" t="s">
        <v>18419</v>
      </c>
      <c r="F2401" s="1" t="s">
        <v>18420</v>
      </c>
      <c r="G2401" s="1" t="s">
        <v>12072</v>
      </c>
      <c r="H2401" s="1" t="s">
        <v>9092</v>
      </c>
      <c r="I2401" s="1">
        <v>2007.0</v>
      </c>
      <c r="J2401" s="1" t="s">
        <v>8515</v>
      </c>
      <c r="K2401" s="1" t="s">
        <v>563</v>
      </c>
      <c r="L2401" s="1" t="s">
        <v>8750</v>
      </c>
      <c r="M2401" s="1" t="s">
        <v>18421</v>
      </c>
    </row>
    <row r="2402">
      <c r="A2402" s="1" t="s">
        <v>18422</v>
      </c>
      <c r="B2402" s="1" t="s">
        <v>6</v>
      </c>
      <c r="C2402" s="1" t="s">
        <v>3093</v>
      </c>
      <c r="D2402" s="1"/>
      <c r="E2402" s="1" t="s">
        <v>13132</v>
      </c>
      <c r="F2402" s="1" t="s">
        <v>18423</v>
      </c>
      <c r="G2402" s="1" t="s">
        <v>8545</v>
      </c>
      <c r="H2402" s="1" t="s">
        <v>8521</v>
      </c>
      <c r="I2402" s="1">
        <v>2020.0</v>
      </c>
      <c r="J2402" s="1" t="s">
        <v>8493</v>
      </c>
      <c r="K2402" s="1" t="s">
        <v>1910</v>
      </c>
      <c r="L2402" s="1" t="s">
        <v>8553</v>
      </c>
      <c r="M2402" s="1" t="s">
        <v>18424</v>
      </c>
    </row>
    <row r="2403">
      <c r="A2403" s="1" t="s">
        <v>18425</v>
      </c>
      <c r="B2403" s="1" t="s">
        <v>6</v>
      </c>
      <c r="C2403" s="1" t="s">
        <v>3094</v>
      </c>
      <c r="D2403" s="1"/>
      <c r="E2403" s="1" t="s">
        <v>18426</v>
      </c>
      <c r="F2403" s="1" t="s">
        <v>18427</v>
      </c>
      <c r="G2403" s="1" t="s">
        <v>8638</v>
      </c>
      <c r="H2403" s="1" t="s">
        <v>11418</v>
      </c>
      <c r="I2403" s="1">
        <v>2014.0</v>
      </c>
      <c r="J2403" s="1" t="s">
        <v>8493</v>
      </c>
      <c r="K2403" s="1" t="s">
        <v>1303</v>
      </c>
      <c r="L2403" s="1" t="s">
        <v>10641</v>
      </c>
      <c r="M2403" s="1" t="s">
        <v>18428</v>
      </c>
    </row>
    <row r="2404">
      <c r="A2404" s="1" t="s">
        <v>18429</v>
      </c>
      <c r="B2404" s="1" t="s">
        <v>7</v>
      </c>
      <c r="C2404" s="1" t="s">
        <v>3095</v>
      </c>
      <c r="F2404" s="1" t="s">
        <v>18430</v>
      </c>
      <c r="G2404" s="1" t="s">
        <v>8513</v>
      </c>
      <c r="H2404" s="1" t="s">
        <v>13186</v>
      </c>
      <c r="I2404" s="1">
        <v>2012.0</v>
      </c>
      <c r="J2404" s="1" t="s">
        <v>8547</v>
      </c>
      <c r="K2404" s="1" t="s">
        <v>536</v>
      </c>
      <c r="L2404" s="1" t="s">
        <v>8650</v>
      </c>
      <c r="M2404" s="1" t="s">
        <v>18431</v>
      </c>
    </row>
    <row r="2405">
      <c r="A2405" s="1" t="s">
        <v>18432</v>
      </c>
      <c r="B2405" s="1" t="s">
        <v>6</v>
      </c>
      <c r="C2405" s="1" t="s">
        <v>3096</v>
      </c>
      <c r="D2405" s="1"/>
      <c r="E2405" s="1" t="s">
        <v>18426</v>
      </c>
      <c r="F2405" s="1" t="s">
        <v>18433</v>
      </c>
      <c r="G2405" s="1" t="s">
        <v>8638</v>
      </c>
      <c r="H2405" s="1" t="s">
        <v>11418</v>
      </c>
      <c r="I2405" s="1">
        <v>2013.0</v>
      </c>
      <c r="J2405" s="1" t="s">
        <v>8547</v>
      </c>
      <c r="K2405" s="1" t="s">
        <v>589</v>
      </c>
      <c r="L2405" s="1" t="s">
        <v>10641</v>
      </c>
      <c r="M2405" s="1" t="s">
        <v>18434</v>
      </c>
    </row>
    <row r="2406">
      <c r="A2406" s="1" t="s">
        <v>18435</v>
      </c>
      <c r="B2406" s="1" t="s">
        <v>6</v>
      </c>
      <c r="C2406" s="1" t="s">
        <v>3097</v>
      </c>
      <c r="D2406" s="1"/>
      <c r="E2406" s="1" t="s">
        <v>18436</v>
      </c>
      <c r="G2406" s="1" t="s">
        <v>8513</v>
      </c>
      <c r="H2406" s="1" t="s">
        <v>11099</v>
      </c>
      <c r="I2406" s="1">
        <v>2019.0</v>
      </c>
      <c r="J2406" s="1" t="s">
        <v>8493</v>
      </c>
      <c r="K2406" s="1" t="s">
        <v>753</v>
      </c>
      <c r="L2406" s="1" t="s">
        <v>8646</v>
      </c>
      <c r="M2406" s="1" t="s">
        <v>18437</v>
      </c>
    </row>
    <row r="2407">
      <c r="A2407" s="1" t="s">
        <v>18438</v>
      </c>
      <c r="B2407" s="1" t="s">
        <v>6</v>
      </c>
      <c r="C2407" s="1" t="s">
        <v>3098</v>
      </c>
      <c r="D2407" s="1"/>
      <c r="E2407" s="1" t="s">
        <v>18439</v>
      </c>
      <c r="F2407" s="1" t="s">
        <v>18440</v>
      </c>
      <c r="G2407" s="1" t="s">
        <v>8611</v>
      </c>
      <c r="H2407" s="1" t="s">
        <v>18441</v>
      </c>
      <c r="I2407" s="1">
        <v>2020.0</v>
      </c>
      <c r="J2407" s="1" t="s">
        <v>8507</v>
      </c>
      <c r="K2407" s="1" t="s">
        <v>538</v>
      </c>
      <c r="L2407" s="1" t="s">
        <v>9836</v>
      </c>
      <c r="M2407" s="1" t="s">
        <v>18442</v>
      </c>
    </row>
    <row r="2408">
      <c r="A2408" s="1" t="s">
        <v>18443</v>
      </c>
      <c r="B2408" s="1" t="s">
        <v>7</v>
      </c>
      <c r="C2408" s="1" t="s">
        <v>3099</v>
      </c>
      <c r="D2408" s="1"/>
      <c r="E2408" s="1" t="s">
        <v>18444</v>
      </c>
      <c r="F2408" s="1" t="s">
        <v>18445</v>
      </c>
      <c r="G2408" s="1" t="s">
        <v>8545</v>
      </c>
      <c r="H2408" s="1" t="s">
        <v>12366</v>
      </c>
      <c r="I2408" s="1">
        <v>2018.0</v>
      </c>
      <c r="J2408" s="1" t="s">
        <v>8493</v>
      </c>
      <c r="K2408" s="1" t="s">
        <v>536</v>
      </c>
      <c r="L2408" s="1" t="s">
        <v>9483</v>
      </c>
      <c r="M2408" s="1" t="s">
        <v>18446</v>
      </c>
    </row>
    <row r="2409">
      <c r="A2409" s="1" t="s">
        <v>18447</v>
      </c>
      <c r="B2409" s="1" t="s">
        <v>6</v>
      </c>
      <c r="C2409" s="1" t="s">
        <v>3100</v>
      </c>
      <c r="D2409" s="1"/>
      <c r="E2409" s="1" t="s">
        <v>18448</v>
      </c>
      <c r="F2409" s="1" t="s">
        <v>18449</v>
      </c>
      <c r="G2409" s="1" t="s">
        <v>8545</v>
      </c>
      <c r="H2409" s="1" t="s">
        <v>9017</v>
      </c>
      <c r="I2409" s="1">
        <v>1997.0</v>
      </c>
      <c r="J2409" s="1" t="s">
        <v>8493</v>
      </c>
      <c r="K2409" s="1" t="s">
        <v>1210</v>
      </c>
      <c r="L2409" s="1" t="s">
        <v>8626</v>
      </c>
      <c r="M2409" s="1" t="s">
        <v>18450</v>
      </c>
    </row>
    <row r="2410">
      <c r="A2410" s="1" t="s">
        <v>18451</v>
      </c>
      <c r="B2410" s="1" t="s">
        <v>6</v>
      </c>
      <c r="C2410" s="1" t="s">
        <v>3101</v>
      </c>
      <c r="D2410" s="1"/>
      <c r="E2410" s="1" t="s">
        <v>16865</v>
      </c>
      <c r="F2410" s="1" t="s">
        <v>18452</v>
      </c>
      <c r="G2410" s="1" t="s">
        <v>8678</v>
      </c>
      <c r="H2410" s="1" t="s">
        <v>8625</v>
      </c>
      <c r="I2410" s="1">
        <v>2005.0</v>
      </c>
      <c r="J2410" s="1" t="s">
        <v>8547</v>
      </c>
      <c r="K2410" s="1" t="s">
        <v>1377</v>
      </c>
      <c r="L2410" s="1" t="s">
        <v>8501</v>
      </c>
      <c r="M2410" s="1" t="s">
        <v>18453</v>
      </c>
    </row>
    <row r="2411">
      <c r="A2411" s="1" t="s">
        <v>18454</v>
      </c>
      <c r="B2411" s="1" t="s">
        <v>7</v>
      </c>
      <c r="C2411" s="1" t="s">
        <v>3102</v>
      </c>
      <c r="G2411" s="1" t="s">
        <v>8513</v>
      </c>
      <c r="H2411" s="1" t="s">
        <v>18104</v>
      </c>
      <c r="I2411" s="1">
        <v>2019.0</v>
      </c>
      <c r="J2411" s="1" t="s">
        <v>8807</v>
      </c>
      <c r="K2411" s="1" t="s">
        <v>536</v>
      </c>
      <c r="L2411" s="1" t="s">
        <v>9093</v>
      </c>
      <c r="M2411" s="1" t="s">
        <v>18455</v>
      </c>
    </row>
    <row r="2412">
      <c r="A2412" s="1" t="s">
        <v>18456</v>
      </c>
      <c r="B2412" s="1" t="s">
        <v>6</v>
      </c>
      <c r="C2412" s="1" t="s">
        <v>3103</v>
      </c>
      <c r="D2412" s="1"/>
      <c r="E2412" s="1" t="s">
        <v>18457</v>
      </c>
      <c r="F2412" s="1" t="s">
        <v>18458</v>
      </c>
      <c r="G2412" s="1" t="s">
        <v>8513</v>
      </c>
      <c r="H2412" s="1" t="s">
        <v>8540</v>
      </c>
      <c r="I2412" s="1">
        <v>1958.0</v>
      </c>
      <c r="J2412" s="1" t="s">
        <v>9316</v>
      </c>
      <c r="K2412" s="1" t="s">
        <v>879</v>
      </c>
      <c r="L2412" s="1" t="s">
        <v>18459</v>
      </c>
      <c r="M2412" s="1" t="s">
        <v>18460</v>
      </c>
    </row>
    <row r="2413">
      <c r="A2413" s="1" t="s">
        <v>18461</v>
      </c>
      <c r="B2413" s="1" t="s">
        <v>7</v>
      </c>
      <c r="C2413" s="1" t="s">
        <v>3104</v>
      </c>
      <c r="F2413" s="1" t="s">
        <v>18462</v>
      </c>
      <c r="G2413" s="1" t="s">
        <v>8513</v>
      </c>
      <c r="H2413" s="1" t="s">
        <v>8985</v>
      </c>
      <c r="I2413" s="1">
        <v>2006.0</v>
      </c>
      <c r="J2413" s="1" t="s">
        <v>8547</v>
      </c>
      <c r="K2413" s="1" t="s">
        <v>2108</v>
      </c>
      <c r="L2413" s="1" t="s">
        <v>15450</v>
      </c>
      <c r="M2413" s="1" t="s">
        <v>18463</v>
      </c>
    </row>
    <row r="2414">
      <c r="A2414" s="1" t="s">
        <v>18464</v>
      </c>
      <c r="B2414" s="1" t="s">
        <v>7</v>
      </c>
      <c r="C2414" s="1" t="s">
        <v>3105</v>
      </c>
      <c r="F2414" s="1" t="s">
        <v>18465</v>
      </c>
      <c r="G2414" s="1" t="s">
        <v>8513</v>
      </c>
      <c r="H2414" s="1" t="s">
        <v>12132</v>
      </c>
      <c r="I2414" s="1">
        <v>2016.0</v>
      </c>
      <c r="J2414" s="1" t="s">
        <v>8547</v>
      </c>
      <c r="K2414" s="1" t="s">
        <v>536</v>
      </c>
      <c r="L2414" s="1" t="s">
        <v>11433</v>
      </c>
      <c r="M2414" s="1" t="s">
        <v>18466</v>
      </c>
    </row>
    <row r="2415">
      <c r="A2415" s="1" t="s">
        <v>18467</v>
      </c>
      <c r="B2415" s="1" t="s">
        <v>6</v>
      </c>
      <c r="C2415" s="1" t="s">
        <v>3106</v>
      </c>
      <c r="D2415" s="1"/>
      <c r="E2415" s="1" t="s">
        <v>18468</v>
      </c>
      <c r="F2415" s="1" t="s">
        <v>18469</v>
      </c>
      <c r="G2415" s="1" t="s">
        <v>8513</v>
      </c>
      <c r="H2415" s="1" t="s">
        <v>8892</v>
      </c>
      <c r="I2415" s="1">
        <v>2013.0</v>
      </c>
      <c r="J2415" s="1" t="s">
        <v>8515</v>
      </c>
      <c r="K2415" s="1" t="s">
        <v>620</v>
      </c>
      <c r="L2415" s="1" t="s">
        <v>8948</v>
      </c>
      <c r="M2415" s="1" t="s">
        <v>18470</v>
      </c>
    </row>
    <row r="2416">
      <c r="A2416" s="1" t="s">
        <v>18471</v>
      </c>
      <c r="B2416" s="1" t="s">
        <v>6</v>
      </c>
      <c r="C2416" s="1" t="s">
        <v>3107</v>
      </c>
      <c r="D2416" s="1"/>
      <c r="E2416" s="1" t="s">
        <v>18472</v>
      </c>
      <c r="F2416" s="1" t="s">
        <v>18473</v>
      </c>
      <c r="G2416" s="1" t="s">
        <v>8777</v>
      </c>
      <c r="H2416" s="1" t="s">
        <v>10906</v>
      </c>
      <c r="I2416" s="1">
        <v>2020.0</v>
      </c>
      <c r="J2416" s="1" t="s">
        <v>8493</v>
      </c>
      <c r="K2416" s="1" t="s">
        <v>700</v>
      </c>
      <c r="L2416" s="1" t="s">
        <v>10361</v>
      </c>
      <c r="M2416" s="1" t="s">
        <v>18474</v>
      </c>
    </row>
    <row r="2417">
      <c r="A2417" s="1" t="s">
        <v>18475</v>
      </c>
      <c r="B2417" s="1" t="s">
        <v>6</v>
      </c>
      <c r="C2417" s="1" t="s">
        <v>3108</v>
      </c>
      <c r="D2417" s="1"/>
      <c r="E2417" s="1" t="s">
        <v>18476</v>
      </c>
      <c r="F2417" s="1" t="s">
        <v>18477</v>
      </c>
      <c r="H2417" s="1" t="s">
        <v>12656</v>
      </c>
      <c r="I2417" s="1">
        <v>2013.0</v>
      </c>
      <c r="J2417" s="1" t="s">
        <v>8493</v>
      </c>
      <c r="K2417" s="1" t="s">
        <v>758</v>
      </c>
      <c r="L2417" s="1" t="s">
        <v>9641</v>
      </c>
      <c r="M2417" s="1" t="s">
        <v>18478</v>
      </c>
    </row>
    <row r="2418">
      <c r="A2418" s="1" t="s">
        <v>18479</v>
      </c>
      <c r="B2418" s="1" t="s">
        <v>6</v>
      </c>
      <c r="C2418" s="1" t="s">
        <v>3109</v>
      </c>
      <c r="F2418" s="1" t="s">
        <v>18477</v>
      </c>
      <c r="G2418" s="1" t="s">
        <v>8611</v>
      </c>
      <c r="H2418" s="1" t="s">
        <v>12656</v>
      </c>
      <c r="I2418" s="1">
        <v>2008.0</v>
      </c>
      <c r="J2418" s="1" t="s">
        <v>8493</v>
      </c>
      <c r="K2418" s="1" t="s">
        <v>1303</v>
      </c>
      <c r="L2418" s="1" t="s">
        <v>9641</v>
      </c>
      <c r="M2418" s="1" t="s">
        <v>18480</v>
      </c>
    </row>
    <row r="2419">
      <c r="A2419" s="1" t="s">
        <v>18481</v>
      </c>
      <c r="B2419" s="1" t="s">
        <v>6</v>
      </c>
      <c r="C2419" s="1" t="s">
        <v>3110</v>
      </c>
      <c r="D2419" s="1"/>
      <c r="E2419" s="1" t="s">
        <v>18482</v>
      </c>
      <c r="F2419" s="1" t="s">
        <v>18483</v>
      </c>
      <c r="G2419" s="1" t="s">
        <v>18484</v>
      </c>
      <c r="H2419" s="1" t="s">
        <v>9424</v>
      </c>
      <c r="I2419" s="1">
        <v>2012.0</v>
      </c>
      <c r="J2419" s="1" t="s">
        <v>8515</v>
      </c>
      <c r="K2419" s="1" t="s">
        <v>580</v>
      </c>
      <c r="L2419" s="1" t="s">
        <v>8948</v>
      </c>
      <c r="M2419" s="1" t="s">
        <v>18485</v>
      </c>
    </row>
    <row r="2420">
      <c r="A2420" s="1" t="s">
        <v>18486</v>
      </c>
      <c r="B2420" s="1" t="s">
        <v>6</v>
      </c>
      <c r="C2420" s="1" t="s">
        <v>3111</v>
      </c>
      <c r="D2420" s="1"/>
      <c r="E2420" s="1" t="s">
        <v>18487</v>
      </c>
      <c r="F2420" s="1" t="s">
        <v>18488</v>
      </c>
      <c r="G2420" s="1" t="s">
        <v>8545</v>
      </c>
      <c r="H2420" s="1" t="s">
        <v>15583</v>
      </c>
      <c r="I2420" s="1">
        <v>2020.0</v>
      </c>
      <c r="J2420" s="1" t="s">
        <v>8493</v>
      </c>
      <c r="K2420" s="1" t="s">
        <v>705</v>
      </c>
      <c r="L2420" s="1" t="s">
        <v>8772</v>
      </c>
      <c r="M2420" s="1" t="s">
        <v>18489</v>
      </c>
    </row>
    <row r="2421">
      <c r="A2421" s="1" t="s">
        <v>18490</v>
      </c>
      <c r="B2421" s="1" t="s">
        <v>7</v>
      </c>
      <c r="C2421" s="1" t="s">
        <v>3112</v>
      </c>
      <c r="F2421" s="1" t="s">
        <v>18491</v>
      </c>
      <c r="G2421" s="1" t="s">
        <v>8611</v>
      </c>
      <c r="H2421" s="1" t="s">
        <v>10272</v>
      </c>
      <c r="I2421" s="1">
        <v>2019.0</v>
      </c>
      <c r="J2421" s="1" t="s">
        <v>8493</v>
      </c>
      <c r="K2421" s="1" t="s">
        <v>536</v>
      </c>
      <c r="L2421" s="1" t="s">
        <v>13443</v>
      </c>
      <c r="M2421" s="1" t="s">
        <v>18492</v>
      </c>
    </row>
    <row r="2422">
      <c r="A2422" s="1" t="s">
        <v>18493</v>
      </c>
      <c r="B2422" s="1" t="s">
        <v>6</v>
      </c>
      <c r="C2422" s="1" t="s">
        <v>3113</v>
      </c>
      <c r="D2422" s="1"/>
      <c r="E2422" s="1" t="s">
        <v>18494</v>
      </c>
      <c r="F2422" s="1" t="s">
        <v>18495</v>
      </c>
      <c r="G2422" s="1" t="s">
        <v>18496</v>
      </c>
      <c r="H2422" s="1" t="s">
        <v>13129</v>
      </c>
      <c r="I2422" s="1">
        <v>2018.0</v>
      </c>
      <c r="J2422" s="1" t="s">
        <v>8507</v>
      </c>
      <c r="K2422" s="1" t="s">
        <v>599</v>
      </c>
      <c r="L2422" s="1" t="s">
        <v>12707</v>
      </c>
      <c r="M2422" s="1" t="s">
        <v>18497</v>
      </c>
    </row>
    <row r="2423">
      <c r="A2423" s="1" t="s">
        <v>18498</v>
      </c>
      <c r="B2423" s="1" t="s">
        <v>7</v>
      </c>
      <c r="C2423" s="1" t="s">
        <v>3114</v>
      </c>
      <c r="F2423" s="1" t="s">
        <v>18499</v>
      </c>
      <c r="G2423" s="1" t="s">
        <v>8575</v>
      </c>
      <c r="H2423" s="1" t="s">
        <v>9793</v>
      </c>
      <c r="I2423" s="1">
        <v>2018.0</v>
      </c>
      <c r="J2423" s="1" t="s">
        <v>8493</v>
      </c>
      <c r="K2423" s="1" t="s">
        <v>536</v>
      </c>
      <c r="L2423" s="1" t="s">
        <v>8529</v>
      </c>
      <c r="M2423" s="1" t="s">
        <v>18500</v>
      </c>
    </row>
    <row r="2424">
      <c r="A2424" s="1" t="s">
        <v>18501</v>
      </c>
      <c r="B2424" s="1" t="s">
        <v>6</v>
      </c>
      <c r="C2424" s="1" t="s">
        <v>3115</v>
      </c>
      <c r="D2424" s="1"/>
      <c r="E2424" s="1" t="s">
        <v>18502</v>
      </c>
      <c r="F2424" s="1" t="s">
        <v>18503</v>
      </c>
      <c r="G2424" s="1" t="s">
        <v>8513</v>
      </c>
      <c r="H2424" s="1" t="s">
        <v>18504</v>
      </c>
      <c r="I2424" s="1">
        <v>2019.0</v>
      </c>
      <c r="J2424" s="1" t="s">
        <v>8493</v>
      </c>
      <c r="K2424" s="1" t="s">
        <v>673</v>
      </c>
      <c r="L2424" s="1" t="s">
        <v>9836</v>
      </c>
      <c r="M2424" s="1" t="s">
        <v>18505</v>
      </c>
    </row>
    <row r="2425">
      <c r="A2425" s="1" t="s">
        <v>18506</v>
      </c>
      <c r="B2425" s="1" t="s">
        <v>6</v>
      </c>
      <c r="C2425" s="1" t="s">
        <v>3116</v>
      </c>
      <c r="D2425" s="1"/>
      <c r="E2425" s="1" t="s">
        <v>12140</v>
      </c>
      <c r="F2425" s="1" t="s">
        <v>18507</v>
      </c>
      <c r="G2425" s="1" t="s">
        <v>9545</v>
      </c>
      <c r="H2425" s="1" t="s">
        <v>9651</v>
      </c>
      <c r="I2425" s="1">
        <v>2013.0</v>
      </c>
      <c r="J2425" s="1" t="s">
        <v>8547</v>
      </c>
      <c r="K2425" s="1" t="s">
        <v>546</v>
      </c>
      <c r="L2425" s="1" t="s">
        <v>8724</v>
      </c>
      <c r="M2425" s="1" t="s">
        <v>18508</v>
      </c>
    </row>
    <row r="2426">
      <c r="A2426" s="1" t="s">
        <v>18509</v>
      </c>
      <c r="B2426" s="1" t="s">
        <v>6</v>
      </c>
      <c r="C2426" s="1" t="s">
        <v>3117</v>
      </c>
      <c r="D2426" s="1"/>
      <c r="E2426" s="1" t="s">
        <v>18510</v>
      </c>
      <c r="F2426" s="1" t="s">
        <v>18511</v>
      </c>
      <c r="G2426" s="1" t="s">
        <v>9297</v>
      </c>
      <c r="H2426" s="1" t="s">
        <v>11778</v>
      </c>
      <c r="I2426" s="1">
        <v>2020.0</v>
      </c>
      <c r="J2426" s="1" t="s">
        <v>8493</v>
      </c>
      <c r="K2426" s="1" t="s">
        <v>664</v>
      </c>
      <c r="L2426" s="1" t="s">
        <v>8501</v>
      </c>
      <c r="M2426" s="1" t="s">
        <v>18512</v>
      </c>
    </row>
    <row r="2427">
      <c r="A2427" s="1" t="s">
        <v>18513</v>
      </c>
      <c r="B2427" s="1" t="s">
        <v>7</v>
      </c>
      <c r="C2427" s="1" t="s">
        <v>3118</v>
      </c>
      <c r="F2427" s="1" t="s">
        <v>18514</v>
      </c>
      <c r="G2427" s="1" t="s">
        <v>8513</v>
      </c>
      <c r="H2427" s="1" t="s">
        <v>18515</v>
      </c>
      <c r="I2427" s="1">
        <v>2017.0</v>
      </c>
      <c r="J2427" s="1" t="s">
        <v>8493</v>
      </c>
      <c r="K2427" s="1" t="s">
        <v>536</v>
      </c>
      <c r="L2427" s="1" t="s">
        <v>8668</v>
      </c>
      <c r="M2427" s="1" t="s">
        <v>18516</v>
      </c>
    </row>
    <row r="2428">
      <c r="A2428" s="1" t="s">
        <v>18517</v>
      </c>
      <c r="B2428" s="1" t="s">
        <v>6</v>
      </c>
      <c r="C2428" s="1" t="s">
        <v>3119</v>
      </c>
      <c r="D2428" s="1"/>
      <c r="E2428" s="1" t="s">
        <v>18518</v>
      </c>
      <c r="F2428" s="1" t="s">
        <v>18519</v>
      </c>
      <c r="G2428" s="1" t="s">
        <v>8513</v>
      </c>
      <c r="H2428" s="1" t="s">
        <v>18520</v>
      </c>
      <c r="I2428" s="1">
        <v>2017.0</v>
      </c>
      <c r="J2428" s="1" t="s">
        <v>8493</v>
      </c>
      <c r="K2428" s="1" t="s">
        <v>1134</v>
      </c>
      <c r="L2428" s="1" t="s">
        <v>9425</v>
      </c>
      <c r="M2428" s="1" t="s">
        <v>18521</v>
      </c>
    </row>
    <row r="2429">
      <c r="A2429" s="1" t="s">
        <v>18522</v>
      </c>
      <c r="B2429" s="1" t="s">
        <v>7</v>
      </c>
      <c r="C2429" s="1" t="s">
        <v>3120</v>
      </c>
      <c r="F2429" s="1" t="s">
        <v>18523</v>
      </c>
      <c r="G2429" s="1" t="s">
        <v>8513</v>
      </c>
      <c r="H2429" s="1" t="s">
        <v>13511</v>
      </c>
      <c r="I2429" s="1">
        <v>2007.0</v>
      </c>
      <c r="J2429" s="1" t="s">
        <v>8547</v>
      </c>
      <c r="K2429" s="1" t="s">
        <v>1236</v>
      </c>
      <c r="L2429" s="1" t="s">
        <v>8668</v>
      </c>
      <c r="M2429" s="1" t="s">
        <v>18524</v>
      </c>
    </row>
    <row r="2430">
      <c r="A2430" s="1" t="s">
        <v>18525</v>
      </c>
      <c r="B2430" s="1" t="s">
        <v>7</v>
      </c>
      <c r="C2430" s="1" t="s">
        <v>3121</v>
      </c>
      <c r="F2430" s="1" t="s">
        <v>18526</v>
      </c>
      <c r="G2430" s="1" t="s">
        <v>8513</v>
      </c>
      <c r="H2430" s="1" t="s">
        <v>11516</v>
      </c>
      <c r="I2430" s="1">
        <v>2019.0</v>
      </c>
      <c r="J2430" s="1" t="s">
        <v>8493</v>
      </c>
      <c r="K2430" s="1" t="s">
        <v>1044</v>
      </c>
      <c r="L2430" s="1" t="s">
        <v>10273</v>
      </c>
      <c r="M2430" s="1" t="s">
        <v>18527</v>
      </c>
    </row>
    <row r="2431">
      <c r="A2431" s="1" t="s">
        <v>18528</v>
      </c>
      <c r="B2431" s="1" t="s">
        <v>7</v>
      </c>
      <c r="C2431" s="1" t="s">
        <v>3122</v>
      </c>
      <c r="F2431" s="1" t="s">
        <v>18529</v>
      </c>
      <c r="G2431" s="1" t="s">
        <v>8545</v>
      </c>
      <c r="H2431" s="1" t="s">
        <v>9060</v>
      </c>
      <c r="I2431" s="1">
        <v>2018.0</v>
      </c>
      <c r="J2431" s="1" t="s">
        <v>8493</v>
      </c>
      <c r="K2431" s="1" t="s">
        <v>536</v>
      </c>
      <c r="L2431" s="1" t="s">
        <v>9299</v>
      </c>
      <c r="M2431" s="1" t="s">
        <v>18530</v>
      </c>
    </row>
    <row r="2432">
      <c r="A2432" s="1" t="s">
        <v>18531</v>
      </c>
      <c r="B2432" s="1" t="s">
        <v>7</v>
      </c>
      <c r="C2432" s="1" t="s">
        <v>3123</v>
      </c>
      <c r="G2432" s="1" t="s">
        <v>8513</v>
      </c>
      <c r="H2432" s="1" t="s">
        <v>12955</v>
      </c>
      <c r="I2432" s="1">
        <v>2019.0</v>
      </c>
      <c r="J2432" s="1" t="s">
        <v>8493</v>
      </c>
      <c r="K2432" s="1" t="s">
        <v>571</v>
      </c>
      <c r="L2432" s="1" t="s">
        <v>12003</v>
      </c>
      <c r="M2432" s="1" t="s">
        <v>18532</v>
      </c>
    </row>
    <row r="2433">
      <c r="A2433" s="1" t="s">
        <v>18533</v>
      </c>
      <c r="B2433" s="1" t="s">
        <v>7</v>
      </c>
      <c r="C2433" s="1" t="s">
        <v>3124</v>
      </c>
      <c r="D2433" s="1"/>
      <c r="E2433" s="1" t="s">
        <v>18534</v>
      </c>
      <c r="F2433" s="1" t="s">
        <v>18535</v>
      </c>
      <c r="G2433" s="1" t="s">
        <v>8638</v>
      </c>
      <c r="H2433" s="1" t="s">
        <v>9392</v>
      </c>
      <c r="I2433" s="1">
        <v>2012.0</v>
      </c>
      <c r="J2433" s="1" t="s">
        <v>8613</v>
      </c>
      <c r="K2433" s="1" t="s">
        <v>536</v>
      </c>
      <c r="L2433" s="1" t="s">
        <v>8640</v>
      </c>
      <c r="M2433" s="1" t="s">
        <v>18536</v>
      </c>
    </row>
    <row r="2434">
      <c r="A2434" s="1" t="s">
        <v>18537</v>
      </c>
      <c r="B2434" s="1" t="s">
        <v>6</v>
      </c>
      <c r="C2434" s="1" t="s">
        <v>3125</v>
      </c>
      <c r="D2434" s="1"/>
      <c r="E2434" s="1" t="s">
        <v>18534</v>
      </c>
      <c r="F2434" s="1" t="s">
        <v>18538</v>
      </c>
      <c r="G2434" s="1" t="s">
        <v>8638</v>
      </c>
      <c r="H2434" s="1" t="s">
        <v>13458</v>
      </c>
      <c r="I2434" s="1">
        <v>2015.0</v>
      </c>
      <c r="J2434" s="1" t="s">
        <v>8493</v>
      </c>
      <c r="K2434" s="1" t="s">
        <v>671</v>
      </c>
      <c r="L2434" s="1" t="s">
        <v>10641</v>
      </c>
      <c r="M2434" s="1" t="s">
        <v>18539</v>
      </c>
    </row>
    <row r="2435">
      <c r="A2435" s="1" t="s">
        <v>18540</v>
      </c>
      <c r="B2435" s="1" t="s">
        <v>6</v>
      </c>
      <c r="C2435" s="1" t="s">
        <v>3126</v>
      </c>
      <c r="D2435" s="1"/>
      <c r="E2435" s="1" t="s">
        <v>18541</v>
      </c>
      <c r="F2435" s="1" t="s">
        <v>18542</v>
      </c>
      <c r="G2435" s="1" t="s">
        <v>11218</v>
      </c>
      <c r="H2435" s="1" t="s">
        <v>8912</v>
      </c>
      <c r="I2435" s="1">
        <v>2019.0</v>
      </c>
      <c r="J2435" s="1" t="s">
        <v>8493</v>
      </c>
      <c r="K2435" s="1" t="s">
        <v>717</v>
      </c>
      <c r="L2435" s="1" t="s">
        <v>18543</v>
      </c>
      <c r="M2435" s="1" t="s">
        <v>18544</v>
      </c>
    </row>
    <row r="2436">
      <c r="A2436" s="1" t="s">
        <v>18545</v>
      </c>
      <c r="B2436" s="1" t="s">
        <v>6</v>
      </c>
      <c r="C2436" s="1" t="s">
        <v>3127</v>
      </c>
      <c r="D2436" s="1"/>
      <c r="E2436" s="1" t="s">
        <v>18546</v>
      </c>
      <c r="F2436" s="1" t="s">
        <v>18547</v>
      </c>
      <c r="G2436" s="1" t="s">
        <v>8513</v>
      </c>
      <c r="H2436" s="1" t="s">
        <v>9747</v>
      </c>
      <c r="I2436" s="1">
        <v>2020.0</v>
      </c>
      <c r="J2436" s="1" t="s">
        <v>8515</v>
      </c>
      <c r="K2436" s="1" t="s">
        <v>552</v>
      </c>
      <c r="L2436" s="1" t="s">
        <v>8646</v>
      </c>
      <c r="M2436" s="1" t="s">
        <v>18548</v>
      </c>
    </row>
    <row r="2437">
      <c r="A2437" s="1" t="s">
        <v>18549</v>
      </c>
      <c r="B2437" s="1" t="s">
        <v>7</v>
      </c>
      <c r="C2437" s="1" t="s">
        <v>3128</v>
      </c>
      <c r="F2437" s="1" t="s">
        <v>18550</v>
      </c>
      <c r="G2437" s="1" t="s">
        <v>8513</v>
      </c>
      <c r="H2437" s="1" t="s">
        <v>18551</v>
      </c>
      <c r="I2437" s="1">
        <v>2015.0</v>
      </c>
      <c r="J2437" s="1" t="s">
        <v>8547</v>
      </c>
      <c r="K2437" s="1" t="s">
        <v>1694</v>
      </c>
      <c r="L2437" s="1" t="s">
        <v>11433</v>
      </c>
      <c r="M2437" s="1" t="s">
        <v>18552</v>
      </c>
    </row>
    <row r="2438">
      <c r="A2438" s="1" t="s">
        <v>18553</v>
      </c>
      <c r="B2438" s="1" t="s">
        <v>7</v>
      </c>
      <c r="C2438" s="1" t="s">
        <v>3129</v>
      </c>
      <c r="F2438" s="1" t="s">
        <v>18554</v>
      </c>
      <c r="G2438" s="1" t="s">
        <v>9223</v>
      </c>
      <c r="H2438" s="1" t="s">
        <v>9954</v>
      </c>
      <c r="I2438" s="1">
        <v>2019.0</v>
      </c>
      <c r="J2438" s="1" t="s">
        <v>8493</v>
      </c>
      <c r="K2438" s="1" t="s">
        <v>628</v>
      </c>
      <c r="L2438" s="1" t="s">
        <v>9483</v>
      </c>
      <c r="M2438" s="1" t="s">
        <v>18555</v>
      </c>
    </row>
    <row r="2439">
      <c r="A2439" s="1" t="s">
        <v>18556</v>
      </c>
      <c r="B2439" s="1" t="s">
        <v>7</v>
      </c>
      <c r="C2439" s="1" t="s">
        <v>3130</v>
      </c>
      <c r="F2439" s="1" t="s">
        <v>18557</v>
      </c>
      <c r="G2439" s="1" t="s">
        <v>8513</v>
      </c>
      <c r="H2439" s="1" t="s">
        <v>15046</v>
      </c>
      <c r="I2439" s="1">
        <v>2020.0</v>
      </c>
      <c r="J2439" s="1" t="s">
        <v>9076</v>
      </c>
      <c r="K2439" s="1" t="s">
        <v>571</v>
      </c>
      <c r="L2439" s="1" t="s">
        <v>9093</v>
      </c>
      <c r="M2439" s="1" t="s">
        <v>18558</v>
      </c>
    </row>
    <row r="2440">
      <c r="A2440" s="1" t="s">
        <v>18559</v>
      </c>
      <c r="B2440" s="1" t="s">
        <v>7</v>
      </c>
      <c r="C2440" s="1" t="s">
        <v>3131</v>
      </c>
      <c r="F2440" s="1" t="s">
        <v>18560</v>
      </c>
      <c r="G2440" s="1" t="s">
        <v>8638</v>
      </c>
      <c r="H2440" s="1" t="s">
        <v>12978</v>
      </c>
      <c r="I2440" s="1">
        <v>2016.0</v>
      </c>
      <c r="J2440" s="1" t="s">
        <v>9076</v>
      </c>
      <c r="K2440" s="1" t="s">
        <v>571</v>
      </c>
      <c r="L2440" s="1" t="s">
        <v>11149</v>
      </c>
      <c r="M2440" s="1" t="s">
        <v>18561</v>
      </c>
    </row>
    <row r="2441">
      <c r="A2441" s="1" t="s">
        <v>18562</v>
      </c>
      <c r="B2441" s="1" t="s">
        <v>7</v>
      </c>
      <c r="C2441" s="1" t="s">
        <v>3132</v>
      </c>
      <c r="D2441" s="1"/>
      <c r="E2441" s="1" t="s">
        <v>18563</v>
      </c>
      <c r="F2441" s="1" t="s">
        <v>18564</v>
      </c>
      <c r="G2441" s="1" t="s">
        <v>8638</v>
      </c>
      <c r="H2441" s="1" t="s">
        <v>12642</v>
      </c>
      <c r="I2441" s="1">
        <v>2017.0</v>
      </c>
      <c r="J2441" s="1" t="s">
        <v>9076</v>
      </c>
      <c r="K2441" s="1" t="s">
        <v>571</v>
      </c>
      <c r="L2441" s="1" t="s">
        <v>11149</v>
      </c>
      <c r="M2441" s="1" t="s">
        <v>18565</v>
      </c>
    </row>
    <row r="2442">
      <c r="A2442" s="1" t="s">
        <v>18566</v>
      </c>
      <c r="B2442" s="1" t="s">
        <v>7</v>
      </c>
      <c r="C2442" s="1" t="s">
        <v>3133</v>
      </c>
      <c r="F2442" s="1" t="s">
        <v>18567</v>
      </c>
      <c r="G2442" s="1" t="s">
        <v>8513</v>
      </c>
      <c r="H2442" s="1" t="s">
        <v>14810</v>
      </c>
      <c r="I2442" s="1">
        <v>2019.0</v>
      </c>
      <c r="J2442" s="1" t="s">
        <v>8493</v>
      </c>
      <c r="K2442" s="1" t="s">
        <v>628</v>
      </c>
      <c r="L2442" s="1" t="s">
        <v>10273</v>
      </c>
      <c r="M2442" s="1" t="s">
        <v>18568</v>
      </c>
    </row>
    <row r="2443">
      <c r="A2443" s="1" t="s">
        <v>18569</v>
      </c>
      <c r="B2443" s="1" t="s">
        <v>7</v>
      </c>
      <c r="C2443" s="1" t="s">
        <v>3134</v>
      </c>
      <c r="G2443" s="1" t="s">
        <v>8611</v>
      </c>
      <c r="H2443" s="1" t="s">
        <v>8492</v>
      </c>
      <c r="I2443" s="1">
        <v>2020.0</v>
      </c>
      <c r="J2443" s="1" t="s">
        <v>8547</v>
      </c>
      <c r="K2443" s="1" t="s">
        <v>571</v>
      </c>
      <c r="L2443" s="1" t="s">
        <v>8821</v>
      </c>
      <c r="M2443" s="1" t="s">
        <v>18570</v>
      </c>
    </row>
    <row r="2444">
      <c r="A2444" s="1" t="s">
        <v>18571</v>
      </c>
      <c r="B2444" s="1" t="s">
        <v>6</v>
      </c>
      <c r="C2444" s="1" t="s">
        <v>3135</v>
      </c>
      <c r="D2444" s="1"/>
      <c r="E2444" s="1" t="s">
        <v>18572</v>
      </c>
      <c r="G2444" s="1" t="s">
        <v>8513</v>
      </c>
      <c r="H2444" s="1" t="s">
        <v>13413</v>
      </c>
      <c r="I2444" s="1">
        <v>2012.0</v>
      </c>
      <c r="J2444" s="1" t="s">
        <v>8645</v>
      </c>
      <c r="K2444" s="1" t="s">
        <v>717</v>
      </c>
      <c r="L2444" s="1" t="s">
        <v>8702</v>
      </c>
      <c r="M2444" s="1" t="s">
        <v>18573</v>
      </c>
    </row>
    <row r="2445">
      <c r="A2445" s="1" t="s">
        <v>18574</v>
      </c>
      <c r="B2445" s="1" t="s">
        <v>7</v>
      </c>
      <c r="C2445" s="1" t="s">
        <v>3136</v>
      </c>
      <c r="F2445" s="1" t="s">
        <v>18575</v>
      </c>
      <c r="H2445" s="1" t="s">
        <v>10182</v>
      </c>
      <c r="I2445" s="1">
        <v>2010.0</v>
      </c>
      <c r="J2445" s="1" t="s">
        <v>8547</v>
      </c>
      <c r="K2445" s="1" t="s">
        <v>536</v>
      </c>
      <c r="L2445" s="1" t="s">
        <v>8595</v>
      </c>
      <c r="M2445" s="1" t="s">
        <v>18576</v>
      </c>
    </row>
    <row r="2446">
      <c r="A2446" s="1" t="s">
        <v>18577</v>
      </c>
      <c r="B2446" s="1" t="s">
        <v>6</v>
      </c>
      <c r="C2446" s="1" t="s">
        <v>3137</v>
      </c>
      <c r="D2446" s="1"/>
      <c r="E2446" s="1" t="s">
        <v>18578</v>
      </c>
      <c r="F2446" s="1" t="s">
        <v>18579</v>
      </c>
      <c r="G2446" s="1" t="s">
        <v>18580</v>
      </c>
      <c r="H2446" s="1" t="s">
        <v>9981</v>
      </c>
      <c r="I2446" s="1">
        <v>2018.0</v>
      </c>
      <c r="J2446" s="1" t="s">
        <v>9260</v>
      </c>
      <c r="K2446" s="1" t="s">
        <v>694</v>
      </c>
      <c r="L2446" s="1" t="s">
        <v>9104</v>
      </c>
      <c r="M2446" s="1" t="s">
        <v>18581</v>
      </c>
    </row>
    <row r="2447">
      <c r="A2447" s="1" t="s">
        <v>18582</v>
      </c>
      <c r="B2447" s="1" t="s">
        <v>6</v>
      </c>
      <c r="C2447" s="1" t="s">
        <v>3138</v>
      </c>
      <c r="D2447" s="1"/>
      <c r="E2447" s="1" t="s">
        <v>18583</v>
      </c>
      <c r="F2447" s="1" t="s">
        <v>18584</v>
      </c>
      <c r="G2447" s="1" t="s">
        <v>9223</v>
      </c>
      <c r="H2447" s="1" t="s">
        <v>8795</v>
      </c>
      <c r="I2447" s="1">
        <v>2020.0</v>
      </c>
      <c r="J2447" s="1" t="s">
        <v>8613</v>
      </c>
      <c r="K2447" s="1" t="s">
        <v>546</v>
      </c>
      <c r="L2447" s="1" t="s">
        <v>9317</v>
      </c>
      <c r="M2447" s="1" t="s">
        <v>18585</v>
      </c>
    </row>
    <row r="2448">
      <c r="A2448" s="1" t="s">
        <v>18586</v>
      </c>
      <c r="B2448" s="1" t="s">
        <v>7</v>
      </c>
      <c r="C2448" s="1" t="s">
        <v>3139</v>
      </c>
      <c r="F2448" s="1" t="s">
        <v>18587</v>
      </c>
      <c r="G2448" s="1" t="s">
        <v>8513</v>
      </c>
      <c r="H2448" s="1" t="s">
        <v>16082</v>
      </c>
      <c r="I2448" s="1">
        <v>2020.0</v>
      </c>
      <c r="J2448" s="1" t="s">
        <v>8807</v>
      </c>
      <c r="K2448" s="1" t="s">
        <v>628</v>
      </c>
      <c r="L2448" s="1" t="s">
        <v>9093</v>
      </c>
      <c r="M2448" s="1" t="s">
        <v>18588</v>
      </c>
    </row>
    <row r="2449">
      <c r="A2449" s="1" t="s">
        <v>18589</v>
      </c>
      <c r="B2449" s="1" t="s">
        <v>6</v>
      </c>
      <c r="C2449" s="1" t="s">
        <v>3140</v>
      </c>
      <c r="D2449" s="1"/>
      <c r="E2449" s="1" t="s">
        <v>9433</v>
      </c>
      <c r="F2449" s="1" t="s">
        <v>18590</v>
      </c>
      <c r="G2449" s="1" t="s">
        <v>8513</v>
      </c>
      <c r="H2449" s="1" t="s">
        <v>10501</v>
      </c>
      <c r="I2449" s="1">
        <v>2020.0</v>
      </c>
      <c r="J2449" s="1" t="s">
        <v>8807</v>
      </c>
      <c r="K2449" s="1" t="s">
        <v>1030</v>
      </c>
      <c r="L2449" s="1" t="s">
        <v>9272</v>
      </c>
      <c r="M2449" s="1" t="s">
        <v>18591</v>
      </c>
    </row>
    <row r="2450">
      <c r="A2450" s="1" t="s">
        <v>18592</v>
      </c>
      <c r="B2450" s="1" t="s">
        <v>7</v>
      </c>
      <c r="C2450" s="1" t="s">
        <v>3141</v>
      </c>
      <c r="F2450" s="1" t="s">
        <v>18593</v>
      </c>
      <c r="G2450" s="1" t="s">
        <v>8990</v>
      </c>
      <c r="H2450" s="1" t="s">
        <v>12955</v>
      </c>
      <c r="I2450" s="1">
        <v>2019.0</v>
      </c>
      <c r="J2450" s="1" t="s">
        <v>8613</v>
      </c>
      <c r="K2450" s="1" t="s">
        <v>571</v>
      </c>
      <c r="L2450" s="1" t="s">
        <v>18594</v>
      </c>
      <c r="M2450" s="1" t="s">
        <v>18595</v>
      </c>
    </row>
    <row r="2451">
      <c r="A2451" s="1" t="s">
        <v>18596</v>
      </c>
      <c r="B2451" s="1" t="s">
        <v>6</v>
      </c>
      <c r="C2451" s="1" t="s">
        <v>3142</v>
      </c>
      <c r="D2451" s="1"/>
      <c r="E2451" s="1" t="s">
        <v>18597</v>
      </c>
      <c r="F2451" s="1" t="s">
        <v>18598</v>
      </c>
      <c r="G2451" s="1" t="s">
        <v>8990</v>
      </c>
      <c r="H2451" s="1" t="s">
        <v>11384</v>
      </c>
      <c r="I2451" s="1">
        <v>2019.0</v>
      </c>
      <c r="J2451" s="1" t="s">
        <v>8613</v>
      </c>
      <c r="K2451" s="1" t="s">
        <v>965</v>
      </c>
      <c r="L2451" s="1" t="s">
        <v>11928</v>
      </c>
      <c r="M2451" s="1" t="s">
        <v>18599</v>
      </c>
    </row>
    <row r="2452">
      <c r="A2452" s="1" t="s">
        <v>18600</v>
      </c>
      <c r="B2452" s="1" t="s">
        <v>6</v>
      </c>
      <c r="C2452" s="1" t="s">
        <v>3143</v>
      </c>
      <c r="D2452" s="1"/>
      <c r="E2452" s="1" t="s">
        <v>18601</v>
      </c>
      <c r="F2452" s="1" t="s">
        <v>18602</v>
      </c>
      <c r="G2452" s="1" t="s">
        <v>8513</v>
      </c>
      <c r="H2452" s="1" t="s">
        <v>18603</v>
      </c>
      <c r="I2452" s="1">
        <v>2018.0</v>
      </c>
      <c r="J2452" s="1" t="s">
        <v>9260</v>
      </c>
      <c r="K2452" s="1" t="s">
        <v>761</v>
      </c>
      <c r="L2452" s="1" t="s">
        <v>18075</v>
      </c>
      <c r="M2452" s="1" t="s">
        <v>18604</v>
      </c>
    </row>
    <row r="2453">
      <c r="A2453" s="1" t="s">
        <v>18605</v>
      </c>
      <c r="B2453" s="1" t="s">
        <v>7</v>
      </c>
      <c r="C2453" s="1" t="s">
        <v>3144</v>
      </c>
      <c r="F2453" s="1" t="s">
        <v>18606</v>
      </c>
      <c r="G2453" s="1" t="s">
        <v>8638</v>
      </c>
      <c r="H2453" s="1" t="s">
        <v>10974</v>
      </c>
      <c r="I2453" s="1">
        <v>2015.0</v>
      </c>
      <c r="J2453" s="1" t="s">
        <v>8547</v>
      </c>
      <c r="K2453" s="1" t="s">
        <v>536</v>
      </c>
      <c r="L2453" s="1" t="s">
        <v>8640</v>
      </c>
      <c r="M2453" s="1" t="s">
        <v>18607</v>
      </c>
    </row>
    <row r="2454">
      <c r="A2454" s="1" t="s">
        <v>18608</v>
      </c>
      <c r="B2454" s="1" t="s">
        <v>6</v>
      </c>
      <c r="C2454" s="1" t="s">
        <v>3145</v>
      </c>
      <c r="D2454" s="1"/>
      <c r="E2454" s="1" t="s">
        <v>18609</v>
      </c>
      <c r="F2454" s="1" t="s">
        <v>18610</v>
      </c>
      <c r="G2454" s="1" t="s">
        <v>8513</v>
      </c>
      <c r="H2454" s="1" t="s">
        <v>18611</v>
      </c>
      <c r="I2454" s="1">
        <v>2016.0</v>
      </c>
      <c r="J2454" s="1" t="s">
        <v>8613</v>
      </c>
      <c r="K2454" s="1" t="s">
        <v>546</v>
      </c>
      <c r="L2454" s="1" t="s">
        <v>8646</v>
      </c>
      <c r="M2454" s="1" t="s">
        <v>18612</v>
      </c>
    </row>
    <row r="2455">
      <c r="A2455" s="1" t="s">
        <v>18613</v>
      </c>
      <c r="B2455" s="1" t="s">
        <v>6</v>
      </c>
      <c r="C2455" s="1" t="s">
        <v>3146</v>
      </c>
      <c r="D2455" s="1"/>
      <c r="E2455" s="1" t="s">
        <v>18614</v>
      </c>
      <c r="F2455" s="1" t="s">
        <v>18615</v>
      </c>
      <c r="G2455" s="1" t="s">
        <v>9282</v>
      </c>
      <c r="H2455" s="1" t="s">
        <v>18616</v>
      </c>
      <c r="I2455" s="1">
        <v>2017.0</v>
      </c>
      <c r="J2455" s="1" t="s">
        <v>8645</v>
      </c>
      <c r="K2455" s="1" t="s">
        <v>710</v>
      </c>
      <c r="L2455" s="1" t="s">
        <v>8873</v>
      </c>
      <c r="M2455" s="1" t="s">
        <v>18617</v>
      </c>
    </row>
    <row r="2456">
      <c r="A2456" s="1" t="s">
        <v>18618</v>
      </c>
      <c r="B2456" s="1" t="s">
        <v>6</v>
      </c>
      <c r="C2456" s="1" t="s">
        <v>3147</v>
      </c>
      <c r="D2456" s="1"/>
      <c r="E2456" s="1" t="s">
        <v>18601</v>
      </c>
      <c r="F2456" s="1" t="s">
        <v>18619</v>
      </c>
      <c r="G2456" s="1" t="s">
        <v>8513</v>
      </c>
      <c r="H2456" s="1" t="s">
        <v>10212</v>
      </c>
      <c r="I2456" s="1">
        <v>2014.0</v>
      </c>
      <c r="J2456" s="1" t="s">
        <v>9260</v>
      </c>
      <c r="K2456" s="1" t="s">
        <v>634</v>
      </c>
      <c r="L2456" s="1" t="s">
        <v>10881</v>
      </c>
      <c r="M2456" s="1" t="s">
        <v>18620</v>
      </c>
    </row>
    <row r="2457">
      <c r="A2457" s="1" t="s">
        <v>18621</v>
      </c>
      <c r="B2457" s="1" t="s">
        <v>6</v>
      </c>
      <c r="C2457" s="1" t="s">
        <v>3148</v>
      </c>
      <c r="D2457" s="1"/>
      <c r="E2457" s="1" t="s">
        <v>18622</v>
      </c>
      <c r="F2457" s="1" t="s">
        <v>18623</v>
      </c>
      <c r="G2457" s="1" t="s">
        <v>8513</v>
      </c>
      <c r="H2457" s="1" t="s">
        <v>18624</v>
      </c>
      <c r="I2457" s="1">
        <v>2018.0</v>
      </c>
      <c r="J2457" s="1" t="s">
        <v>9260</v>
      </c>
      <c r="K2457" s="1" t="s">
        <v>599</v>
      </c>
      <c r="L2457" s="1" t="s">
        <v>10881</v>
      </c>
      <c r="M2457" s="1" t="s">
        <v>18625</v>
      </c>
    </row>
    <row r="2458">
      <c r="A2458" s="1" t="s">
        <v>18626</v>
      </c>
      <c r="B2458" s="1" t="s">
        <v>6</v>
      </c>
      <c r="C2458" s="1" t="s">
        <v>3149</v>
      </c>
      <c r="D2458" s="1"/>
      <c r="E2458" s="1" t="s">
        <v>18627</v>
      </c>
      <c r="F2458" s="1" t="s">
        <v>18628</v>
      </c>
      <c r="G2458" s="1" t="s">
        <v>8611</v>
      </c>
      <c r="H2458" s="1" t="s">
        <v>8991</v>
      </c>
      <c r="I2458" s="1">
        <v>2017.0</v>
      </c>
      <c r="J2458" s="1" t="s">
        <v>8493</v>
      </c>
      <c r="K2458" s="1" t="s">
        <v>587</v>
      </c>
      <c r="L2458" s="1" t="s">
        <v>8620</v>
      </c>
      <c r="M2458" s="1" t="s">
        <v>18629</v>
      </c>
    </row>
    <row r="2459">
      <c r="A2459" s="1" t="s">
        <v>18630</v>
      </c>
      <c r="B2459" s="1" t="s">
        <v>7</v>
      </c>
      <c r="C2459" s="1" t="s">
        <v>3150</v>
      </c>
      <c r="F2459" s="1" t="s">
        <v>18631</v>
      </c>
      <c r="G2459" s="1" t="s">
        <v>8513</v>
      </c>
      <c r="H2459" s="1" t="s">
        <v>11233</v>
      </c>
      <c r="I2459" s="1">
        <v>2017.0</v>
      </c>
      <c r="J2459" s="1" t="s">
        <v>8493</v>
      </c>
      <c r="K2459" s="1" t="s">
        <v>536</v>
      </c>
      <c r="L2459" s="1" t="s">
        <v>9826</v>
      </c>
      <c r="M2459" s="1" t="s">
        <v>18632</v>
      </c>
    </row>
    <row r="2460">
      <c r="A2460" s="1" t="s">
        <v>18633</v>
      </c>
      <c r="B2460" s="1" t="s">
        <v>7</v>
      </c>
      <c r="C2460" s="1" t="s">
        <v>3151</v>
      </c>
      <c r="D2460" s="1"/>
      <c r="E2460" s="1" t="s">
        <v>18634</v>
      </c>
      <c r="F2460" s="1" t="s">
        <v>18635</v>
      </c>
      <c r="G2460" s="1" t="s">
        <v>8638</v>
      </c>
      <c r="H2460" s="1" t="s">
        <v>11201</v>
      </c>
      <c r="I2460" s="1">
        <v>2017.0</v>
      </c>
      <c r="J2460" s="1" t="s">
        <v>8547</v>
      </c>
      <c r="K2460" s="1" t="s">
        <v>536</v>
      </c>
      <c r="L2460" s="1" t="s">
        <v>9199</v>
      </c>
      <c r="M2460" s="1" t="s">
        <v>18636</v>
      </c>
    </row>
    <row r="2461">
      <c r="A2461" s="1" t="s">
        <v>18637</v>
      </c>
      <c r="B2461" s="1" t="s">
        <v>6</v>
      </c>
      <c r="C2461" s="1" t="s">
        <v>3152</v>
      </c>
      <c r="D2461" s="1"/>
      <c r="E2461" s="1" t="s">
        <v>18634</v>
      </c>
      <c r="F2461" s="1" t="s">
        <v>18638</v>
      </c>
      <c r="G2461" s="1" t="s">
        <v>8638</v>
      </c>
      <c r="H2461" s="1" t="s">
        <v>13752</v>
      </c>
      <c r="I2461" s="1">
        <v>2018.0</v>
      </c>
      <c r="J2461" s="1" t="s">
        <v>8547</v>
      </c>
      <c r="K2461" s="1" t="s">
        <v>620</v>
      </c>
      <c r="L2461" s="1" t="s">
        <v>10641</v>
      </c>
      <c r="M2461" s="1" t="s">
        <v>18639</v>
      </c>
    </row>
    <row r="2462">
      <c r="A2462" s="1" t="s">
        <v>18640</v>
      </c>
      <c r="B2462" s="1" t="s">
        <v>6</v>
      </c>
      <c r="C2462" s="1" t="s">
        <v>3153</v>
      </c>
      <c r="D2462" s="1"/>
      <c r="E2462" s="1" t="s">
        <v>18634</v>
      </c>
      <c r="F2462" s="1" t="s">
        <v>18638</v>
      </c>
      <c r="G2462" s="1" t="s">
        <v>8638</v>
      </c>
      <c r="H2462" s="1" t="s">
        <v>18641</v>
      </c>
      <c r="I2462" s="1">
        <v>2018.0</v>
      </c>
      <c r="J2462" s="1" t="s">
        <v>8613</v>
      </c>
      <c r="K2462" s="1" t="s">
        <v>552</v>
      </c>
      <c r="L2462" s="1" t="s">
        <v>10641</v>
      </c>
      <c r="M2462" s="1" t="s">
        <v>18642</v>
      </c>
    </row>
    <row r="2463">
      <c r="A2463" s="1" t="s">
        <v>18643</v>
      </c>
      <c r="B2463" s="1" t="s">
        <v>7</v>
      </c>
      <c r="C2463" s="1" t="s">
        <v>3154</v>
      </c>
      <c r="D2463" s="1"/>
      <c r="E2463" s="1" t="s">
        <v>18644</v>
      </c>
      <c r="F2463" s="1" t="s">
        <v>18645</v>
      </c>
      <c r="G2463" s="1" t="s">
        <v>8655</v>
      </c>
      <c r="H2463" s="1" t="s">
        <v>12702</v>
      </c>
      <c r="I2463" s="1">
        <v>2020.0</v>
      </c>
      <c r="J2463" s="1" t="s">
        <v>8493</v>
      </c>
      <c r="K2463" s="1" t="s">
        <v>536</v>
      </c>
      <c r="L2463" s="1" t="s">
        <v>11054</v>
      </c>
      <c r="M2463" s="1" t="s">
        <v>18646</v>
      </c>
    </row>
    <row r="2464">
      <c r="A2464" s="1" t="s">
        <v>18647</v>
      </c>
      <c r="B2464" s="1" t="s">
        <v>6</v>
      </c>
      <c r="C2464" s="1" t="s">
        <v>3155</v>
      </c>
      <c r="D2464" s="1"/>
      <c r="E2464" s="1" t="s">
        <v>9258</v>
      </c>
      <c r="F2464" s="1" t="s">
        <v>18648</v>
      </c>
      <c r="G2464" s="1" t="s">
        <v>9223</v>
      </c>
      <c r="H2464" s="1" t="s">
        <v>9424</v>
      </c>
      <c r="I2464" s="1">
        <v>2018.0</v>
      </c>
      <c r="J2464" s="1" t="s">
        <v>8680</v>
      </c>
      <c r="K2464" s="1" t="s">
        <v>894</v>
      </c>
      <c r="L2464" s="1" t="s">
        <v>14043</v>
      </c>
      <c r="M2464" s="1" t="s">
        <v>18649</v>
      </c>
    </row>
    <row r="2465">
      <c r="A2465" s="1" t="s">
        <v>18650</v>
      </c>
      <c r="B2465" s="1" t="s">
        <v>6</v>
      </c>
      <c r="C2465" s="1" t="s">
        <v>3156</v>
      </c>
      <c r="D2465" s="1"/>
      <c r="E2465" s="1" t="s">
        <v>12048</v>
      </c>
      <c r="F2465" s="1" t="s">
        <v>18651</v>
      </c>
      <c r="G2465" s="1" t="s">
        <v>8545</v>
      </c>
      <c r="H2465" s="1" t="s">
        <v>9017</v>
      </c>
      <c r="I2465" s="1">
        <v>1979.0</v>
      </c>
      <c r="J2465" s="1" t="s">
        <v>8613</v>
      </c>
      <c r="K2465" s="1" t="s">
        <v>720</v>
      </c>
      <c r="L2465" s="1" t="s">
        <v>14527</v>
      </c>
      <c r="M2465" s="1" t="s">
        <v>18652</v>
      </c>
    </row>
    <row r="2466">
      <c r="A2466" s="1" t="s">
        <v>18653</v>
      </c>
      <c r="B2466" s="1" t="s">
        <v>6</v>
      </c>
      <c r="C2466" s="1" t="s">
        <v>3157</v>
      </c>
      <c r="D2466" s="1"/>
      <c r="E2466" s="1" t="s">
        <v>18654</v>
      </c>
      <c r="G2466" s="1" t="s">
        <v>8638</v>
      </c>
      <c r="H2466" s="1" t="s">
        <v>9185</v>
      </c>
      <c r="I2466" s="1">
        <v>2013.0</v>
      </c>
      <c r="J2466" s="1" t="s">
        <v>8807</v>
      </c>
      <c r="K2466" s="1" t="s">
        <v>753</v>
      </c>
      <c r="L2466" s="1" t="s">
        <v>10099</v>
      </c>
      <c r="M2466" s="1" t="s">
        <v>18655</v>
      </c>
    </row>
    <row r="2467">
      <c r="A2467" s="1" t="s">
        <v>18656</v>
      </c>
      <c r="B2467" s="1" t="s">
        <v>6</v>
      </c>
      <c r="C2467" s="1" t="s">
        <v>3158</v>
      </c>
      <c r="D2467" s="1"/>
      <c r="E2467" s="1" t="s">
        <v>13954</v>
      </c>
      <c r="F2467" s="1" t="s">
        <v>18657</v>
      </c>
      <c r="G2467" s="1" t="s">
        <v>9367</v>
      </c>
      <c r="H2467" s="1" t="s">
        <v>9017</v>
      </c>
      <c r="I2467" s="1">
        <v>1995.0</v>
      </c>
      <c r="J2467" s="1" t="s">
        <v>8515</v>
      </c>
      <c r="K2467" s="1" t="s">
        <v>642</v>
      </c>
      <c r="L2467" s="1" t="s">
        <v>8783</v>
      </c>
      <c r="M2467" s="1" t="s">
        <v>18658</v>
      </c>
    </row>
    <row r="2468">
      <c r="A2468" s="1" t="s">
        <v>18659</v>
      </c>
      <c r="B2468" s="1" t="s">
        <v>6</v>
      </c>
      <c r="C2468" s="1" t="s">
        <v>3159</v>
      </c>
      <c r="D2468" s="1"/>
      <c r="E2468" s="1" t="s">
        <v>18660</v>
      </c>
      <c r="F2468" s="1" t="s">
        <v>18661</v>
      </c>
      <c r="G2468" s="1" t="s">
        <v>8513</v>
      </c>
      <c r="H2468" s="1" t="s">
        <v>15430</v>
      </c>
      <c r="I2468" s="1">
        <v>2019.0</v>
      </c>
      <c r="J2468" s="1" t="s">
        <v>8493</v>
      </c>
      <c r="K2468" s="1" t="s">
        <v>550</v>
      </c>
      <c r="L2468" s="1" t="s">
        <v>8522</v>
      </c>
      <c r="M2468" s="1" t="s">
        <v>18662</v>
      </c>
    </row>
    <row r="2469">
      <c r="A2469" s="1" t="s">
        <v>18663</v>
      </c>
      <c r="B2469" s="1" t="s">
        <v>7</v>
      </c>
      <c r="C2469" s="1" t="s">
        <v>3160</v>
      </c>
      <c r="F2469" s="1" t="s">
        <v>18664</v>
      </c>
      <c r="G2469" s="1" t="s">
        <v>8513</v>
      </c>
      <c r="H2469" s="1" t="s">
        <v>18665</v>
      </c>
      <c r="I2469" s="1">
        <v>2017.0</v>
      </c>
      <c r="J2469" s="1" t="s">
        <v>8807</v>
      </c>
      <c r="K2469" s="1" t="s">
        <v>571</v>
      </c>
      <c r="L2469" s="1" t="s">
        <v>9093</v>
      </c>
      <c r="M2469" s="1" t="s">
        <v>18666</v>
      </c>
    </row>
    <row r="2470">
      <c r="A2470" s="1" t="s">
        <v>18667</v>
      </c>
      <c r="B2470" s="1" t="s">
        <v>6</v>
      </c>
      <c r="C2470" s="1" t="s">
        <v>3161</v>
      </c>
      <c r="D2470" s="1"/>
      <c r="E2470" s="1" t="s">
        <v>18668</v>
      </c>
      <c r="F2470" s="1" t="s">
        <v>18669</v>
      </c>
      <c r="G2470" s="1" t="s">
        <v>9223</v>
      </c>
      <c r="H2470" s="1" t="s">
        <v>18299</v>
      </c>
      <c r="I2470" s="1">
        <v>2016.0</v>
      </c>
      <c r="J2470" s="1" t="s">
        <v>8507</v>
      </c>
      <c r="K2470" s="1" t="s">
        <v>563</v>
      </c>
      <c r="L2470" s="1" t="s">
        <v>9494</v>
      </c>
      <c r="M2470" s="1" t="s">
        <v>18670</v>
      </c>
    </row>
    <row r="2471">
      <c r="A2471" s="1" t="s">
        <v>18671</v>
      </c>
      <c r="B2471" s="1" t="s">
        <v>6</v>
      </c>
      <c r="C2471" s="1" t="s">
        <v>3162</v>
      </c>
      <c r="D2471" s="1"/>
      <c r="E2471" s="1" t="s">
        <v>18672</v>
      </c>
      <c r="F2471" s="1" t="s">
        <v>18673</v>
      </c>
      <c r="G2471" s="1" t="s">
        <v>8545</v>
      </c>
      <c r="H2471" s="1" t="s">
        <v>10268</v>
      </c>
      <c r="I2471" s="1">
        <v>2014.0</v>
      </c>
      <c r="J2471" s="1" t="s">
        <v>8547</v>
      </c>
      <c r="K2471" s="1" t="s">
        <v>914</v>
      </c>
      <c r="L2471" s="1" t="s">
        <v>8992</v>
      </c>
      <c r="M2471" s="1" t="s">
        <v>18674</v>
      </c>
    </row>
    <row r="2472">
      <c r="A2472" s="1" t="s">
        <v>18675</v>
      </c>
      <c r="B2472" s="1" t="s">
        <v>6</v>
      </c>
      <c r="C2472" s="1" t="s">
        <v>3163</v>
      </c>
      <c r="D2472" s="1"/>
      <c r="E2472" s="1" t="s">
        <v>14254</v>
      </c>
      <c r="F2472" s="1" t="s">
        <v>18676</v>
      </c>
      <c r="G2472" s="1" t="s">
        <v>8545</v>
      </c>
      <c r="H2472" s="1" t="s">
        <v>10663</v>
      </c>
      <c r="I2472" s="1">
        <v>2008.0</v>
      </c>
      <c r="J2472" s="1" t="s">
        <v>8493</v>
      </c>
      <c r="K2472" s="1" t="s">
        <v>662</v>
      </c>
      <c r="L2472" s="1" t="s">
        <v>9215</v>
      </c>
      <c r="M2472" s="1" t="s">
        <v>18677</v>
      </c>
    </row>
    <row r="2473">
      <c r="A2473" s="1" t="s">
        <v>18678</v>
      </c>
      <c r="B2473" s="1" t="s">
        <v>6</v>
      </c>
      <c r="C2473" s="1" t="s">
        <v>3164</v>
      </c>
      <c r="D2473" s="1"/>
      <c r="E2473" s="1" t="s">
        <v>14254</v>
      </c>
      <c r="F2473" s="1" t="s">
        <v>18679</v>
      </c>
      <c r="G2473" s="1" t="s">
        <v>8545</v>
      </c>
      <c r="H2473" s="1" t="s">
        <v>9017</v>
      </c>
      <c r="I2473" s="1">
        <v>2006.0</v>
      </c>
      <c r="J2473" s="1" t="s">
        <v>8547</v>
      </c>
      <c r="K2473" s="1" t="s">
        <v>722</v>
      </c>
      <c r="L2473" s="1" t="s">
        <v>8724</v>
      </c>
      <c r="M2473" s="1" t="s">
        <v>18680</v>
      </c>
    </row>
    <row r="2474">
      <c r="A2474" s="1" t="s">
        <v>18681</v>
      </c>
      <c r="B2474" s="1" t="s">
        <v>7</v>
      </c>
      <c r="C2474" s="1" t="s">
        <v>3165</v>
      </c>
      <c r="F2474" s="1" t="s">
        <v>18682</v>
      </c>
      <c r="G2474" s="1" t="s">
        <v>18683</v>
      </c>
      <c r="H2474" s="1" t="s">
        <v>18684</v>
      </c>
      <c r="I2474" s="1">
        <v>2016.0</v>
      </c>
      <c r="J2474" s="1" t="s">
        <v>8493</v>
      </c>
      <c r="K2474" s="1" t="s">
        <v>571</v>
      </c>
      <c r="L2474" s="1" t="s">
        <v>8565</v>
      </c>
      <c r="M2474" s="1" t="s">
        <v>18685</v>
      </c>
    </row>
    <row r="2475">
      <c r="A2475" s="1" t="s">
        <v>18686</v>
      </c>
      <c r="B2475" s="1" t="s">
        <v>6</v>
      </c>
      <c r="C2475" s="1" t="s">
        <v>3166</v>
      </c>
      <c r="D2475" s="1"/>
      <c r="E2475" s="1" t="s">
        <v>18687</v>
      </c>
      <c r="F2475" s="1" t="s">
        <v>18688</v>
      </c>
      <c r="G2475" s="1" t="s">
        <v>8513</v>
      </c>
      <c r="H2475" s="1" t="s">
        <v>9609</v>
      </c>
      <c r="I2475" s="1">
        <v>2018.0</v>
      </c>
      <c r="J2475" s="1" t="s">
        <v>8507</v>
      </c>
      <c r="K2475" s="1" t="s">
        <v>569</v>
      </c>
      <c r="L2475" s="1" t="s">
        <v>18689</v>
      </c>
      <c r="M2475" s="1" t="s">
        <v>18690</v>
      </c>
    </row>
    <row r="2476">
      <c r="A2476" s="1" t="s">
        <v>18691</v>
      </c>
      <c r="B2476" s="1" t="s">
        <v>7</v>
      </c>
      <c r="C2476" s="1" t="s">
        <v>3167</v>
      </c>
      <c r="D2476" s="1"/>
      <c r="E2476" s="1" t="s">
        <v>18692</v>
      </c>
      <c r="F2476" s="1" t="s">
        <v>18693</v>
      </c>
      <c r="G2476" s="1" t="s">
        <v>8527</v>
      </c>
      <c r="H2476" s="1" t="s">
        <v>18694</v>
      </c>
      <c r="I2476" s="1">
        <v>2015.0</v>
      </c>
      <c r="J2476" s="1" t="s">
        <v>8547</v>
      </c>
      <c r="K2476" s="1" t="s">
        <v>536</v>
      </c>
      <c r="L2476" s="1" t="s">
        <v>14333</v>
      </c>
      <c r="M2476" s="1" t="s">
        <v>18695</v>
      </c>
    </row>
    <row r="2477">
      <c r="A2477" s="1" t="s">
        <v>18696</v>
      </c>
      <c r="B2477" s="1" t="s">
        <v>6</v>
      </c>
      <c r="C2477" s="1" t="s">
        <v>3168</v>
      </c>
      <c r="D2477" s="1"/>
      <c r="E2477" s="1" t="s">
        <v>17957</v>
      </c>
      <c r="F2477" s="1" t="s">
        <v>18697</v>
      </c>
      <c r="G2477" s="1" t="s">
        <v>8534</v>
      </c>
      <c r="H2477" s="1" t="s">
        <v>18698</v>
      </c>
      <c r="I2477" s="1">
        <v>2017.0</v>
      </c>
      <c r="J2477" s="1" t="s">
        <v>8547</v>
      </c>
      <c r="K2477" s="1" t="s">
        <v>620</v>
      </c>
      <c r="L2477" s="1" t="s">
        <v>8724</v>
      </c>
      <c r="M2477" s="1" t="s">
        <v>18699</v>
      </c>
    </row>
    <row r="2478">
      <c r="A2478" s="1" t="s">
        <v>18700</v>
      </c>
      <c r="B2478" s="1" t="s">
        <v>6</v>
      </c>
      <c r="C2478" s="1" t="s">
        <v>3169</v>
      </c>
      <c r="D2478" s="1"/>
      <c r="E2478" s="1" t="s">
        <v>9738</v>
      </c>
      <c r="F2478" s="1" t="s">
        <v>18701</v>
      </c>
      <c r="G2478" s="1" t="s">
        <v>8513</v>
      </c>
      <c r="H2478" s="1" t="s">
        <v>8892</v>
      </c>
      <c r="I2478" s="1">
        <v>1997.0</v>
      </c>
      <c r="J2478" s="1" t="s">
        <v>9260</v>
      </c>
      <c r="K2478" s="1" t="s">
        <v>700</v>
      </c>
      <c r="L2478" s="1" t="s">
        <v>9104</v>
      </c>
      <c r="M2478" s="1" t="s">
        <v>18702</v>
      </c>
    </row>
    <row r="2479">
      <c r="A2479" s="1" t="s">
        <v>18703</v>
      </c>
      <c r="B2479" s="1" t="s">
        <v>6</v>
      </c>
      <c r="C2479" s="1" t="s">
        <v>3170</v>
      </c>
      <c r="D2479" s="1"/>
      <c r="E2479" s="1" t="s">
        <v>18704</v>
      </c>
      <c r="F2479" s="1" t="s">
        <v>18705</v>
      </c>
      <c r="G2479" s="1" t="s">
        <v>8527</v>
      </c>
      <c r="H2479" s="1" t="s">
        <v>12391</v>
      </c>
      <c r="I2479" s="1">
        <v>2018.0</v>
      </c>
      <c r="J2479" s="1" t="s">
        <v>8547</v>
      </c>
      <c r="K2479" s="1" t="s">
        <v>879</v>
      </c>
      <c r="L2479" s="1" t="s">
        <v>8802</v>
      </c>
      <c r="M2479" s="1" t="s">
        <v>18706</v>
      </c>
    </row>
    <row r="2480">
      <c r="A2480" s="1" t="s">
        <v>18707</v>
      </c>
      <c r="B2480" s="1" t="s">
        <v>7</v>
      </c>
      <c r="C2480" s="1" t="s">
        <v>3171</v>
      </c>
      <c r="F2480" s="1" t="s">
        <v>18708</v>
      </c>
      <c r="G2480" s="1" t="s">
        <v>8513</v>
      </c>
      <c r="H2480" s="1" t="s">
        <v>9017</v>
      </c>
      <c r="I2480" s="1">
        <v>2019.0</v>
      </c>
      <c r="J2480" s="1" t="s">
        <v>8493</v>
      </c>
      <c r="K2480" s="1" t="s">
        <v>571</v>
      </c>
      <c r="L2480" s="1" t="s">
        <v>12034</v>
      </c>
      <c r="M2480" s="1" t="s">
        <v>18709</v>
      </c>
    </row>
    <row r="2481">
      <c r="A2481" s="1" t="s">
        <v>18710</v>
      </c>
      <c r="B2481" s="1" t="s">
        <v>6</v>
      </c>
      <c r="C2481" s="1" t="s">
        <v>3172</v>
      </c>
      <c r="D2481" s="1"/>
      <c r="E2481" s="1" t="s">
        <v>18711</v>
      </c>
      <c r="F2481" s="1" t="s">
        <v>18712</v>
      </c>
      <c r="G2481" s="1" t="s">
        <v>8513</v>
      </c>
      <c r="H2481" s="1" t="s">
        <v>8892</v>
      </c>
      <c r="I2481" s="1">
        <v>2009.0</v>
      </c>
      <c r="J2481" s="1" t="s">
        <v>8515</v>
      </c>
      <c r="K2481" s="1" t="s">
        <v>700</v>
      </c>
      <c r="L2481" s="1" t="s">
        <v>8646</v>
      </c>
      <c r="M2481" s="1" t="s">
        <v>18713</v>
      </c>
    </row>
    <row r="2482">
      <c r="A2482" s="1" t="s">
        <v>18714</v>
      </c>
      <c r="B2482" s="1" t="s">
        <v>6</v>
      </c>
      <c r="C2482" s="1" t="s">
        <v>3173</v>
      </c>
      <c r="D2482" s="1"/>
      <c r="E2482" s="1" t="s">
        <v>18715</v>
      </c>
      <c r="F2482" s="1" t="s">
        <v>18716</v>
      </c>
      <c r="G2482" s="1" t="s">
        <v>8513</v>
      </c>
      <c r="H2482" s="1" t="s">
        <v>18717</v>
      </c>
      <c r="I2482" s="1">
        <v>2016.0</v>
      </c>
      <c r="J2482" s="1" t="s">
        <v>8507</v>
      </c>
      <c r="K2482" s="1" t="s">
        <v>580</v>
      </c>
      <c r="L2482" s="1" t="s">
        <v>9425</v>
      </c>
      <c r="M2482" s="1" t="s">
        <v>18718</v>
      </c>
    </row>
    <row r="2483">
      <c r="A2483" s="1" t="s">
        <v>18719</v>
      </c>
      <c r="B2483" s="1" t="s">
        <v>6</v>
      </c>
      <c r="C2483" s="1" t="s">
        <v>3174</v>
      </c>
      <c r="D2483" s="1"/>
      <c r="E2483" s="1" t="s">
        <v>11081</v>
      </c>
      <c r="F2483" s="1" t="s">
        <v>18720</v>
      </c>
      <c r="G2483" s="1" t="s">
        <v>8513</v>
      </c>
      <c r="H2483" s="1" t="s">
        <v>18721</v>
      </c>
      <c r="I2483" s="1">
        <v>2014.0</v>
      </c>
      <c r="J2483" s="1" t="s">
        <v>8507</v>
      </c>
      <c r="K2483" s="1" t="s">
        <v>546</v>
      </c>
      <c r="L2483" s="1" t="s">
        <v>8522</v>
      </c>
      <c r="M2483" s="1" t="s">
        <v>18722</v>
      </c>
    </row>
    <row r="2484">
      <c r="A2484" s="1" t="s">
        <v>18723</v>
      </c>
      <c r="B2484" s="1" t="s">
        <v>6</v>
      </c>
      <c r="C2484" s="1" t="s">
        <v>3175</v>
      </c>
      <c r="D2484" s="1"/>
      <c r="E2484" s="1" t="s">
        <v>18724</v>
      </c>
      <c r="F2484" s="1" t="s">
        <v>18725</v>
      </c>
      <c r="G2484" s="1" t="s">
        <v>8513</v>
      </c>
      <c r="H2484" s="1" t="s">
        <v>12702</v>
      </c>
      <c r="I2484" s="1">
        <v>2019.0</v>
      </c>
      <c r="J2484" s="1" t="s">
        <v>8493</v>
      </c>
      <c r="K2484" s="1" t="s">
        <v>618</v>
      </c>
      <c r="L2484" s="1" t="s">
        <v>8607</v>
      </c>
      <c r="M2484" s="1" t="s">
        <v>18726</v>
      </c>
    </row>
    <row r="2485">
      <c r="A2485" s="1" t="s">
        <v>18727</v>
      </c>
      <c r="B2485" s="1" t="s">
        <v>6</v>
      </c>
      <c r="C2485" s="1" t="s">
        <v>3176</v>
      </c>
      <c r="D2485" s="1"/>
      <c r="E2485" s="1" t="s">
        <v>18728</v>
      </c>
      <c r="F2485" s="1" t="s">
        <v>18729</v>
      </c>
      <c r="G2485" s="1" t="s">
        <v>8534</v>
      </c>
      <c r="H2485" s="1" t="s">
        <v>12955</v>
      </c>
      <c r="I2485" s="1">
        <v>2012.0</v>
      </c>
      <c r="J2485" s="1" t="s">
        <v>8493</v>
      </c>
      <c r="K2485" s="1" t="s">
        <v>576</v>
      </c>
      <c r="L2485" s="1" t="s">
        <v>8501</v>
      </c>
      <c r="M2485" s="1" t="s">
        <v>18730</v>
      </c>
    </row>
    <row r="2486">
      <c r="A2486" s="1" t="s">
        <v>18731</v>
      </c>
      <c r="B2486" s="1" t="s">
        <v>6</v>
      </c>
      <c r="C2486" s="1" t="s">
        <v>3177</v>
      </c>
      <c r="D2486" s="1"/>
      <c r="E2486" s="1" t="s">
        <v>18732</v>
      </c>
      <c r="F2486" s="1" t="s">
        <v>18733</v>
      </c>
      <c r="G2486" s="1" t="s">
        <v>9356</v>
      </c>
      <c r="H2486" s="1" t="s">
        <v>9060</v>
      </c>
      <c r="I2486" s="1">
        <v>2007.0</v>
      </c>
      <c r="J2486" s="1" t="s">
        <v>18734</v>
      </c>
      <c r="K2486" s="1" t="s">
        <v>576</v>
      </c>
      <c r="L2486" s="1" t="s">
        <v>8697</v>
      </c>
      <c r="M2486" s="1" t="s">
        <v>18735</v>
      </c>
    </row>
    <row r="2487">
      <c r="A2487" s="1" t="s">
        <v>18736</v>
      </c>
      <c r="B2487" s="1" t="s">
        <v>7</v>
      </c>
      <c r="C2487" s="1" t="s">
        <v>3178</v>
      </c>
      <c r="F2487" s="1" t="s">
        <v>18737</v>
      </c>
      <c r="G2487" s="1" t="s">
        <v>8638</v>
      </c>
      <c r="H2487" s="1" t="s">
        <v>18738</v>
      </c>
      <c r="I2487" s="1">
        <v>2017.0</v>
      </c>
      <c r="J2487" s="1" t="s">
        <v>8547</v>
      </c>
      <c r="K2487" s="1" t="s">
        <v>571</v>
      </c>
      <c r="L2487" s="1" t="s">
        <v>8717</v>
      </c>
      <c r="M2487" s="1" t="s">
        <v>18739</v>
      </c>
    </row>
    <row r="2488">
      <c r="A2488" s="1" t="s">
        <v>18740</v>
      </c>
      <c r="B2488" s="1" t="s">
        <v>7</v>
      </c>
      <c r="C2488" s="1" t="s">
        <v>3179</v>
      </c>
      <c r="F2488" s="1" t="s">
        <v>18741</v>
      </c>
      <c r="G2488" s="1" t="s">
        <v>8491</v>
      </c>
      <c r="H2488" s="1" t="s">
        <v>9092</v>
      </c>
      <c r="I2488" s="1">
        <v>2020.0</v>
      </c>
      <c r="J2488" s="1" t="s">
        <v>8493</v>
      </c>
      <c r="K2488" s="1" t="s">
        <v>536</v>
      </c>
      <c r="L2488" s="1" t="s">
        <v>18742</v>
      </c>
      <c r="M2488" s="1" t="s">
        <v>18743</v>
      </c>
    </row>
    <row r="2489">
      <c r="A2489" s="1" t="s">
        <v>18744</v>
      </c>
      <c r="B2489" s="1" t="s">
        <v>6</v>
      </c>
      <c r="C2489" s="1" t="s">
        <v>3180</v>
      </c>
      <c r="D2489" s="1"/>
      <c r="E2489" s="1" t="s">
        <v>18745</v>
      </c>
      <c r="F2489" s="1" t="s">
        <v>18746</v>
      </c>
      <c r="G2489" s="1" t="s">
        <v>18747</v>
      </c>
      <c r="H2489" s="1" t="s">
        <v>11280</v>
      </c>
      <c r="I2489" s="1">
        <v>2005.0</v>
      </c>
      <c r="J2489" s="1" t="s">
        <v>9260</v>
      </c>
      <c r="K2489" s="1" t="s">
        <v>528</v>
      </c>
      <c r="L2489" s="1" t="s">
        <v>8522</v>
      </c>
      <c r="M2489" s="1" t="s">
        <v>18748</v>
      </c>
    </row>
    <row r="2490">
      <c r="A2490" s="1" t="s">
        <v>18749</v>
      </c>
      <c r="B2490" s="1" t="s">
        <v>6</v>
      </c>
      <c r="C2490" s="1" t="s">
        <v>3181</v>
      </c>
      <c r="D2490" s="1"/>
      <c r="E2490" s="1" t="s">
        <v>18750</v>
      </c>
      <c r="F2490" s="1" t="s">
        <v>18751</v>
      </c>
      <c r="G2490" s="1" t="s">
        <v>18752</v>
      </c>
      <c r="H2490" s="1" t="s">
        <v>8690</v>
      </c>
      <c r="I2490" s="1">
        <v>2014.0</v>
      </c>
      <c r="J2490" s="1" t="s">
        <v>8507</v>
      </c>
      <c r="K2490" s="1" t="s">
        <v>580</v>
      </c>
      <c r="L2490" s="1" t="s">
        <v>18753</v>
      </c>
      <c r="M2490" s="1" t="s">
        <v>18754</v>
      </c>
    </row>
    <row r="2491">
      <c r="A2491" s="1" t="s">
        <v>18755</v>
      </c>
      <c r="B2491" s="1" t="s">
        <v>6</v>
      </c>
      <c r="C2491" s="1" t="s">
        <v>3182</v>
      </c>
      <c r="D2491" s="1"/>
      <c r="E2491" s="1" t="s">
        <v>18756</v>
      </c>
      <c r="F2491" s="1" t="s">
        <v>18757</v>
      </c>
      <c r="G2491" s="1" t="s">
        <v>8513</v>
      </c>
      <c r="H2491" s="1" t="s">
        <v>18758</v>
      </c>
      <c r="I2491" s="1">
        <v>2019.0</v>
      </c>
      <c r="J2491" s="1" t="s">
        <v>8613</v>
      </c>
      <c r="K2491" s="1" t="s">
        <v>580</v>
      </c>
      <c r="L2491" s="1" t="s">
        <v>9317</v>
      </c>
      <c r="M2491" s="1" t="s">
        <v>18759</v>
      </c>
    </row>
    <row r="2492">
      <c r="A2492" s="1" t="s">
        <v>18760</v>
      </c>
      <c r="B2492" s="1" t="s">
        <v>6</v>
      </c>
      <c r="C2492" s="1" t="s">
        <v>3183</v>
      </c>
      <c r="D2492" s="1"/>
      <c r="E2492" s="1" t="s">
        <v>18761</v>
      </c>
      <c r="F2492" s="1" t="s">
        <v>18762</v>
      </c>
      <c r="G2492" s="1" t="s">
        <v>8513</v>
      </c>
      <c r="H2492" s="1" t="s">
        <v>13841</v>
      </c>
      <c r="I2492" s="1">
        <v>2017.0</v>
      </c>
      <c r="J2492" s="1" t="s">
        <v>8507</v>
      </c>
      <c r="K2492" s="1" t="s">
        <v>620</v>
      </c>
      <c r="L2492" s="1" t="s">
        <v>11691</v>
      </c>
      <c r="M2492" s="1" t="s">
        <v>18763</v>
      </c>
    </row>
    <row r="2493">
      <c r="A2493" s="1" t="s">
        <v>18764</v>
      </c>
      <c r="B2493" s="1" t="s">
        <v>7</v>
      </c>
      <c r="C2493" s="1" t="s">
        <v>3184</v>
      </c>
      <c r="F2493" s="1" t="s">
        <v>18765</v>
      </c>
      <c r="G2493" s="1" t="s">
        <v>9356</v>
      </c>
      <c r="H2493" s="1" t="s">
        <v>15348</v>
      </c>
      <c r="I2493" s="1">
        <v>2019.0</v>
      </c>
      <c r="J2493" s="1" t="s">
        <v>8613</v>
      </c>
      <c r="K2493" s="1" t="s">
        <v>1044</v>
      </c>
      <c r="L2493" s="1" t="s">
        <v>14157</v>
      </c>
      <c r="M2493" s="1" t="s">
        <v>18766</v>
      </c>
    </row>
    <row r="2494">
      <c r="A2494" s="1" t="s">
        <v>18767</v>
      </c>
      <c r="B2494" s="1" t="s">
        <v>7</v>
      </c>
      <c r="C2494" s="1" t="s">
        <v>3185</v>
      </c>
      <c r="F2494" s="1" t="s">
        <v>18768</v>
      </c>
      <c r="G2494" s="1" t="s">
        <v>8655</v>
      </c>
      <c r="H2494" s="1" t="s">
        <v>9044</v>
      </c>
      <c r="I2494" s="1">
        <v>2012.0</v>
      </c>
      <c r="J2494" s="1" t="s">
        <v>8547</v>
      </c>
      <c r="K2494" s="1" t="s">
        <v>536</v>
      </c>
      <c r="L2494" s="1" t="s">
        <v>8836</v>
      </c>
      <c r="M2494" s="1" t="s">
        <v>18769</v>
      </c>
    </row>
    <row r="2495">
      <c r="A2495" s="1" t="s">
        <v>18770</v>
      </c>
      <c r="B2495" s="1" t="s">
        <v>6</v>
      </c>
      <c r="C2495" s="1" t="s">
        <v>3186</v>
      </c>
      <c r="D2495" s="1"/>
      <c r="E2495" s="1" t="s">
        <v>10429</v>
      </c>
      <c r="F2495" s="1" t="s">
        <v>18771</v>
      </c>
      <c r="G2495" s="1" t="s">
        <v>8513</v>
      </c>
      <c r="H2495" s="1" t="s">
        <v>8892</v>
      </c>
      <c r="I2495" s="1">
        <v>1990.0</v>
      </c>
      <c r="J2495" s="1" t="s">
        <v>8507</v>
      </c>
      <c r="K2495" s="1" t="s">
        <v>1910</v>
      </c>
      <c r="L2495" s="1" t="s">
        <v>13983</v>
      </c>
      <c r="M2495" s="1" t="s">
        <v>18772</v>
      </c>
    </row>
    <row r="2496">
      <c r="A2496" s="1" t="s">
        <v>18773</v>
      </c>
      <c r="B2496" s="1" t="s">
        <v>7</v>
      </c>
      <c r="C2496" s="1" t="s">
        <v>3187</v>
      </c>
      <c r="F2496" s="1" t="s">
        <v>18774</v>
      </c>
      <c r="H2496" s="1" t="s">
        <v>13069</v>
      </c>
      <c r="I2496" s="1">
        <v>2016.0</v>
      </c>
      <c r="J2496" s="1" t="s">
        <v>8547</v>
      </c>
      <c r="K2496" s="1" t="s">
        <v>571</v>
      </c>
      <c r="L2496" s="1" t="s">
        <v>9483</v>
      </c>
      <c r="M2496" s="1" t="s">
        <v>18775</v>
      </c>
    </row>
    <row r="2497">
      <c r="A2497" s="1" t="s">
        <v>18776</v>
      </c>
      <c r="B2497" s="1" t="s">
        <v>6</v>
      </c>
      <c r="C2497" s="1" t="s">
        <v>3188</v>
      </c>
      <c r="D2497" s="1"/>
      <c r="E2497" s="1" t="s">
        <v>18777</v>
      </c>
      <c r="F2497" s="1" t="s">
        <v>18778</v>
      </c>
      <c r="G2497" s="1" t="s">
        <v>8513</v>
      </c>
      <c r="H2497" s="1" t="s">
        <v>10468</v>
      </c>
      <c r="I2497" s="1">
        <v>2017.0</v>
      </c>
      <c r="J2497" s="1" t="s">
        <v>8493</v>
      </c>
      <c r="K2497" s="1" t="s">
        <v>538</v>
      </c>
      <c r="L2497" s="1" t="s">
        <v>8948</v>
      </c>
      <c r="M2497" s="1" t="s">
        <v>18779</v>
      </c>
    </row>
    <row r="2498">
      <c r="A2498" s="1" t="s">
        <v>18780</v>
      </c>
      <c r="B2498" s="1" t="s">
        <v>6</v>
      </c>
      <c r="C2498" s="1" t="s">
        <v>3189</v>
      </c>
      <c r="D2498" s="1"/>
      <c r="E2498" s="1" t="s">
        <v>14776</v>
      </c>
      <c r="F2498" s="1" t="s">
        <v>18781</v>
      </c>
      <c r="G2498" s="1" t="s">
        <v>9356</v>
      </c>
      <c r="H2498" s="1" t="s">
        <v>8932</v>
      </c>
      <c r="I2498" s="1">
        <v>2011.0</v>
      </c>
      <c r="J2498" s="1" t="s">
        <v>8507</v>
      </c>
      <c r="K2498" s="1" t="s">
        <v>673</v>
      </c>
      <c r="L2498" s="1" t="s">
        <v>11994</v>
      </c>
      <c r="M2498" s="1" t="s">
        <v>18782</v>
      </c>
    </row>
    <row r="2499">
      <c r="A2499" s="1" t="s">
        <v>18783</v>
      </c>
      <c r="B2499" s="1" t="s">
        <v>6</v>
      </c>
      <c r="C2499" s="1" t="s">
        <v>3190</v>
      </c>
      <c r="D2499" s="1"/>
      <c r="E2499" s="1" t="s">
        <v>18784</v>
      </c>
      <c r="F2499" s="1" t="s">
        <v>18785</v>
      </c>
      <c r="G2499" s="1" t="s">
        <v>8672</v>
      </c>
      <c r="H2499" s="1" t="s">
        <v>18786</v>
      </c>
      <c r="I2499" s="1">
        <v>2016.0</v>
      </c>
      <c r="J2499" s="1" t="s">
        <v>8507</v>
      </c>
      <c r="K2499" s="1" t="s">
        <v>582</v>
      </c>
      <c r="L2499" s="1" t="s">
        <v>9556</v>
      </c>
      <c r="M2499" s="1" t="s">
        <v>18787</v>
      </c>
    </row>
    <row r="2500">
      <c r="A2500" s="1" t="s">
        <v>18788</v>
      </c>
      <c r="B2500" s="1" t="s">
        <v>7</v>
      </c>
      <c r="C2500" s="1" t="s">
        <v>3191</v>
      </c>
      <c r="F2500" s="1" t="s">
        <v>18789</v>
      </c>
      <c r="G2500" s="1" t="s">
        <v>8672</v>
      </c>
      <c r="H2500" s="1" t="s">
        <v>18790</v>
      </c>
      <c r="I2500" s="1">
        <v>1998.0</v>
      </c>
      <c r="J2500" s="1" t="s">
        <v>8680</v>
      </c>
      <c r="K2500" s="1" t="s">
        <v>1044</v>
      </c>
      <c r="L2500" s="1" t="s">
        <v>13901</v>
      </c>
      <c r="M2500" s="1" t="s">
        <v>18791</v>
      </c>
    </row>
    <row r="2501">
      <c r="A2501" s="1" t="s">
        <v>18792</v>
      </c>
      <c r="B2501" s="1" t="s">
        <v>6</v>
      </c>
      <c r="C2501" s="1" t="s">
        <v>3192</v>
      </c>
      <c r="D2501" s="1"/>
      <c r="E2501" s="1" t="s">
        <v>18793</v>
      </c>
      <c r="F2501" s="1" t="s">
        <v>18794</v>
      </c>
      <c r="G2501" s="1" t="s">
        <v>9304</v>
      </c>
      <c r="H2501" s="1" t="s">
        <v>9561</v>
      </c>
      <c r="I2501" s="1">
        <v>2018.0</v>
      </c>
      <c r="J2501" s="1" t="s">
        <v>9260</v>
      </c>
      <c r="K2501" s="1" t="s">
        <v>580</v>
      </c>
      <c r="L2501" s="1" t="s">
        <v>9104</v>
      </c>
      <c r="M2501" s="1" t="s">
        <v>18795</v>
      </c>
    </row>
    <row r="2502">
      <c r="A2502" s="1" t="s">
        <v>18796</v>
      </c>
      <c r="B2502" s="1" t="s">
        <v>6</v>
      </c>
      <c r="C2502" s="1" t="s">
        <v>3193</v>
      </c>
      <c r="D2502" s="1"/>
      <c r="E2502" s="1" t="s">
        <v>18797</v>
      </c>
      <c r="F2502" s="1" t="s">
        <v>18798</v>
      </c>
      <c r="G2502" s="1" t="s">
        <v>8545</v>
      </c>
      <c r="H2502" s="1" t="s">
        <v>10212</v>
      </c>
      <c r="I2502" s="1">
        <v>2013.0</v>
      </c>
      <c r="J2502" s="1" t="s">
        <v>8547</v>
      </c>
      <c r="K2502" s="1" t="s">
        <v>557</v>
      </c>
      <c r="L2502" s="1" t="s">
        <v>8709</v>
      </c>
      <c r="M2502" s="1" t="s">
        <v>18799</v>
      </c>
    </row>
    <row r="2503">
      <c r="A2503" s="1" t="s">
        <v>18800</v>
      </c>
      <c r="B2503" s="1" t="s">
        <v>7</v>
      </c>
      <c r="C2503" s="1" t="s">
        <v>3194</v>
      </c>
      <c r="F2503" s="1" t="s">
        <v>18801</v>
      </c>
      <c r="G2503" s="1" t="s">
        <v>10515</v>
      </c>
      <c r="H2503" s="1" t="s">
        <v>9012</v>
      </c>
      <c r="I2503" s="1">
        <v>2018.0</v>
      </c>
      <c r="J2503" s="1" t="s">
        <v>8807</v>
      </c>
      <c r="K2503" s="1" t="s">
        <v>536</v>
      </c>
      <c r="L2503" s="1" t="s">
        <v>9093</v>
      </c>
      <c r="M2503" s="1" t="s">
        <v>18802</v>
      </c>
    </row>
    <row r="2504">
      <c r="A2504" s="1" t="s">
        <v>18803</v>
      </c>
      <c r="B2504" s="1" t="s">
        <v>6</v>
      </c>
      <c r="C2504" s="1" t="s">
        <v>3195</v>
      </c>
      <c r="D2504" s="1"/>
      <c r="E2504" s="1" t="s">
        <v>18804</v>
      </c>
      <c r="F2504" s="1" t="s">
        <v>18805</v>
      </c>
      <c r="G2504" s="1" t="s">
        <v>18806</v>
      </c>
      <c r="H2504" s="1" t="s">
        <v>8540</v>
      </c>
      <c r="I2504" s="1">
        <v>2001.0</v>
      </c>
      <c r="J2504" s="1" t="s">
        <v>8507</v>
      </c>
      <c r="K2504" s="1" t="s">
        <v>720</v>
      </c>
      <c r="L2504" s="1" t="s">
        <v>8709</v>
      </c>
      <c r="M2504" s="1" t="s">
        <v>18807</v>
      </c>
    </row>
    <row r="2505">
      <c r="A2505" s="1" t="s">
        <v>18808</v>
      </c>
      <c r="B2505" s="1" t="s">
        <v>7</v>
      </c>
      <c r="C2505" s="1" t="s">
        <v>3196</v>
      </c>
      <c r="F2505" s="1" t="s">
        <v>18809</v>
      </c>
      <c r="G2505" s="1" t="s">
        <v>8513</v>
      </c>
      <c r="H2505" s="1" t="s">
        <v>18810</v>
      </c>
      <c r="I2505" s="1">
        <v>2012.0</v>
      </c>
      <c r="J2505" s="1" t="s">
        <v>8547</v>
      </c>
      <c r="K2505" s="1" t="s">
        <v>1694</v>
      </c>
      <c r="L2505" s="1" t="s">
        <v>10491</v>
      </c>
      <c r="M2505" s="1" t="s">
        <v>18811</v>
      </c>
    </row>
    <row r="2506">
      <c r="A2506" s="1" t="s">
        <v>18812</v>
      </c>
      <c r="B2506" s="1" t="s">
        <v>7</v>
      </c>
      <c r="C2506" s="1" t="s">
        <v>3197</v>
      </c>
      <c r="D2506" s="1"/>
      <c r="E2506" s="1" t="s">
        <v>18813</v>
      </c>
      <c r="F2506" s="1" t="s">
        <v>18814</v>
      </c>
      <c r="G2506" s="1" t="s">
        <v>8513</v>
      </c>
      <c r="H2506" s="1" t="s">
        <v>18815</v>
      </c>
      <c r="I2506" s="1">
        <v>2019.0</v>
      </c>
      <c r="J2506" s="1" t="s">
        <v>8493</v>
      </c>
      <c r="K2506" s="1" t="s">
        <v>1044</v>
      </c>
      <c r="L2506" s="1" t="s">
        <v>10635</v>
      </c>
      <c r="M2506" s="1" t="s">
        <v>18816</v>
      </c>
    </row>
    <row r="2507">
      <c r="A2507" s="1" t="s">
        <v>18817</v>
      </c>
      <c r="B2507" s="1" t="s">
        <v>6</v>
      </c>
      <c r="C2507" s="1" t="s">
        <v>3198</v>
      </c>
      <c r="D2507" s="1"/>
      <c r="E2507" s="1" t="s">
        <v>18818</v>
      </c>
      <c r="F2507" s="1" t="s">
        <v>18819</v>
      </c>
      <c r="G2507" s="1" t="s">
        <v>18820</v>
      </c>
      <c r="H2507" s="1" t="s">
        <v>8892</v>
      </c>
      <c r="I2507" s="1">
        <v>2003.0</v>
      </c>
      <c r="J2507" s="1" t="s">
        <v>8507</v>
      </c>
      <c r="K2507" s="1" t="s">
        <v>803</v>
      </c>
      <c r="L2507" s="1" t="s">
        <v>8858</v>
      </c>
      <c r="M2507" s="1" t="s">
        <v>18821</v>
      </c>
    </row>
    <row r="2508">
      <c r="A2508" s="1" t="s">
        <v>18822</v>
      </c>
      <c r="B2508" s="1" t="s">
        <v>6</v>
      </c>
      <c r="C2508" s="1" t="s">
        <v>3199</v>
      </c>
      <c r="D2508" s="1"/>
      <c r="E2508" s="1" t="s">
        <v>18823</v>
      </c>
      <c r="F2508" s="1" t="s">
        <v>18824</v>
      </c>
      <c r="G2508" s="1" t="s">
        <v>8545</v>
      </c>
      <c r="H2508" s="1" t="s">
        <v>9646</v>
      </c>
      <c r="I2508" s="1">
        <v>2015.0</v>
      </c>
      <c r="J2508" s="1" t="s">
        <v>8547</v>
      </c>
      <c r="K2508" s="1" t="s">
        <v>610</v>
      </c>
      <c r="L2508" s="1" t="s">
        <v>8620</v>
      </c>
      <c r="M2508" s="1" t="s">
        <v>18825</v>
      </c>
    </row>
    <row r="2509">
      <c r="A2509" s="1" t="s">
        <v>18826</v>
      </c>
      <c r="B2509" s="1" t="s">
        <v>6</v>
      </c>
      <c r="C2509" s="1" t="s">
        <v>3200</v>
      </c>
      <c r="D2509" s="1"/>
      <c r="E2509" s="1" t="s">
        <v>18827</v>
      </c>
      <c r="F2509" s="1" t="s">
        <v>18828</v>
      </c>
      <c r="G2509" s="1" t="s">
        <v>9545</v>
      </c>
      <c r="H2509" s="1" t="s">
        <v>12630</v>
      </c>
      <c r="I2509" s="1">
        <v>2018.0</v>
      </c>
      <c r="J2509" s="1" t="s">
        <v>8493</v>
      </c>
      <c r="K2509" s="1" t="s">
        <v>869</v>
      </c>
      <c r="L2509" s="1" t="s">
        <v>8501</v>
      </c>
      <c r="M2509" s="1" t="s">
        <v>18829</v>
      </c>
    </row>
    <row r="2510">
      <c r="A2510" s="1" t="s">
        <v>18830</v>
      </c>
      <c r="B2510" s="1" t="s">
        <v>7</v>
      </c>
      <c r="C2510" s="1" t="s">
        <v>3201</v>
      </c>
      <c r="F2510" s="1" t="s">
        <v>18831</v>
      </c>
      <c r="G2510" s="1" t="s">
        <v>8513</v>
      </c>
      <c r="H2510" s="1" t="s">
        <v>12594</v>
      </c>
      <c r="I2510" s="1">
        <v>2020.0</v>
      </c>
      <c r="J2510" s="1" t="s">
        <v>8493</v>
      </c>
      <c r="K2510" s="1" t="s">
        <v>1694</v>
      </c>
      <c r="L2510" s="1" t="s">
        <v>10273</v>
      </c>
      <c r="M2510" s="1" t="s">
        <v>18832</v>
      </c>
    </row>
    <row r="2511">
      <c r="A2511" s="1" t="s">
        <v>18833</v>
      </c>
      <c r="B2511" s="1" t="s">
        <v>7</v>
      </c>
      <c r="C2511" s="1" t="s">
        <v>3202</v>
      </c>
      <c r="F2511" s="1" t="s">
        <v>18834</v>
      </c>
      <c r="G2511" s="1" t="s">
        <v>8655</v>
      </c>
      <c r="H2511" s="1" t="s">
        <v>9783</v>
      </c>
      <c r="I2511" s="1">
        <v>2020.0</v>
      </c>
      <c r="J2511" s="1" t="s">
        <v>8493</v>
      </c>
      <c r="K2511" s="1" t="s">
        <v>536</v>
      </c>
      <c r="L2511" s="1" t="s">
        <v>8565</v>
      </c>
      <c r="M2511" s="1" t="s">
        <v>18835</v>
      </c>
    </row>
    <row r="2512">
      <c r="A2512" s="1" t="s">
        <v>18836</v>
      </c>
      <c r="B2512" s="1" t="s">
        <v>6</v>
      </c>
      <c r="C2512" s="1" t="s">
        <v>436</v>
      </c>
      <c r="D2512" s="1"/>
      <c r="E2512" s="1" t="s">
        <v>18837</v>
      </c>
      <c r="F2512" s="1" t="s">
        <v>18838</v>
      </c>
      <c r="G2512" s="1" t="s">
        <v>13005</v>
      </c>
      <c r="H2512" s="1" t="s">
        <v>9092</v>
      </c>
      <c r="I2512" s="1">
        <v>2008.0</v>
      </c>
      <c r="J2512" s="1" t="s">
        <v>8507</v>
      </c>
      <c r="K2512" s="1" t="s">
        <v>567</v>
      </c>
      <c r="L2512" s="1" t="s">
        <v>8522</v>
      </c>
      <c r="M2512" s="1" t="s">
        <v>18839</v>
      </c>
    </row>
    <row r="2513">
      <c r="A2513" s="1" t="s">
        <v>18840</v>
      </c>
      <c r="B2513" s="1" t="s">
        <v>7</v>
      </c>
      <c r="C2513" s="1" t="s">
        <v>3203</v>
      </c>
      <c r="F2513" s="1" t="s">
        <v>18841</v>
      </c>
      <c r="G2513" s="1" t="s">
        <v>8638</v>
      </c>
      <c r="H2513" s="1" t="s">
        <v>10974</v>
      </c>
      <c r="I2513" s="1">
        <v>2017.0</v>
      </c>
      <c r="J2513" s="1" t="s">
        <v>8613</v>
      </c>
      <c r="K2513" s="1" t="s">
        <v>536</v>
      </c>
      <c r="L2513" s="1" t="s">
        <v>8640</v>
      </c>
      <c r="M2513" s="1" t="s">
        <v>18842</v>
      </c>
    </row>
    <row r="2514">
      <c r="A2514" s="1" t="s">
        <v>18843</v>
      </c>
      <c r="B2514" s="1" t="s">
        <v>7</v>
      </c>
      <c r="C2514" s="1" t="s">
        <v>3204</v>
      </c>
      <c r="F2514" s="1" t="s">
        <v>18844</v>
      </c>
      <c r="G2514" s="1" t="s">
        <v>8513</v>
      </c>
      <c r="H2514" s="1" t="s">
        <v>16042</v>
      </c>
      <c r="I2514" s="1">
        <v>2020.0</v>
      </c>
      <c r="J2514" s="1" t="s">
        <v>8493</v>
      </c>
      <c r="K2514" s="1" t="s">
        <v>536</v>
      </c>
      <c r="L2514" s="1" t="s">
        <v>10491</v>
      </c>
      <c r="M2514" s="1" t="s">
        <v>18845</v>
      </c>
    </row>
    <row r="2515">
      <c r="A2515" s="1" t="s">
        <v>18846</v>
      </c>
      <c r="B2515" s="1" t="s">
        <v>7</v>
      </c>
      <c r="C2515" s="1" t="s">
        <v>3205</v>
      </c>
      <c r="F2515" s="1" t="s">
        <v>18847</v>
      </c>
      <c r="G2515" s="1" t="s">
        <v>8611</v>
      </c>
      <c r="H2515" s="1" t="s">
        <v>9033</v>
      </c>
      <c r="I2515" s="1">
        <v>2017.0</v>
      </c>
      <c r="J2515" s="1" t="s">
        <v>8547</v>
      </c>
      <c r="K2515" s="1" t="s">
        <v>571</v>
      </c>
      <c r="L2515" s="1" t="s">
        <v>8821</v>
      </c>
      <c r="M2515" s="1" t="s">
        <v>18848</v>
      </c>
    </row>
    <row r="2516">
      <c r="A2516" s="1" t="s">
        <v>18849</v>
      </c>
      <c r="B2516" s="1" t="s">
        <v>7</v>
      </c>
      <c r="C2516" s="1" t="s">
        <v>3206</v>
      </c>
      <c r="F2516" s="1" t="s">
        <v>18850</v>
      </c>
      <c r="G2516" s="1" t="s">
        <v>8722</v>
      </c>
      <c r="H2516" s="1" t="s">
        <v>18851</v>
      </c>
      <c r="I2516" s="1">
        <v>2013.0</v>
      </c>
      <c r="J2516" s="1" t="s">
        <v>8613</v>
      </c>
      <c r="K2516" s="1" t="s">
        <v>628</v>
      </c>
      <c r="L2516" s="1" t="s">
        <v>9098</v>
      </c>
      <c r="M2516" s="1" t="s">
        <v>18852</v>
      </c>
    </row>
    <row r="2517">
      <c r="A2517" s="1" t="s">
        <v>18853</v>
      </c>
      <c r="B2517" s="1" t="s">
        <v>6</v>
      </c>
      <c r="C2517" s="1" t="s">
        <v>3207</v>
      </c>
      <c r="D2517" s="1"/>
      <c r="E2517" s="1" t="s">
        <v>15872</v>
      </c>
      <c r="F2517" s="1" t="s">
        <v>18854</v>
      </c>
      <c r="G2517" s="1" t="s">
        <v>8545</v>
      </c>
      <c r="H2517" s="1" t="s">
        <v>8965</v>
      </c>
      <c r="I2517" s="1">
        <v>2013.0</v>
      </c>
      <c r="J2517" s="1" t="s">
        <v>8493</v>
      </c>
      <c r="K2517" s="1" t="s">
        <v>528</v>
      </c>
      <c r="L2517" s="1" t="s">
        <v>9215</v>
      </c>
      <c r="M2517" s="1" t="s">
        <v>18855</v>
      </c>
    </row>
    <row r="2518">
      <c r="A2518" s="1" t="s">
        <v>18856</v>
      </c>
      <c r="B2518" s="1" t="s">
        <v>6</v>
      </c>
      <c r="C2518" s="1" t="s">
        <v>3208</v>
      </c>
      <c r="D2518" s="1"/>
      <c r="E2518" s="1" t="s">
        <v>12624</v>
      </c>
      <c r="F2518" s="1" t="s">
        <v>18857</v>
      </c>
      <c r="G2518" s="1" t="s">
        <v>8513</v>
      </c>
      <c r="H2518" s="1" t="s">
        <v>16223</v>
      </c>
      <c r="I2518" s="1">
        <v>2019.0</v>
      </c>
      <c r="J2518" s="1" t="s">
        <v>8515</v>
      </c>
      <c r="K2518" s="1" t="s">
        <v>700</v>
      </c>
      <c r="L2518" s="1" t="s">
        <v>9104</v>
      </c>
      <c r="M2518" s="1" t="s">
        <v>18858</v>
      </c>
    </row>
    <row r="2519">
      <c r="A2519" s="1" t="s">
        <v>18859</v>
      </c>
      <c r="B2519" s="1" t="s">
        <v>6</v>
      </c>
      <c r="C2519" s="1" t="s">
        <v>3209</v>
      </c>
      <c r="D2519" s="1"/>
      <c r="E2519" s="1" t="s">
        <v>18860</v>
      </c>
      <c r="F2519" s="1" t="s">
        <v>18861</v>
      </c>
      <c r="G2519" s="1" t="s">
        <v>8545</v>
      </c>
      <c r="H2519" s="1" t="s">
        <v>9793</v>
      </c>
      <c r="I2519" s="1">
        <v>2012.0</v>
      </c>
      <c r="J2519" s="1" t="s">
        <v>8547</v>
      </c>
      <c r="K2519" s="1" t="s">
        <v>876</v>
      </c>
      <c r="L2519" s="1" t="s">
        <v>9084</v>
      </c>
      <c r="M2519" s="1" t="s">
        <v>18862</v>
      </c>
    </row>
    <row r="2520">
      <c r="A2520" s="1" t="s">
        <v>18863</v>
      </c>
      <c r="B2520" s="1" t="s">
        <v>6</v>
      </c>
      <c r="C2520" s="1" t="s">
        <v>3210</v>
      </c>
      <c r="D2520" s="1"/>
      <c r="E2520" s="1" t="s">
        <v>18864</v>
      </c>
      <c r="F2520" s="1" t="s">
        <v>18865</v>
      </c>
      <c r="G2520" s="1" t="s">
        <v>10097</v>
      </c>
      <c r="H2520" s="1" t="s">
        <v>13253</v>
      </c>
      <c r="I2520" s="1">
        <v>2014.0</v>
      </c>
      <c r="J2520" s="1" t="s">
        <v>8547</v>
      </c>
      <c r="K2520" s="1" t="s">
        <v>1134</v>
      </c>
      <c r="L2520" s="1" t="s">
        <v>18543</v>
      </c>
      <c r="M2520" s="1" t="s">
        <v>18866</v>
      </c>
    </row>
    <row r="2521">
      <c r="A2521" s="1" t="s">
        <v>18867</v>
      </c>
      <c r="B2521" s="1" t="s">
        <v>6</v>
      </c>
      <c r="C2521" s="1" t="s">
        <v>3211</v>
      </c>
      <c r="D2521" s="1"/>
      <c r="E2521" s="1" t="s">
        <v>18864</v>
      </c>
      <c r="F2521" s="1" t="s">
        <v>18868</v>
      </c>
      <c r="G2521" s="1" t="s">
        <v>10097</v>
      </c>
      <c r="H2521" s="1" t="s">
        <v>13253</v>
      </c>
      <c r="I2521" s="1">
        <v>2015.0</v>
      </c>
      <c r="J2521" s="1" t="s">
        <v>8547</v>
      </c>
      <c r="K2521" s="1" t="s">
        <v>532</v>
      </c>
      <c r="L2521" s="1" t="s">
        <v>18543</v>
      </c>
      <c r="M2521" s="1" t="s">
        <v>18869</v>
      </c>
    </row>
    <row r="2522">
      <c r="A2522" s="1" t="s">
        <v>18870</v>
      </c>
      <c r="B2522" s="1" t="s">
        <v>6</v>
      </c>
      <c r="C2522" s="1" t="s">
        <v>3212</v>
      </c>
      <c r="D2522" s="1"/>
      <c r="E2522" s="1" t="s">
        <v>18871</v>
      </c>
      <c r="F2522" s="1" t="s">
        <v>18872</v>
      </c>
      <c r="G2522" s="1" t="s">
        <v>8513</v>
      </c>
      <c r="H2522" s="1" t="s">
        <v>11905</v>
      </c>
      <c r="I2522" s="1">
        <v>2017.0</v>
      </c>
      <c r="J2522" s="1" t="s">
        <v>8493</v>
      </c>
      <c r="K2522" s="1" t="s">
        <v>851</v>
      </c>
      <c r="L2522" s="1" t="s">
        <v>9425</v>
      </c>
      <c r="M2522" s="1" t="s">
        <v>18873</v>
      </c>
    </row>
    <row r="2523">
      <c r="A2523" s="1" t="s">
        <v>18874</v>
      </c>
      <c r="B2523" s="1" t="s">
        <v>6</v>
      </c>
      <c r="C2523" s="1" t="s">
        <v>3213</v>
      </c>
      <c r="D2523" s="1"/>
      <c r="E2523" s="1" t="s">
        <v>18875</v>
      </c>
      <c r="H2523" s="1" t="s">
        <v>9409</v>
      </c>
      <c r="I2523" s="1">
        <v>2019.0</v>
      </c>
      <c r="J2523" s="1" t="s">
        <v>8493</v>
      </c>
      <c r="K2523" s="1" t="s">
        <v>803</v>
      </c>
      <c r="L2523" s="1" t="s">
        <v>8646</v>
      </c>
      <c r="M2523" s="1" t="s">
        <v>18876</v>
      </c>
    </row>
    <row r="2524">
      <c r="A2524" s="1" t="s">
        <v>18877</v>
      </c>
      <c r="B2524" s="1" t="s">
        <v>6</v>
      </c>
      <c r="C2524" s="1" t="s">
        <v>3214</v>
      </c>
      <c r="D2524" s="1"/>
      <c r="E2524" s="1" t="s">
        <v>18878</v>
      </c>
      <c r="F2524" s="1" t="s">
        <v>18879</v>
      </c>
      <c r="G2524" s="1" t="s">
        <v>8513</v>
      </c>
      <c r="H2524" s="1" t="s">
        <v>8540</v>
      </c>
      <c r="I2524" s="1">
        <v>1978.0</v>
      </c>
      <c r="J2524" s="1" t="s">
        <v>9260</v>
      </c>
      <c r="K2524" s="1" t="s">
        <v>563</v>
      </c>
      <c r="L2524" s="1" t="s">
        <v>18459</v>
      </c>
      <c r="M2524" s="1" t="s">
        <v>18880</v>
      </c>
    </row>
    <row r="2525">
      <c r="A2525" s="1" t="s">
        <v>18881</v>
      </c>
      <c r="B2525" s="1" t="s">
        <v>7</v>
      </c>
      <c r="C2525" s="1" t="s">
        <v>3215</v>
      </c>
      <c r="F2525" s="1" t="s">
        <v>18882</v>
      </c>
      <c r="G2525" s="1" t="s">
        <v>8611</v>
      </c>
      <c r="H2525" s="1" t="s">
        <v>18883</v>
      </c>
      <c r="I2525" s="1">
        <v>2016.0</v>
      </c>
      <c r="J2525" s="1" t="s">
        <v>8613</v>
      </c>
      <c r="K2525" s="1" t="s">
        <v>571</v>
      </c>
      <c r="L2525" s="1" t="s">
        <v>8821</v>
      </c>
      <c r="M2525" s="1" t="s">
        <v>18884</v>
      </c>
    </row>
    <row r="2526">
      <c r="A2526" s="1" t="s">
        <v>18885</v>
      </c>
      <c r="B2526" s="1" t="s">
        <v>7</v>
      </c>
      <c r="C2526" s="1" t="s">
        <v>3216</v>
      </c>
      <c r="F2526" s="1" t="s">
        <v>18886</v>
      </c>
      <c r="G2526" s="1" t="s">
        <v>8513</v>
      </c>
      <c r="H2526" s="1" t="s">
        <v>16402</v>
      </c>
      <c r="I2526" s="1">
        <v>2017.0</v>
      </c>
      <c r="J2526" s="1" t="s">
        <v>8547</v>
      </c>
      <c r="K2526" s="1" t="s">
        <v>571</v>
      </c>
      <c r="L2526" s="1" t="s">
        <v>8668</v>
      </c>
      <c r="M2526" s="1" t="s">
        <v>18887</v>
      </c>
    </row>
    <row r="2527">
      <c r="A2527" s="1" t="s">
        <v>18888</v>
      </c>
      <c r="B2527" s="1" t="s">
        <v>7</v>
      </c>
      <c r="C2527" s="1" t="s">
        <v>3217</v>
      </c>
      <c r="F2527" s="1" t="s">
        <v>18889</v>
      </c>
      <c r="G2527" s="1" t="s">
        <v>8638</v>
      </c>
      <c r="H2527" s="1" t="s">
        <v>18441</v>
      </c>
      <c r="I2527" s="1">
        <v>2020.0</v>
      </c>
      <c r="J2527" s="1" t="s">
        <v>8493</v>
      </c>
      <c r="K2527" s="1" t="s">
        <v>571</v>
      </c>
      <c r="L2527" s="1" t="s">
        <v>10299</v>
      </c>
      <c r="M2527" s="1" t="s">
        <v>18890</v>
      </c>
    </row>
    <row r="2528">
      <c r="A2528" s="1" t="s">
        <v>18891</v>
      </c>
      <c r="B2528" s="1" t="s">
        <v>7</v>
      </c>
      <c r="C2528" s="1" t="s">
        <v>3218</v>
      </c>
      <c r="G2528" s="1" t="s">
        <v>8611</v>
      </c>
      <c r="H2528" s="1" t="s">
        <v>8985</v>
      </c>
      <c r="I2528" s="1">
        <v>2017.0</v>
      </c>
      <c r="J2528" s="1" t="s">
        <v>8613</v>
      </c>
      <c r="K2528" s="1" t="s">
        <v>536</v>
      </c>
      <c r="L2528" s="1" t="s">
        <v>8796</v>
      </c>
      <c r="M2528" s="1" t="s">
        <v>18892</v>
      </c>
    </row>
    <row r="2529">
      <c r="A2529" s="1" t="s">
        <v>18893</v>
      </c>
      <c r="B2529" s="1" t="s">
        <v>6</v>
      </c>
      <c r="C2529" s="1" t="s">
        <v>3219</v>
      </c>
      <c r="D2529" s="1"/>
      <c r="E2529" s="1" t="s">
        <v>18894</v>
      </c>
      <c r="F2529" s="1" t="s">
        <v>18895</v>
      </c>
      <c r="G2529" s="1" t="s">
        <v>8513</v>
      </c>
      <c r="H2529" s="1" t="s">
        <v>9756</v>
      </c>
      <c r="I2529" s="1">
        <v>2016.0</v>
      </c>
      <c r="J2529" s="1" t="s">
        <v>9260</v>
      </c>
      <c r="K2529" s="1" t="s">
        <v>896</v>
      </c>
      <c r="L2529" s="1" t="s">
        <v>9261</v>
      </c>
      <c r="M2529" s="1" t="s">
        <v>18896</v>
      </c>
    </row>
    <row r="2530">
      <c r="A2530" s="1" t="s">
        <v>18897</v>
      </c>
      <c r="B2530" s="1" t="s">
        <v>7</v>
      </c>
      <c r="C2530" s="1" t="s">
        <v>3220</v>
      </c>
      <c r="G2530" s="1" t="s">
        <v>8611</v>
      </c>
      <c r="H2530" s="1" t="s">
        <v>13614</v>
      </c>
      <c r="I2530" s="1">
        <v>2019.0</v>
      </c>
      <c r="J2530" s="1" t="s">
        <v>8547</v>
      </c>
      <c r="K2530" s="1" t="s">
        <v>536</v>
      </c>
      <c r="L2530" s="1" t="s">
        <v>10112</v>
      </c>
      <c r="M2530" s="1" t="s">
        <v>18898</v>
      </c>
    </row>
    <row r="2531">
      <c r="A2531" s="1" t="s">
        <v>18899</v>
      </c>
      <c r="B2531" s="1" t="s">
        <v>7</v>
      </c>
      <c r="C2531" s="1" t="s">
        <v>3221</v>
      </c>
      <c r="F2531" s="1" t="s">
        <v>18900</v>
      </c>
      <c r="G2531" s="1" t="s">
        <v>9297</v>
      </c>
      <c r="H2531" s="1" t="s">
        <v>9128</v>
      </c>
      <c r="I2531" s="1">
        <v>2019.0</v>
      </c>
      <c r="J2531" s="1" t="s">
        <v>8493</v>
      </c>
      <c r="K2531" s="1" t="s">
        <v>536</v>
      </c>
      <c r="L2531" s="1" t="s">
        <v>8717</v>
      </c>
      <c r="M2531" s="1" t="s">
        <v>18901</v>
      </c>
    </row>
    <row r="2532">
      <c r="A2532" s="1" t="s">
        <v>18902</v>
      </c>
      <c r="B2532" s="1" t="s">
        <v>7</v>
      </c>
      <c r="C2532" s="1" t="s">
        <v>3222</v>
      </c>
      <c r="F2532" s="1" t="s">
        <v>18903</v>
      </c>
      <c r="G2532" s="1" t="s">
        <v>17592</v>
      </c>
      <c r="H2532" s="1" t="s">
        <v>13614</v>
      </c>
      <c r="I2532" s="1">
        <v>2019.0</v>
      </c>
      <c r="J2532" s="1" t="s">
        <v>9076</v>
      </c>
      <c r="K2532" s="1" t="s">
        <v>536</v>
      </c>
      <c r="L2532" s="1" t="s">
        <v>9666</v>
      </c>
      <c r="M2532" s="1" t="s">
        <v>18904</v>
      </c>
    </row>
    <row r="2533">
      <c r="A2533" s="1" t="s">
        <v>18905</v>
      </c>
      <c r="B2533" s="1" t="s">
        <v>7</v>
      </c>
      <c r="C2533" s="1" t="s">
        <v>3223</v>
      </c>
      <c r="F2533" s="1" t="s">
        <v>18906</v>
      </c>
      <c r="G2533" s="1" t="s">
        <v>10354</v>
      </c>
      <c r="H2533" s="1" t="s">
        <v>9097</v>
      </c>
      <c r="I2533" s="1">
        <v>2019.0</v>
      </c>
      <c r="J2533" s="1" t="s">
        <v>8493</v>
      </c>
      <c r="K2533" s="1" t="s">
        <v>536</v>
      </c>
      <c r="L2533" s="1" t="s">
        <v>11156</v>
      </c>
      <c r="M2533" s="1" t="s">
        <v>18907</v>
      </c>
    </row>
    <row r="2534">
      <c r="A2534" s="1" t="s">
        <v>18908</v>
      </c>
      <c r="B2534" s="1" t="s">
        <v>6</v>
      </c>
      <c r="C2534" s="1" t="s">
        <v>3224</v>
      </c>
      <c r="D2534" s="1"/>
      <c r="E2534" s="1" t="s">
        <v>12998</v>
      </c>
      <c r="F2534" s="1" t="s">
        <v>18909</v>
      </c>
      <c r="G2534" s="1" t="s">
        <v>8513</v>
      </c>
      <c r="H2534" s="1" t="s">
        <v>18910</v>
      </c>
      <c r="I2534" s="1">
        <v>2015.0</v>
      </c>
      <c r="J2534" s="1" t="s">
        <v>8507</v>
      </c>
      <c r="K2534" s="1" t="s">
        <v>538</v>
      </c>
      <c r="L2534" s="1" t="s">
        <v>8858</v>
      </c>
      <c r="M2534" s="1" t="s">
        <v>18911</v>
      </c>
    </row>
    <row r="2535">
      <c r="A2535" s="1" t="s">
        <v>18912</v>
      </c>
      <c r="B2535" s="1" t="s">
        <v>6</v>
      </c>
      <c r="C2535" s="1" t="s">
        <v>3225</v>
      </c>
      <c r="D2535" s="1"/>
      <c r="E2535" s="1" t="s">
        <v>18913</v>
      </c>
      <c r="F2535" s="1" t="s">
        <v>18914</v>
      </c>
      <c r="G2535" s="1" t="s">
        <v>8588</v>
      </c>
      <c r="H2535" s="1" t="s">
        <v>9860</v>
      </c>
      <c r="I2535" s="1">
        <v>2016.0</v>
      </c>
      <c r="J2535" s="1" t="s">
        <v>8493</v>
      </c>
      <c r="K2535" s="1" t="s">
        <v>582</v>
      </c>
      <c r="L2535" s="1" t="s">
        <v>10416</v>
      </c>
      <c r="M2535" s="1" t="s">
        <v>18915</v>
      </c>
    </row>
    <row r="2536">
      <c r="A2536" s="1" t="s">
        <v>18916</v>
      </c>
      <c r="B2536" s="1" t="s">
        <v>7</v>
      </c>
      <c r="C2536" s="1" t="s">
        <v>3226</v>
      </c>
      <c r="F2536" s="1" t="s">
        <v>18917</v>
      </c>
      <c r="G2536" s="1" t="s">
        <v>8513</v>
      </c>
      <c r="H2536" s="1" t="s">
        <v>9512</v>
      </c>
      <c r="I2536" s="1">
        <v>2020.0</v>
      </c>
      <c r="J2536" s="1" t="s">
        <v>8613</v>
      </c>
      <c r="K2536" s="1" t="s">
        <v>526</v>
      </c>
      <c r="L2536" s="1" t="s">
        <v>18918</v>
      </c>
      <c r="M2536" s="1" t="s">
        <v>18919</v>
      </c>
    </row>
    <row r="2537">
      <c r="A2537" s="1" t="s">
        <v>18920</v>
      </c>
      <c r="B2537" s="1" t="s">
        <v>7</v>
      </c>
      <c r="C2537" s="1" t="s">
        <v>3227</v>
      </c>
      <c r="F2537" s="1" t="s">
        <v>18921</v>
      </c>
      <c r="G2537" s="1" t="s">
        <v>8513</v>
      </c>
      <c r="H2537" s="1" t="s">
        <v>9878</v>
      </c>
      <c r="I2537" s="1">
        <v>2020.0</v>
      </c>
      <c r="J2537" s="1" t="s">
        <v>8547</v>
      </c>
      <c r="K2537" s="1" t="s">
        <v>1044</v>
      </c>
      <c r="L2537" s="1" t="s">
        <v>9826</v>
      </c>
      <c r="M2537" s="1" t="s">
        <v>18922</v>
      </c>
    </row>
    <row r="2538">
      <c r="A2538" s="1" t="s">
        <v>18923</v>
      </c>
      <c r="B2538" s="1" t="s">
        <v>6</v>
      </c>
      <c r="C2538" s="1" t="s">
        <v>3228</v>
      </c>
      <c r="D2538" s="1"/>
      <c r="E2538" s="1" t="s">
        <v>18924</v>
      </c>
      <c r="F2538" s="1" t="s">
        <v>18925</v>
      </c>
      <c r="G2538" s="1" t="s">
        <v>8611</v>
      </c>
      <c r="H2538" s="1" t="s">
        <v>18926</v>
      </c>
      <c r="I2538" s="1">
        <v>2018.0</v>
      </c>
      <c r="J2538" s="1" t="s">
        <v>8493</v>
      </c>
      <c r="K2538" s="1" t="s">
        <v>1593</v>
      </c>
      <c r="L2538" s="1" t="s">
        <v>9641</v>
      </c>
      <c r="M2538" s="1" t="s">
        <v>18927</v>
      </c>
    </row>
    <row r="2539">
      <c r="A2539" s="1" t="s">
        <v>18928</v>
      </c>
      <c r="B2539" s="1" t="s">
        <v>6</v>
      </c>
      <c r="C2539" s="1" t="s">
        <v>3229</v>
      </c>
      <c r="D2539" s="1"/>
      <c r="E2539" s="1" t="s">
        <v>18929</v>
      </c>
      <c r="F2539" s="1" t="s">
        <v>18930</v>
      </c>
      <c r="G2539" s="1" t="s">
        <v>8990</v>
      </c>
      <c r="H2539" s="1" t="s">
        <v>18931</v>
      </c>
      <c r="I2539" s="1">
        <v>2019.0</v>
      </c>
      <c r="J2539" s="1" t="s">
        <v>8493</v>
      </c>
      <c r="K2539" s="1" t="s">
        <v>1196</v>
      </c>
      <c r="L2539" s="1" t="s">
        <v>9641</v>
      </c>
      <c r="M2539" s="1" t="s">
        <v>18932</v>
      </c>
    </row>
    <row r="2540">
      <c r="A2540" s="1" t="s">
        <v>18933</v>
      </c>
      <c r="B2540" s="1" t="s">
        <v>7</v>
      </c>
      <c r="C2540" s="1" t="s">
        <v>3230</v>
      </c>
      <c r="F2540" s="1" t="s">
        <v>18934</v>
      </c>
      <c r="G2540" s="1" t="s">
        <v>8513</v>
      </c>
      <c r="H2540" s="1" t="s">
        <v>14156</v>
      </c>
      <c r="I2540" s="1">
        <v>2019.0</v>
      </c>
      <c r="J2540" s="1" t="s">
        <v>8547</v>
      </c>
      <c r="K2540" s="1" t="s">
        <v>3231</v>
      </c>
      <c r="L2540" s="1" t="s">
        <v>12251</v>
      </c>
      <c r="M2540" s="1" t="s">
        <v>18935</v>
      </c>
    </row>
    <row r="2541">
      <c r="A2541" s="1" t="s">
        <v>18936</v>
      </c>
      <c r="B2541" s="1" t="s">
        <v>6</v>
      </c>
      <c r="C2541" s="1" t="s">
        <v>3232</v>
      </c>
      <c r="D2541" s="1"/>
      <c r="E2541" s="1" t="s">
        <v>18937</v>
      </c>
      <c r="F2541" s="1" t="s">
        <v>18938</v>
      </c>
      <c r="G2541" s="1" t="s">
        <v>8672</v>
      </c>
      <c r="H2541" s="1" t="s">
        <v>18939</v>
      </c>
      <c r="I2541" s="1">
        <v>2015.0</v>
      </c>
      <c r="J2541" s="1" t="s">
        <v>8507</v>
      </c>
      <c r="K2541" s="1" t="s">
        <v>640</v>
      </c>
      <c r="L2541" s="1" t="s">
        <v>8783</v>
      </c>
      <c r="M2541" s="1" t="s">
        <v>18940</v>
      </c>
    </row>
    <row r="2542">
      <c r="A2542" s="1" t="s">
        <v>18941</v>
      </c>
      <c r="B2542" s="1" t="s">
        <v>6</v>
      </c>
      <c r="C2542" s="1" t="s">
        <v>3233</v>
      </c>
      <c r="F2542" s="1" t="s">
        <v>18942</v>
      </c>
      <c r="G2542" s="1" t="s">
        <v>8661</v>
      </c>
      <c r="H2542" s="1" t="s">
        <v>15204</v>
      </c>
      <c r="I2542" s="1">
        <v>2017.0</v>
      </c>
      <c r="J2542" s="1" t="s">
        <v>8493</v>
      </c>
      <c r="K2542" s="1" t="s">
        <v>700</v>
      </c>
      <c r="L2542" s="1" t="s">
        <v>9641</v>
      </c>
      <c r="M2542" s="1" t="s">
        <v>18943</v>
      </c>
    </row>
    <row r="2543">
      <c r="A2543" s="1" t="s">
        <v>18944</v>
      </c>
      <c r="B2543" s="1" t="s">
        <v>6</v>
      </c>
      <c r="C2543" s="1" t="s">
        <v>3234</v>
      </c>
      <c r="D2543" s="1"/>
      <c r="E2543" s="1" t="s">
        <v>18945</v>
      </c>
      <c r="G2543" s="1" t="s">
        <v>8513</v>
      </c>
      <c r="H2543" s="1" t="s">
        <v>9287</v>
      </c>
      <c r="I2543" s="1">
        <v>2016.0</v>
      </c>
      <c r="J2543" s="1" t="s">
        <v>8493</v>
      </c>
      <c r="K2543" s="1" t="s">
        <v>597</v>
      </c>
      <c r="L2543" s="1" t="s">
        <v>8646</v>
      </c>
      <c r="M2543" s="1" t="s">
        <v>18946</v>
      </c>
    </row>
    <row r="2544">
      <c r="A2544" s="1" t="s">
        <v>18947</v>
      </c>
      <c r="B2544" s="1" t="s">
        <v>6</v>
      </c>
      <c r="C2544" s="1" t="s">
        <v>3235</v>
      </c>
      <c r="D2544" s="1"/>
      <c r="E2544" s="1" t="s">
        <v>18948</v>
      </c>
      <c r="F2544" s="1" t="s">
        <v>18949</v>
      </c>
      <c r="G2544" s="1" t="s">
        <v>8672</v>
      </c>
      <c r="H2544" s="1" t="s">
        <v>12797</v>
      </c>
      <c r="I2544" s="1">
        <v>2018.0</v>
      </c>
      <c r="J2544" s="1" t="s">
        <v>8507</v>
      </c>
      <c r="K2544" s="1" t="s">
        <v>599</v>
      </c>
      <c r="L2544" s="1" t="s">
        <v>8831</v>
      </c>
      <c r="M2544" s="1" t="s">
        <v>18950</v>
      </c>
    </row>
    <row r="2545">
      <c r="A2545" s="1" t="s">
        <v>18951</v>
      </c>
      <c r="B2545" s="1" t="s">
        <v>7</v>
      </c>
      <c r="C2545" s="1" t="s">
        <v>3236</v>
      </c>
      <c r="F2545" s="1" t="s">
        <v>18952</v>
      </c>
      <c r="G2545" s="1" t="s">
        <v>8777</v>
      </c>
      <c r="H2545" s="1" t="s">
        <v>14332</v>
      </c>
      <c r="I2545" s="1">
        <v>2018.0</v>
      </c>
      <c r="J2545" s="1" t="s">
        <v>8807</v>
      </c>
      <c r="K2545" s="1" t="s">
        <v>571</v>
      </c>
      <c r="L2545" s="1" t="s">
        <v>10380</v>
      </c>
      <c r="M2545" s="1" t="s">
        <v>18953</v>
      </c>
    </row>
    <row r="2546">
      <c r="A2546" s="1" t="s">
        <v>18954</v>
      </c>
      <c r="B2546" s="1" t="s">
        <v>6</v>
      </c>
      <c r="C2546" s="1" t="s">
        <v>3237</v>
      </c>
      <c r="D2546" s="1"/>
      <c r="E2546" s="1" t="s">
        <v>18955</v>
      </c>
      <c r="G2546" s="1" t="s">
        <v>8513</v>
      </c>
      <c r="H2546" s="1" t="s">
        <v>14791</v>
      </c>
      <c r="I2546" s="1">
        <v>2016.0</v>
      </c>
      <c r="J2546" s="1" t="s">
        <v>8613</v>
      </c>
      <c r="K2546" s="1" t="s">
        <v>664</v>
      </c>
      <c r="L2546" s="1" t="s">
        <v>9656</v>
      </c>
      <c r="M2546" s="1" t="s">
        <v>18956</v>
      </c>
    </row>
    <row r="2547">
      <c r="A2547" s="1" t="s">
        <v>18957</v>
      </c>
      <c r="B2547" s="1" t="s">
        <v>6</v>
      </c>
      <c r="C2547" s="1" t="s">
        <v>3238</v>
      </c>
      <c r="D2547" s="1"/>
      <c r="E2547" s="1" t="s">
        <v>18958</v>
      </c>
      <c r="F2547" s="1" t="s">
        <v>18959</v>
      </c>
      <c r="G2547" s="1" t="s">
        <v>8513</v>
      </c>
      <c r="H2547" s="1" t="s">
        <v>13274</v>
      </c>
      <c r="I2547" s="1">
        <v>2016.0</v>
      </c>
      <c r="J2547" s="1" t="s">
        <v>9316</v>
      </c>
      <c r="K2547" s="1" t="s">
        <v>530</v>
      </c>
      <c r="L2547" s="1" t="s">
        <v>15314</v>
      </c>
      <c r="M2547" s="1" t="s">
        <v>18960</v>
      </c>
    </row>
    <row r="2548">
      <c r="A2548" s="1" t="s">
        <v>18961</v>
      </c>
      <c r="B2548" s="1" t="s">
        <v>6</v>
      </c>
      <c r="C2548" s="1" t="s">
        <v>3239</v>
      </c>
      <c r="D2548" s="1"/>
      <c r="E2548" s="1" t="s">
        <v>18962</v>
      </c>
      <c r="F2548" s="1" t="s">
        <v>18963</v>
      </c>
      <c r="G2548" s="1" t="s">
        <v>18964</v>
      </c>
      <c r="H2548" s="1" t="s">
        <v>14391</v>
      </c>
      <c r="I2548" s="1">
        <v>2019.0</v>
      </c>
      <c r="J2548" s="1" t="s">
        <v>8680</v>
      </c>
      <c r="K2548" s="1" t="s">
        <v>1579</v>
      </c>
      <c r="L2548" s="1" t="s">
        <v>8663</v>
      </c>
      <c r="M2548" s="1" t="s">
        <v>18965</v>
      </c>
    </row>
    <row r="2549">
      <c r="A2549" s="1" t="s">
        <v>18966</v>
      </c>
      <c r="B2549" s="1" t="s">
        <v>6</v>
      </c>
      <c r="C2549" s="1" t="s">
        <v>3240</v>
      </c>
      <c r="D2549" s="1"/>
      <c r="E2549" s="1" t="s">
        <v>18967</v>
      </c>
      <c r="F2549" s="1" t="s">
        <v>18968</v>
      </c>
      <c r="G2549" s="1" t="s">
        <v>8513</v>
      </c>
      <c r="H2549" s="1" t="s">
        <v>14755</v>
      </c>
      <c r="I2549" s="1">
        <v>2020.0</v>
      </c>
      <c r="J2549" s="1" t="s">
        <v>8507</v>
      </c>
      <c r="K2549" s="1" t="s">
        <v>573</v>
      </c>
      <c r="L2549" s="1" t="s">
        <v>8691</v>
      </c>
      <c r="M2549" s="1" t="s">
        <v>18969</v>
      </c>
    </row>
    <row r="2550">
      <c r="A2550" s="1" t="s">
        <v>18970</v>
      </c>
      <c r="B2550" s="1" t="s">
        <v>6</v>
      </c>
      <c r="C2550" s="1" t="s">
        <v>3241</v>
      </c>
      <c r="D2550" s="1"/>
      <c r="E2550" s="1" t="s">
        <v>16700</v>
      </c>
      <c r="G2550" s="1" t="s">
        <v>8990</v>
      </c>
      <c r="H2550" s="1" t="s">
        <v>12945</v>
      </c>
      <c r="I2550" s="1">
        <v>2020.0</v>
      </c>
      <c r="J2550" s="1" t="s">
        <v>8547</v>
      </c>
      <c r="K2550" s="1" t="s">
        <v>538</v>
      </c>
      <c r="L2550" s="1" t="s">
        <v>8577</v>
      </c>
      <c r="M2550" s="1" t="s">
        <v>18971</v>
      </c>
    </row>
    <row r="2551">
      <c r="A2551" s="1" t="s">
        <v>18972</v>
      </c>
      <c r="B2551" s="1" t="s">
        <v>6</v>
      </c>
      <c r="C2551" s="1" t="s">
        <v>3242</v>
      </c>
      <c r="D2551" s="1"/>
      <c r="E2551" s="1" t="s">
        <v>18973</v>
      </c>
      <c r="F2551" s="1" t="s">
        <v>18974</v>
      </c>
      <c r="G2551" s="1" t="s">
        <v>8545</v>
      </c>
      <c r="H2551" s="1" t="s">
        <v>10328</v>
      </c>
      <c r="I2551" s="1">
        <v>2020.0</v>
      </c>
      <c r="J2551" s="1" t="s">
        <v>8493</v>
      </c>
      <c r="K2551" s="1" t="s">
        <v>696</v>
      </c>
      <c r="L2551" s="1" t="s">
        <v>8501</v>
      </c>
      <c r="M2551" s="1" t="s">
        <v>18975</v>
      </c>
    </row>
    <row r="2552">
      <c r="A2552" s="1" t="s">
        <v>18976</v>
      </c>
      <c r="B2552" s="1" t="s">
        <v>6</v>
      </c>
      <c r="C2552" s="1" t="s">
        <v>3243</v>
      </c>
      <c r="D2552" s="1"/>
      <c r="E2552" s="1" t="s">
        <v>14050</v>
      </c>
      <c r="F2552" s="1" t="s">
        <v>18977</v>
      </c>
      <c r="G2552" s="1" t="s">
        <v>8545</v>
      </c>
      <c r="H2552" s="1" t="s">
        <v>10212</v>
      </c>
      <c r="I2552" s="1">
        <v>1993.0</v>
      </c>
      <c r="J2552" s="1" t="s">
        <v>8547</v>
      </c>
      <c r="K2552" s="1" t="s">
        <v>554</v>
      </c>
      <c r="L2552" s="1" t="s">
        <v>8626</v>
      </c>
      <c r="M2552" s="1" t="s">
        <v>18978</v>
      </c>
    </row>
    <row r="2553">
      <c r="A2553" s="1" t="s">
        <v>18979</v>
      </c>
      <c r="B2553" s="1" t="s">
        <v>6</v>
      </c>
      <c r="C2553" s="1" t="s">
        <v>3244</v>
      </c>
      <c r="D2553" s="1"/>
      <c r="E2553" s="1" t="s">
        <v>18980</v>
      </c>
      <c r="F2553" s="1" t="s">
        <v>18981</v>
      </c>
      <c r="G2553" s="1" t="s">
        <v>16998</v>
      </c>
      <c r="H2553" s="1" t="s">
        <v>18982</v>
      </c>
      <c r="I2553" s="1">
        <v>2018.0</v>
      </c>
      <c r="J2553" s="1" t="s">
        <v>8493</v>
      </c>
      <c r="K2553" s="1" t="s">
        <v>705</v>
      </c>
      <c r="L2553" s="1" t="s">
        <v>8590</v>
      </c>
      <c r="M2553" s="1" t="s">
        <v>18983</v>
      </c>
    </row>
    <row r="2554">
      <c r="A2554" s="1" t="s">
        <v>18984</v>
      </c>
      <c r="B2554" s="1" t="s">
        <v>6</v>
      </c>
      <c r="C2554" s="1" t="s">
        <v>3245</v>
      </c>
      <c r="D2554" s="1"/>
      <c r="E2554" s="1" t="s">
        <v>18985</v>
      </c>
      <c r="G2554" s="1" t="s">
        <v>8672</v>
      </c>
      <c r="H2554" s="1" t="s">
        <v>13761</v>
      </c>
      <c r="I2554" s="1">
        <v>2015.0</v>
      </c>
      <c r="J2554" s="1" t="s">
        <v>8613</v>
      </c>
      <c r="K2554" s="1" t="s">
        <v>580</v>
      </c>
      <c r="L2554" s="1" t="s">
        <v>8577</v>
      </c>
      <c r="M2554" s="1" t="s">
        <v>18986</v>
      </c>
    </row>
    <row r="2555">
      <c r="A2555" s="1" t="s">
        <v>18987</v>
      </c>
      <c r="B2555" s="1" t="s">
        <v>6</v>
      </c>
      <c r="C2555" s="1" t="s">
        <v>3246</v>
      </c>
      <c r="D2555" s="1"/>
      <c r="E2555" s="1" t="s">
        <v>18988</v>
      </c>
      <c r="F2555" s="1" t="s">
        <v>18989</v>
      </c>
      <c r="G2555" s="1" t="s">
        <v>8545</v>
      </c>
      <c r="H2555" s="1" t="s">
        <v>11384</v>
      </c>
      <c r="I2555" s="1">
        <v>2019.0</v>
      </c>
      <c r="J2555" s="1" t="s">
        <v>8493</v>
      </c>
      <c r="K2555" s="1" t="s">
        <v>544</v>
      </c>
      <c r="L2555" s="1" t="s">
        <v>8626</v>
      </c>
      <c r="M2555" s="1" t="s">
        <v>18990</v>
      </c>
    </row>
    <row r="2556">
      <c r="A2556" s="1" t="s">
        <v>18991</v>
      </c>
      <c r="B2556" s="1" t="s">
        <v>6</v>
      </c>
      <c r="C2556" s="1" t="s">
        <v>3247</v>
      </c>
      <c r="D2556" s="1"/>
      <c r="E2556" s="1" t="s">
        <v>18992</v>
      </c>
      <c r="F2556" s="1" t="s">
        <v>18993</v>
      </c>
      <c r="G2556" s="1" t="s">
        <v>8545</v>
      </c>
      <c r="H2556" s="1" t="s">
        <v>8649</v>
      </c>
      <c r="I2556" s="1">
        <v>2020.0</v>
      </c>
      <c r="J2556" s="1" t="s">
        <v>8547</v>
      </c>
      <c r="K2556" s="1" t="s">
        <v>634</v>
      </c>
      <c r="L2556" s="1" t="s">
        <v>8626</v>
      </c>
      <c r="M2556" s="1" t="s">
        <v>18994</v>
      </c>
    </row>
    <row r="2557">
      <c r="A2557" s="1" t="s">
        <v>18995</v>
      </c>
      <c r="B2557" s="1" t="s">
        <v>7</v>
      </c>
      <c r="C2557" s="1" t="s">
        <v>3248</v>
      </c>
      <c r="F2557" s="1" t="s">
        <v>18996</v>
      </c>
      <c r="G2557" s="1" t="s">
        <v>8638</v>
      </c>
      <c r="I2557" s="1">
        <v>2008.0</v>
      </c>
      <c r="J2557" s="1" t="s">
        <v>8547</v>
      </c>
      <c r="K2557" s="1" t="s">
        <v>571</v>
      </c>
      <c r="L2557" s="1" t="s">
        <v>18997</v>
      </c>
      <c r="M2557" s="1" t="s">
        <v>18998</v>
      </c>
    </row>
    <row r="2558">
      <c r="A2558" s="1" t="s">
        <v>18999</v>
      </c>
      <c r="B2558" s="1" t="s">
        <v>6</v>
      </c>
      <c r="C2558" s="1" t="s">
        <v>3249</v>
      </c>
      <c r="D2558" s="1"/>
      <c r="E2558" s="1" t="s">
        <v>19000</v>
      </c>
      <c r="F2558" s="1" t="s">
        <v>19001</v>
      </c>
      <c r="G2558" s="1" t="s">
        <v>8545</v>
      </c>
      <c r="H2558" s="1" t="s">
        <v>8991</v>
      </c>
      <c r="I2558" s="1">
        <v>2017.0</v>
      </c>
      <c r="J2558" s="1" t="s">
        <v>8547</v>
      </c>
      <c r="K2558" s="1" t="s">
        <v>599</v>
      </c>
      <c r="L2558" s="1" t="s">
        <v>8590</v>
      </c>
      <c r="M2558" s="1" t="s">
        <v>19002</v>
      </c>
    </row>
    <row r="2559">
      <c r="A2559" s="1" t="s">
        <v>19003</v>
      </c>
      <c r="B2559" s="1" t="s">
        <v>7</v>
      </c>
      <c r="C2559" s="1" t="s">
        <v>3250</v>
      </c>
      <c r="F2559" s="1" t="s">
        <v>19004</v>
      </c>
      <c r="G2559" s="1" t="s">
        <v>8638</v>
      </c>
      <c r="H2559" s="1" t="s">
        <v>9298</v>
      </c>
      <c r="I2559" s="1">
        <v>2007.0</v>
      </c>
      <c r="J2559" s="1" t="s">
        <v>8547</v>
      </c>
      <c r="K2559" s="1" t="s">
        <v>536</v>
      </c>
      <c r="L2559" s="1" t="s">
        <v>8640</v>
      </c>
      <c r="M2559" s="1" t="s">
        <v>19005</v>
      </c>
    </row>
    <row r="2560">
      <c r="A2560" s="1" t="s">
        <v>19006</v>
      </c>
      <c r="B2560" s="1" t="s">
        <v>6</v>
      </c>
      <c r="C2560" s="1" t="s">
        <v>3251</v>
      </c>
      <c r="D2560" s="1"/>
      <c r="E2560" s="1" t="s">
        <v>15978</v>
      </c>
      <c r="F2560" s="1" t="s">
        <v>19007</v>
      </c>
      <c r="G2560" s="1" t="s">
        <v>8545</v>
      </c>
      <c r="H2560" s="1" t="s">
        <v>8965</v>
      </c>
      <c r="I2560" s="1">
        <v>2007.0</v>
      </c>
      <c r="J2560" s="1" t="s">
        <v>8613</v>
      </c>
      <c r="K2560" s="1" t="s">
        <v>1787</v>
      </c>
      <c r="L2560" s="1" t="s">
        <v>8501</v>
      </c>
      <c r="M2560" s="1" t="s">
        <v>19008</v>
      </c>
    </row>
    <row r="2561">
      <c r="A2561" s="1" t="s">
        <v>19009</v>
      </c>
      <c r="B2561" s="1" t="s">
        <v>7</v>
      </c>
      <c r="C2561" s="1" t="s">
        <v>3252</v>
      </c>
      <c r="F2561" s="1" t="s">
        <v>19010</v>
      </c>
      <c r="H2561" s="1" t="s">
        <v>8576</v>
      </c>
      <c r="I2561" s="1">
        <v>2018.0</v>
      </c>
      <c r="J2561" s="1" t="s">
        <v>9076</v>
      </c>
      <c r="K2561" s="1" t="s">
        <v>628</v>
      </c>
      <c r="L2561" s="1" t="s">
        <v>10380</v>
      </c>
      <c r="M2561" s="1" t="s">
        <v>19011</v>
      </c>
    </row>
    <row r="2562">
      <c r="A2562" s="1" t="s">
        <v>19012</v>
      </c>
      <c r="B2562" s="1" t="s">
        <v>6</v>
      </c>
      <c r="C2562" s="1" t="s">
        <v>3253</v>
      </c>
      <c r="D2562" s="1"/>
      <c r="E2562" s="1" t="s">
        <v>19013</v>
      </c>
      <c r="F2562" s="1" t="s">
        <v>19014</v>
      </c>
      <c r="G2562" s="1" t="s">
        <v>8611</v>
      </c>
      <c r="H2562" s="1" t="s">
        <v>8912</v>
      </c>
      <c r="I2562" s="1">
        <v>2015.0</v>
      </c>
      <c r="J2562" s="1" t="s">
        <v>8680</v>
      </c>
      <c r="K2562" s="1" t="s">
        <v>851</v>
      </c>
      <c r="L2562" s="1" t="s">
        <v>8663</v>
      </c>
      <c r="M2562" s="1" t="s">
        <v>19015</v>
      </c>
    </row>
    <row r="2563">
      <c r="A2563" s="1" t="s">
        <v>19016</v>
      </c>
      <c r="B2563" s="1" t="s">
        <v>6</v>
      </c>
      <c r="C2563" s="1" t="s">
        <v>3254</v>
      </c>
      <c r="D2563" s="1"/>
      <c r="E2563" s="1" t="s">
        <v>19017</v>
      </c>
      <c r="F2563" s="1" t="s">
        <v>19018</v>
      </c>
      <c r="G2563" s="1" t="s">
        <v>8545</v>
      </c>
      <c r="H2563" s="1" t="s">
        <v>9220</v>
      </c>
      <c r="I2563" s="1">
        <v>2010.0</v>
      </c>
      <c r="J2563" s="1" t="s">
        <v>8547</v>
      </c>
      <c r="K2563" s="1" t="s">
        <v>671</v>
      </c>
      <c r="L2563" s="1" t="s">
        <v>8501</v>
      </c>
      <c r="M2563" s="1" t="s">
        <v>19019</v>
      </c>
    </row>
    <row r="2564">
      <c r="A2564" s="1" t="s">
        <v>19020</v>
      </c>
      <c r="B2564" s="1" t="s">
        <v>7</v>
      </c>
      <c r="C2564" s="1" t="s">
        <v>3255</v>
      </c>
      <c r="F2564" s="1" t="s">
        <v>19021</v>
      </c>
      <c r="G2564" s="1" t="s">
        <v>9304</v>
      </c>
      <c r="H2564" s="1" t="s">
        <v>15106</v>
      </c>
      <c r="I2564" s="1">
        <v>2017.0</v>
      </c>
      <c r="J2564" s="1" t="s">
        <v>8493</v>
      </c>
      <c r="K2564" s="1" t="s">
        <v>536</v>
      </c>
      <c r="L2564" s="1" t="s">
        <v>9826</v>
      </c>
      <c r="M2564" s="1" t="s">
        <v>19022</v>
      </c>
    </row>
    <row r="2565">
      <c r="A2565" s="1" t="s">
        <v>19023</v>
      </c>
      <c r="B2565" s="1" t="s">
        <v>7</v>
      </c>
      <c r="C2565" s="1" t="s">
        <v>3256</v>
      </c>
      <c r="F2565" s="1" t="s">
        <v>19024</v>
      </c>
      <c r="G2565" s="1" t="s">
        <v>8777</v>
      </c>
      <c r="H2565" s="1" t="s">
        <v>10075</v>
      </c>
      <c r="I2565" s="1">
        <v>2002.0</v>
      </c>
      <c r="J2565" s="1" t="s">
        <v>8493</v>
      </c>
      <c r="K2565" s="1" t="s">
        <v>526</v>
      </c>
      <c r="L2565" s="1" t="s">
        <v>9779</v>
      </c>
      <c r="M2565" s="1" t="s">
        <v>19025</v>
      </c>
    </row>
    <row r="2566">
      <c r="A2566" s="1" t="s">
        <v>19026</v>
      </c>
      <c r="B2566" s="1" t="s">
        <v>6</v>
      </c>
      <c r="C2566" s="1" t="s">
        <v>3257</v>
      </c>
      <c r="D2566" s="1"/>
      <c r="E2566" s="1" t="s">
        <v>11979</v>
      </c>
      <c r="F2566" s="1" t="s">
        <v>19027</v>
      </c>
      <c r="G2566" s="1" t="s">
        <v>11428</v>
      </c>
      <c r="H2566" s="1" t="s">
        <v>11429</v>
      </c>
      <c r="I2566" s="1">
        <v>2015.0</v>
      </c>
      <c r="J2566" s="1" t="s">
        <v>8493</v>
      </c>
      <c r="K2566" s="1" t="s">
        <v>552</v>
      </c>
      <c r="L2566" s="1" t="s">
        <v>8724</v>
      </c>
      <c r="M2566" s="1" t="s">
        <v>19028</v>
      </c>
    </row>
    <row r="2567">
      <c r="A2567" s="1" t="s">
        <v>19029</v>
      </c>
      <c r="B2567" s="1" t="s">
        <v>6</v>
      </c>
      <c r="C2567" s="1" t="s">
        <v>3258</v>
      </c>
      <c r="D2567" s="1"/>
      <c r="E2567" s="1" t="s">
        <v>12710</v>
      </c>
      <c r="F2567" s="1" t="s">
        <v>19030</v>
      </c>
      <c r="G2567" s="1" t="s">
        <v>8527</v>
      </c>
      <c r="H2567" s="1" t="s">
        <v>8729</v>
      </c>
      <c r="I2567" s="1">
        <v>2013.0</v>
      </c>
      <c r="J2567" s="1" t="s">
        <v>8493</v>
      </c>
      <c r="K2567" s="1" t="s">
        <v>569</v>
      </c>
      <c r="L2567" s="1" t="s">
        <v>8724</v>
      </c>
      <c r="M2567" s="1" t="s">
        <v>19031</v>
      </c>
    </row>
    <row r="2568">
      <c r="A2568" s="1" t="s">
        <v>19032</v>
      </c>
      <c r="B2568" s="1" t="s">
        <v>6</v>
      </c>
      <c r="C2568" s="1" t="s">
        <v>3259</v>
      </c>
      <c r="D2568" s="1"/>
      <c r="E2568" s="1" t="s">
        <v>12710</v>
      </c>
      <c r="F2568" s="1" t="s">
        <v>19033</v>
      </c>
      <c r="G2568" s="1" t="s">
        <v>8527</v>
      </c>
      <c r="H2568" s="1" t="s">
        <v>8729</v>
      </c>
      <c r="I2568" s="1">
        <v>2013.0</v>
      </c>
      <c r="J2568" s="1" t="s">
        <v>8547</v>
      </c>
      <c r="K2568" s="1" t="s">
        <v>620</v>
      </c>
      <c r="L2568" s="1" t="s">
        <v>8724</v>
      </c>
      <c r="M2568" s="1" t="s">
        <v>19034</v>
      </c>
    </row>
    <row r="2569">
      <c r="A2569" s="1" t="s">
        <v>19035</v>
      </c>
      <c r="B2569" s="1" t="s">
        <v>7</v>
      </c>
      <c r="C2569" s="1" t="s">
        <v>3260</v>
      </c>
      <c r="F2569" s="1" t="s">
        <v>19036</v>
      </c>
      <c r="G2569" s="1" t="s">
        <v>9223</v>
      </c>
      <c r="H2569" s="1" t="s">
        <v>8744</v>
      </c>
      <c r="I2569" s="1">
        <v>2009.0</v>
      </c>
      <c r="J2569" s="1" t="s">
        <v>8613</v>
      </c>
      <c r="K2569" s="1" t="s">
        <v>628</v>
      </c>
      <c r="L2569" s="1" t="s">
        <v>19037</v>
      </c>
      <c r="M2569" s="1" t="s">
        <v>19038</v>
      </c>
    </row>
    <row r="2570">
      <c r="A2570" s="1" t="s">
        <v>19039</v>
      </c>
      <c r="B2570" s="1" t="s">
        <v>7</v>
      </c>
      <c r="C2570" s="1" t="s">
        <v>3261</v>
      </c>
      <c r="F2570" s="1" t="s">
        <v>19040</v>
      </c>
      <c r="G2570" s="1" t="s">
        <v>19041</v>
      </c>
      <c r="H2570" s="1" t="s">
        <v>19042</v>
      </c>
      <c r="I2570" s="1">
        <v>2015.0</v>
      </c>
      <c r="J2570" s="1" t="s">
        <v>9076</v>
      </c>
      <c r="K2570" s="1" t="s">
        <v>571</v>
      </c>
      <c r="L2570" s="1" t="s">
        <v>9093</v>
      </c>
      <c r="M2570" s="1" t="s">
        <v>19043</v>
      </c>
    </row>
    <row r="2571">
      <c r="A2571" s="1" t="s">
        <v>19044</v>
      </c>
      <c r="B2571" s="1" t="s">
        <v>7</v>
      </c>
      <c r="C2571" s="1" t="s">
        <v>3262</v>
      </c>
      <c r="F2571" s="1" t="s">
        <v>19045</v>
      </c>
      <c r="H2571" s="1" t="s">
        <v>12671</v>
      </c>
      <c r="I2571" s="1">
        <v>2016.0</v>
      </c>
      <c r="J2571" s="1" t="s">
        <v>8493</v>
      </c>
      <c r="K2571" s="1" t="s">
        <v>571</v>
      </c>
      <c r="L2571" s="1" t="s">
        <v>9779</v>
      </c>
      <c r="M2571" s="1" t="s">
        <v>19046</v>
      </c>
    </row>
    <row r="2572">
      <c r="A2572" s="1" t="s">
        <v>19047</v>
      </c>
      <c r="B2572" s="1" t="s">
        <v>6</v>
      </c>
      <c r="C2572" s="1" t="s">
        <v>3263</v>
      </c>
      <c r="D2572" s="1"/>
      <c r="E2572" s="1" t="s">
        <v>18175</v>
      </c>
      <c r="F2572" s="1" t="s">
        <v>19048</v>
      </c>
      <c r="G2572" s="1" t="s">
        <v>8545</v>
      </c>
      <c r="H2572" s="1" t="s">
        <v>8980</v>
      </c>
      <c r="I2572" s="1">
        <v>2013.0</v>
      </c>
      <c r="J2572" s="1" t="s">
        <v>8547</v>
      </c>
      <c r="K2572" s="1" t="s">
        <v>720</v>
      </c>
      <c r="L2572" s="1" t="s">
        <v>9892</v>
      </c>
      <c r="M2572" s="1" t="s">
        <v>19049</v>
      </c>
    </row>
    <row r="2573">
      <c r="A2573" s="1" t="s">
        <v>19050</v>
      </c>
      <c r="B2573" s="1" t="s">
        <v>6</v>
      </c>
      <c r="C2573" s="1" t="s">
        <v>3264</v>
      </c>
      <c r="F2573" s="1" t="s">
        <v>19051</v>
      </c>
      <c r="G2573" s="1" t="s">
        <v>8545</v>
      </c>
      <c r="H2573" s="1" t="s">
        <v>12698</v>
      </c>
      <c r="I2573" s="1">
        <v>2010.0</v>
      </c>
      <c r="J2573" s="1" t="s">
        <v>8547</v>
      </c>
      <c r="K2573" s="1" t="s">
        <v>1317</v>
      </c>
      <c r="L2573" s="1" t="s">
        <v>8709</v>
      </c>
      <c r="M2573" s="1" t="s">
        <v>19052</v>
      </c>
    </row>
    <row r="2574">
      <c r="A2574" s="1" t="s">
        <v>19053</v>
      </c>
      <c r="B2574" s="1" t="s">
        <v>6</v>
      </c>
      <c r="C2574" s="1" t="s">
        <v>3265</v>
      </c>
      <c r="D2574" s="1"/>
      <c r="E2574" s="1" t="s">
        <v>19054</v>
      </c>
      <c r="F2574" s="1" t="s">
        <v>19055</v>
      </c>
      <c r="G2574" s="1" t="s">
        <v>13532</v>
      </c>
      <c r="H2574" s="1" t="s">
        <v>10631</v>
      </c>
      <c r="I2574" s="1">
        <v>2012.0</v>
      </c>
      <c r="J2574" s="1" t="s">
        <v>8547</v>
      </c>
      <c r="K2574" s="1" t="s">
        <v>591</v>
      </c>
      <c r="L2574" s="1" t="s">
        <v>8681</v>
      </c>
      <c r="M2574" s="1" t="s">
        <v>19056</v>
      </c>
    </row>
    <row r="2575">
      <c r="A2575" s="1" t="s">
        <v>19057</v>
      </c>
      <c r="B2575" s="1" t="s">
        <v>7</v>
      </c>
      <c r="C2575" s="1" t="s">
        <v>3266</v>
      </c>
      <c r="F2575" s="1" t="s">
        <v>19058</v>
      </c>
      <c r="G2575" s="1" t="s">
        <v>8722</v>
      </c>
      <c r="H2575" s="1" t="s">
        <v>8540</v>
      </c>
      <c r="I2575" s="1">
        <v>2019.0</v>
      </c>
      <c r="J2575" s="1" t="s">
        <v>8493</v>
      </c>
      <c r="K2575" s="1" t="s">
        <v>536</v>
      </c>
      <c r="L2575" s="1" t="s">
        <v>11156</v>
      </c>
      <c r="M2575" s="1" t="s">
        <v>19059</v>
      </c>
    </row>
    <row r="2576">
      <c r="A2576" s="1" t="s">
        <v>19060</v>
      </c>
      <c r="B2576" s="1" t="s">
        <v>6</v>
      </c>
      <c r="C2576" s="1" t="s">
        <v>3267</v>
      </c>
      <c r="D2576" s="1"/>
      <c r="E2576" s="1" t="s">
        <v>19061</v>
      </c>
      <c r="F2576" s="1" t="s">
        <v>19062</v>
      </c>
      <c r="G2576" s="1" t="s">
        <v>8527</v>
      </c>
      <c r="H2576" s="1" t="s">
        <v>9846</v>
      </c>
      <c r="I2576" s="1">
        <v>2014.0</v>
      </c>
      <c r="J2576" s="1" t="s">
        <v>8547</v>
      </c>
      <c r="K2576" s="1" t="s">
        <v>538</v>
      </c>
      <c r="L2576" s="1" t="s">
        <v>8772</v>
      </c>
      <c r="M2576" s="1" t="s">
        <v>19063</v>
      </c>
    </row>
    <row r="2577">
      <c r="A2577" s="1" t="s">
        <v>19064</v>
      </c>
      <c r="B2577" s="1" t="s">
        <v>6</v>
      </c>
      <c r="C2577" s="1" t="s">
        <v>3268</v>
      </c>
      <c r="D2577" s="1"/>
      <c r="E2577" s="1" t="s">
        <v>9218</v>
      </c>
      <c r="F2577" s="1" t="s">
        <v>19065</v>
      </c>
      <c r="G2577" s="1" t="s">
        <v>8545</v>
      </c>
      <c r="H2577" s="1" t="s">
        <v>9220</v>
      </c>
      <c r="I2577" s="1">
        <v>2014.0</v>
      </c>
      <c r="J2577" s="1" t="s">
        <v>8493</v>
      </c>
      <c r="K2577" s="1" t="s">
        <v>881</v>
      </c>
      <c r="L2577" s="1" t="s">
        <v>8681</v>
      </c>
      <c r="M2577" s="1" t="s">
        <v>19066</v>
      </c>
    </row>
    <row r="2578">
      <c r="A2578" s="1" t="s">
        <v>19067</v>
      </c>
      <c r="B2578" s="1" t="s">
        <v>7</v>
      </c>
      <c r="C2578" s="1" t="s">
        <v>3269</v>
      </c>
      <c r="F2578" s="1" t="s">
        <v>19068</v>
      </c>
      <c r="G2578" s="1" t="s">
        <v>8638</v>
      </c>
      <c r="H2578" s="1" t="s">
        <v>8540</v>
      </c>
      <c r="I2578" s="1">
        <v>2015.0</v>
      </c>
      <c r="J2578" s="1" t="s">
        <v>8547</v>
      </c>
      <c r="K2578" s="1" t="s">
        <v>571</v>
      </c>
      <c r="L2578" s="1" t="s">
        <v>11078</v>
      </c>
      <c r="M2578" s="1" t="s">
        <v>19069</v>
      </c>
    </row>
    <row r="2579">
      <c r="A2579" s="1" t="s">
        <v>19070</v>
      </c>
      <c r="B2579" s="1" t="s">
        <v>6</v>
      </c>
      <c r="C2579" s="1" t="s">
        <v>3270</v>
      </c>
      <c r="D2579" s="1"/>
      <c r="E2579" s="1" t="s">
        <v>9669</v>
      </c>
      <c r="F2579" s="1" t="s">
        <v>19071</v>
      </c>
      <c r="G2579" s="1" t="s">
        <v>19072</v>
      </c>
      <c r="H2579" s="1" t="s">
        <v>10367</v>
      </c>
      <c r="I2579" s="1">
        <v>2016.0</v>
      </c>
      <c r="J2579" s="1" t="s">
        <v>8515</v>
      </c>
      <c r="K2579" s="1" t="s">
        <v>599</v>
      </c>
      <c r="L2579" s="1" t="s">
        <v>8691</v>
      </c>
      <c r="M2579" s="1" t="s">
        <v>19073</v>
      </c>
    </row>
    <row r="2580">
      <c r="A2580" s="1" t="s">
        <v>19074</v>
      </c>
      <c r="B2580" s="1" t="s">
        <v>6</v>
      </c>
      <c r="C2580" s="1" t="s">
        <v>3271</v>
      </c>
      <c r="D2580" s="1"/>
      <c r="E2580" s="1" t="s">
        <v>9787</v>
      </c>
      <c r="F2580" s="1" t="s">
        <v>19075</v>
      </c>
      <c r="G2580" s="1" t="s">
        <v>19076</v>
      </c>
      <c r="H2580" s="1" t="s">
        <v>8521</v>
      </c>
      <c r="I2580" s="1">
        <v>2007.0</v>
      </c>
      <c r="J2580" s="1" t="s">
        <v>9260</v>
      </c>
      <c r="K2580" s="1" t="s">
        <v>685</v>
      </c>
      <c r="L2580" s="1" t="s">
        <v>9362</v>
      </c>
      <c r="M2580" s="1" t="s">
        <v>19077</v>
      </c>
    </row>
    <row r="2581">
      <c r="A2581" s="1" t="s">
        <v>19078</v>
      </c>
      <c r="B2581" s="1" t="s">
        <v>6</v>
      </c>
      <c r="C2581" s="1" t="s">
        <v>3272</v>
      </c>
      <c r="D2581" s="1"/>
      <c r="E2581" s="1" t="s">
        <v>19079</v>
      </c>
      <c r="F2581" s="1" t="s">
        <v>19080</v>
      </c>
      <c r="G2581" s="1" t="s">
        <v>10097</v>
      </c>
      <c r="H2581" s="1" t="s">
        <v>11856</v>
      </c>
      <c r="I2581" s="1">
        <v>2018.0</v>
      </c>
      <c r="J2581" s="1" t="s">
        <v>8547</v>
      </c>
      <c r="K2581" s="1" t="s">
        <v>685</v>
      </c>
      <c r="L2581" s="1" t="s">
        <v>8992</v>
      </c>
      <c r="M2581" s="1" t="s">
        <v>19081</v>
      </c>
    </row>
    <row r="2582">
      <c r="A2582" s="1" t="s">
        <v>19082</v>
      </c>
      <c r="B2582" s="1" t="s">
        <v>6</v>
      </c>
      <c r="C2582" s="1" t="s">
        <v>3273</v>
      </c>
      <c r="D2582" s="1"/>
      <c r="E2582" s="1" t="s">
        <v>19083</v>
      </c>
      <c r="F2582" s="1" t="s">
        <v>19084</v>
      </c>
      <c r="G2582" s="1" t="s">
        <v>10097</v>
      </c>
      <c r="H2582" s="1" t="s">
        <v>9185</v>
      </c>
      <c r="I2582" s="1">
        <v>2016.0</v>
      </c>
      <c r="J2582" s="1" t="s">
        <v>8613</v>
      </c>
      <c r="K2582" s="1" t="s">
        <v>597</v>
      </c>
      <c r="L2582" s="1" t="s">
        <v>8626</v>
      </c>
      <c r="M2582" s="1" t="s">
        <v>19085</v>
      </c>
    </row>
    <row r="2583">
      <c r="A2583" s="1" t="s">
        <v>19086</v>
      </c>
      <c r="B2583" s="1" t="s">
        <v>6</v>
      </c>
      <c r="C2583" s="1" t="s">
        <v>3274</v>
      </c>
      <c r="D2583" s="1"/>
      <c r="E2583" s="1" t="s">
        <v>19087</v>
      </c>
      <c r="F2583" s="1" t="s">
        <v>19088</v>
      </c>
      <c r="G2583" s="1" t="s">
        <v>8588</v>
      </c>
      <c r="H2583" s="1" t="s">
        <v>9071</v>
      </c>
      <c r="I2583" s="1">
        <v>2017.0</v>
      </c>
      <c r="J2583" s="1" t="s">
        <v>8547</v>
      </c>
      <c r="K2583" s="1" t="s">
        <v>528</v>
      </c>
      <c r="L2583" s="1" t="s">
        <v>8607</v>
      </c>
      <c r="M2583" s="1" t="s">
        <v>19089</v>
      </c>
    </row>
    <row r="2584">
      <c r="A2584" s="1" t="s">
        <v>19090</v>
      </c>
      <c r="B2584" s="1" t="s">
        <v>7</v>
      </c>
      <c r="C2584" s="1" t="s">
        <v>3275</v>
      </c>
      <c r="F2584" s="1" t="s">
        <v>19091</v>
      </c>
      <c r="G2584" s="1" t="s">
        <v>8513</v>
      </c>
      <c r="H2584" s="1" t="s">
        <v>9271</v>
      </c>
      <c r="I2584" s="1">
        <v>2005.0</v>
      </c>
      <c r="J2584" s="1" t="s">
        <v>8547</v>
      </c>
      <c r="K2584" s="1" t="s">
        <v>526</v>
      </c>
      <c r="L2584" s="1" t="s">
        <v>8668</v>
      </c>
      <c r="M2584" s="1" t="s">
        <v>19092</v>
      </c>
    </row>
    <row r="2585">
      <c r="A2585" s="1" t="s">
        <v>19093</v>
      </c>
      <c r="B2585" s="1" t="s">
        <v>6</v>
      </c>
      <c r="C2585" s="1" t="s">
        <v>3276</v>
      </c>
      <c r="D2585" s="1"/>
      <c r="E2585" s="1" t="s">
        <v>19094</v>
      </c>
      <c r="F2585" s="1" t="s">
        <v>19095</v>
      </c>
      <c r="G2585" s="1" t="s">
        <v>8545</v>
      </c>
      <c r="H2585" s="1" t="s">
        <v>19096</v>
      </c>
      <c r="I2585" s="1">
        <v>2017.0</v>
      </c>
      <c r="J2585" s="1" t="s">
        <v>8547</v>
      </c>
      <c r="K2585" s="1" t="s">
        <v>710</v>
      </c>
      <c r="L2585" s="1" t="s">
        <v>8681</v>
      </c>
      <c r="M2585" s="1" t="s">
        <v>19097</v>
      </c>
    </row>
    <row r="2586">
      <c r="A2586" s="1" t="s">
        <v>19098</v>
      </c>
      <c r="B2586" s="1" t="s">
        <v>6</v>
      </c>
      <c r="C2586" s="1" t="s">
        <v>3277</v>
      </c>
      <c r="D2586" s="1"/>
      <c r="E2586" s="1" t="s">
        <v>19099</v>
      </c>
      <c r="F2586" s="1" t="s">
        <v>19100</v>
      </c>
      <c r="G2586" s="1" t="s">
        <v>8545</v>
      </c>
      <c r="H2586" s="1" t="s">
        <v>9869</v>
      </c>
      <c r="I2586" s="1">
        <v>2018.0</v>
      </c>
      <c r="J2586" s="1" t="s">
        <v>8547</v>
      </c>
      <c r="K2586" s="1" t="s">
        <v>761</v>
      </c>
      <c r="L2586" s="1" t="s">
        <v>8607</v>
      </c>
      <c r="M2586" s="1" t="s">
        <v>19101</v>
      </c>
    </row>
    <row r="2587">
      <c r="A2587" s="1" t="s">
        <v>19102</v>
      </c>
      <c r="B2587" s="1" t="s">
        <v>6</v>
      </c>
      <c r="C2587" s="1" t="s">
        <v>3278</v>
      </c>
      <c r="D2587" s="1"/>
      <c r="E2587" s="1" t="s">
        <v>19103</v>
      </c>
      <c r="F2587" s="1" t="s">
        <v>19104</v>
      </c>
      <c r="G2587" s="1" t="s">
        <v>10246</v>
      </c>
      <c r="H2587" s="1" t="s">
        <v>9493</v>
      </c>
      <c r="I2587" s="1">
        <v>2009.0</v>
      </c>
      <c r="J2587" s="1" t="s">
        <v>8515</v>
      </c>
      <c r="K2587" s="1" t="s">
        <v>567</v>
      </c>
      <c r="L2587" s="1" t="s">
        <v>12886</v>
      </c>
      <c r="M2587" s="1" t="s">
        <v>19105</v>
      </c>
    </row>
    <row r="2588">
      <c r="A2588" s="1" t="s">
        <v>19106</v>
      </c>
      <c r="B2588" s="1" t="s">
        <v>6</v>
      </c>
      <c r="C2588" s="1" t="s">
        <v>3279</v>
      </c>
      <c r="D2588" s="1"/>
      <c r="E2588" s="1" t="s">
        <v>19107</v>
      </c>
      <c r="F2588" s="1" t="s">
        <v>19108</v>
      </c>
      <c r="G2588" s="1" t="s">
        <v>8513</v>
      </c>
      <c r="H2588" s="1" t="s">
        <v>19109</v>
      </c>
      <c r="I2588" s="1">
        <v>2015.0</v>
      </c>
      <c r="J2588" s="1" t="s">
        <v>8547</v>
      </c>
      <c r="K2588" s="1" t="s">
        <v>1196</v>
      </c>
      <c r="L2588" s="1" t="s">
        <v>8750</v>
      </c>
      <c r="M2588" s="1" t="s">
        <v>19110</v>
      </c>
    </row>
    <row r="2589">
      <c r="A2589" s="1" t="s">
        <v>19111</v>
      </c>
      <c r="B2589" s="1" t="s">
        <v>7</v>
      </c>
      <c r="C2589" s="1" t="s">
        <v>3280</v>
      </c>
      <c r="F2589" s="1" t="s">
        <v>19112</v>
      </c>
      <c r="G2589" s="1" t="s">
        <v>8513</v>
      </c>
      <c r="H2589" s="1" t="s">
        <v>19113</v>
      </c>
      <c r="I2589" s="1">
        <v>2017.0</v>
      </c>
      <c r="J2589" s="1" t="s">
        <v>8547</v>
      </c>
      <c r="K2589" s="1" t="s">
        <v>526</v>
      </c>
      <c r="L2589" s="1" t="s">
        <v>9826</v>
      </c>
      <c r="M2589" s="1" t="s">
        <v>19114</v>
      </c>
    </row>
    <row r="2590">
      <c r="A2590" s="1" t="s">
        <v>19115</v>
      </c>
      <c r="B2590" s="1" t="s">
        <v>6</v>
      </c>
      <c r="C2590" s="1" t="s">
        <v>3281</v>
      </c>
      <c r="D2590" s="1"/>
      <c r="E2590" s="1" t="s">
        <v>19116</v>
      </c>
      <c r="F2590" s="1" t="s">
        <v>19117</v>
      </c>
      <c r="G2590" s="1" t="s">
        <v>8545</v>
      </c>
      <c r="H2590" s="1" t="s">
        <v>8965</v>
      </c>
      <c r="I2590" s="1">
        <v>2000.0</v>
      </c>
      <c r="J2590" s="1" t="s">
        <v>8547</v>
      </c>
      <c r="K2590" s="1" t="s">
        <v>978</v>
      </c>
      <c r="L2590" s="1" t="s">
        <v>9892</v>
      </c>
      <c r="M2590" s="1" t="s">
        <v>19118</v>
      </c>
    </row>
    <row r="2591">
      <c r="A2591" s="1" t="s">
        <v>19119</v>
      </c>
      <c r="B2591" s="1" t="s">
        <v>6</v>
      </c>
      <c r="C2591" s="1" t="s">
        <v>3282</v>
      </c>
      <c r="D2591" s="1"/>
      <c r="E2591" s="1" t="s">
        <v>19120</v>
      </c>
      <c r="F2591" s="1" t="s">
        <v>19121</v>
      </c>
      <c r="G2591" s="1" t="s">
        <v>8513</v>
      </c>
      <c r="H2591" s="1" t="s">
        <v>14151</v>
      </c>
      <c r="I2591" s="1">
        <v>1987.0</v>
      </c>
      <c r="J2591" s="1" t="s">
        <v>8507</v>
      </c>
      <c r="K2591" s="1" t="s">
        <v>563</v>
      </c>
      <c r="L2591" s="1" t="s">
        <v>9174</v>
      </c>
      <c r="M2591" s="1" t="s">
        <v>19122</v>
      </c>
    </row>
    <row r="2592">
      <c r="A2592" s="1" t="s">
        <v>19123</v>
      </c>
      <c r="B2592" s="1" t="s">
        <v>6</v>
      </c>
      <c r="C2592" s="1" t="s">
        <v>3283</v>
      </c>
      <c r="D2592" s="1"/>
      <c r="E2592" s="1" t="s">
        <v>19124</v>
      </c>
      <c r="F2592" s="1" t="s">
        <v>19125</v>
      </c>
      <c r="G2592" s="1" t="s">
        <v>8545</v>
      </c>
      <c r="H2592" s="1" t="s">
        <v>9214</v>
      </c>
      <c r="I2592" s="1">
        <v>2018.0</v>
      </c>
      <c r="J2592" s="1" t="s">
        <v>8493</v>
      </c>
      <c r="K2592" s="1" t="s">
        <v>805</v>
      </c>
      <c r="L2592" s="1" t="s">
        <v>8620</v>
      </c>
      <c r="M2592" s="1" t="s">
        <v>19126</v>
      </c>
    </row>
    <row r="2593">
      <c r="A2593" s="1" t="s">
        <v>19127</v>
      </c>
      <c r="B2593" s="1" t="s">
        <v>6</v>
      </c>
      <c r="C2593" s="1" t="s">
        <v>3284</v>
      </c>
      <c r="D2593" s="1"/>
      <c r="E2593" s="1" t="s">
        <v>19128</v>
      </c>
      <c r="F2593" s="1" t="s">
        <v>19129</v>
      </c>
      <c r="G2593" s="1" t="s">
        <v>8534</v>
      </c>
      <c r="H2593" s="1" t="s">
        <v>10736</v>
      </c>
      <c r="I2593" s="1">
        <v>2017.0</v>
      </c>
      <c r="J2593" s="1" t="s">
        <v>8547</v>
      </c>
      <c r="K2593" s="1" t="s">
        <v>1034</v>
      </c>
      <c r="L2593" s="1" t="s">
        <v>8724</v>
      </c>
      <c r="M2593" s="1" t="s">
        <v>19130</v>
      </c>
    </row>
    <row r="2594">
      <c r="A2594" s="1" t="s">
        <v>19131</v>
      </c>
      <c r="B2594" s="1" t="s">
        <v>6</v>
      </c>
      <c r="C2594" s="1" t="s">
        <v>3285</v>
      </c>
      <c r="D2594" s="1"/>
      <c r="E2594" s="1" t="s">
        <v>19132</v>
      </c>
      <c r="F2594" s="1" t="s">
        <v>19133</v>
      </c>
      <c r="G2594" s="1" t="s">
        <v>13790</v>
      </c>
      <c r="H2594" s="1" t="s">
        <v>9698</v>
      </c>
      <c r="I2594" s="1">
        <v>2016.0</v>
      </c>
      <c r="J2594" s="1" t="s">
        <v>8493</v>
      </c>
      <c r="K2594" s="1" t="s">
        <v>538</v>
      </c>
      <c r="L2594" s="1" t="s">
        <v>8709</v>
      </c>
      <c r="M2594" s="1" t="s">
        <v>19134</v>
      </c>
    </row>
    <row r="2595">
      <c r="A2595" s="1" t="s">
        <v>19135</v>
      </c>
      <c r="B2595" s="1" t="s">
        <v>7</v>
      </c>
      <c r="C2595" s="1" t="s">
        <v>3286</v>
      </c>
      <c r="F2595" s="1" t="s">
        <v>19136</v>
      </c>
      <c r="G2595" s="1" t="s">
        <v>9530</v>
      </c>
      <c r="H2595" s="1" t="s">
        <v>13175</v>
      </c>
      <c r="I2595" s="1">
        <v>2020.0</v>
      </c>
      <c r="J2595" s="1" t="s">
        <v>8547</v>
      </c>
      <c r="K2595" s="1" t="s">
        <v>536</v>
      </c>
      <c r="L2595" s="1" t="s">
        <v>8494</v>
      </c>
      <c r="M2595" s="1" t="s">
        <v>19137</v>
      </c>
    </row>
    <row r="2596">
      <c r="A2596" s="1" t="s">
        <v>19138</v>
      </c>
      <c r="B2596" s="1" t="s">
        <v>6</v>
      </c>
      <c r="C2596" s="1" t="s">
        <v>3287</v>
      </c>
      <c r="D2596" s="1"/>
      <c r="E2596" s="1" t="s">
        <v>19139</v>
      </c>
      <c r="F2596" s="1" t="s">
        <v>19140</v>
      </c>
      <c r="G2596" s="1" t="s">
        <v>8513</v>
      </c>
      <c r="H2596" s="1" t="s">
        <v>19141</v>
      </c>
      <c r="I2596" s="1">
        <v>2017.0</v>
      </c>
      <c r="J2596" s="1" t="s">
        <v>8493</v>
      </c>
      <c r="K2596" s="1" t="s">
        <v>595</v>
      </c>
      <c r="L2596" s="1" t="s">
        <v>8691</v>
      </c>
      <c r="M2596" s="1" t="s">
        <v>19142</v>
      </c>
    </row>
    <row r="2597">
      <c r="A2597" s="1" t="s">
        <v>19143</v>
      </c>
      <c r="B2597" s="1" t="s">
        <v>7</v>
      </c>
      <c r="C2597" s="1" t="s">
        <v>3288</v>
      </c>
      <c r="H2597" s="1" t="s">
        <v>10587</v>
      </c>
      <c r="I2597" s="1">
        <v>2014.0</v>
      </c>
      <c r="J2597" s="1" t="s">
        <v>8613</v>
      </c>
      <c r="K2597" s="1" t="s">
        <v>536</v>
      </c>
      <c r="L2597" s="1" t="s">
        <v>9208</v>
      </c>
      <c r="M2597" s="1" t="s">
        <v>19144</v>
      </c>
    </row>
    <row r="2598">
      <c r="A2598" s="1" t="s">
        <v>19145</v>
      </c>
      <c r="B2598" s="1" t="s">
        <v>6</v>
      </c>
      <c r="C2598" s="1" t="s">
        <v>3289</v>
      </c>
      <c r="D2598" s="1"/>
      <c r="E2598" s="1" t="s">
        <v>19146</v>
      </c>
      <c r="F2598" s="1" t="s">
        <v>19147</v>
      </c>
      <c r="G2598" s="1" t="s">
        <v>8513</v>
      </c>
      <c r="H2598" s="1" t="s">
        <v>12168</v>
      </c>
      <c r="I2598" s="1">
        <v>2017.0</v>
      </c>
      <c r="J2598" s="1" t="s">
        <v>8507</v>
      </c>
      <c r="K2598" s="1" t="s">
        <v>576</v>
      </c>
      <c r="L2598" s="1" t="s">
        <v>9494</v>
      </c>
      <c r="M2598" s="1" t="s">
        <v>19148</v>
      </c>
    </row>
    <row r="2599">
      <c r="A2599" s="1" t="s">
        <v>19149</v>
      </c>
      <c r="B2599" s="1" t="s">
        <v>6</v>
      </c>
      <c r="C2599" s="1" t="s">
        <v>3290</v>
      </c>
      <c r="D2599" s="1"/>
      <c r="E2599" s="1" t="s">
        <v>17194</v>
      </c>
      <c r="F2599" s="1" t="s">
        <v>19150</v>
      </c>
      <c r="G2599" s="1" t="s">
        <v>8513</v>
      </c>
      <c r="H2599" s="1" t="s">
        <v>19151</v>
      </c>
      <c r="I2599" s="1">
        <v>2013.0</v>
      </c>
      <c r="J2599" s="1" t="s">
        <v>8547</v>
      </c>
      <c r="K2599" s="1" t="s">
        <v>694</v>
      </c>
      <c r="L2599" s="1" t="s">
        <v>8646</v>
      </c>
      <c r="M2599" s="1" t="s">
        <v>19152</v>
      </c>
    </row>
    <row r="2600">
      <c r="A2600" s="1" t="s">
        <v>19153</v>
      </c>
      <c r="B2600" s="1" t="s">
        <v>6</v>
      </c>
      <c r="C2600" s="1" t="s">
        <v>3291</v>
      </c>
      <c r="D2600" s="1"/>
      <c r="E2600" s="1" t="s">
        <v>19154</v>
      </c>
      <c r="F2600" s="1" t="s">
        <v>19155</v>
      </c>
      <c r="G2600" s="1" t="s">
        <v>9223</v>
      </c>
      <c r="H2600" s="1" t="s">
        <v>19156</v>
      </c>
      <c r="I2600" s="1">
        <v>2020.0</v>
      </c>
      <c r="J2600" s="1" t="s">
        <v>8493</v>
      </c>
      <c r="K2600" s="1" t="s">
        <v>1288</v>
      </c>
      <c r="L2600" s="1" t="s">
        <v>9641</v>
      </c>
      <c r="M2600" s="1" t="s">
        <v>19157</v>
      </c>
    </row>
    <row r="2601">
      <c r="A2601" s="1" t="s">
        <v>19158</v>
      </c>
      <c r="B2601" s="1" t="s">
        <v>6</v>
      </c>
      <c r="C2601" s="1" t="s">
        <v>3292</v>
      </c>
      <c r="D2601" s="1"/>
      <c r="E2601" s="1" t="s">
        <v>19159</v>
      </c>
      <c r="F2601" s="1" t="s">
        <v>19155</v>
      </c>
      <c r="G2601" s="1" t="s">
        <v>9223</v>
      </c>
      <c r="H2601" s="1" t="s">
        <v>19160</v>
      </c>
      <c r="I2601" s="1">
        <v>2018.0</v>
      </c>
      <c r="J2601" s="1" t="s">
        <v>8493</v>
      </c>
      <c r="K2601" s="1" t="s">
        <v>666</v>
      </c>
      <c r="L2601" s="1" t="s">
        <v>9641</v>
      </c>
      <c r="M2601" s="1" t="s">
        <v>19161</v>
      </c>
    </row>
    <row r="2602">
      <c r="A2602" s="1" t="s">
        <v>19162</v>
      </c>
      <c r="B2602" s="1" t="s">
        <v>7</v>
      </c>
      <c r="C2602" s="1" t="s">
        <v>3293</v>
      </c>
      <c r="F2602" s="1" t="s">
        <v>19163</v>
      </c>
      <c r="G2602" s="1" t="s">
        <v>8513</v>
      </c>
      <c r="H2602" s="1" t="s">
        <v>19164</v>
      </c>
      <c r="I2602" s="1">
        <v>2015.0</v>
      </c>
      <c r="J2602" s="1" t="s">
        <v>8493</v>
      </c>
      <c r="K2602" s="1" t="s">
        <v>628</v>
      </c>
      <c r="L2602" s="1" t="s">
        <v>10772</v>
      </c>
      <c r="M2602" s="1" t="s">
        <v>19165</v>
      </c>
    </row>
    <row r="2603">
      <c r="A2603" s="1" t="s">
        <v>19166</v>
      </c>
      <c r="B2603" s="1" t="s">
        <v>6</v>
      </c>
      <c r="C2603" s="1" t="s">
        <v>3294</v>
      </c>
      <c r="D2603" s="1"/>
      <c r="E2603" s="1" t="s">
        <v>14249</v>
      </c>
      <c r="F2603" s="1" t="s">
        <v>19167</v>
      </c>
      <c r="G2603" s="1" t="s">
        <v>8513</v>
      </c>
      <c r="H2603" s="1" t="s">
        <v>13867</v>
      </c>
      <c r="I2603" s="1">
        <v>2016.0</v>
      </c>
      <c r="J2603" s="1" t="s">
        <v>8493</v>
      </c>
      <c r="K2603" s="1" t="s">
        <v>758</v>
      </c>
      <c r="L2603" s="1" t="s">
        <v>9641</v>
      </c>
      <c r="M2603" s="1" t="s">
        <v>19168</v>
      </c>
    </row>
    <row r="2604">
      <c r="A2604" s="1" t="s">
        <v>19169</v>
      </c>
      <c r="B2604" s="1" t="s">
        <v>6</v>
      </c>
      <c r="C2604" s="1" t="s">
        <v>3295</v>
      </c>
      <c r="D2604" s="1"/>
      <c r="E2604" s="1" t="s">
        <v>19170</v>
      </c>
      <c r="F2604" s="1" t="s">
        <v>19171</v>
      </c>
      <c r="G2604" s="1" t="s">
        <v>9595</v>
      </c>
      <c r="H2604" s="1" t="s">
        <v>8528</v>
      </c>
      <c r="I2604" s="1">
        <v>2018.0</v>
      </c>
      <c r="J2604" s="1" t="s">
        <v>8493</v>
      </c>
      <c r="K2604" s="1" t="s">
        <v>694</v>
      </c>
      <c r="L2604" s="1" t="s">
        <v>9641</v>
      </c>
      <c r="M2604" s="1" t="s">
        <v>19172</v>
      </c>
    </row>
    <row r="2605">
      <c r="A2605" s="1" t="s">
        <v>19173</v>
      </c>
      <c r="B2605" s="1" t="s">
        <v>6</v>
      </c>
      <c r="C2605" s="1" t="s">
        <v>3296</v>
      </c>
      <c r="D2605" s="1"/>
      <c r="E2605" s="1" t="s">
        <v>19174</v>
      </c>
      <c r="F2605" s="1" t="s">
        <v>19175</v>
      </c>
      <c r="G2605" s="1" t="s">
        <v>8611</v>
      </c>
      <c r="H2605" s="1" t="s">
        <v>8965</v>
      </c>
      <c r="I2605" s="1">
        <v>2017.0</v>
      </c>
      <c r="J2605" s="1" t="s">
        <v>8680</v>
      </c>
      <c r="K2605" s="1" t="s">
        <v>1317</v>
      </c>
      <c r="L2605" s="1" t="s">
        <v>8937</v>
      </c>
      <c r="M2605" s="1" t="s">
        <v>19176</v>
      </c>
    </row>
    <row r="2606">
      <c r="A2606" s="1" t="s">
        <v>19177</v>
      </c>
      <c r="B2606" s="1" t="s">
        <v>6</v>
      </c>
      <c r="C2606" s="1" t="s">
        <v>3297</v>
      </c>
      <c r="D2606" s="1"/>
      <c r="E2606" s="1" t="s">
        <v>19178</v>
      </c>
      <c r="F2606" s="1" t="s">
        <v>19179</v>
      </c>
      <c r="G2606" s="1" t="s">
        <v>10496</v>
      </c>
      <c r="H2606" s="1" t="s">
        <v>10174</v>
      </c>
      <c r="I2606" s="1">
        <v>2018.0</v>
      </c>
      <c r="J2606" s="1" t="s">
        <v>8613</v>
      </c>
      <c r="K2606" s="1" t="s">
        <v>563</v>
      </c>
      <c r="L2606" s="1" t="s">
        <v>18543</v>
      </c>
      <c r="M2606" s="1" t="s">
        <v>19180</v>
      </c>
    </row>
    <row r="2607">
      <c r="A2607" s="1" t="s">
        <v>19181</v>
      </c>
      <c r="B2607" s="1" t="s">
        <v>7</v>
      </c>
      <c r="C2607" s="1" t="s">
        <v>3298</v>
      </c>
      <c r="F2607" s="1" t="s">
        <v>19182</v>
      </c>
      <c r="G2607" s="1" t="s">
        <v>8513</v>
      </c>
      <c r="H2607" s="1" t="s">
        <v>10727</v>
      </c>
      <c r="I2607" s="1">
        <v>2018.0</v>
      </c>
      <c r="J2607" s="1" t="s">
        <v>8493</v>
      </c>
      <c r="K2607" s="1" t="s">
        <v>628</v>
      </c>
      <c r="L2607" s="1" t="s">
        <v>10723</v>
      </c>
      <c r="M2607" s="1" t="s">
        <v>19183</v>
      </c>
    </row>
    <row r="2608">
      <c r="A2608" s="1" t="s">
        <v>19184</v>
      </c>
      <c r="B2608" s="1" t="s">
        <v>7</v>
      </c>
      <c r="C2608" s="1" t="s">
        <v>3299</v>
      </c>
      <c r="F2608" s="1" t="s">
        <v>19185</v>
      </c>
      <c r="G2608" s="1" t="s">
        <v>9297</v>
      </c>
      <c r="H2608" s="1" t="s">
        <v>9442</v>
      </c>
      <c r="I2608" s="1">
        <v>2013.0</v>
      </c>
      <c r="J2608" s="1" t="s">
        <v>8547</v>
      </c>
      <c r="K2608" s="1" t="s">
        <v>536</v>
      </c>
      <c r="L2608" s="1" t="s">
        <v>8717</v>
      </c>
      <c r="M2608" s="1" t="s">
        <v>19186</v>
      </c>
    </row>
    <row r="2609">
      <c r="A2609" s="1" t="s">
        <v>19187</v>
      </c>
      <c r="B2609" s="1" t="s">
        <v>7</v>
      </c>
      <c r="C2609" s="1" t="s">
        <v>3300</v>
      </c>
      <c r="F2609" s="1" t="s">
        <v>19188</v>
      </c>
      <c r="G2609" s="1" t="s">
        <v>8655</v>
      </c>
      <c r="H2609" s="1" t="s">
        <v>9044</v>
      </c>
      <c r="I2609" s="1">
        <v>2012.0</v>
      </c>
      <c r="J2609" s="1" t="s">
        <v>8547</v>
      </c>
      <c r="K2609" s="1" t="s">
        <v>536</v>
      </c>
      <c r="L2609" s="1" t="s">
        <v>11234</v>
      </c>
      <c r="M2609" s="1" t="s">
        <v>19189</v>
      </c>
    </row>
    <row r="2610">
      <c r="A2610" s="1" t="s">
        <v>19190</v>
      </c>
      <c r="B2610" s="1" t="s">
        <v>6</v>
      </c>
      <c r="C2610" s="1" t="s">
        <v>3301</v>
      </c>
      <c r="D2610" s="1"/>
      <c r="E2610" s="1" t="s">
        <v>19191</v>
      </c>
      <c r="F2610" s="1" t="s">
        <v>19192</v>
      </c>
      <c r="G2610" s="1" t="s">
        <v>8513</v>
      </c>
      <c r="H2610" s="1" t="s">
        <v>17605</v>
      </c>
      <c r="I2610" s="1">
        <v>2018.0</v>
      </c>
      <c r="J2610" s="1" t="s">
        <v>8493</v>
      </c>
      <c r="K2610" s="1" t="s">
        <v>530</v>
      </c>
      <c r="L2610" s="1" t="s">
        <v>8697</v>
      </c>
      <c r="M2610" s="1" t="s">
        <v>19193</v>
      </c>
    </row>
    <row r="2611">
      <c r="A2611" s="1" t="s">
        <v>19194</v>
      </c>
      <c r="B2611" s="1" t="s">
        <v>6</v>
      </c>
      <c r="C2611" s="1" t="s">
        <v>3302</v>
      </c>
      <c r="D2611" s="1"/>
      <c r="E2611" s="1" t="s">
        <v>19195</v>
      </c>
      <c r="F2611" s="1" t="s">
        <v>19196</v>
      </c>
      <c r="G2611" s="1" t="s">
        <v>19197</v>
      </c>
      <c r="H2611" s="1" t="s">
        <v>8564</v>
      </c>
      <c r="I2611" s="1">
        <v>2018.0</v>
      </c>
      <c r="J2611" s="1" t="s">
        <v>8515</v>
      </c>
      <c r="K2611" s="1" t="s">
        <v>886</v>
      </c>
      <c r="L2611" s="1" t="s">
        <v>8620</v>
      </c>
      <c r="M2611" s="1" t="s">
        <v>19198</v>
      </c>
    </row>
    <row r="2612">
      <c r="A2612" s="1" t="s">
        <v>19199</v>
      </c>
      <c r="B2612" s="1" t="s">
        <v>6</v>
      </c>
      <c r="C2612" s="1" t="s">
        <v>3303</v>
      </c>
      <c r="D2612" s="1"/>
      <c r="E2612" s="1" t="s">
        <v>19200</v>
      </c>
      <c r="F2612" s="1" t="s">
        <v>19201</v>
      </c>
      <c r="G2612" s="1" t="s">
        <v>8545</v>
      </c>
      <c r="H2612" s="1" t="s">
        <v>8980</v>
      </c>
      <c r="I2612" s="1">
        <v>2014.0</v>
      </c>
      <c r="J2612" s="1" t="s">
        <v>8547</v>
      </c>
      <c r="K2612" s="1" t="s">
        <v>710</v>
      </c>
      <c r="L2612" s="1" t="s">
        <v>9215</v>
      </c>
      <c r="M2612" s="1" t="s">
        <v>19202</v>
      </c>
    </row>
    <row r="2613">
      <c r="A2613" s="1" t="s">
        <v>19203</v>
      </c>
      <c r="B2613" s="1" t="s">
        <v>6</v>
      </c>
      <c r="C2613" s="1" t="s">
        <v>3304</v>
      </c>
      <c r="D2613" s="1"/>
      <c r="E2613" s="1" t="s">
        <v>19204</v>
      </c>
      <c r="F2613" s="1" t="s">
        <v>19205</v>
      </c>
      <c r="G2613" s="1" t="s">
        <v>8513</v>
      </c>
      <c r="H2613" s="1" t="s">
        <v>9860</v>
      </c>
      <c r="I2613" s="1">
        <v>2017.0</v>
      </c>
      <c r="J2613" s="1" t="s">
        <v>8493</v>
      </c>
      <c r="K2613" s="1" t="s">
        <v>552</v>
      </c>
      <c r="L2613" s="1" t="s">
        <v>8913</v>
      </c>
      <c r="M2613" s="1" t="s">
        <v>19206</v>
      </c>
    </row>
    <row r="2614">
      <c r="A2614" s="1" t="s">
        <v>19207</v>
      </c>
      <c r="B2614" s="1" t="s">
        <v>7</v>
      </c>
      <c r="C2614" s="1" t="s">
        <v>3305</v>
      </c>
      <c r="H2614" s="1" t="s">
        <v>19208</v>
      </c>
      <c r="I2614" s="1">
        <v>2019.0</v>
      </c>
      <c r="J2614" s="1" t="s">
        <v>8493</v>
      </c>
      <c r="K2614" s="1" t="s">
        <v>536</v>
      </c>
      <c r="L2614" s="1" t="s">
        <v>8852</v>
      </c>
      <c r="M2614" s="1" t="s">
        <v>19209</v>
      </c>
    </row>
    <row r="2615">
      <c r="A2615" s="1" t="s">
        <v>19210</v>
      </c>
      <c r="B2615" s="1" t="s">
        <v>6</v>
      </c>
      <c r="C2615" s="1" t="s">
        <v>3306</v>
      </c>
      <c r="D2615" s="1"/>
      <c r="E2615" s="1" t="s">
        <v>19211</v>
      </c>
      <c r="F2615" s="1" t="s">
        <v>19212</v>
      </c>
      <c r="G2615" s="1" t="s">
        <v>8545</v>
      </c>
      <c r="H2615" s="1" t="s">
        <v>13761</v>
      </c>
      <c r="I2615" s="1">
        <v>2014.0</v>
      </c>
      <c r="J2615" s="1" t="s">
        <v>8547</v>
      </c>
      <c r="K2615" s="1" t="s">
        <v>3307</v>
      </c>
      <c r="L2615" s="1" t="s">
        <v>10323</v>
      </c>
      <c r="M2615" s="1" t="s">
        <v>19213</v>
      </c>
    </row>
    <row r="2616">
      <c r="A2616" s="1" t="s">
        <v>19214</v>
      </c>
      <c r="B2616" s="1" t="s">
        <v>6</v>
      </c>
      <c r="C2616" s="1" t="s">
        <v>3308</v>
      </c>
      <c r="D2616" s="1"/>
      <c r="E2616" s="1" t="s">
        <v>13024</v>
      </c>
      <c r="F2616" s="1" t="s">
        <v>19215</v>
      </c>
      <c r="G2616" s="1" t="s">
        <v>8575</v>
      </c>
      <c r="H2616" s="1" t="s">
        <v>9240</v>
      </c>
      <c r="I2616" s="1">
        <v>2019.0</v>
      </c>
      <c r="J2616" s="1" t="s">
        <v>8493</v>
      </c>
      <c r="K2616" s="1" t="s">
        <v>634</v>
      </c>
      <c r="L2616" s="1" t="s">
        <v>8681</v>
      </c>
      <c r="M2616" s="1" t="s">
        <v>19216</v>
      </c>
    </row>
    <row r="2617">
      <c r="A2617" s="1" t="s">
        <v>19217</v>
      </c>
      <c r="B2617" s="1" t="s">
        <v>6</v>
      </c>
      <c r="C2617" s="1" t="s">
        <v>3309</v>
      </c>
      <c r="D2617" s="1"/>
      <c r="E2617" s="1" t="s">
        <v>19218</v>
      </c>
      <c r="F2617" s="1" t="s">
        <v>19219</v>
      </c>
      <c r="G2617" s="1" t="s">
        <v>8499</v>
      </c>
      <c r="H2617" s="1" t="s">
        <v>12916</v>
      </c>
      <c r="I2617" s="1">
        <v>2014.0</v>
      </c>
      <c r="J2617" s="1" t="s">
        <v>8645</v>
      </c>
      <c r="K2617" s="1" t="s">
        <v>1034</v>
      </c>
      <c r="L2617" s="1" t="s">
        <v>8772</v>
      </c>
      <c r="M2617" s="1" t="s">
        <v>19220</v>
      </c>
    </row>
    <row r="2618">
      <c r="A2618" s="1" t="s">
        <v>19221</v>
      </c>
      <c r="B2618" s="1" t="s">
        <v>7</v>
      </c>
      <c r="C2618" s="1" t="s">
        <v>3310</v>
      </c>
      <c r="F2618" s="1" t="s">
        <v>19222</v>
      </c>
      <c r="G2618" s="1" t="s">
        <v>8611</v>
      </c>
      <c r="H2618" s="1" t="s">
        <v>19223</v>
      </c>
      <c r="I2618" s="1">
        <v>2016.0</v>
      </c>
      <c r="J2618" s="1" t="s">
        <v>8493</v>
      </c>
      <c r="K2618" s="1" t="s">
        <v>571</v>
      </c>
      <c r="L2618" s="1" t="s">
        <v>13443</v>
      </c>
      <c r="M2618" s="1" t="s">
        <v>19224</v>
      </c>
    </row>
    <row r="2619">
      <c r="A2619" s="1" t="s">
        <v>19225</v>
      </c>
      <c r="B2619" s="1" t="s">
        <v>7</v>
      </c>
      <c r="C2619" s="1" t="s">
        <v>3311</v>
      </c>
      <c r="F2619" s="1" t="s">
        <v>19226</v>
      </c>
      <c r="G2619" s="1" t="s">
        <v>8513</v>
      </c>
      <c r="H2619" s="1" t="s">
        <v>13852</v>
      </c>
      <c r="I2619" s="1">
        <v>2019.0</v>
      </c>
      <c r="J2619" s="1" t="s">
        <v>8493</v>
      </c>
      <c r="K2619" s="1" t="s">
        <v>571</v>
      </c>
      <c r="L2619" s="1" t="s">
        <v>19227</v>
      </c>
      <c r="M2619" s="1" t="s">
        <v>19228</v>
      </c>
    </row>
    <row r="2620">
      <c r="A2620" s="1" t="s">
        <v>19229</v>
      </c>
      <c r="B2620" s="1" t="s">
        <v>7</v>
      </c>
      <c r="C2620" s="1" t="s">
        <v>3312</v>
      </c>
      <c r="F2620" s="1" t="s">
        <v>19230</v>
      </c>
      <c r="G2620" s="1" t="s">
        <v>8513</v>
      </c>
      <c r="H2620" s="1" t="s">
        <v>12430</v>
      </c>
      <c r="I2620" s="1">
        <v>2015.0</v>
      </c>
      <c r="J2620" s="1" t="s">
        <v>8493</v>
      </c>
      <c r="K2620" s="1" t="s">
        <v>536</v>
      </c>
      <c r="L2620" s="1" t="s">
        <v>10273</v>
      </c>
      <c r="M2620" s="1" t="s">
        <v>19231</v>
      </c>
    </row>
    <row r="2621">
      <c r="A2621" s="1" t="s">
        <v>19232</v>
      </c>
      <c r="B2621" s="1" t="s">
        <v>6</v>
      </c>
      <c r="C2621" s="1" t="s">
        <v>3313</v>
      </c>
      <c r="D2621" s="1"/>
      <c r="E2621" s="1" t="s">
        <v>17308</v>
      </c>
      <c r="F2621" s="1" t="s">
        <v>19233</v>
      </c>
      <c r="G2621" s="1" t="s">
        <v>8545</v>
      </c>
      <c r="H2621" s="1" t="s">
        <v>10587</v>
      </c>
      <c r="I2621" s="1">
        <v>2020.0</v>
      </c>
      <c r="J2621" s="1" t="s">
        <v>8547</v>
      </c>
      <c r="K2621" s="1" t="s">
        <v>587</v>
      </c>
      <c r="L2621" s="1" t="s">
        <v>8501</v>
      </c>
      <c r="M2621" s="1" t="s">
        <v>19234</v>
      </c>
    </row>
    <row r="2622">
      <c r="A2622" s="1" t="s">
        <v>19235</v>
      </c>
      <c r="B2622" s="1" t="s">
        <v>6</v>
      </c>
      <c r="C2622" s="1" t="s">
        <v>3314</v>
      </c>
      <c r="D2622" s="1"/>
      <c r="E2622" s="1" t="s">
        <v>19236</v>
      </c>
      <c r="F2622" s="1" t="s">
        <v>19237</v>
      </c>
      <c r="G2622" s="1" t="s">
        <v>8545</v>
      </c>
      <c r="H2622" s="1" t="s">
        <v>13761</v>
      </c>
      <c r="I2622" s="1">
        <v>2015.0</v>
      </c>
      <c r="J2622" s="1" t="s">
        <v>8547</v>
      </c>
      <c r="K2622" s="1" t="s">
        <v>528</v>
      </c>
      <c r="L2622" s="1" t="s">
        <v>8620</v>
      </c>
      <c r="M2622" s="1" t="s">
        <v>19238</v>
      </c>
    </row>
    <row r="2623">
      <c r="A2623" s="1" t="s">
        <v>19239</v>
      </c>
      <c r="B2623" s="1" t="s">
        <v>6</v>
      </c>
      <c r="C2623" s="1" t="s">
        <v>3315</v>
      </c>
      <c r="D2623" s="1"/>
      <c r="E2623" s="1" t="s">
        <v>19240</v>
      </c>
      <c r="F2623" s="1" t="s">
        <v>19241</v>
      </c>
      <c r="G2623" s="1" t="s">
        <v>8513</v>
      </c>
      <c r="H2623" s="1" t="s">
        <v>19242</v>
      </c>
      <c r="I2623" s="1">
        <v>2020.0</v>
      </c>
      <c r="J2623" s="1" t="s">
        <v>8507</v>
      </c>
      <c r="K2623" s="1" t="s">
        <v>803</v>
      </c>
      <c r="L2623" s="1" t="s">
        <v>8783</v>
      </c>
      <c r="M2623" s="1" t="s">
        <v>19243</v>
      </c>
    </row>
    <row r="2624">
      <c r="A2624" s="1" t="s">
        <v>19244</v>
      </c>
      <c r="B2624" s="1" t="s">
        <v>6</v>
      </c>
      <c r="C2624" s="1" t="s">
        <v>3316</v>
      </c>
      <c r="D2624" s="1"/>
      <c r="E2624" s="1" t="s">
        <v>19245</v>
      </c>
      <c r="F2624" s="1" t="s">
        <v>19246</v>
      </c>
      <c r="G2624" s="1" t="s">
        <v>8513</v>
      </c>
      <c r="H2624" s="1" t="s">
        <v>9703</v>
      </c>
      <c r="I2624" s="1">
        <v>1986.0</v>
      </c>
      <c r="J2624" s="1" t="s">
        <v>8547</v>
      </c>
      <c r="K2624" s="1" t="s">
        <v>645</v>
      </c>
      <c r="L2624" s="1" t="s">
        <v>8522</v>
      </c>
      <c r="M2624" s="1" t="s">
        <v>19247</v>
      </c>
    </row>
    <row r="2625">
      <c r="A2625" s="1" t="s">
        <v>19248</v>
      </c>
      <c r="B2625" s="1" t="s">
        <v>6</v>
      </c>
      <c r="C2625" s="1" t="s">
        <v>3317</v>
      </c>
      <c r="D2625" s="1"/>
      <c r="E2625" s="1" t="s">
        <v>19249</v>
      </c>
      <c r="F2625" s="1" t="s">
        <v>19250</v>
      </c>
      <c r="G2625" s="1" t="s">
        <v>8611</v>
      </c>
      <c r="H2625" s="1" t="s">
        <v>19251</v>
      </c>
      <c r="I2625" s="1">
        <v>2015.0</v>
      </c>
      <c r="J2625" s="1" t="s">
        <v>8493</v>
      </c>
      <c r="K2625" s="1" t="s">
        <v>1034</v>
      </c>
      <c r="L2625" s="1" t="s">
        <v>8948</v>
      </c>
      <c r="M2625" s="1" t="s">
        <v>19252</v>
      </c>
    </row>
    <row r="2626">
      <c r="A2626" s="1" t="s">
        <v>19253</v>
      </c>
      <c r="B2626" s="1" t="s">
        <v>6</v>
      </c>
      <c r="C2626" s="1" t="s">
        <v>3318</v>
      </c>
      <c r="D2626" s="1"/>
      <c r="E2626" s="1" t="s">
        <v>19254</v>
      </c>
      <c r="F2626" s="1" t="s">
        <v>19255</v>
      </c>
      <c r="G2626" s="1" t="s">
        <v>19256</v>
      </c>
      <c r="H2626" s="1" t="s">
        <v>10022</v>
      </c>
      <c r="I2626" s="1">
        <v>2015.0</v>
      </c>
      <c r="J2626" s="1" t="s">
        <v>8507</v>
      </c>
      <c r="K2626" s="1" t="s">
        <v>700</v>
      </c>
      <c r="L2626" s="1" t="s">
        <v>9403</v>
      </c>
      <c r="M2626" s="1" t="s">
        <v>19257</v>
      </c>
    </row>
    <row r="2627">
      <c r="A2627" s="1" t="s">
        <v>19258</v>
      </c>
      <c r="B2627" s="1" t="s">
        <v>7</v>
      </c>
      <c r="C2627" s="1" t="s">
        <v>3319</v>
      </c>
      <c r="F2627" s="1" t="s">
        <v>19259</v>
      </c>
      <c r="G2627" s="1" t="s">
        <v>13790</v>
      </c>
      <c r="H2627" s="1" t="s">
        <v>10541</v>
      </c>
      <c r="I2627" s="1">
        <v>2018.0</v>
      </c>
      <c r="J2627" s="1" t="s">
        <v>8493</v>
      </c>
      <c r="K2627" s="1" t="s">
        <v>526</v>
      </c>
      <c r="L2627" s="1" t="s">
        <v>8668</v>
      </c>
      <c r="M2627" s="1" t="s">
        <v>19260</v>
      </c>
    </row>
    <row r="2628">
      <c r="A2628" s="1" t="s">
        <v>19261</v>
      </c>
      <c r="B2628" s="1" t="s">
        <v>6</v>
      </c>
      <c r="C2628" s="1" t="s">
        <v>3320</v>
      </c>
      <c r="D2628" s="1"/>
      <c r="E2628" s="1" t="s">
        <v>19262</v>
      </c>
      <c r="F2628" s="1" t="s">
        <v>19263</v>
      </c>
      <c r="G2628" s="1" t="s">
        <v>8513</v>
      </c>
      <c r="H2628" s="1" t="s">
        <v>15801</v>
      </c>
      <c r="I2628" s="1">
        <v>2018.0</v>
      </c>
      <c r="J2628" s="1" t="s">
        <v>8493</v>
      </c>
      <c r="K2628" s="1" t="s">
        <v>1579</v>
      </c>
      <c r="L2628" s="1" t="s">
        <v>9641</v>
      </c>
      <c r="M2628" s="1" t="s">
        <v>19264</v>
      </c>
    </row>
    <row r="2629">
      <c r="A2629" s="1" t="s">
        <v>19265</v>
      </c>
      <c r="B2629" s="1" t="s">
        <v>6</v>
      </c>
      <c r="C2629" s="1" t="s">
        <v>3321</v>
      </c>
      <c r="D2629" s="1"/>
      <c r="E2629" s="1" t="s">
        <v>19266</v>
      </c>
      <c r="F2629" s="1" t="s">
        <v>19267</v>
      </c>
      <c r="G2629" s="1" t="s">
        <v>8545</v>
      </c>
      <c r="H2629" s="1" t="s">
        <v>8980</v>
      </c>
      <c r="I2629" s="1">
        <v>2009.0</v>
      </c>
      <c r="J2629" s="1" t="s">
        <v>8613</v>
      </c>
      <c r="K2629" s="1" t="s">
        <v>576</v>
      </c>
      <c r="L2629" s="1" t="s">
        <v>8501</v>
      </c>
      <c r="M2629" s="1" t="s">
        <v>19268</v>
      </c>
    </row>
    <row r="2630">
      <c r="A2630" s="1" t="s">
        <v>19269</v>
      </c>
      <c r="B2630" s="1" t="s">
        <v>6</v>
      </c>
      <c r="C2630" s="1" t="s">
        <v>3322</v>
      </c>
      <c r="D2630" s="1"/>
      <c r="E2630" s="1" t="s">
        <v>17260</v>
      </c>
      <c r="F2630" s="1" t="s">
        <v>19270</v>
      </c>
      <c r="G2630" s="1" t="s">
        <v>8513</v>
      </c>
      <c r="H2630" s="1" t="s">
        <v>19271</v>
      </c>
      <c r="I2630" s="1">
        <v>2018.0</v>
      </c>
      <c r="J2630" s="1" t="s">
        <v>8547</v>
      </c>
      <c r="K2630" s="1" t="s">
        <v>1219</v>
      </c>
      <c r="L2630" s="1" t="s">
        <v>9641</v>
      </c>
      <c r="M2630" s="1" t="s">
        <v>19272</v>
      </c>
    </row>
    <row r="2631">
      <c r="A2631" s="1" t="s">
        <v>19273</v>
      </c>
      <c r="B2631" s="1" t="s">
        <v>6</v>
      </c>
      <c r="C2631" s="1" t="s">
        <v>3323</v>
      </c>
      <c r="F2631" s="1" t="s">
        <v>19274</v>
      </c>
      <c r="H2631" s="1" t="s">
        <v>8540</v>
      </c>
      <c r="I2631" s="1">
        <v>2005.0</v>
      </c>
      <c r="J2631" s="1" t="s">
        <v>8547</v>
      </c>
      <c r="K2631" s="1" t="s">
        <v>1107</v>
      </c>
      <c r="L2631" s="1" t="s">
        <v>8702</v>
      </c>
      <c r="M2631" s="1" t="s">
        <v>19275</v>
      </c>
    </row>
    <row r="2632">
      <c r="A2632" s="1" t="s">
        <v>19276</v>
      </c>
      <c r="B2632" s="1" t="s">
        <v>6</v>
      </c>
      <c r="C2632" s="1" t="s">
        <v>3324</v>
      </c>
      <c r="D2632" s="1"/>
      <c r="E2632" s="1" t="s">
        <v>19277</v>
      </c>
      <c r="F2632" s="1" t="s">
        <v>19278</v>
      </c>
      <c r="G2632" s="1" t="s">
        <v>8513</v>
      </c>
      <c r="H2632" s="1" t="s">
        <v>9060</v>
      </c>
      <c r="I2632" s="1">
        <v>2008.0</v>
      </c>
      <c r="J2632" s="1" t="s">
        <v>8507</v>
      </c>
      <c r="K2632" s="1" t="s">
        <v>620</v>
      </c>
      <c r="L2632" s="1" t="s">
        <v>9590</v>
      </c>
      <c r="M2632" s="1" t="s">
        <v>19279</v>
      </c>
    </row>
    <row r="2633">
      <c r="A2633" s="1" t="s">
        <v>19280</v>
      </c>
      <c r="B2633" s="1" t="s">
        <v>6</v>
      </c>
      <c r="C2633" s="1" t="s">
        <v>3325</v>
      </c>
      <c r="D2633" s="1"/>
      <c r="E2633" s="1" t="s">
        <v>19281</v>
      </c>
      <c r="F2633" s="1" t="s">
        <v>19282</v>
      </c>
      <c r="G2633" s="1" t="s">
        <v>19283</v>
      </c>
      <c r="H2633" s="1" t="s">
        <v>8521</v>
      </c>
      <c r="I2633" s="1">
        <v>2004.0</v>
      </c>
      <c r="J2633" s="1" t="s">
        <v>8507</v>
      </c>
      <c r="K2633" s="1" t="s">
        <v>894</v>
      </c>
      <c r="L2633" s="1" t="s">
        <v>9590</v>
      </c>
      <c r="M2633" s="1" t="s">
        <v>19284</v>
      </c>
    </row>
    <row r="2634">
      <c r="A2634" s="1" t="s">
        <v>19285</v>
      </c>
      <c r="B2634" s="1" t="s">
        <v>6</v>
      </c>
      <c r="C2634" s="1" t="s">
        <v>3326</v>
      </c>
      <c r="D2634" s="1"/>
      <c r="E2634" s="1" t="s">
        <v>19286</v>
      </c>
      <c r="F2634" s="1" t="s">
        <v>19287</v>
      </c>
      <c r="G2634" s="1" t="s">
        <v>8513</v>
      </c>
      <c r="H2634" s="1" t="s">
        <v>19288</v>
      </c>
      <c r="I2634" s="1">
        <v>2015.0</v>
      </c>
      <c r="J2634" s="1" t="s">
        <v>8547</v>
      </c>
      <c r="K2634" s="1" t="s">
        <v>538</v>
      </c>
      <c r="L2634" s="1" t="s">
        <v>8646</v>
      </c>
      <c r="M2634" s="1" t="s">
        <v>19289</v>
      </c>
    </row>
    <row r="2635">
      <c r="A2635" s="1" t="s">
        <v>19290</v>
      </c>
      <c r="B2635" s="1" t="s">
        <v>7</v>
      </c>
      <c r="C2635" s="1" t="s">
        <v>3327</v>
      </c>
      <c r="F2635" s="1" t="s">
        <v>19291</v>
      </c>
      <c r="G2635" s="1" t="s">
        <v>8611</v>
      </c>
      <c r="H2635" s="1" t="s">
        <v>8882</v>
      </c>
      <c r="I2635" s="1">
        <v>2014.0</v>
      </c>
      <c r="J2635" s="1" t="s">
        <v>8547</v>
      </c>
      <c r="K2635" s="1" t="s">
        <v>536</v>
      </c>
      <c r="L2635" s="1" t="s">
        <v>14017</v>
      </c>
      <c r="M2635" s="1" t="s">
        <v>19292</v>
      </c>
    </row>
    <row r="2636">
      <c r="A2636" s="1" t="s">
        <v>19293</v>
      </c>
      <c r="B2636" s="1" t="s">
        <v>6</v>
      </c>
      <c r="C2636" s="1" t="s">
        <v>3328</v>
      </c>
      <c r="D2636" s="1"/>
      <c r="E2636" s="1" t="s">
        <v>12624</v>
      </c>
      <c r="F2636" s="1" t="s">
        <v>19294</v>
      </c>
      <c r="G2636" s="1" t="s">
        <v>9356</v>
      </c>
      <c r="H2636" s="1" t="s">
        <v>12484</v>
      </c>
      <c r="I2636" s="1">
        <v>2010.0</v>
      </c>
      <c r="J2636" s="1" t="s">
        <v>8680</v>
      </c>
      <c r="K2636" s="1" t="s">
        <v>561</v>
      </c>
      <c r="L2636" s="1" t="s">
        <v>9104</v>
      </c>
      <c r="M2636" s="1" t="s">
        <v>19295</v>
      </c>
    </row>
    <row r="2637">
      <c r="A2637" s="1" t="s">
        <v>19296</v>
      </c>
      <c r="B2637" s="1" t="s">
        <v>7</v>
      </c>
      <c r="C2637" s="1" t="s">
        <v>3329</v>
      </c>
      <c r="D2637" s="1"/>
      <c r="E2637" s="1" t="s">
        <v>19297</v>
      </c>
      <c r="G2637" s="1" t="s">
        <v>10496</v>
      </c>
      <c r="H2637" s="1" t="s">
        <v>9646</v>
      </c>
      <c r="I2637" s="1">
        <v>2017.0</v>
      </c>
      <c r="J2637" s="1" t="s">
        <v>9076</v>
      </c>
      <c r="K2637" s="1" t="s">
        <v>536</v>
      </c>
      <c r="L2637" s="1" t="s">
        <v>10380</v>
      </c>
      <c r="M2637" s="1" t="s">
        <v>19298</v>
      </c>
    </row>
    <row r="2638">
      <c r="A2638" s="1" t="s">
        <v>19299</v>
      </c>
      <c r="B2638" s="1" t="s">
        <v>6</v>
      </c>
      <c r="C2638" s="1" t="s">
        <v>3330</v>
      </c>
      <c r="D2638" s="1"/>
      <c r="E2638" s="1" t="s">
        <v>19300</v>
      </c>
      <c r="F2638" s="1" t="s">
        <v>19301</v>
      </c>
      <c r="G2638" s="1" t="s">
        <v>8513</v>
      </c>
      <c r="H2638" s="1" t="s">
        <v>12333</v>
      </c>
      <c r="I2638" s="1">
        <v>2015.0</v>
      </c>
      <c r="J2638" s="1" t="s">
        <v>8613</v>
      </c>
      <c r="K2638" s="1" t="s">
        <v>681</v>
      </c>
      <c r="L2638" s="1" t="s">
        <v>8702</v>
      </c>
      <c r="M2638" s="1" t="s">
        <v>19302</v>
      </c>
    </row>
    <row r="2639">
      <c r="A2639" s="1" t="s">
        <v>19303</v>
      </c>
      <c r="B2639" s="1" t="s">
        <v>6</v>
      </c>
      <c r="C2639" s="1" t="s">
        <v>3331</v>
      </c>
      <c r="D2639" s="1"/>
      <c r="E2639" s="1" t="s">
        <v>19304</v>
      </c>
      <c r="F2639" s="1" t="s">
        <v>19305</v>
      </c>
      <c r="G2639" s="1" t="s">
        <v>8513</v>
      </c>
      <c r="H2639" s="1" t="s">
        <v>9493</v>
      </c>
      <c r="I2639" s="1">
        <v>2016.0</v>
      </c>
      <c r="J2639" s="1" t="s">
        <v>8645</v>
      </c>
      <c r="K2639" s="1" t="s">
        <v>580</v>
      </c>
      <c r="L2639" s="1" t="s">
        <v>8646</v>
      </c>
      <c r="M2639" s="1" t="s">
        <v>19306</v>
      </c>
    </row>
    <row r="2640">
      <c r="A2640" s="1" t="s">
        <v>19307</v>
      </c>
      <c r="B2640" s="1" t="s">
        <v>7</v>
      </c>
      <c r="C2640" s="1" t="s">
        <v>3332</v>
      </c>
      <c r="F2640" s="1" t="s">
        <v>19308</v>
      </c>
      <c r="G2640" s="1" t="s">
        <v>8513</v>
      </c>
      <c r="H2640" s="1" t="s">
        <v>19309</v>
      </c>
      <c r="I2640" s="1">
        <v>2014.0</v>
      </c>
      <c r="J2640" s="1" t="s">
        <v>8613</v>
      </c>
      <c r="K2640" s="1" t="s">
        <v>526</v>
      </c>
      <c r="L2640" s="1" t="s">
        <v>10273</v>
      </c>
      <c r="M2640" s="1" t="s">
        <v>19310</v>
      </c>
    </row>
    <row r="2641">
      <c r="A2641" s="1" t="s">
        <v>19311</v>
      </c>
      <c r="B2641" s="1" t="s">
        <v>6</v>
      </c>
      <c r="C2641" s="1" t="s">
        <v>3333</v>
      </c>
      <c r="D2641" s="1"/>
      <c r="E2641" s="1" t="s">
        <v>19312</v>
      </c>
      <c r="F2641" s="1" t="s">
        <v>19313</v>
      </c>
      <c r="G2641" s="1" t="s">
        <v>8545</v>
      </c>
      <c r="H2641" s="1" t="s">
        <v>12081</v>
      </c>
      <c r="I2641" s="1">
        <v>2010.0</v>
      </c>
      <c r="J2641" s="1" t="s">
        <v>8493</v>
      </c>
      <c r="K2641" s="1" t="s">
        <v>569</v>
      </c>
      <c r="L2641" s="1" t="s">
        <v>8501</v>
      </c>
      <c r="M2641" s="1" t="s">
        <v>19314</v>
      </c>
    </row>
    <row r="2642">
      <c r="A2642" s="1" t="s">
        <v>19315</v>
      </c>
      <c r="B2642" s="1" t="s">
        <v>7</v>
      </c>
      <c r="C2642" s="1" t="s">
        <v>3334</v>
      </c>
      <c r="F2642" s="1" t="s">
        <v>19316</v>
      </c>
      <c r="G2642" s="1" t="s">
        <v>8513</v>
      </c>
      <c r="H2642" s="1" t="s">
        <v>10272</v>
      </c>
      <c r="I2642" s="1">
        <v>2020.0</v>
      </c>
      <c r="J2642" s="1" t="s">
        <v>9076</v>
      </c>
      <c r="K2642" s="1" t="s">
        <v>526</v>
      </c>
      <c r="L2642" s="1" t="s">
        <v>10380</v>
      </c>
      <c r="M2642" s="1" t="s">
        <v>19317</v>
      </c>
    </row>
    <row r="2643">
      <c r="A2643" s="1" t="s">
        <v>19318</v>
      </c>
      <c r="B2643" s="1" t="s">
        <v>6</v>
      </c>
      <c r="C2643" s="1" t="s">
        <v>3335</v>
      </c>
      <c r="D2643" s="1"/>
      <c r="E2643" s="1" t="s">
        <v>19319</v>
      </c>
      <c r="F2643" s="1" t="s">
        <v>19320</v>
      </c>
      <c r="H2643" s="1" t="s">
        <v>11193</v>
      </c>
      <c r="I2643" s="1">
        <v>2017.0</v>
      </c>
      <c r="J2643" s="1" t="s">
        <v>8493</v>
      </c>
      <c r="K2643" s="1" t="s">
        <v>1288</v>
      </c>
      <c r="L2643" s="1" t="s">
        <v>9641</v>
      </c>
      <c r="M2643" s="1" t="s">
        <v>19321</v>
      </c>
    </row>
    <row r="2644">
      <c r="A2644" s="1" t="s">
        <v>19322</v>
      </c>
      <c r="B2644" s="1" t="s">
        <v>6</v>
      </c>
      <c r="C2644" s="1" t="s">
        <v>3336</v>
      </c>
      <c r="D2644" s="1"/>
      <c r="E2644" s="1" t="s">
        <v>19323</v>
      </c>
      <c r="F2644" s="1" t="s">
        <v>19324</v>
      </c>
      <c r="G2644" s="1" t="s">
        <v>8545</v>
      </c>
      <c r="H2644" s="1" t="s">
        <v>10212</v>
      </c>
      <c r="I2644" s="1">
        <v>2014.0</v>
      </c>
      <c r="J2644" s="1" t="s">
        <v>8547</v>
      </c>
      <c r="K2644" s="1" t="s">
        <v>662</v>
      </c>
      <c r="L2644" s="1" t="s">
        <v>8709</v>
      </c>
      <c r="M2644" s="1" t="s">
        <v>19325</v>
      </c>
    </row>
    <row r="2645">
      <c r="A2645" s="1" t="s">
        <v>19326</v>
      </c>
      <c r="B2645" s="1" t="s">
        <v>6</v>
      </c>
      <c r="C2645" s="1" t="s">
        <v>3337</v>
      </c>
      <c r="D2645" s="1"/>
      <c r="E2645" s="1" t="s">
        <v>14070</v>
      </c>
      <c r="F2645" s="1" t="s">
        <v>19327</v>
      </c>
      <c r="G2645" s="1" t="s">
        <v>8545</v>
      </c>
      <c r="H2645" s="1" t="s">
        <v>8965</v>
      </c>
      <c r="I2645" s="1">
        <v>1999.0</v>
      </c>
      <c r="J2645" s="1" t="s">
        <v>8613</v>
      </c>
      <c r="K2645" s="1" t="s">
        <v>980</v>
      </c>
      <c r="L2645" s="1" t="s">
        <v>10323</v>
      </c>
      <c r="M2645" s="1" t="s">
        <v>19328</v>
      </c>
    </row>
    <row r="2646">
      <c r="A2646" s="1" t="s">
        <v>19329</v>
      </c>
      <c r="B2646" s="1" t="s">
        <v>7</v>
      </c>
      <c r="C2646" s="1" t="s">
        <v>3338</v>
      </c>
      <c r="F2646" s="1" t="s">
        <v>19330</v>
      </c>
      <c r="G2646" s="1" t="s">
        <v>17409</v>
      </c>
      <c r="H2646" s="1" t="s">
        <v>9762</v>
      </c>
      <c r="I2646" s="1">
        <v>2015.0</v>
      </c>
      <c r="J2646" s="1" t="s">
        <v>8493</v>
      </c>
      <c r="K2646" s="1" t="s">
        <v>536</v>
      </c>
      <c r="L2646" s="1" t="s">
        <v>11103</v>
      </c>
      <c r="M2646" s="1" t="s">
        <v>19331</v>
      </c>
    </row>
    <row r="2647">
      <c r="A2647" s="1" t="s">
        <v>19332</v>
      </c>
      <c r="B2647" s="1" t="s">
        <v>7</v>
      </c>
      <c r="C2647" s="1" t="s">
        <v>3339</v>
      </c>
      <c r="F2647" s="1" t="s">
        <v>19333</v>
      </c>
      <c r="G2647" s="1" t="s">
        <v>8545</v>
      </c>
      <c r="H2647" s="1" t="s">
        <v>8667</v>
      </c>
      <c r="I2647" s="1">
        <v>2020.0</v>
      </c>
      <c r="J2647" s="1" t="s">
        <v>8493</v>
      </c>
      <c r="K2647" s="1" t="s">
        <v>536</v>
      </c>
      <c r="L2647" s="1" t="s">
        <v>11103</v>
      </c>
      <c r="M2647" s="1" t="s">
        <v>19334</v>
      </c>
    </row>
    <row r="2648">
      <c r="A2648" s="1" t="s">
        <v>19335</v>
      </c>
      <c r="B2648" s="1" t="s">
        <v>6</v>
      </c>
      <c r="C2648" s="1" t="s">
        <v>3340</v>
      </c>
      <c r="D2648" s="1"/>
      <c r="E2648" s="1" t="s">
        <v>19336</v>
      </c>
      <c r="G2648" s="1" t="s">
        <v>8499</v>
      </c>
      <c r="H2648" s="1" t="s">
        <v>9250</v>
      </c>
      <c r="I2648" s="1">
        <v>2018.0</v>
      </c>
      <c r="J2648" s="1" t="s">
        <v>8493</v>
      </c>
      <c r="K2648" s="1" t="s">
        <v>610</v>
      </c>
      <c r="L2648" s="1" t="s">
        <v>8663</v>
      </c>
      <c r="M2648" s="1" t="s">
        <v>19337</v>
      </c>
    </row>
    <row r="2649">
      <c r="A2649" s="1" t="s">
        <v>19338</v>
      </c>
      <c r="B2649" s="1" t="s">
        <v>7</v>
      </c>
      <c r="C2649" s="1" t="s">
        <v>3341</v>
      </c>
      <c r="F2649" s="1" t="s">
        <v>19339</v>
      </c>
      <c r="G2649" s="1" t="s">
        <v>8513</v>
      </c>
      <c r="H2649" s="1" t="s">
        <v>10431</v>
      </c>
      <c r="I2649" s="1">
        <v>2018.0</v>
      </c>
      <c r="J2649" s="1" t="s">
        <v>8807</v>
      </c>
      <c r="K2649" s="1" t="s">
        <v>571</v>
      </c>
      <c r="L2649" s="1" t="s">
        <v>9093</v>
      </c>
      <c r="M2649" s="1" t="s">
        <v>19340</v>
      </c>
    </row>
    <row r="2650">
      <c r="A2650" s="1" t="s">
        <v>19341</v>
      </c>
      <c r="B2650" s="1" t="s">
        <v>7</v>
      </c>
      <c r="C2650" s="1" t="s">
        <v>3342</v>
      </c>
      <c r="F2650" s="1" t="s">
        <v>19342</v>
      </c>
      <c r="G2650" s="1" t="s">
        <v>8513</v>
      </c>
      <c r="H2650" s="1" t="s">
        <v>8558</v>
      </c>
      <c r="I2650" s="1">
        <v>2017.0</v>
      </c>
      <c r="J2650" s="1" t="s">
        <v>8613</v>
      </c>
      <c r="K2650" s="1" t="s">
        <v>571</v>
      </c>
      <c r="L2650" s="1" t="s">
        <v>19343</v>
      </c>
      <c r="M2650" s="1" t="s">
        <v>19344</v>
      </c>
    </row>
    <row r="2651">
      <c r="A2651" s="1" t="s">
        <v>19345</v>
      </c>
      <c r="B2651" s="1" t="s">
        <v>7</v>
      </c>
      <c r="C2651" s="1" t="s">
        <v>3343</v>
      </c>
      <c r="F2651" s="1" t="s">
        <v>19346</v>
      </c>
      <c r="G2651" s="1" t="s">
        <v>8678</v>
      </c>
      <c r="H2651" s="1" t="s">
        <v>11747</v>
      </c>
      <c r="I2651" s="1">
        <v>2015.0</v>
      </c>
      <c r="J2651" s="1" t="s">
        <v>8547</v>
      </c>
      <c r="K2651" s="1" t="s">
        <v>536</v>
      </c>
      <c r="L2651" s="1" t="s">
        <v>8788</v>
      </c>
      <c r="M2651" s="1" t="s">
        <v>19347</v>
      </c>
    </row>
    <row r="2652">
      <c r="A2652" s="1" t="s">
        <v>19348</v>
      </c>
      <c r="B2652" s="1" t="s">
        <v>6</v>
      </c>
      <c r="C2652" s="1" t="s">
        <v>3344</v>
      </c>
      <c r="D2652" s="1"/>
      <c r="E2652" s="1" t="s">
        <v>11580</v>
      </c>
      <c r="F2652" s="1" t="s">
        <v>19349</v>
      </c>
      <c r="G2652" s="1" t="s">
        <v>8545</v>
      </c>
      <c r="H2652" s="1" t="s">
        <v>9793</v>
      </c>
      <c r="I2652" s="1">
        <v>2007.0</v>
      </c>
      <c r="J2652" s="1" t="s">
        <v>8547</v>
      </c>
      <c r="K2652" s="1" t="s">
        <v>610</v>
      </c>
      <c r="L2652" s="1" t="s">
        <v>8709</v>
      </c>
      <c r="M2652" s="1" t="s">
        <v>19350</v>
      </c>
    </row>
    <row r="2653">
      <c r="A2653" s="1" t="s">
        <v>19351</v>
      </c>
      <c r="B2653" s="1" t="s">
        <v>7</v>
      </c>
      <c r="C2653" s="1" t="s">
        <v>3345</v>
      </c>
      <c r="G2653" s="1" t="s">
        <v>19352</v>
      </c>
      <c r="H2653" s="1" t="s">
        <v>13649</v>
      </c>
      <c r="I2653" s="1">
        <v>2019.0</v>
      </c>
      <c r="J2653" s="1" t="s">
        <v>8493</v>
      </c>
      <c r="K2653" s="1" t="s">
        <v>571</v>
      </c>
      <c r="L2653" s="1" t="s">
        <v>19353</v>
      </c>
      <c r="M2653" s="1" t="s">
        <v>19354</v>
      </c>
    </row>
    <row r="2654">
      <c r="A2654" s="1" t="s">
        <v>19355</v>
      </c>
      <c r="B2654" s="1" t="s">
        <v>7</v>
      </c>
      <c r="C2654" s="1" t="s">
        <v>3346</v>
      </c>
      <c r="F2654" s="1" t="s">
        <v>19356</v>
      </c>
      <c r="H2654" s="1" t="s">
        <v>8961</v>
      </c>
      <c r="I2654" s="1">
        <v>2017.0</v>
      </c>
      <c r="J2654" s="1" t="s">
        <v>8680</v>
      </c>
      <c r="K2654" s="1" t="s">
        <v>536</v>
      </c>
      <c r="L2654" s="1" t="s">
        <v>14759</v>
      </c>
      <c r="M2654" s="1" t="s">
        <v>19357</v>
      </c>
    </row>
    <row r="2655">
      <c r="A2655" s="1" t="s">
        <v>19358</v>
      </c>
      <c r="B2655" s="1" t="s">
        <v>6</v>
      </c>
      <c r="C2655" s="1" t="s">
        <v>3347</v>
      </c>
      <c r="D2655" s="1"/>
      <c r="E2655" s="1" t="s">
        <v>19359</v>
      </c>
      <c r="G2655" s="1" t="s">
        <v>8513</v>
      </c>
      <c r="H2655" s="1" t="s">
        <v>19360</v>
      </c>
      <c r="I2655" s="1">
        <v>2017.0</v>
      </c>
      <c r="J2655" s="1" t="s">
        <v>8493</v>
      </c>
      <c r="K2655" s="1" t="s">
        <v>550</v>
      </c>
      <c r="L2655" s="1" t="s">
        <v>19361</v>
      </c>
      <c r="M2655" s="1" t="s">
        <v>19362</v>
      </c>
    </row>
    <row r="2656">
      <c r="A2656" s="1" t="s">
        <v>19363</v>
      </c>
      <c r="B2656" s="1" t="s">
        <v>6</v>
      </c>
      <c r="C2656" s="1" t="s">
        <v>3348</v>
      </c>
      <c r="D2656" s="1"/>
      <c r="E2656" s="1" t="s">
        <v>19364</v>
      </c>
      <c r="F2656" s="1" t="s">
        <v>19365</v>
      </c>
      <c r="G2656" s="1" t="s">
        <v>8513</v>
      </c>
      <c r="H2656" s="1" t="s">
        <v>8576</v>
      </c>
      <c r="I2656" s="1">
        <v>2018.0</v>
      </c>
      <c r="J2656" s="1" t="s">
        <v>8493</v>
      </c>
      <c r="K2656" s="1" t="s">
        <v>576</v>
      </c>
      <c r="L2656" s="1" t="s">
        <v>8913</v>
      </c>
      <c r="M2656" s="1" t="s">
        <v>19366</v>
      </c>
    </row>
    <row r="2657">
      <c r="A2657" s="1" t="s">
        <v>19367</v>
      </c>
      <c r="B2657" s="1" t="s">
        <v>6</v>
      </c>
      <c r="C2657" s="1" t="s">
        <v>3349</v>
      </c>
      <c r="D2657" s="1"/>
      <c r="E2657" s="1" t="s">
        <v>19368</v>
      </c>
      <c r="F2657" s="1" t="s">
        <v>19369</v>
      </c>
      <c r="G2657" s="1" t="s">
        <v>8513</v>
      </c>
      <c r="H2657" s="1" t="s">
        <v>10010</v>
      </c>
      <c r="I2657" s="1">
        <v>2020.0</v>
      </c>
      <c r="J2657" s="1" t="s">
        <v>8493</v>
      </c>
      <c r="K2657" s="1" t="s">
        <v>694</v>
      </c>
      <c r="L2657" s="1" t="s">
        <v>8646</v>
      </c>
      <c r="M2657" s="1" t="s">
        <v>19370</v>
      </c>
    </row>
    <row r="2658">
      <c r="A2658" s="1" t="s">
        <v>19371</v>
      </c>
      <c r="B2658" s="1" t="s">
        <v>7</v>
      </c>
      <c r="C2658" s="1" t="s">
        <v>3350</v>
      </c>
      <c r="F2658" s="1" t="s">
        <v>19372</v>
      </c>
      <c r="H2658" s="1" t="s">
        <v>9698</v>
      </c>
      <c r="I2658" s="1">
        <v>2016.0</v>
      </c>
      <c r="J2658" s="1" t="s">
        <v>8547</v>
      </c>
      <c r="K2658" s="1" t="s">
        <v>536</v>
      </c>
      <c r="L2658" s="1" t="s">
        <v>8565</v>
      </c>
      <c r="M2658" s="1" t="s">
        <v>19373</v>
      </c>
    </row>
    <row r="2659">
      <c r="A2659" s="1" t="s">
        <v>19374</v>
      </c>
      <c r="B2659" s="1" t="s">
        <v>6</v>
      </c>
      <c r="C2659" s="1" t="s">
        <v>3351</v>
      </c>
      <c r="D2659" s="1"/>
      <c r="E2659" s="1" t="s">
        <v>19375</v>
      </c>
      <c r="F2659" s="1" t="s">
        <v>19376</v>
      </c>
      <c r="G2659" s="1" t="s">
        <v>9223</v>
      </c>
      <c r="H2659" s="1" t="s">
        <v>8882</v>
      </c>
      <c r="I2659" s="1">
        <v>2017.0</v>
      </c>
      <c r="J2659" s="1" t="s">
        <v>8493</v>
      </c>
      <c r="K2659" s="1" t="s">
        <v>694</v>
      </c>
      <c r="L2659" s="1" t="s">
        <v>8663</v>
      </c>
      <c r="M2659" s="1" t="s">
        <v>19377</v>
      </c>
    </row>
    <row r="2660">
      <c r="A2660" s="1" t="s">
        <v>19378</v>
      </c>
      <c r="B2660" s="1" t="s">
        <v>7</v>
      </c>
      <c r="C2660" s="1" t="s">
        <v>3352</v>
      </c>
      <c r="F2660" s="1" t="s">
        <v>19379</v>
      </c>
      <c r="G2660" s="1" t="s">
        <v>9391</v>
      </c>
      <c r="H2660" s="1" t="s">
        <v>19380</v>
      </c>
      <c r="I2660" s="1">
        <v>2015.0</v>
      </c>
      <c r="J2660" s="1" t="s">
        <v>8547</v>
      </c>
      <c r="K2660" s="1" t="s">
        <v>1044</v>
      </c>
      <c r="L2660" s="1" t="s">
        <v>19381</v>
      </c>
      <c r="M2660" s="1" t="s">
        <v>19382</v>
      </c>
    </row>
    <row r="2661">
      <c r="A2661" s="1" t="s">
        <v>19383</v>
      </c>
      <c r="B2661" s="1" t="s">
        <v>6</v>
      </c>
      <c r="C2661" s="1" t="s">
        <v>3353</v>
      </c>
      <c r="D2661" s="1"/>
      <c r="E2661" s="1" t="s">
        <v>19384</v>
      </c>
      <c r="F2661" s="1" t="s">
        <v>19385</v>
      </c>
      <c r="G2661" s="1" t="s">
        <v>8513</v>
      </c>
      <c r="H2661" s="1" t="s">
        <v>9006</v>
      </c>
      <c r="I2661" s="1">
        <v>2016.0</v>
      </c>
      <c r="J2661" s="1" t="s">
        <v>8493</v>
      </c>
      <c r="K2661" s="1" t="s">
        <v>750</v>
      </c>
      <c r="L2661" s="1" t="s">
        <v>8858</v>
      </c>
      <c r="M2661" s="1" t="s">
        <v>19386</v>
      </c>
    </row>
    <row r="2662">
      <c r="A2662" s="1" t="s">
        <v>19387</v>
      </c>
      <c r="B2662" s="1" t="s">
        <v>6</v>
      </c>
      <c r="C2662" s="1" t="s">
        <v>3354</v>
      </c>
      <c r="D2662" s="1"/>
      <c r="E2662" s="1" t="s">
        <v>19388</v>
      </c>
      <c r="F2662" s="1" t="s">
        <v>19389</v>
      </c>
      <c r="G2662" s="1" t="s">
        <v>8545</v>
      </c>
      <c r="H2662" s="1" t="s">
        <v>12786</v>
      </c>
      <c r="I2662" s="1">
        <v>2015.0</v>
      </c>
      <c r="J2662" s="1" t="s">
        <v>8547</v>
      </c>
      <c r="K2662" s="1" t="s">
        <v>710</v>
      </c>
      <c r="L2662" s="1" t="s">
        <v>8681</v>
      </c>
      <c r="M2662" s="1" t="s">
        <v>19390</v>
      </c>
    </row>
    <row r="2663">
      <c r="A2663" s="1" t="s">
        <v>19391</v>
      </c>
      <c r="B2663" s="1" t="s">
        <v>6</v>
      </c>
      <c r="C2663" s="1" t="s">
        <v>3355</v>
      </c>
      <c r="D2663" s="1"/>
      <c r="E2663" s="1" t="s">
        <v>19392</v>
      </c>
      <c r="F2663" s="1" t="s">
        <v>19393</v>
      </c>
      <c r="G2663" s="1" t="s">
        <v>8527</v>
      </c>
      <c r="H2663" s="1" t="s">
        <v>8729</v>
      </c>
      <c r="I2663" s="1">
        <v>2015.0</v>
      </c>
      <c r="J2663" s="1" t="s">
        <v>8547</v>
      </c>
      <c r="K2663" s="1" t="s">
        <v>803</v>
      </c>
      <c r="L2663" s="1" t="s">
        <v>8709</v>
      </c>
      <c r="M2663" s="1" t="s">
        <v>19394</v>
      </c>
    </row>
    <row r="2664">
      <c r="A2664" s="1" t="s">
        <v>19395</v>
      </c>
      <c r="B2664" s="1" t="s">
        <v>6</v>
      </c>
      <c r="C2664" s="1" t="s">
        <v>3356</v>
      </c>
      <c r="D2664" s="1"/>
      <c r="E2664" s="1" t="s">
        <v>19396</v>
      </c>
      <c r="F2664" s="1" t="s">
        <v>19397</v>
      </c>
      <c r="G2664" s="1" t="s">
        <v>19398</v>
      </c>
      <c r="H2664" s="1" t="s">
        <v>10298</v>
      </c>
      <c r="I2664" s="1">
        <v>2011.0</v>
      </c>
      <c r="J2664" s="1" t="s">
        <v>8507</v>
      </c>
      <c r="K2664" s="1" t="s">
        <v>528</v>
      </c>
      <c r="L2664" s="1" t="s">
        <v>8783</v>
      </c>
      <c r="M2664" s="1" t="s">
        <v>19399</v>
      </c>
    </row>
    <row r="2665">
      <c r="A2665" s="1" t="s">
        <v>19400</v>
      </c>
      <c r="B2665" s="1" t="s">
        <v>6</v>
      </c>
      <c r="C2665" s="1" t="s">
        <v>3357</v>
      </c>
      <c r="D2665" s="1"/>
      <c r="E2665" s="1" t="s">
        <v>14096</v>
      </c>
      <c r="F2665" s="1" t="s">
        <v>19401</v>
      </c>
      <c r="G2665" s="1" t="s">
        <v>14200</v>
      </c>
      <c r="H2665" s="1" t="s">
        <v>13115</v>
      </c>
      <c r="I2665" s="1">
        <v>2003.0</v>
      </c>
      <c r="J2665" s="1" t="s">
        <v>8493</v>
      </c>
      <c r="K2665" s="1" t="s">
        <v>761</v>
      </c>
      <c r="L2665" s="1" t="s">
        <v>8681</v>
      </c>
      <c r="M2665" s="1" t="s">
        <v>19402</v>
      </c>
    </row>
    <row r="2666">
      <c r="A2666" s="1" t="s">
        <v>19403</v>
      </c>
      <c r="B2666" s="1" t="s">
        <v>6</v>
      </c>
      <c r="C2666" s="1" t="s">
        <v>3358</v>
      </c>
      <c r="F2666" s="1" t="s">
        <v>19404</v>
      </c>
      <c r="G2666" s="1" t="s">
        <v>9043</v>
      </c>
      <c r="H2666" s="1" t="s">
        <v>10459</v>
      </c>
      <c r="I2666" s="1">
        <v>2020.0</v>
      </c>
      <c r="J2666" s="1" t="s">
        <v>8493</v>
      </c>
      <c r="K2666" s="1" t="s">
        <v>1303</v>
      </c>
      <c r="L2666" s="1" t="s">
        <v>9641</v>
      </c>
      <c r="M2666" s="1" t="s">
        <v>19405</v>
      </c>
    </row>
    <row r="2667">
      <c r="A2667" s="1" t="s">
        <v>19406</v>
      </c>
      <c r="B2667" s="1" t="s">
        <v>6</v>
      </c>
      <c r="C2667" s="1" t="s">
        <v>3359</v>
      </c>
      <c r="D2667" s="1"/>
      <c r="E2667" s="1" t="s">
        <v>19407</v>
      </c>
      <c r="F2667" s="1" t="s">
        <v>19408</v>
      </c>
      <c r="G2667" s="1" t="s">
        <v>11218</v>
      </c>
      <c r="H2667" s="1" t="s">
        <v>9493</v>
      </c>
      <c r="I2667" s="1">
        <v>2016.0</v>
      </c>
      <c r="J2667" s="1" t="s">
        <v>8493</v>
      </c>
      <c r="K2667" s="1" t="s">
        <v>538</v>
      </c>
      <c r="L2667" s="1" t="s">
        <v>8724</v>
      </c>
      <c r="M2667" s="1" t="s">
        <v>19409</v>
      </c>
    </row>
    <row r="2668">
      <c r="A2668" s="1" t="s">
        <v>19410</v>
      </c>
      <c r="B2668" s="1" t="s">
        <v>6</v>
      </c>
      <c r="C2668" s="1" t="s">
        <v>3360</v>
      </c>
      <c r="D2668" s="1"/>
      <c r="E2668" s="1" t="s">
        <v>19411</v>
      </c>
      <c r="F2668" s="1" t="s">
        <v>19412</v>
      </c>
      <c r="G2668" s="1" t="s">
        <v>19413</v>
      </c>
      <c r="H2668" s="1" t="s">
        <v>11577</v>
      </c>
      <c r="I2668" s="1">
        <v>2015.0</v>
      </c>
      <c r="J2668" s="1" t="s">
        <v>8515</v>
      </c>
      <c r="K2668" s="1" t="s">
        <v>550</v>
      </c>
      <c r="L2668" s="1" t="s">
        <v>8646</v>
      </c>
      <c r="M2668" s="1" t="s">
        <v>19414</v>
      </c>
    </row>
    <row r="2669">
      <c r="A2669" s="1" t="s">
        <v>19415</v>
      </c>
      <c r="B2669" s="1" t="s">
        <v>6</v>
      </c>
      <c r="C2669" s="1" t="s">
        <v>3361</v>
      </c>
      <c r="D2669" s="1"/>
      <c r="E2669" s="1" t="s">
        <v>19416</v>
      </c>
      <c r="F2669" s="1" t="s">
        <v>19417</v>
      </c>
      <c r="G2669" s="1" t="s">
        <v>8672</v>
      </c>
      <c r="H2669" s="1" t="s">
        <v>19418</v>
      </c>
      <c r="I2669" s="1">
        <v>2015.0</v>
      </c>
      <c r="J2669" s="1" t="s">
        <v>8507</v>
      </c>
      <c r="K2669" s="1" t="s">
        <v>597</v>
      </c>
      <c r="L2669" s="1" t="s">
        <v>9457</v>
      </c>
      <c r="M2669" s="1" t="s">
        <v>19419</v>
      </c>
    </row>
    <row r="2670">
      <c r="A2670" s="1" t="s">
        <v>19420</v>
      </c>
      <c r="B2670" s="1" t="s">
        <v>6</v>
      </c>
      <c r="C2670" s="1" t="s">
        <v>3362</v>
      </c>
      <c r="D2670" s="1"/>
      <c r="E2670" s="1" t="s">
        <v>19421</v>
      </c>
      <c r="F2670" s="1" t="s">
        <v>19422</v>
      </c>
      <c r="G2670" s="1" t="s">
        <v>8513</v>
      </c>
      <c r="H2670" s="1" t="s">
        <v>12176</v>
      </c>
      <c r="I2670" s="1">
        <v>2018.0</v>
      </c>
      <c r="J2670" s="1" t="s">
        <v>8507</v>
      </c>
      <c r="K2670" s="1" t="s">
        <v>550</v>
      </c>
      <c r="L2670" s="1" t="s">
        <v>8858</v>
      </c>
      <c r="M2670" s="1" t="s">
        <v>19423</v>
      </c>
    </row>
    <row r="2671">
      <c r="A2671" s="1" t="s">
        <v>19424</v>
      </c>
      <c r="B2671" s="1" t="s">
        <v>6</v>
      </c>
      <c r="C2671" s="1" t="s">
        <v>3363</v>
      </c>
      <c r="D2671" s="1"/>
      <c r="E2671" s="1" t="s">
        <v>19425</v>
      </c>
      <c r="F2671" s="1" t="s">
        <v>19426</v>
      </c>
      <c r="G2671" s="1" t="s">
        <v>8513</v>
      </c>
      <c r="H2671" s="1" t="s">
        <v>10808</v>
      </c>
      <c r="I2671" s="1">
        <v>2018.0</v>
      </c>
      <c r="J2671" s="1" t="s">
        <v>8493</v>
      </c>
      <c r="K2671" s="1" t="s">
        <v>580</v>
      </c>
      <c r="L2671" s="1" t="s">
        <v>8913</v>
      </c>
      <c r="M2671" s="1" t="s">
        <v>19427</v>
      </c>
    </row>
    <row r="2672">
      <c r="A2672" s="1" t="s">
        <v>19428</v>
      </c>
      <c r="B2672" s="1" t="s">
        <v>6</v>
      </c>
      <c r="C2672" s="1" t="s">
        <v>3364</v>
      </c>
      <c r="D2672" s="1"/>
      <c r="E2672" s="1" t="s">
        <v>19429</v>
      </c>
      <c r="F2672" s="1" t="s">
        <v>19430</v>
      </c>
      <c r="G2672" s="1" t="s">
        <v>9223</v>
      </c>
      <c r="H2672" s="1" t="s">
        <v>19151</v>
      </c>
      <c r="I2672" s="1">
        <v>1998.0</v>
      </c>
      <c r="J2672" s="1" t="s">
        <v>8493</v>
      </c>
      <c r="K2672" s="1" t="s">
        <v>584</v>
      </c>
      <c r="L2672" s="1" t="s">
        <v>9610</v>
      </c>
      <c r="M2672" s="1" t="s">
        <v>19431</v>
      </c>
    </row>
    <row r="2673">
      <c r="A2673" s="1" t="s">
        <v>19432</v>
      </c>
      <c r="B2673" s="1" t="s">
        <v>6</v>
      </c>
      <c r="C2673" s="1" t="s">
        <v>3365</v>
      </c>
      <c r="D2673" s="1"/>
      <c r="E2673" s="1" t="s">
        <v>19433</v>
      </c>
      <c r="F2673" s="1" t="s">
        <v>19434</v>
      </c>
      <c r="G2673" s="1" t="s">
        <v>8678</v>
      </c>
      <c r="H2673" s="1" t="s">
        <v>9973</v>
      </c>
      <c r="I2673" s="1">
        <v>2016.0</v>
      </c>
      <c r="J2673" s="1" t="s">
        <v>8493</v>
      </c>
      <c r="K2673" s="1" t="s">
        <v>540</v>
      </c>
      <c r="L2673" s="1" t="s">
        <v>8873</v>
      </c>
      <c r="M2673" s="1" t="s">
        <v>19435</v>
      </c>
    </row>
    <row r="2674">
      <c r="A2674" s="1" t="s">
        <v>19436</v>
      </c>
      <c r="B2674" s="1" t="s">
        <v>7</v>
      </c>
      <c r="C2674" s="1" t="s">
        <v>3366</v>
      </c>
      <c r="F2674" s="1" t="s">
        <v>19437</v>
      </c>
      <c r="G2674" s="1" t="s">
        <v>8513</v>
      </c>
      <c r="H2674" s="1" t="s">
        <v>8892</v>
      </c>
      <c r="I2674" s="1">
        <v>2021.0</v>
      </c>
      <c r="J2674" s="1" t="s">
        <v>8680</v>
      </c>
      <c r="K2674" s="1" t="s">
        <v>536</v>
      </c>
      <c r="L2674" s="1" t="s">
        <v>8796</v>
      </c>
      <c r="M2674" s="1" t="s">
        <v>19438</v>
      </c>
    </row>
    <row r="2675">
      <c r="A2675" s="1" t="s">
        <v>19439</v>
      </c>
      <c r="B2675" s="1" t="s">
        <v>6</v>
      </c>
      <c r="C2675" s="1" t="s">
        <v>3367</v>
      </c>
      <c r="D2675" s="1"/>
      <c r="E2675" s="1" t="s">
        <v>19440</v>
      </c>
      <c r="F2675" s="1" t="s">
        <v>19441</v>
      </c>
      <c r="G2675" s="1" t="s">
        <v>11218</v>
      </c>
      <c r="H2675" s="1" t="s">
        <v>9442</v>
      </c>
      <c r="I2675" s="1">
        <v>2011.0</v>
      </c>
      <c r="J2675" s="1" t="s">
        <v>8493</v>
      </c>
      <c r="K2675" s="1" t="s">
        <v>673</v>
      </c>
      <c r="L2675" s="1" t="s">
        <v>8620</v>
      </c>
      <c r="M2675" s="1" t="s">
        <v>19442</v>
      </c>
    </row>
    <row r="2676">
      <c r="A2676" s="1" t="s">
        <v>19443</v>
      </c>
      <c r="B2676" s="1" t="s">
        <v>6</v>
      </c>
      <c r="C2676" s="1" t="s">
        <v>3368</v>
      </c>
      <c r="D2676" s="1"/>
      <c r="E2676" s="1" t="s">
        <v>19444</v>
      </c>
      <c r="F2676" s="1" t="s">
        <v>19445</v>
      </c>
      <c r="G2676" s="1" t="s">
        <v>8513</v>
      </c>
      <c r="H2676" s="1" t="s">
        <v>8882</v>
      </c>
      <c r="I2676" s="1">
        <v>2017.0</v>
      </c>
      <c r="J2676" s="1" t="s">
        <v>8547</v>
      </c>
      <c r="K2676" s="1" t="s">
        <v>602</v>
      </c>
      <c r="L2676" s="1" t="s">
        <v>8646</v>
      </c>
      <c r="M2676" s="1" t="s">
        <v>19446</v>
      </c>
    </row>
    <row r="2677">
      <c r="A2677" s="1" t="s">
        <v>19447</v>
      </c>
      <c r="B2677" s="1" t="s">
        <v>7</v>
      </c>
      <c r="C2677" s="1" t="s">
        <v>3369</v>
      </c>
      <c r="F2677" s="1" t="s">
        <v>19448</v>
      </c>
      <c r="H2677" s="1" t="s">
        <v>9083</v>
      </c>
      <c r="I2677" s="1">
        <v>2019.0</v>
      </c>
      <c r="J2677" s="1" t="s">
        <v>8547</v>
      </c>
      <c r="K2677" s="1" t="s">
        <v>536</v>
      </c>
      <c r="L2677" s="1" t="s">
        <v>8595</v>
      </c>
      <c r="M2677" s="1" t="s">
        <v>19449</v>
      </c>
    </row>
    <row r="2678">
      <c r="A2678" s="1" t="s">
        <v>19450</v>
      </c>
      <c r="B2678" s="1" t="s">
        <v>7</v>
      </c>
      <c r="C2678" s="1" t="s">
        <v>3370</v>
      </c>
      <c r="F2678" s="1" t="s">
        <v>19451</v>
      </c>
      <c r="G2678" s="1" t="s">
        <v>9223</v>
      </c>
      <c r="H2678" s="1" t="s">
        <v>9430</v>
      </c>
      <c r="I2678" s="1">
        <v>1999.0</v>
      </c>
      <c r="J2678" s="1" t="s">
        <v>8547</v>
      </c>
      <c r="K2678" s="1" t="s">
        <v>2108</v>
      </c>
      <c r="L2678" s="1" t="s">
        <v>11074</v>
      </c>
      <c r="M2678" s="1" t="s">
        <v>19452</v>
      </c>
    </row>
    <row r="2679">
      <c r="A2679" s="1" t="s">
        <v>19453</v>
      </c>
      <c r="B2679" s="1" t="s">
        <v>6</v>
      </c>
      <c r="C2679" s="1" t="s">
        <v>3371</v>
      </c>
      <c r="D2679" s="1"/>
      <c r="E2679" s="1" t="s">
        <v>19454</v>
      </c>
      <c r="F2679" s="1" t="s">
        <v>19455</v>
      </c>
      <c r="G2679" s="1" t="s">
        <v>8513</v>
      </c>
      <c r="H2679" s="1" t="s">
        <v>9017</v>
      </c>
      <c r="I2679" s="1">
        <v>2001.0</v>
      </c>
      <c r="J2679" s="1" t="s">
        <v>8515</v>
      </c>
      <c r="K2679" s="1" t="s">
        <v>559</v>
      </c>
      <c r="L2679" s="1" t="s">
        <v>8697</v>
      </c>
      <c r="M2679" s="1" t="s">
        <v>19456</v>
      </c>
    </row>
    <row r="2680">
      <c r="A2680" s="1" t="s">
        <v>19457</v>
      </c>
      <c r="B2680" s="1" t="s">
        <v>7</v>
      </c>
      <c r="C2680" s="1" t="s">
        <v>3372</v>
      </c>
      <c r="F2680" s="1" t="s">
        <v>19458</v>
      </c>
      <c r="G2680" s="1" t="s">
        <v>8672</v>
      </c>
      <c r="H2680" s="1" t="s">
        <v>9033</v>
      </c>
      <c r="I2680" s="1">
        <v>2017.0</v>
      </c>
      <c r="J2680" s="1" t="s">
        <v>8547</v>
      </c>
      <c r="K2680" s="1" t="s">
        <v>1976</v>
      </c>
      <c r="L2680" s="1" t="s">
        <v>9826</v>
      </c>
      <c r="M2680" s="1" t="s">
        <v>19459</v>
      </c>
    </row>
    <row r="2681">
      <c r="A2681" s="1" t="s">
        <v>19460</v>
      </c>
      <c r="B2681" s="1" t="s">
        <v>6</v>
      </c>
      <c r="C2681" s="1" t="s">
        <v>3373</v>
      </c>
      <c r="D2681" s="1"/>
      <c r="E2681" s="1" t="s">
        <v>19461</v>
      </c>
      <c r="F2681" s="1" t="s">
        <v>19462</v>
      </c>
      <c r="G2681" s="1" t="s">
        <v>8513</v>
      </c>
      <c r="H2681" s="1" t="s">
        <v>9860</v>
      </c>
      <c r="I2681" s="1">
        <v>2017.0</v>
      </c>
      <c r="J2681" s="1" t="s">
        <v>8493</v>
      </c>
      <c r="K2681" s="1" t="s">
        <v>561</v>
      </c>
      <c r="L2681" s="1" t="s">
        <v>9494</v>
      </c>
      <c r="M2681" s="1" t="s">
        <v>19463</v>
      </c>
    </row>
    <row r="2682">
      <c r="A2682" s="1" t="s">
        <v>19464</v>
      </c>
      <c r="B2682" s="1" t="s">
        <v>6</v>
      </c>
      <c r="C2682" s="1" t="s">
        <v>3374</v>
      </c>
      <c r="D2682" s="1"/>
      <c r="E2682" s="1" t="s">
        <v>19465</v>
      </c>
      <c r="F2682" s="1" t="s">
        <v>19466</v>
      </c>
      <c r="G2682" s="1" t="s">
        <v>10317</v>
      </c>
      <c r="H2682" s="1" t="s">
        <v>11483</v>
      </c>
      <c r="I2682" s="1">
        <v>2017.0</v>
      </c>
      <c r="J2682" s="1" t="s">
        <v>8493</v>
      </c>
      <c r="K2682" s="1" t="s">
        <v>552</v>
      </c>
      <c r="L2682" s="1" t="s">
        <v>8501</v>
      </c>
      <c r="M2682" s="1" t="s">
        <v>19467</v>
      </c>
    </row>
    <row r="2683">
      <c r="A2683" s="1" t="s">
        <v>19468</v>
      </c>
      <c r="B2683" s="1" t="s">
        <v>7</v>
      </c>
      <c r="C2683" s="1" t="s">
        <v>3375</v>
      </c>
      <c r="F2683" s="1" t="s">
        <v>19469</v>
      </c>
      <c r="G2683" s="1" t="s">
        <v>8655</v>
      </c>
      <c r="H2683" s="1" t="s">
        <v>9044</v>
      </c>
      <c r="I2683" s="1">
        <v>2011.0</v>
      </c>
      <c r="J2683" s="1" t="s">
        <v>8493</v>
      </c>
      <c r="K2683" s="1" t="s">
        <v>536</v>
      </c>
      <c r="L2683" s="1" t="s">
        <v>11234</v>
      </c>
      <c r="M2683" s="1" t="s">
        <v>19470</v>
      </c>
    </row>
    <row r="2684">
      <c r="A2684" s="1" t="s">
        <v>19471</v>
      </c>
      <c r="B2684" s="1" t="s">
        <v>7</v>
      </c>
      <c r="C2684" s="1" t="s">
        <v>3376</v>
      </c>
      <c r="F2684" s="1" t="s">
        <v>19472</v>
      </c>
      <c r="G2684" s="1" t="s">
        <v>8672</v>
      </c>
      <c r="H2684" s="1" t="s">
        <v>13302</v>
      </c>
      <c r="I2684" s="1">
        <v>2018.0</v>
      </c>
      <c r="J2684" s="1" t="s">
        <v>8493</v>
      </c>
      <c r="K2684" s="1" t="s">
        <v>571</v>
      </c>
      <c r="L2684" s="1" t="s">
        <v>9631</v>
      </c>
      <c r="M2684" s="1" t="s">
        <v>19473</v>
      </c>
    </row>
    <row r="2685">
      <c r="A2685" s="1" t="s">
        <v>19474</v>
      </c>
      <c r="B2685" s="1" t="s">
        <v>6</v>
      </c>
      <c r="C2685" s="1" t="s">
        <v>3377</v>
      </c>
      <c r="D2685" s="1"/>
      <c r="E2685" s="1" t="s">
        <v>19475</v>
      </c>
      <c r="F2685" s="1" t="s">
        <v>19476</v>
      </c>
      <c r="G2685" s="1" t="s">
        <v>9276</v>
      </c>
      <c r="H2685" s="1" t="s">
        <v>8546</v>
      </c>
      <c r="I2685" s="1">
        <v>2016.0</v>
      </c>
      <c r="J2685" s="1" t="s">
        <v>9260</v>
      </c>
      <c r="K2685" s="1" t="s">
        <v>645</v>
      </c>
      <c r="L2685" s="1" t="s">
        <v>9272</v>
      </c>
      <c r="M2685" s="1" t="s">
        <v>19477</v>
      </c>
    </row>
    <row r="2686">
      <c r="A2686" s="1" t="s">
        <v>19478</v>
      </c>
      <c r="B2686" s="1" t="s">
        <v>7</v>
      </c>
      <c r="C2686" s="1" t="s">
        <v>3378</v>
      </c>
      <c r="F2686" s="1" t="s">
        <v>19479</v>
      </c>
      <c r="G2686" s="1" t="s">
        <v>19480</v>
      </c>
      <c r="H2686" s="1" t="s">
        <v>10075</v>
      </c>
      <c r="I2686" s="1">
        <v>2020.0</v>
      </c>
      <c r="J2686" s="1" t="s">
        <v>9076</v>
      </c>
      <c r="K2686" s="1" t="s">
        <v>536</v>
      </c>
      <c r="L2686" s="1" t="s">
        <v>9093</v>
      </c>
      <c r="M2686" s="1" t="s">
        <v>19481</v>
      </c>
    </row>
    <row r="2687">
      <c r="A2687" s="1" t="s">
        <v>19482</v>
      </c>
      <c r="B2687" s="1" t="s">
        <v>7</v>
      </c>
      <c r="C2687" s="1" t="s">
        <v>3379</v>
      </c>
      <c r="F2687" s="1" t="s">
        <v>19483</v>
      </c>
      <c r="G2687" s="1" t="s">
        <v>8990</v>
      </c>
      <c r="H2687" s="1" t="s">
        <v>9214</v>
      </c>
      <c r="I2687" s="1">
        <v>2017.0</v>
      </c>
      <c r="J2687" s="1" t="s">
        <v>8807</v>
      </c>
      <c r="K2687" s="1" t="s">
        <v>536</v>
      </c>
      <c r="L2687" s="1" t="s">
        <v>15077</v>
      </c>
      <c r="M2687" s="1" t="s">
        <v>19484</v>
      </c>
    </row>
    <row r="2688">
      <c r="A2688" s="1" t="s">
        <v>19485</v>
      </c>
      <c r="B2688" s="1" t="s">
        <v>6</v>
      </c>
      <c r="C2688" s="1" t="s">
        <v>3380</v>
      </c>
      <c r="D2688" s="1"/>
      <c r="E2688" s="1" t="s">
        <v>19486</v>
      </c>
      <c r="F2688" s="1" t="s">
        <v>19487</v>
      </c>
      <c r="G2688" s="1" t="s">
        <v>19488</v>
      </c>
      <c r="H2688" s="1" t="s">
        <v>8961</v>
      </c>
      <c r="I2688" s="1">
        <v>2015.0</v>
      </c>
      <c r="J2688" s="1" t="s">
        <v>8547</v>
      </c>
      <c r="K2688" s="1" t="s">
        <v>542</v>
      </c>
      <c r="L2688" s="1" t="s">
        <v>8873</v>
      </c>
      <c r="M2688" s="1" t="s">
        <v>19489</v>
      </c>
    </row>
    <row r="2689">
      <c r="A2689" s="1" t="s">
        <v>19490</v>
      </c>
      <c r="B2689" s="1" t="s">
        <v>7</v>
      </c>
      <c r="C2689" s="1" t="s">
        <v>3381</v>
      </c>
      <c r="F2689" s="1" t="s">
        <v>19491</v>
      </c>
      <c r="G2689" s="1" t="s">
        <v>9356</v>
      </c>
      <c r="H2689" s="1" t="s">
        <v>10190</v>
      </c>
      <c r="I2689" s="1">
        <v>2015.0</v>
      </c>
      <c r="J2689" s="1" t="s">
        <v>8493</v>
      </c>
      <c r="K2689" s="1" t="s">
        <v>536</v>
      </c>
      <c r="L2689" s="1" t="s">
        <v>14355</v>
      </c>
      <c r="M2689" s="1" t="s">
        <v>19492</v>
      </c>
    </row>
    <row r="2690">
      <c r="A2690" s="1" t="s">
        <v>19493</v>
      </c>
      <c r="B2690" s="1" t="s">
        <v>6</v>
      </c>
      <c r="C2690" s="1" t="s">
        <v>3382</v>
      </c>
      <c r="D2690" s="1"/>
      <c r="E2690" s="1" t="s">
        <v>19494</v>
      </c>
      <c r="F2690" s="1" t="s">
        <v>19495</v>
      </c>
      <c r="G2690" s="1" t="s">
        <v>8513</v>
      </c>
      <c r="H2690" s="1" t="s">
        <v>19496</v>
      </c>
      <c r="I2690" s="1">
        <v>2015.0</v>
      </c>
      <c r="J2690" s="1" t="s">
        <v>8507</v>
      </c>
      <c r="K2690" s="1" t="s">
        <v>694</v>
      </c>
      <c r="L2690" s="1" t="s">
        <v>11828</v>
      </c>
      <c r="M2690" s="1" t="s">
        <v>19497</v>
      </c>
    </row>
    <row r="2691">
      <c r="A2691" s="1" t="s">
        <v>19498</v>
      </c>
      <c r="B2691" s="1" t="s">
        <v>7</v>
      </c>
      <c r="C2691" s="1" t="s">
        <v>3383</v>
      </c>
      <c r="F2691" s="1" t="s">
        <v>19499</v>
      </c>
      <c r="G2691" s="1" t="s">
        <v>13318</v>
      </c>
      <c r="H2691" s="1" t="s">
        <v>19500</v>
      </c>
      <c r="I2691" s="1">
        <v>2016.0</v>
      </c>
      <c r="J2691" s="1" t="s">
        <v>8547</v>
      </c>
      <c r="K2691" s="1" t="s">
        <v>1044</v>
      </c>
      <c r="L2691" s="1" t="s">
        <v>11271</v>
      </c>
      <c r="M2691" s="1" t="s">
        <v>19501</v>
      </c>
    </row>
    <row r="2692">
      <c r="A2692" s="1" t="s">
        <v>19502</v>
      </c>
      <c r="B2692" s="1" t="s">
        <v>6</v>
      </c>
      <c r="C2692" s="1" t="s">
        <v>3384</v>
      </c>
      <c r="D2692" s="1"/>
      <c r="E2692" s="1" t="s">
        <v>19503</v>
      </c>
      <c r="F2692" s="1" t="s">
        <v>19504</v>
      </c>
      <c r="G2692" s="1" t="s">
        <v>8513</v>
      </c>
      <c r="H2692" s="1" t="s">
        <v>9609</v>
      </c>
      <c r="I2692" s="1">
        <v>2016.0</v>
      </c>
      <c r="J2692" s="1" t="s">
        <v>8507</v>
      </c>
      <c r="K2692" s="1" t="s">
        <v>582</v>
      </c>
      <c r="L2692" s="1" t="s">
        <v>8948</v>
      </c>
      <c r="M2692" s="1" t="s">
        <v>19505</v>
      </c>
    </row>
    <row r="2693">
      <c r="A2693" s="1" t="s">
        <v>19506</v>
      </c>
      <c r="B2693" s="1" t="s">
        <v>6</v>
      </c>
      <c r="C2693" s="1" t="s">
        <v>3385</v>
      </c>
      <c r="D2693" s="1"/>
      <c r="E2693" s="1" t="s">
        <v>19507</v>
      </c>
      <c r="F2693" s="1" t="s">
        <v>19508</v>
      </c>
      <c r="G2693" s="1" t="s">
        <v>8513</v>
      </c>
      <c r="H2693" s="1" t="s">
        <v>8961</v>
      </c>
      <c r="I2693" s="1">
        <v>2004.0</v>
      </c>
      <c r="J2693" s="1" t="s">
        <v>8515</v>
      </c>
      <c r="K2693" s="1" t="s">
        <v>737</v>
      </c>
      <c r="L2693" s="1" t="s">
        <v>19509</v>
      </c>
      <c r="M2693" s="1" t="s">
        <v>19510</v>
      </c>
    </row>
    <row r="2694">
      <c r="A2694" s="1" t="s">
        <v>19511</v>
      </c>
      <c r="B2694" s="1" t="s">
        <v>6</v>
      </c>
      <c r="C2694" s="1" t="s">
        <v>3386</v>
      </c>
      <c r="D2694" s="1"/>
      <c r="E2694" s="1" t="s">
        <v>19512</v>
      </c>
      <c r="F2694" s="1" t="s">
        <v>19513</v>
      </c>
      <c r="G2694" s="1" t="s">
        <v>8545</v>
      </c>
      <c r="H2694" s="1" t="s">
        <v>19514</v>
      </c>
      <c r="I2694" s="1">
        <v>1999.0</v>
      </c>
      <c r="J2694" s="1" t="s">
        <v>8547</v>
      </c>
      <c r="K2694" s="1" t="s">
        <v>705</v>
      </c>
      <c r="L2694" s="1" t="s">
        <v>8992</v>
      </c>
      <c r="M2694" s="1" t="s">
        <v>19515</v>
      </c>
    </row>
    <row r="2695">
      <c r="A2695" s="1" t="s">
        <v>19516</v>
      </c>
      <c r="B2695" s="1" t="s">
        <v>7</v>
      </c>
      <c r="C2695" s="1" t="s">
        <v>3387</v>
      </c>
      <c r="F2695" s="1" t="s">
        <v>19517</v>
      </c>
      <c r="G2695" s="1" t="s">
        <v>8513</v>
      </c>
      <c r="H2695" s="1" t="s">
        <v>15457</v>
      </c>
      <c r="I2695" s="1">
        <v>2020.0</v>
      </c>
      <c r="J2695" s="1" t="s">
        <v>8807</v>
      </c>
      <c r="K2695" s="1" t="s">
        <v>628</v>
      </c>
      <c r="L2695" s="1" t="s">
        <v>9093</v>
      </c>
      <c r="M2695" s="1" t="s">
        <v>19518</v>
      </c>
    </row>
    <row r="2696">
      <c r="A2696" s="1" t="s">
        <v>19519</v>
      </c>
      <c r="B2696" s="1" t="s">
        <v>6</v>
      </c>
      <c r="C2696" s="1" t="s">
        <v>3388</v>
      </c>
      <c r="D2696" s="1"/>
      <c r="E2696" s="1" t="s">
        <v>9649</v>
      </c>
      <c r="F2696" s="1" t="s">
        <v>19520</v>
      </c>
      <c r="G2696" s="1" t="s">
        <v>9545</v>
      </c>
      <c r="H2696" s="1" t="s">
        <v>13406</v>
      </c>
      <c r="I2696" s="1">
        <v>2019.0</v>
      </c>
      <c r="J2696" s="1" t="s">
        <v>8547</v>
      </c>
      <c r="K2696" s="1" t="s">
        <v>567</v>
      </c>
      <c r="L2696" s="1" t="s">
        <v>8681</v>
      </c>
      <c r="M2696" s="1" t="s">
        <v>19521</v>
      </c>
    </row>
    <row r="2697">
      <c r="A2697" s="1" t="s">
        <v>19522</v>
      </c>
      <c r="B2697" s="1" t="s">
        <v>7</v>
      </c>
      <c r="C2697" s="1" t="s">
        <v>3389</v>
      </c>
      <c r="F2697" s="1" t="s">
        <v>19523</v>
      </c>
      <c r="G2697" s="1" t="s">
        <v>8655</v>
      </c>
      <c r="H2697" s="1" t="s">
        <v>19524</v>
      </c>
      <c r="I2697" s="1">
        <v>2017.0</v>
      </c>
      <c r="J2697" s="1" t="s">
        <v>8493</v>
      </c>
      <c r="K2697" s="1" t="s">
        <v>571</v>
      </c>
      <c r="L2697" s="1" t="s">
        <v>8836</v>
      </c>
      <c r="M2697" s="1" t="s">
        <v>19525</v>
      </c>
    </row>
    <row r="2698">
      <c r="A2698" s="1" t="s">
        <v>19526</v>
      </c>
      <c r="B2698" s="1" t="s">
        <v>6</v>
      </c>
      <c r="C2698" s="1" t="s">
        <v>3390</v>
      </c>
      <c r="D2698" s="1"/>
      <c r="E2698" s="1" t="s">
        <v>19527</v>
      </c>
      <c r="F2698" s="1" t="s">
        <v>14241</v>
      </c>
      <c r="G2698" s="1" t="s">
        <v>8513</v>
      </c>
      <c r="H2698" s="1" t="s">
        <v>10808</v>
      </c>
      <c r="I2698" s="1">
        <v>2019.0</v>
      </c>
      <c r="J2698" s="1" t="s">
        <v>8493</v>
      </c>
      <c r="K2698" s="1" t="s">
        <v>1196</v>
      </c>
      <c r="L2698" s="1" t="s">
        <v>8646</v>
      </c>
      <c r="M2698" s="1" t="s">
        <v>19528</v>
      </c>
    </row>
    <row r="2699">
      <c r="A2699" s="1" t="s">
        <v>19529</v>
      </c>
      <c r="B2699" s="1" t="s">
        <v>7</v>
      </c>
      <c r="C2699" s="1" t="s">
        <v>3391</v>
      </c>
      <c r="D2699" s="1"/>
      <c r="E2699" s="1" t="s">
        <v>19530</v>
      </c>
      <c r="F2699" s="1" t="s">
        <v>19531</v>
      </c>
      <c r="G2699" s="1" t="s">
        <v>8513</v>
      </c>
      <c r="H2699" s="1" t="s">
        <v>19532</v>
      </c>
      <c r="I2699" s="1">
        <v>2015.0</v>
      </c>
      <c r="J2699" s="1" t="s">
        <v>8493</v>
      </c>
      <c r="K2699" s="1" t="s">
        <v>628</v>
      </c>
      <c r="L2699" s="1" t="s">
        <v>10772</v>
      </c>
      <c r="M2699" s="1" t="s">
        <v>19533</v>
      </c>
    </row>
    <row r="2700">
      <c r="A2700" s="1" t="s">
        <v>19534</v>
      </c>
      <c r="B2700" s="1" t="s">
        <v>6</v>
      </c>
      <c r="C2700" s="1" t="s">
        <v>3392</v>
      </c>
      <c r="D2700" s="1"/>
      <c r="E2700" s="1" t="s">
        <v>18827</v>
      </c>
      <c r="F2700" s="1" t="s">
        <v>19535</v>
      </c>
      <c r="G2700" s="1" t="s">
        <v>9545</v>
      </c>
      <c r="H2700" s="1" t="s">
        <v>18982</v>
      </c>
      <c r="I2700" s="1">
        <v>2015.0</v>
      </c>
      <c r="J2700" s="1" t="s">
        <v>8507</v>
      </c>
      <c r="K2700" s="1" t="s">
        <v>542</v>
      </c>
      <c r="L2700" s="1" t="s">
        <v>8501</v>
      </c>
      <c r="M2700" s="1" t="s">
        <v>19536</v>
      </c>
    </row>
    <row r="2701">
      <c r="A2701" s="1" t="s">
        <v>19537</v>
      </c>
      <c r="B2701" s="1" t="s">
        <v>7</v>
      </c>
      <c r="C2701" s="1" t="s">
        <v>3393</v>
      </c>
      <c r="F2701" s="1" t="s">
        <v>19538</v>
      </c>
      <c r="G2701" s="1" t="s">
        <v>8513</v>
      </c>
      <c r="H2701" s="1" t="s">
        <v>12911</v>
      </c>
      <c r="I2701" s="1">
        <v>2016.0</v>
      </c>
      <c r="J2701" s="1" t="s">
        <v>8680</v>
      </c>
      <c r="K2701" s="1" t="s">
        <v>628</v>
      </c>
      <c r="L2701" s="1" t="s">
        <v>10380</v>
      </c>
      <c r="M2701" s="1" t="s">
        <v>19539</v>
      </c>
    </row>
    <row r="2702">
      <c r="A2702" s="1" t="s">
        <v>19540</v>
      </c>
      <c r="B2702" s="1" t="s">
        <v>6</v>
      </c>
      <c r="C2702" s="1" t="s">
        <v>3394</v>
      </c>
      <c r="D2702" s="1"/>
      <c r="E2702" s="1" t="s">
        <v>11562</v>
      </c>
      <c r="F2702" s="1" t="s">
        <v>19541</v>
      </c>
      <c r="G2702" s="1" t="s">
        <v>8513</v>
      </c>
      <c r="H2702" s="1" t="s">
        <v>19542</v>
      </c>
      <c r="I2702" s="1">
        <v>2013.0</v>
      </c>
      <c r="J2702" s="1" t="s">
        <v>8507</v>
      </c>
      <c r="K2702" s="1" t="s">
        <v>705</v>
      </c>
      <c r="L2702" s="1" t="s">
        <v>16968</v>
      </c>
      <c r="M2702" s="1" t="s">
        <v>19543</v>
      </c>
    </row>
    <row r="2703">
      <c r="A2703" s="1" t="s">
        <v>19544</v>
      </c>
      <c r="B2703" s="1" t="s">
        <v>7</v>
      </c>
      <c r="C2703" s="1" t="s">
        <v>3395</v>
      </c>
      <c r="F2703" s="1" t="s">
        <v>19545</v>
      </c>
      <c r="G2703" s="1" t="s">
        <v>10354</v>
      </c>
      <c r="H2703" s="1" t="s">
        <v>19546</v>
      </c>
      <c r="I2703" s="1">
        <v>2020.0</v>
      </c>
      <c r="J2703" s="1" t="s">
        <v>8493</v>
      </c>
      <c r="K2703" s="1" t="s">
        <v>536</v>
      </c>
      <c r="L2703" s="1" t="s">
        <v>11790</v>
      </c>
      <c r="M2703" s="1" t="s">
        <v>19547</v>
      </c>
    </row>
    <row r="2704">
      <c r="A2704" s="1" t="s">
        <v>19548</v>
      </c>
      <c r="B2704" s="1" t="s">
        <v>6</v>
      </c>
      <c r="C2704" s="1" t="s">
        <v>3396</v>
      </c>
      <c r="D2704" s="1"/>
      <c r="E2704" s="1" t="s">
        <v>19549</v>
      </c>
      <c r="F2704" s="1" t="s">
        <v>19550</v>
      </c>
      <c r="G2704" s="1" t="s">
        <v>8513</v>
      </c>
      <c r="H2704" s="1" t="s">
        <v>10736</v>
      </c>
      <c r="I2704" s="1">
        <v>2018.0</v>
      </c>
      <c r="J2704" s="1" t="s">
        <v>8547</v>
      </c>
      <c r="K2704" s="1" t="s">
        <v>561</v>
      </c>
      <c r="L2704" s="1" t="s">
        <v>8522</v>
      </c>
      <c r="M2704" s="1" t="s">
        <v>19551</v>
      </c>
    </row>
    <row r="2705">
      <c r="A2705" s="1" t="s">
        <v>19552</v>
      </c>
      <c r="B2705" s="1" t="s">
        <v>6</v>
      </c>
      <c r="C2705" s="1" t="s">
        <v>3397</v>
      </c>
      <c r="D2705" s="1"/>
      <c r="E2705" s="1" t="s">
        <v>19553</v>
      </c>
      <c r="F2705" s="1" t="s">
        <v>19554</v>
      </c>
      <c r="G2705" s="1" t="s">
        <v>8545</v>
      </c>
      <c r="H2705" s="1" t="s">
        <v>9017</v>
      </c>
      <c r="I2705" s="1">
        <v>1976.0</v>
      </c>
      <c r="J2705" s="1" t="s">
        <v>8547</v>
      </c>
      <c r="K2705" s="1" t="s">
        <v>836</v>
      </c>
      <c r="L2705" s="1" t="s">
        <v>10323</v>
      </c>
      <c r="M2705" s="1" t="s">
        <v>19555</v>
      </c>
    </row>
    <row r="2706">
      <c r="A2706" s="1" t="s">
        <v>19556</v>
      </c>
      <c r="B2706" s="1" t="s">
        <v>6</v>
      </c>
      <c r="C2706" s="1" t="s">
        <v>3398</v>
      </c>
      <c r="D2706" s="1"/>
      <c r="E2706" s="1" t="s">
        <v>19557</v>
      </c>
      <c r="F2706" s="1" t="s">
        <v>19558</v>
      </c>
      <c r="G2706" s="1" t="s">
        <v>8513</v>
      </c>
      <c r="H2706" s="1" t="s">
        <v>8528</v>
      </c>
      <c r="I2706" s="1">
        <v>2016.0</v>
      </c>
      <c r="J2706" s="1" t="s">
        <v>8493</v>
      </c>
      <c r="K2706" s="1" t="s">
        <v>597</v>
      </c>
      <c r="L2706" s="1" t="s">
        <v>9836</v>
      </c>
      <c r="M2706" s="1" t="s">
        <v>19559</v>
      </c>
    </row>
    <row r="2707">
      <c r="A2707" s="1" t="s">
        <v>19560</v>
      </c>
      <c r="B2707" s="1" t="s">
        <v>7</v>
      </c>
      <c r="C2707" s="1" t="s">
        <v>3399</v>
      </c>
      <c r="F2707" s="1" t="s">
        <v>19561</v>
      </c>
      <c r="G2707" s="1" t="s">
        <v>9530</v>
      </c>
      <c r="H2707" s="1" t="s">
        <v>10042</v>
      </c>
      <c r="I2707" s="1">
        <v>2018.0</v>
      </c>
      <c r="J2707" s="1" t="s">
        <v>8547</v>
      </c>
      <c r="K2707" s="1" t="s">
        <v>536</v>
      </c>
      <c r="L2707" s="1" t="s">
        <v>8788</v>
      </c>
      <c r="M2707" s="1" t="s">
        <v>19562</v>
      </c>
    </row>
    <row r="2708">
      <c r="A2708" s="1" t="s">
        <v>19563</v>
      </c>
      <c r="B2708" s="1" t="s">
        <v>6</v>
      </c>
      <c r="C2708" s="1" t="s">
        <v>3400</v>
      </c>
      <c r="D2708" s="1"/>
      <c r="E2708" s="1" t="s">
        <v>13238</v>
      </c>
      <c r="F2708" s="1" t="s">
        <v>19564</v>
      </c>
      <c r="G2708" s="1" t="s">
        <v>19565</v>
      </c>
      <c r="H2708" s="1" t="s">
        <v>12264</v>
      </c>
      <c r="I2708" s="1">
        <v>2014.0</v>
      </c>
      <c r="J2708" s="1" t="s">
        <v>8547</v>
      </c>
      <c r="K2708" s="1" t="s">
        <v>700</v>
      </c>
      <c r="L2708" s="1" t="s">
        <v>8663</v>
      </c>
      <c r="M2708" s="1" t="s">
        <v>19566</v>
      </c>
    </row>
    <row r="2709">
      <c r="A2709" s="1" t="s">
        <v>19567</v>
      </c>
      <c r="B2709" s="1" t="s">
        <v>6</v>
      </c>
      <c r="C2709" s="1" t="s">
        <v>3401</v>
      </c>
      <c r="D2709" s="1"/>
      <c r="E2709" s="1" t="s">
        <v>19568</v>
      </c>
      <c r="F2709" s="1" t="s">
        <v>19569</v>
      </c>
      <c r="G2709" s="1" t="s">
        <v>12908</v>
      </c>
      <c r="H2709" s="1" t="s">
        <v>12097</v>
      </c>
      <c r="I2709" s="1">
        <v>1997.0</v>
      </c>
      <c r="J2709" s="1" t="s">
        <v>8493</v>
      </c>
      <c r="K2709" s="1" t="s">
        <v>550</v>
      </c>
      <c r="L2709" s="1" t="s">
        <v>8873</v>
      </c>
      <c r="M2709" s="1" t="s">
        <v>19570</v>
      </c>
    </row>
    <row r="2710">
      <c r="A2710" s="1" t="s">
        <v>19571</v>
      </c>
      <c r="B2710" s="1" t="s">
        <v>7</v>
      </c>
      <c r="C2710" s="1" t="s">
        <v>3402</v>
      </c>
      <c r="F2710" s="1" t="s">
        <v>19572</v>
      </c>
      <c r="H2710" s="1" t="s">
        <v>8851</v>
      </c>
      <c r="I2710" s="1">
        <v>2019.0</v>
      </c>
      <c r="J2710" s="1" t="s">
        <v>8547</v>
      </c>
      <c r="K2710" s="1" t="s">
        <v>571</v>
      </c>
      <c r="L2710" s="1" t="s">
        <v>10299</v>
      </c>
      <c r="M2710" s="1" t="s">
        <v>19573</v>
      </c>
    </row>
    <row r="2711">
      <c r="A2711" s="1" t="s">
        <v>19574</v>
      </c>
      <c r="B2711" s="1" t="s">
        <v>6</v>
      </c>
      <c r="C2711" s="1" t="s">
        <v>3403</v>
      </c>
      <c r="D2711" s="1"/>
      <c r="E2711" s="1" t="s">
        <v>19575</v>
      </c>
      <c r="F2711" s="1" t="s">
        <v>19576</v>
      </c>
      <c r="G2711" s="1" t="s">
        <v>8722</v>
      </c>
      <c r="H2711" s="1" t="s">
        <v>13761</v>
      </c>
      <c r="I2711" s="1">
        <v>2016.0</v>
      </c>
      <c r="J2711" s="1" t="s">
        <v>8493</v>
      </c>
      <c r="K2711" s="1" t="s">
        <v>597</v>
      </c>
      <c r="L2711" s="1" t="s">
        <v>8992</v>
      </c>
      <c r="M2711" s="1" t="s">
        <v>19577</v>
      </c>
    </row>
    <row r="2712">
      <c r="A2712" s="1" t="s">
        <v>19578</v>
      </c>
      <c r="B2712" s="1" t="s">
        <v>6</v>
      </c>
      <c r="C2712" s="1" t="s">
        <v>3404</v>
      </c>
      <c r="D2712" s="1"/>
      <c r="E2712" s="1" t="s">
        <v>19579</v>
      </c>
      <c r="G2712" s="1" t="s">
        <v>8513</v>
      </c>
      <c r="H2712" s="1" t="s">
        <v>19580</v>
      </c>
      <c r="I2712" s="1">
        <v>2017.0</v>
      </c>
      <c r="J2712" s="1" t="s">
        <v>8547</v>
      </c>
      <c r="K2712" s="1" t="s">
        <v>1048</v>
      </c>
      <c r="L2712" s="1" t="s">
        <v>8646</v>
      </c>
      <c r="M2712" s="1" t="s">
        <v>19581</v>
      </c>
    </row>
    <row r="2713">
      <c r="A2713" s="1" t="s">
        <v>19582</v>
      </c>
      <c r="B2713" s="1" t="s">
        <v>6</v>
      </c>
      <c r="C2713" s="1" t="s">
        <v>3405</v>
      </c>
      <c r="D2713" s="1"/>
      <c r="E2713" s="1" t="s">
        <v>13705</v>
      </c>
      <c r="F2713" s="1" t="s">
        <v>19583</v>
      </c>
      <c r="G2713" s="1" t="s">
        <v>8545</v>
      </c>
      <c r="H2713" s="1" t="s">
        <v>9793</v>
      </c>
      <c r="I2713" s="1">
        <v>2012.0</v>
      </c>
      <c r="J2713" s="1" t="s">
        <v>8493</v>
      </c>
      <c r="K2713" s="1" t="s">
        <v>544</v>
      </c>
      <c r="L2713" s="1" t="s">
        <v>8501</v>
      </c>
      <c r="M2713" s="1" t="s">
        <v>19584</v>
      </c>
    </row>
    <row r="2714">
      <c r="A2714" s="1" t="s">
        <v>19585</v>
      </c>
      <c r="B2714" s="1" t="s">
        <v>7</v>
      </c>
      <c r="C2714" s="1" t="s">
        <v>3406</v>
      </c>
      <c r="F2714" s="1" t="s">
        <v>19586</v>
      </c>
      <c r="G2714" s="1" t="s">
        <v>9408</v>
      </c>
      <c r="H2714" s="1" t="s">
        <v>8708</v>
      </c>
      <c r="I2714" s="1">
        <v>2018.0</v>
      </c>
      <c r="J2714" s="1" t="s">
        <v>8493</v>
      </c>
      <c r="K2714" s="1" t="s">
        <v>571</v>
      </c>
      <c r="L2714" s="1" t="s">
        <v>8595</v>
      </c>
      <c r="M2714" s="1" t="s">
        <v>19587</v>
      </c>
    </row>
    <row r="2715">
      <c r="A2715" s="1" t="s">
        <v>19588</v>
      </c>
      <c r="B2715" s="1" t="s">
        <v>6</v>
      </c>
      <c r="C2715" s="1" t="s">
        <v>3407</v>
      </c>
      <c r="D2715" s="1"/>
      <c r="E2715" s="1" t="s">
        <v>19589</v>
      </c>
      <c r="F2715" s="1" t="s">
        <v>19590</v>
      </c>
      <c r="G2715" s="1" t="s">
        <v>19591</v>
      </c>
      <c r="H2715" s="1" t="s">
        <v>8806</v>
      </c>
      <c r="I2715" s="1">
        <v>2017.0</v>
      </c>
      <c r="J2715" s="1" t="s">
        <v>8613</v>
      </c>
      <c r="K2715" s="1" t="s">
        <v>595</v>
      </c>
      <c r="L2715" s="1" t="s">
        <v>9104</v>
      </c>
      <c r="M2715" s="1" t="s">
        <v>19592</v>
      </c>
    </row>
    <row r="2716">
      <c r="A2716" s="1" t="s">
        <v>19593</v>
      </c>
      <c r="B2716" s="1" t="s">
        <v>7</v>
      </c>
      <c r="C2716" s="1" t="s">
        <v>3408</v>
      </c>
      <c r="F2716" s="1" t="s">
        <v>19594</v>
      </c>
      <c r="G2716" s="1" t="s">
        <v>8655</v>
      </c>
      <c r="H2716" s="1" t="s">
        <v>18074</v>
      </c>
      <c r="I2716" s="1">
        <v>2020.0</v>
      </c>
      <c r="J2716" s="1" t="s">
        <v>8547</v>
      </c>
      <c r="K2716" s="1" t="s">
        <v>536</v>
      </c>
      <c r="L2716" s="1" t="s">
        <v>8836</v>
      </c>
      <c r="M2716" s="1" t="s">
        <v>19595</v>
      </c>
    </row>
    <row r="2717">
      <c r="A2717" s="1" t="s">
        <v>19596</v>
      </c>
      <c r="B2717" s="1" t="s">
        <v>7</v>
      </c>
      <c r="C2717" s="1" t="s">
        <v>3409</v>
      </c>
      <c r="F2717" s="1" t="s">
        <v>19597</v>
      </c>
      <c r="G2717" s="1" t="s">
        <v>8638</v>
      </c>
      <c r="H2717" s="1" t="s">
        <v>19598</v>
      </c>
      <c r="I2717" s="1">
        <v>2019.0</v>
      </c>
      <c r="J2717" s="1" t="s">
        <v>8547</v>
      </c>
      <c r="K2717" s="1" t="s">
        <v>571</v>
      </c>
      <c r="L2717" s="1" t="s">
        <v>19599</v>
      </c>
      <c r="M2717" s="1" t="s">
        <v>19600</v>
      </c>
    </row>
    <row r="2718">
      <c r="A2718" s="1" t="s">
        <v>19601</v>
      </c>
      <c r="B2718" s="1" t="s">
        <v>7</v>
      </c>
      <c r="C2718" s="1" t="s">
        <v>3410</v>
      </c>
      <c r="F2718" s="1" t="s">
        <v>19602</v>
      </c>
      <c r="G2718" s="1" t="s">
        <v>8638</v>
      </c>
      <c r="H2718" s="1" t="s">
        <v>19603</v>
      </c>
      <c r="I2718" s="1">
        <v>2016.0</v>
      </c>
      <c r="J2718" s="1" t="s">
        <v>8493</v>
      </c>
      <c r="K2718" s="1" t="s">
        <v>536</v>
      </c>
      <c r="L2718" s="1" t="s">
        <v>8595</v>
      </c>
      <c r="M2718" s="1" t="s">
        <v>19604</v>
      </c>
    </row>
    <row r="2719">
      <c r="A2719" s="1" t="s">
        <v>19605</v>
      </c>
      <c r="B2719" s="1" t="s">
        <v>6</v>
      </c>
      <c r="C2719" s="1" t="s">
        <v>3411</v>
      </c>
      <c r="D2719" s="1"/>
      <c r="E2719" s="1" t="s">
        <v>19606</v>
      </c>
      <c r="F2719" s="1" t="s">
        <v>19607</v>
      </c>
      <c r="G2719" s="1" t="s">
        <v>8513</v>
      </c>
      <c r="H2719" s="1" t="s">
        <v>11027</v>
      </c>
      <c r="I2719" s="1">
        <v>2017.0</v>
      </c>
      <c r="J2719" s="1" t="s">
        <v>8493</v>
      </c>
      <c r="K2719" s="1" t="s">
        <v>894</v>
      </c>
      <c r="L2719" s="1" t="s">
        <v>8783</v>
      </c>
      <c r="M2719" s="1" t="s">
        <v>19608</v>
      </c>
    </row>
    <row r="2720">
      <c r="A2720" s="1" t="s">
        <v>19609</v>
      </c>
      <c r="B2720" s="1" t="s">
        <v>6</v>
      </c>
      <c r="C2720" s="1" t="s">
        <v>3412</v>
      </c>
      <c r="D2720" s="1"/>
      <c r="E2720" s="1" t="s">
        <v>19610</v>
      </c>
      <c r="F2720" s="1" t="s">
        <v>19611</v>
      </c>
      <c r="G2720" s="1" t="s">
        <v>8513</v>
      </c>
      <c r="H2720" s="1" t="s">
        <v>19612</v>
      </c>
      <c r="I2720" s="1">
        <v>2019.0</v>
      </c>
      <c r="J2720" s="1" t="s">
        <v>8547</v>
      </c>
      <c r="K2720" s="1" t="s">
        <v>561</v>
      </c>
      <c r="L2720" s="1" t="s">
        <v>11691</v>
      </c>
      <c r="M2720" s="1" t="s">
        <v>19613</v>
      </c>
    </row>
    <row r="2721">
      <c r="A2721" s="1" t="s">
        <v>19614</v>
      </c>
      <c r="B2721" s="1" t="s">
        <v>7</v>
      </c>
      <c r="C2721" s="1" t="s">
        <v>3413</v>
      </c>
      <c r="F2721" s="1" t="s">
        <v>19615</v>
      </c>
      <c r="G2721" s="1" t="s">
        <v>8655</v>
      </c>
      <c r="H2721" s="1" t="s">
        <v>12233</v>
      </c>
      <c r="I2721" s="1">
        <v>2015.0</v>
      </c>
      <c r="J2721" s="1" t="s">
        <v>9076</v>
      </c>
      <c r="K2721" s="1" t="s">
        <v>536</v>
      </c>
      <c r="L2721" s="1" t="s">
        <v>14228</v>
      </c>
      <c r="M2721" s="1" t="s">
        <v>19616</v>
      </c>
    </row>
    <row r="2722">
      <c r="A2722" s="1" t="s">
        <v>19617</v>
      </c>
      <c r="B2722" s="1" t="s">
        <v>7</v>
      </c>
      <c r="C2722" s="1" t="s">
        <v>3414</v>
      </c>
      <c r="F2722" s="1" t="s">
        <v>19618</v>
      </c>
      <c r="G2722" s="1" t="s">
        <v>8534</v>
      </c>
      <c r="H2722" s="1" t="s">
        <v>19619</v>
      </c>
      <c r="I2722" s="1">
        <v>2018.0</v>
      </c>
      <c r="J2722" s="1" t="s">
        <v>8547</v>
      </c>
      <c r="K2722" s="1" t="s">
        <v>536</v>
      </c>
      <c r="L2722" s="1" t="s">
        <v>8565</v>
      </c>
      <c r="M2722" s="1" t="s">
        <v>19620</v>
      </c>
    </row>
    <row r="2723">
      <c r="A2723" s="1" t="s">
        <v>19621</v>
      </c>
      <c r="B2723" s="1" t="s">
        <v>6</v>
      </c>
      <c r="C2723" s="1" t="s">
        <v>3415</v>
      </c>
      <c r="D2723" s="1"/>
      <c r="E2723" s="1" t="s">
        <v>19622</v>
      </c>
      <c r="F2723" s="1" t="s">
        <v>19623</v>
      </c>
      <c r="G2723" s="1" t="s">
        <v>8545</v>
      </c>
      <c r="H2723" s="1" t="s">
        <v>8965</v>
      </c>
      <c r="I2723" s="1">
        <v>2010.0</v>
      </c>
      <c r="J2723" s="1" t="s">
        <v>8547</v>
      </c>
      <c r="K2723" s="1" t="s">
        <v>700</v>
      </c>
      <c r="L2723" s="1" t="s">
        <v>8553</v>
      </c>
      <c r="M2723" s="1" t="s">
        <v>19624</v>
      </c>
    </row>
    <row r="2724">
      <c r="A2724" s="1" t="s">
        <v>19625</v>
      </c>
      <c r="B2724" s="1" t="s">
        <v>6</v>
      </c>
      <c r="C2724" s="1" t="s">
        <v>3416</v>
      </c>
      <c r="D2724" s="1"/>
      <c r="E2724" s="1" t="s">
        <v>19626</v>
      </c>
      <c r="F2724" s="1" t="s">
        <v>19627</v>
      </c>
      <c r="G2724" s="1" t="s">
        <v>9530</v>
      </c>
      <c r="H2724" s="1" t="s">
        <v>19628</v>
      </c>
      <c r="I2724" s="1">
        <v>2016.0</v>
      </c>
      <c r="J2724" s="1" t="s">
        <v>8547</v>
      </c>
      <c r="K2724" s="1" t="s">
        <v>584</v>
      </c>
      <c r="L2724" s="1" t="s">
        <v>9084</v>
      </c>
      <c r="M2724" s="1" t="s">
        <v>19629</v>
      </c>
    </row>
    <row r="2725">
      <c r="A2725" s="1" t="s">
        <v>19630</v>
      </c>
      <c r="B2725" s="1" t="s">
        <v>6</v>
      </c>
      <c r="C2725" s="1" t="s">
        <v>3417</v>
      </c>
      <c r="D2725" s="1"/>
      <c r="E2725" s="1" t="s">
        <v>19631</v>
      </c>
      <c r="F2725" s="1" t="s">
        <v>19632</v>
      </c>
      <c r="G2725" s="1" t="s">
        <v>8638</v>
      </c>
      <c r="H2725" s="1" t="s">
        <v>16457</v>
      </c>
      <c r="I2725" s="1">
        <v>2016.0</v>
      </c>
      <c r="J2725" s="1" t="s">
        <v>8493</v>
      </c>
      <c r="K2725" s="1" t="s">
        <v>710</v>
      </c>
      <c r="L2725" s="1" t="s">
        <v>8873</v>
      </c>
      <c r="M2725" s="1" t="s">
        <v>19633</v>
      </c>
    </row>
    <row r="2726">
      <c r="A2726" s="1" t="s">
        <v>19634</v>
      </c>
      <c r="B2726" s="1" t="s">
        <v>6</v>
      </c>
      <c r="C2726" s="1" t="s">
        <v>3418</v>
      </c>
      <c r="D2726" s="1"/>
      <c r="E2726" s="1" t="s">
        <v>19635</v>
      </c>
      <c r="F2726" s="1" t="s">
        <v>19636</v>
      </c>
      <c r="G2726" s="1" t="s">
        <v>8638</v>
      </c>
      <c r="H2726" s="1" t="s">
        <v>16457</v>
      </c>
      <c r="I2726" s="1">
        <v>2017.0</v>
      </c>
      <c r="J2726" s="1" t="s">
        <v>8493</v>
      </c>
      <c r="K2726" s="1" t="s">
        <v>559</v>
      </c>
      <c r="L2726" s="1" t="s">
        <v>8873</v>
      </c>
      <c r="M2726" s="1" t="s">
        <v>19637</v>
      </c>
    </row>
    <row r="2727">
      <c r="A2727" s="1" t="s">
        <v>19638</v>
      </c>
      <c r="B2727" s="1" t="s">
        <v>6</v>
      </c>
      <c r="C2727" s="1" t="s">
        <v>3419</v>
      </c>
      <c r="D2727" s="1"/>
      <c r="E2727" s="1" t="s">
        <v>19635</v>
      </c>
      <c r="F2727" s="1" t="s">
        <v>19639</v>
      </c>
      <c r="G2727" s="1" t="s">
        <v>8638</v>
      </c>
      <c r="H2727" s="1" t="s">
        <v>16457</v>
      </c>
      <c r="I2727" s="1">
        <v>2017.0</v>
      </c>
      <c r="J2727" s="1" t="s">
        <v>8493</v>
      </c>
      <c r="K2727" s="1" t="s">
        <v>542</v>
      </c>
      <c r="L2727" s="1" t="s">
        <v>8873</v>
      </c>
      <c r="M2727" s="1" t="s">
        <v>19640</v>
      </c>
    </row>
    <row r="2728">
      <c r="A2728" s="1" t="s">
        <v>19641</v>
      </c>
      <c r="B2728" s="1" t="s">
        <v>6</v>
      </c>
      <c r="C2728" s="1" t="s">
        <v>3420</v>
      </c>
      <c r="D2728" s="1"/>
      <c r="E2728" s="1" t="s">
        <v>19642</v>
      </c>
      <c r="F2728" s="1" t="s">
        <v>19643</v>
      </c>
      <c r="G2728" s="1" t="s">
        <v>8638</v>
      </c>
      <c r="H2728" s="1" t="s">
        <v>16457</v>
      </c>
      <c r="I2728" s="1">
        <v>2016.0</v>
      </c>
      <c r="J2728" s="1" t="s">
        <v>8493</v>
      </c>
      <c r="K2728" s="1" t="s">
        <v>761</v>
      </c>
      <c r="L2728" s="1" t="s">
        <v>8873</v>
      </c>
      <c r="M2728" s="1" t="s">
        <v>19644</v>
      </c>
    </row>
    <row r="2729">
      <c r="A2729" s="1" t="s">
        <v>19645</v>
      </c>
      <c r="B2729" s="1" t="s">
        <v>6</v>
      </c>
      <c r="C2729" s="1" t="s">
        <v>3421</v>
      </c>
      <c r="D2729" s="1"/>
      <c r="E2729" s="1" t="s">
        <v>19631</v>
      </c>
      <c r="F2729" s="1" t="s">
        <v>19646</v>
      </c>
      <c r="H2729" s="1" t="s">
        <v>16457</v>
      </c>
      <c r="I2729" s="1">
        <v>2019.0</v>
      </c>
      <c r="J2729" s="1" t="s">
        <v>8493</v>
      </c>
      <c r="K2729" s="1" t="s">
        <v>591</v>
      </c>
      <c r="L2729" s="1" t="s">
        <v>8873</v>
      </c>
      <c r="M2729" s="1" t="s">
        <v>19647</v>
      </c>
    </row>
    <row r="2730">
      <c r="A2730" s="1" t="s">
        <v>19648</v>
      </c>
      <c r="B2730" s="1" t="s">
        <v>6</v>
      </c>
      <c r="C2730" s="1" t="s">
        <v>3422</v>
      </c>
      <c r="D2730" s="1"/>
      <c r="E2730" s="1" t="s">
        <v>19649</v>
      </c>
      <c r="F2730" s="1" t="s">
        <v>19650</v>
      </c>
      <c r="G2730" s="1" t="s">
        <v>8545</v>
      </c>
      <c r="H2730" s="1" t="s">
        <v>9361</v>
      </c>
      <c r="I2730" s="1">
        <v>2019.0</v>
      </c>
      <c r="J2730" s="1" t="s">
        <v>8547</v>
      </c>
      <c r="K2730" s="1" t="s">
        <v>696</v>
      </c>
      <c r="L2730" s="1" t="s">
        <v>8772</v>
      </c>
      <c r="M2730" s="1" t="s">
        <v>19651</v>
      </c>
    </row>
    <row r="2731">
      <c r="A2731" s="1" t="s">
        <v>19652</v>
      </c>
      <c r="B2731" s="1" t="s">
        <v>6</v>
      </c>
      <c r="C2731" s="1" t="s">
        <v>3423</v>
      </c>
      <c r="D2731" s="1"/>
      <c r="E2731" s="1" t="s">
        <v>19396</v>
      </c>
      <c r="F2731" s="1" t="s">
        <v>19653</v>
      </c>
      <c r="G2731" s="1" t="s">
        <v>8513</v>
      </c>
      <c r="H2731" s="1" t="s">
        <v>16192</v>
      </c>
      <c r="I2731" s="1">
        <v>2019.0</v>
      </c>
      <c r="J2731" s="1" t="s">
        <v>8493</v>
      </c>
      <c r="K2731" s="1" t="s">
        <v>552</v>
      </c>
      <c r="L2731" s="1" t="s">
        <v>9990</v>
      </c>
      <c r="M2731" s="1" t="s">
        <v>19654</v>
      </c>
    </row>
    <row r="2732">
      <c r="A2732" s="1" t="s">
        <v>19655</v>
      </c>
      <c r="B2732" s="1" t="s">
        <v>7</v>
      </c>
      <c r="C2732" s="1" t="s">
        <v>3424</v>
      </c>
      <c r="G2732" s="1" t="s">
        <v>8513</v>
      </c>
      <c r="H2732" s="1" t="s">
        <v>9298</v>
      </c>
      <c r="I2732" s="1">
        <v>1988.0</v>
      </c>
      <c r="J2732" s="1" t="s">
        <v>8613</v>
      </c>
      <c r="K2732" s="1" t="s">
        <v>536</v>
      </c>
      <c r="L2732" s="1" t="s">
        <v>12003</v>
      </c>
      <c r="M2732" s="1" t="s">
        <v>19656</v>
      </c>
    </row>
    <row r="2733">
      <c r="A2733" s="1" t="s">
        <v>19657</v>
      </c>
      <c r="B2733" s="1" t="s">
        <v>7</v>
      </c>
      <c r="C2733" s="1" t="s">
        <v>3425</v>
      </c>
      <c r="G2733" s="1" t="s">
        <v>8513</v>
      </c>
      <c r="H2733" s="1" t="s">
        <v>15728</v>
      </c>
      <c r="I2733" s="1">
        <v>2020.0</v>
      </c>
      <c r="J2733" s="1" t="s">
        <v>8547</v>
      </c>
      <c r="K2733" s="1" t="s">
        <v>536</v>
      </c>
      <c r="L2733" s="1" t="s">
        <v>8796</v>
      </c>
      <c r="M2733" s="1" t="s">
        <v>19658</v>
      </c>
    </row>
    <row r="2734">
      <c r="A2734" s="1" t="s">
        <v>19659</v>
      </c>
      <c r="B2734" s="1" t="s">
        <v>7</v>
      </c>
      <c r="C2734" s="1" t="s">
        <v>3426</v>
      </c>
      <c r="F2734" s="1" t="s">
        <v>19660</v>
      </c>
      <c r="G2734" s="1" t="s">
        <v>8722</v>
      </c>
      <c r="H2734" s="1" t="s">
        <v>12346</v>
      </c>
      <c r="I2734" s="1">
        <v>2020.0</v>
      </c>
      <c r="J2734" s="1" t="s">
        <v>8493</v>
      </c>
      <c r="K2734" s="1" t="s">
        <v>628</v>
      </c>
      <c r="L2734" s="1" t="s">
        <v>11156</v>
      </c>
      <c r="M2734" s="1" t="s">
        <v>19661</v>
      </c>
    </row>
    <row r="2735">
      <c r="A2735" s="1" t="s">
        <v>19662</v>
      </c>
      <c r="B2735" s="1" t="s">
        <v>6</v>
      </c>
      <c r="C2735" s="1" t="s">
        <v>3427</v>
      </c>
      <c r="D2735" s="1"/>
      <c r="E2735" s="1" t="s">
        <v>19663</v>
      </c>
      <c r="F2735" s="1" t="s">
        <v>19664</v>
      </c>
      <c r="G2735" s="1" t="s">
        <v>8655</v>
      </c>
      <c r="H2735" s="1" t="s">
        <v>11108</v>
      </c>
      <c r="I2735" s="1">
        <v>2018.0</v>
      </c>
      <c r="J2735" s="1" t="s">
        <v>8493</v>
      </c>
      <c r="K2735" s="1" t="s">
        <v>720</v>
      </c>
      <c r="L2735" s="1" t="s">
        <v>8501</v>
      </c>
      <c r="M2735" s="1" t="s">
        <v>19665</v>
      </c>
    </row>
    <row r="2736">
      <c r="A2736" s="1" t="s">
        <v>19666</v>
      </c>
      <c r="B2736" s="1" t="s">
        <v>6</v>
      </c>
      <c r="C2736" s="1" t="s">
        <v>3428</v>
      </c>
      <c r="D2736" s="1"/>
      <c r="E2736" s="1" t="s">
        <v>9623</v>
      </c>
      <c r="F2736" s="1" t="s">
        <v>19667</v>
      </c>
      <c r="G2736" s="1" t="s">
        <v>19668</v>
      </c>
      <c r="H2736" s="1" t="s">
        <v>19669</v>
      </c>
      <c r="I2736" s="1">
        <v>2019.0</v>
      </c>
      <c r="J2736" s="1" t="s">
        <v>8547</v>
      </c>
      <c r="K2736" s="1" t="s">
        <v>584</v>
      </c>
      <c r="L2736" s="1" t="s">
        <v>9995</v>
      </c>
      <c r="M2736" s="1" t="s">
        <v>19670</v>
      </c>
    </row>
    <row r="2737">
      <c r="A2737" s="1" t="s">
        <v>19671</v>
      </c>
      <c r="B2737" s="1" t="s">
        <v>7</v>
      </c>
      <c r="C2737" s="1" t="s">
        <v>3429</v>
      </c>
      <c r="F2737" s="1" t="s">
        <v>19672</v>
      </c>
      <c r="G2737" s="1" t="s">
        <v>8575</v>
      </c>
      <c r="H2737" s="1" t="s">
        <v>12233</v>
      </c>
      <c r="I2737" s="1">
        <v>2017.0</v>
      </c>
      <c r="J2737" s="1" t="s">
        <v>8493</v>
      </c>
      <c r="K2737" s="1" t="s">
        <v>536</v>
      </c>
      <c r="L2737" s="1" t="s">
        <v>10118</v>
      </c>
      <c r="M2737" s="1" t="s">
        <v>19673</v>
      </c>
    </row>
    <row r="2738">
      <c r="A2738" s="1" t="s">
        <v>19674</v>
      </c>
      <c r="B2738" s="1" t="s">
        <v>6</v>
      </c>
      <c r="C2738" s="1" t="s">
        <v>3430</v>
      </c>
      <c r="D2738" s="1"/>
      <c r="E2738" s="1" t="s">
        <v>19675</v>
      </c>
      <c r="G2738" s="1" t="s">
        <v>9223</v>
      </c>
      <c r="H2738" s="1" t="s">
        <v>13761</v>
      </c>
      <c r="I2738" s="1">
        <v>2015.0</v>
      </c>
      <c r="J2738" s="1" t="s">
        <v>8547</v>
      </c>
      <c r="K2738" s="1" t="s">
        <v>532</v>
      </c>
      <c r="L2738" s="1" t="s">
        <v>10361</v>
      </c>
      <c r="M2738" s="1" t="s">
        <v>19676</v>
      </c>
    </row>
    <row r="2739">
      <c r="A2739" s="1" t="s">
        <v>19677</v>
      </c>
      <c r="B2739" s="1" t="s">
        <v>6</v>
      </c>
      <c r="C2739" s="1" t="s">
        <v>3431</v>
      </c>
      <c r="D2739" s="1"/>
      <c r="E2739" s="1" t="s">
        <v>19678</v>
      </c>
      <c r="F2739" s="1" t="s">
        <v>19679</v>
      </c>
      <c r="G2739" s="1" t="s">
        <v>8545</v>
      </c>
      <c r="H2739" s="1" t="s">
        <v>9220</v>
      </c>
      <c r="I2739" s="1">
        <v>2014.0</v>
      </c>
      <c r="J2739" s="1" t="s">
        <v>8547</v>
      </c>
      <c r="K2739" s="1" t="s">
        <v>886</v>
      </c>
      <c r="L2739" s="1" t="s">
        <v>8626</v>
      </c>
      <c r="M2739" s="1" t="s">
        <v>19680</v>
      </c>
    </row>
    <row r="2740">
      <c r="A2740" s="1" t="s">
        <v>19681</v>
      </c>
      <c r="B2740" s="1" t="s">
        <v>7</v>
      </c>
      <c r="C2740" s="1" t="s">
        <v>3432</v>
      </c>
      <c r="F2740" s="1" t="s">
        <v>19682</v>
      </c>
      <c r="G2740" s="1" t="s">
        <v>8672</v>
      </c>
      <c r="H2740" s="1" t="s">
        <v>19683</v>
      </c>
      <c r="I2740" s="1">
        <v>2016.0</v>
      </c>
      <c r="J2740" s="1" t="s">
        <v>8613</v>
      </c>
      <c r="K2740" s="1" t="s">
        <v>628</v>
      </c>
      <c r="L2740" s="1" t="s">
        <v>8650</v>
      </c>
      <c r="M2740" s="1" t="s">
        <v>19684</v>
      </c>
    </row>
    <row r="2741">
      <c r="A2741" s="1" t="s">
        <v>19685</v>
      </c>
      <c r="B2741" s="1" t="s">
        <v>7</v>
      </c>
      <c r="C2741" s="1" t="s">
        <v>3433</v>
      </c>
      <c r="F2741" s="1" t="s">
        <v>19686</v>
      </c>
      <c r="G2741" s="1" t="s">
        <v>8513</v>
      </c>
      <c r="H2741" s="1" t="s">
        <v>19687</v>
      </c>
      <c r="I2741" s="1">
        <v>1988.0</v>
      </c>
      <c r="J2741" s="1" t="s">
        <v>8613</v>
      </c>
      <c r="K2741" s="1" t="s">
        <v>1044</v>
      </c>
      <c r="L2741" s="1" t="s">
        <v>9826</v>
      </c>
      <c r="M2741" s="1" t="s">
        <v>19688</v>
      </c>
    </row>
    <row r="2742">
      <c r="A2742" s="1" t="s">
        <v>19689</v>
      </c>
      <c r="B2742" s="1" t="s">
        <v>6</v>
      </c>
      <c r="C2742" s="1" t="s">
        <v>3434</v>
      </c>
      <c r="F2742" s="1" t="s">
        <v>19690</v>
      </c>
      <c r="G2742" s="1" t="s">
        <v>8638</v>
      </c>
      <c r="H2742" s="1" t="s">
        <v>19691</v>
      </c>
      <c r="I2742" s="1">
        <v>2018.0</v>
      </c>
      <c r="J2742" s="1" t="s">
        <v>8613</v>
      </c>
      <c r="K2742" s="1" t="s">
        <v>1377</v>
      </c>
      <c r="L2742" s="1" t="s">
        <v>8937</v>
      </c>
      <c r="M2742" s="1" t="s">
        <v>19692</v>
      </c>
    </row>
    <row r="2743">
      <c r="A2743" s="1" t="s">
        <v>19693</v>
      </c>
      <c r="B2743" s="1" t="s">
        <v>7</v>
      </c>
      <c r="C2743" s="1" t="s">
        <v>3435</v>
      </c>
      <c r="F2743" s="1" t="s">
        <v>19694</v>
      </c>
      <c r="G2743" s="1" t="s">
        <v>17592</v>
      </c>
      <c r="H2743" s="1" t="s">
        <v>9310</v>
      </c>
      <c r="I2743" s="1">
        <v>2021.0</v>
      </c>
      <c r="J2743" s="1" t="s">
        <v>9076</v>
      </c>
      <c r="K2743" s="1" t="s">
        <v>571</v>
      </c>
      <c r="L2743" s="1" t="s">
        <v>9093</v>
      </c>
      <c r="M2743" s="1" t="s">
        <v>19695</v>
      </c>
    </row>
    <row r="2744">
      <c r="A2744" s="1" t="s">
        <v>19696</v>
      </c>
      <c r="B2744" s="1" t="s">
        <v>6</v>
      </c>
      <c r="C2744" s="1" t="s">
        <v>3436</v>
      </c>
      <c r="D2744" s="1"/>
      <c r="E2744" s="1" t="s">
        <v>10995</v>
      </c>
      <c r="F2744" s="1" t="s">
        <v>19697</v>
      </c>
      <c r="G2744" s="1" t="s">
        <v>8513</v>
      </c>
      <c r="H2744" s="1" t="s">
        <v>10946</v>
      </c>
      <c r="I2744" s="1">
        <v>2020.0</v>
      </c>
      <c r="J2744" s="1" t="s">
        <v>8507</v>
      </c>
      <c r="K2744" s="1" t="s">
        <v>567</v>
      </c>
      <c r="L2744" s="1" t="s">
        <v>8522</v>
      </c>
      <c r="M2744" s="1" t="s">
        <v>19698</v>
      </c>
    </row>
    <row r="2745">
      <c r="A2745" s="1" t="s">
        <v>19699</v>
      </c>
      <c r="B2745" s="1" t="s">
        <v>6</v>
      </c>
      <c r="C2745" s="1" t="s">
        <v>3437</v>
      </c>
      <c r="D2745" s="1"/>
      <c r="E2745" s="1" t="s">
        <v>19700</v>
      </c>
      <c r="F2745" s="1" t="s">
        <v>19701</v>
      </c>
      <c r="G2745" s="1" t="s">
        <v>8545</v>
      </c>
      <c r="H2745" s="1" t="s">
        <v>9793</v>
      </c>
      <c r="I2745" s="1">
        <v>2013.0</v>
      </c>
      <c r="J2745" s="1" t="s">
        <v>8547</v>
      </c>
      <c r="K2745" s="1" t="s">
        <v>660</v>
      </c>
      <c r="L2745" s="1" t="s">
        <v>8992</v>
      </c>
      <c r="M2745" s="1" t="s">
        <v>19702</v>
      </c>
    </row>
    <row r="2746">
      <c r="A2746" s="1" t="s">
        <v>19703</v>
      </c>
      <c r="B2746" s="1" t="s">
        <v>7</v>
      </c>
      <c r="C2746" s="1" t="s">
        <v>3438</v>
      </c>
      <c r="F2746" s="1" t="s">
        <v>19704</v>
      </c>
      <c r="G2746" s="1" t="s">
        <v>8611</v>
      </c>
      <c r="H2746" s="1" t="s">
        <v>9698</v>
      </c>
      <c r="I2746" s="1">
        <v>2016.0</v>
      </c>
      <c r="J2746" s="1" t="s">
        <v>8547</v>
      </c>
      <c r="K2746" s="1" t="s">
        <v>628</v>
      </c>
      <c r="L2746" s="1" t="s">
        <v>13443</v>
      </c>
      <c r="M2746" s="1" t="s">
        <v>19705</v>
      </c>
    </row>
    <row r="2747">
      <c r="A2747" s="1" t="s">
        <v>19706</v>
      </c>
      <c r="B2747" s="1" t="s">
        <v>7</v>
      </c>
      <c r="C2747" s="1" t="s">
        <v>3439</v>
      </c>
      <c r="F2747" s="1" t="s">
        <v>19707</v>
      </c>
      <c r="G2747" s="1" t="s">
        <v>8672</v>
      </c>
      <c r="H2747" s="1" t="s">
        <v>9381</v>
      </c>
      <c r="I2747" s="1">
        <v>2020.0</v>
      </c>
      <c r="J2747" s="1" t="s">
        <v>8493</v>
      </c>
      <c r="K2747" s="1" t="s">
        <v>526</v>
      </c>
      <c r="L2747" s="1" t="s">
        <v>10118</v>
      </c>
      <c r="M2747" s="1" t="s">
        <v>19708</v>
      </c>
    </row>
    <row r="2748">
      <c r="A2748" s="1" t="s">
        <v>19709</v>
      </c>
      <c r="B2748" s="1" t="s">
        <v>6</v>
      </c>
      <c r="C2748" s="1" t="s">
        <v>3440</v>
      </c>
      <c r="D2748" s="1"/>
      <c r="E2748" s="1" t="s">
        <v>19710</v>
      </c>
      <c r="F2748" s="1" t="s">
        <v>19711</v>
      </c>
      <c r="G2748" s="1" t="s">
        <v>8611</v>
      </c>
      <c r="H2748" s="1" t="s">
        <v>13413</v>
      </c>
      <c r="I2748" s="1">
        <v>2015.0</v>
      </c>
      <c r="J2748" s="1" t="s">
        <v>8613</v>
      </c>
      <c r="K2748" s="1" t="s">
        <v>538</v>
      </c>
      <c r="L2748" s="1" t="s">
        <v>8646</v>
      </c>
      <c r="M2748" s="1" t="s">
        <v>19712</v>
      </c>
    </row>
    <row r="2749">
      <c r="A2749" s="1" t="s">
        <v>19713</v>
      </c>
      <c r="B2749" s="1" t="s">
        <v>6</v>
      </c>
      <c r="C2749" s="1" t="s">
        <v>3441</v>
      </c>
      <c r="D2749" s="1"/>
      <c r="E2749" s="1" t="s">
        <v>19714</v>
      </c>
      <c r="F2749" s="1" t="s">
        <v>19715</v>
      </c>
      <c r="G2749" s="1" t="s">
        <v>8611</v>
      </c>
      <c r="H2749" s="1" t="s">
        <v>19612</v>
      </c>
      <c r="I2749" s="1">
        <v>2020.0</v>
      </c>
      <c r="J2749" s="1" t="s">
        <v>8547</v>
      </c>
      <c r="K2749" s="1" t="s">
        <v>528</v>
      </c>
      <c r="L2749" s="1" t="s">
        <v>8913</v>
      </c>
      <c r="M2749" s="1" t="s">
        <v>19716</v>
      </c>
    </row>
    <row r="2750">
      <c r="A2750" s="1" t="s">
        <v>19717</v>
      </c>
      <c r="B2750" s="1" t="s">
        <v>6</v>
      </c>
      <c r="C2750" s="1" t="s">
        <v>3442</v>
      </c>
      <c r="D2750" s="1"/>
      <c r="E2750" s="1" t="s">
        <v>19718</v>
      </c>
      <c r="F2750" s="1" t="s">
        <v>19719</v>
      </c>
      <c r="G2750" s="1" t="s">
        <v>13479</v>
      </c>
      <c r="H2750" s="1" t="s">
        <v>9708</v>
      </c>
      <c r="I2750" s="1">
        <v>2010.0</v>
      </c>
      <c r="J2750" s="1" t="s">
        <v>8493</v>
      </c>
      <c r="K2750" s="1" t="s">
        <v>597</v>
      </c>
      <c r="L2750" s="1" t="s">
        <v>8553</v>
      </c>
      <c r="M2750" s="1" t="s">
        <v>19720</v>
      </c>
    </row>
    <row r="2751">
      <c r="A2751" s="1" t="s">
        <v>19721</v>
      </c>
      <c r="B2751" s="1" t="s">
        <v>7</v>
      </c>
      <c r="C2751" s="1" t="s">
        <v>3443</v>
      </c>
      <c r="F2751" s="1" t="s">
        <v>19722</v>
      </c>
      <c r="G2751" s="1" t="s">
        <v>8990</v>
      </c>
      <c r="H2751" s="1" t="s">
        <v>13939</v>
      </c>
      <c r="I2751" s="1">
        <v>2015.0</v>
      </c>
      <c r="J2751" s="1" t="s">
        <v>8493</v>
      </c>
      <c r="K2751" s="1" t="s">
        <v>536</v>
      </c>
      <c r="L2751" s="1" t="s">
        <v>11156</v>
      </c>
      <c r="M2751" s="1" t="s">
        <v>19723</v>
      </c>
    </row>
    <row r="2752">
      <c r="A2752" s="1" t="s">
        <v>19724</v>
      </c>
      <c r="B2752" s="1" t="s">
        <v>7</v>
      </c>
      <c r="C2752" s="1" t="s">
        <v>3444</v>
      </c>
      <c r="F2752" s="1" t="s">
        <v>19725</v>
      </c>
      <c r="G2752" s="1" t="s">
        <v>8513</v>
      </c>
      <c r="H2752" s="1" t="s">
        <v>10136</v>
      </c>
      <c r="I2752" s="1">
        <v>2019.0</v>
      </c>
      <c r="J2752" s="1" t="s">
        <v>8493</v>
      </c>
      <c r="K2752" s="1" t="s">
        <v>536</v>
      </c>
      <c r="L2752" s="1" t="s">
        <v>9526</v>
      </c>
      <c r="M2752" s="1" t="s">
        <v>19726</v>
      </c>
    </row>
    <row r="2753">
      <c r="A2753" s="1" t="s">
        <v>19727</v>
      </c>
      <c r="B2753" s="1" t="s">
        <v>7</v>
      </c>
      <c r="C2753" s="1" t="s">
        <v>3445</v>
      </c>
      <c r="G2753" s="1" t="s">
        <v>8611</v>
      </c>
      <c r="H2753" s="1" t="s">
        <v>14927</v>
      </c>
      <c r="I2753" s="1">
        <v>2020.0</v>
      </c>
      <c r="J2753" s="1" t="s">
        <v>8547</v>
      </c>
      <c r="K2753" s="1" t="s">
        <v>536</v>
      </c>
      <c r="L2753" s="1" t="s">
        <v>10112</v>
      </c>
      <c r="M2753" s="1" t="s">
        <v>19728</v>
      </c>
    </row>
    <row r="2754">
      <c r="A2754" s="1" t="s">
        <v>19729</v>
      </c>
      <c r="B2754" s="1" t="s">
        <v>6</v>
      </c>
      <c r="C2754" s="1" t="s">
        <v>3446</v>
      </c>
      <c r="D2754" s="1"/>
      <c r="E2754" s="1" t="s">
        <v>19730</v>
      </c>
      <c r="F2754" s="1" t="s">
        <v>19731</v>
      </c>
      <c r="G2754" s="1" t="s">
        <v>8545</v>
      </c>
      <c r="H2754" s="1" t="s">
        <v>12097</v>
      </c>
      <c r="I2754" s="1">
        <v>2017.0</v>
      </c>
      <c r="J2754" s="1" t="s">
        <v>8547</v>
      </c>
      <c r="K2754" s="1" t="s">
        <v>542</v>
      </c>
      <c r="L2754" s="1" t="s">
        <v>8501</v>
      </c>
      <c r="M2754" s="1" t="s">
        <v>19732</v>
      </c>
    </row>
    <row r="2755">
      <c r="A2755" s="1" t="s">
        <v>19733</v>
      </c>
      <c r="B2755" s="1" t="s">
        <v>7</v>
      </c>
      <c r="C2755" s="1" t="s">
        <v>3447</v>
      </c>
      <c r="F2755" s="1" t="s">
        <v>19734</v>
      </c>
      <c r="G2755" s="1" t="s">
        <v>8513</v>
      </c>
      <c r="H2755" s="1" t="s">
        <v>18150</v>
      </c>
      <c r="I2755" s="1">
        <v>2021.0</v>
      </c>
      <c r="J2755" s="1" t="s">
        <v>8493</v>
      </c>
      <c r="K2755" s="1" t="s">
        <v>536</v>
      </c>
      <c r="L2755" s="1" t="s">
        <v>14887</v>
      </c>
      <c r="M2755" s="1" t="s">
        <v>19735</v>
      </c>
    </row>
    <row r="2756">
      <c r="A2756" s="1" t="s">
        <v>19736</v>
      </c>
      <c r="B2756" s="1" t="s">
        <v>7</v>
      </c>
      <c r="C2756" s="1" t="s">
        <v>3448</v>
      </c>
      <c r="G2756" s="1" t="s">
        <v>9223</v>
      </c>
      <c r="H2756" s="1" t="s">
        <v>9075</v>
      </c>
      <c r="I2756" s="1">
        <v>2016.0</v>
      </c>
      <c r="J2756" s="1" t="s">
        <v>8613</v>
      </c>
      <c r="K2756" s="1" t="s">
        <v>536</v>
      </c>
      <c r="L2756" s="1" t="s">
        <v>12217</v>
      </c>
      <c r="M2756" s="1" t="s">
        <v>19737</v>
      </c>
    </row>
    <row r="2757">
      <c r="A2757" s="1" t="s">
        <v>19738</v>
      </c>
      <c r="B2757" s="1" t="s">
        <v>6</v>
      </c>
      <c r="C2757" s="1" t="s">
        <v>3449</v>
      </c>
      <c r="D2757" s="1"/>
      <c r="E2757" s="1" t="s">
        <v>19739</v>
      </c>
      <c r="F2757" s="1" t="s">
        <v>19740</v>
      </c>
      <c r="G2757" s="1" t="s">
        <v>8513</v>
      </c>
      <c r="H2757" s="1" t="s">
        <v>13614</v>
      </c>
      <c r="I2757" s="1">
        <v>2012.0</v>
      </c>
      <c r="J2757" s="1" t="s">
        <v>8507</v>
      </c>
      <c r="K2757" s="1" t="s">
        <v>569</v>
      </c>
      <c r="L2757" s="1" t="s">
        <v>19741</v>
      </c>
      <c r="M2757" s="1" t="s">
        <v>19742</v>
      </c>
    </row>
    <row r="2758">
      <c r="A2758" s="1" t="s">
        <v>19743</v>
      </c>
      <c r="B2758" s="1" t="s">
        <v>6</v>
      </c>
      <c r="C2758" s="1" t="s">
        <v>3450</v>
      </c>
      <c r="D2758" s="1"/>
      <c r="E2758" s="1" t="s">
        <v>19744</v>
      </c>
      <c r="F2758" s="1" t="s">
        <v>19745</v>
      </c>
      <c r="G2758" s="1" t="s">
        <v>8513</v>
      </c>
      <c r="H2758" s="1" t="s">
        <v>8521</v>
      </c>
      <c r="I2758" s="1">
        <v>2005.0</v>
      </c>
      <c r="J2758" s="1" t="s">
        <v>8515</v>
      </c>
      <c r="K2758" s="1" t="s">
        <v>542</v>
      </c>
      <c r="L2758" s="1" t="s">
        <v>8697</v>
      </c>
      <c r="M2758" s="1" t="s">
        <v>19746</v>
      </c>
    </row>
    <row r="2759">
      <c r="A2759" s="1" t="s">
        <v>19747</v>
      </c>
      <c r="B2759" s="1" t="s">
        <v>6</v>
      </c>
      <c r="C2759" s="1" t="s">
        <v>3451</v>
      </c>
      <c r="D2759" s="1"/>
      <c r="E2759" s="1" t="s">
        <v>19748</v>
      </c>
      <c r="G2759" s="1" t="s">
        <v>19749</v>
      </c>
      <c r="H2759" s="1" t="s">
        <v>15204</v>
      </c>
      <c r="I2759" s="1">
        <v>1977.0</v>
      </c>
      <c r="J2759" s="1" t="s">
        <v>8493</v>
      </c>
      <c r="K2759" s="1" t="s">
        <v>869</v>
      </c>
      <c r="L2759" s="1" t="s">
        <v>8663</v>
      </c>
      <c r="M2759" s="1" t="s">
        <v>19750</v>
      </c>
    </row>
    <row r="2760">
      <c r="A2760" s="1" t="s">
        <v>19751</v>
      </c>
      <c r="B2760" s="1" t="s">
        <v>7</v>
      </c>
      <c r="C2760" s="1" t="s">
        <v>3452</v>
      </c>
      <c r="F2760" s="1" t="s">
        <v>19752</v>
      </c>
      <c r="G2760" s="1" t="s">
        <v>8611</v>
      </c>
      <c r="H2760" s="1" t="s">
        <v>19753</v>
      </c>
      <c r="I2760" s="1">
        <v>2017.0</v>
      </c>
      <c r="J2760" s="1" t="s">
        <v>8547</v>
      </c>
      <c r="K2760" s="1" t="s">
        <v>536</v>
      </c>
      <c r="L2760" s="1" t="s">
        <v>10112</v>
      </c>
      <c r="M2760" s="1" t="s">
        <v>19754</v>
      </c>
    </row>
    <row r="2761">
      <c r="A2761" s="1" t="s">
        <v>19755</v>
      </c>
      <c r="B2761" s="1" t="s">
        <v>6</v>
      </c>
      <c r="C2761" s="1" t="s">
        <v>3453</v>
      </c>
      <c r="D2761" s="1"/>
      <c r="E2761" s="1" t="s">
        <v>19756</v>
      </c>
      <c r="G2761" s="1" t="s">
        <v>8611</v>
      </c>
      <c r="H2761" s="1" t="s">
        <v>11168</v>
      </c>
      <c r="I2761" s="1">
        <v>2016.0</v>
      </c>
      <c r="J2761" s="1" t="s">
        <v>8613</v>
      </c>
      <c r="K2761" s="1" t="s">
        <v>616</v>
      </c>
      <c r="L2761" s="1" t="s">
        <v>8702</v>
      </c>
      <c r="M2761" s="1" t="s">
        <v>19757</v>
      </c>
    </row>
    <row r="2762">
      <c r="A2762" s="1" t="s">
        <v>19758</v>
      </c>
      <c r="B2762" s="1" t="s">
        <v>6</v>
      </c>
      <c r="C2762" s="1" t="s">
        <v>3454</v>
      </c>
      <c r="D2762" s="1"/>
      <c r="E2762" s="1" t="s">
        <v>19759</v>
      </c>
      <c r="G2762" s="1" t="s">
        <v>8777</v>
      </c>
      <c r="H2762" s="1" t="s">
        <v>9185</v>
      </c>
      <c r="I2762" s="1">
        <v>2017.0</v>
      </c>
      <c r="J2762" s="1" t="s">
        <v>8547</v>
      </c>
      <c r="K2762" s="1" t="s">
        <v>996</v>
      </c>
      <c r="L2762" s="1" t="s">
        <v>8663</v>
      </c>
      <c r="M2762" s="1" t="s">
        <v>19760</v>
      </c>
    </row>
    <row r="2763">
      <c r="A2763" s="1" t="s">
        <v>19761</v>
      </c>
      <c r="B2763" s="1" t="s">
        <v>7</v>
      </c>
      <c r="C2763" s="1" t="s">
        <v>3455</v>
      </c>
      <c r="D2763" s="1"/>
      <c r="E2763" s="1" t="s">
        <v>19762</v>
      </c>
      <c r="F2763" s="1" t="s">
        <v>19763</v>
      </c>
      <c r="G2763" s="1" t="s">
        <v>9408</v>
      </c>
      <c r="H2763" s="1" t="s">
        <v>10602</v>
      </c>
      <c r="I2763" s="1">
        <v>2015.0</v>
      </c>
      <c r="J2763" s="1" t="s">
        <v>8493</v>
      </c>
      <c r="K2763" s="1" t="s">
        <v>536</v>
      </c>
      <c r="L2763" s="1" t="s">
        <v>9299</v>
      </c>
      <c r="M2763" s="1" t="s">
        <v>19764</v>
      </c>
    </row>
    <row r="2764">
      <c r="A2764" s="1" t="s">
        <v>19765</v>
      </c>
      <c r="B2764" s="1" t="s">
        <v>6</v>
      </c>
      <c r="C2764" s="1" t="s">
        <v>3456</v>
      </c>
      <c r="D2764" s="1"/>
      <c r="E2764" s="1" t="s">
        <v>19766</v>
      </c>
      <c r="F2764" s="1" t="s">
        <v>19767</v>
      </c>
      <c r="G2764" s="1" t="s">
        <v>9213</v>
      </c>
      <c r="H2764" s="1" t="s">
        <v>8528</v>
      </c>
      <c r="I2764" s="1">
        <v>2015.0</v>
      </c>
      <c r="J2764" s="1" t="s">
        <v>8613</v>
      </c>
      <c r="K2764" s="1" t="s">
        <v>2581</v>
      </c>
      <c r="L2764" s="1" t="s">
        <v>8681</v>
      </c>
      <c r="M2764" s="1" t="s">
        <v>19768</v>
      </c>
    </row>
    <row r="2765">
      <c r="A2765" s="1" t="s">
        <v>19769</v>
      </c>
      <c r="B2765" s="1" t="s">
        <v>7</v>
      </c>
      <c r="C2765" s="1" t="s">
        <v>3457</v>
      </c>
      <c r="H2765" s="1" t="s">
        <v>10587</v>
      </c>
      <c r="I2765" s="1">
        <v>2019.0</v>
      </c>
      <c r="J2765" s="1" t="s">
        <v>8613</v>
      </c>
      <c r="K2765" s="1" t="s">
        <v>536</v>
      </c>
      <c r="L2765" s="1" t="s">
        <v>8650</v>
      </c>
      <c r="M2765" s="1" t="s">
        <v>19770</v>
      </c>
    </row>
    <row r="2766">
      <c r="A2766" s="1" t="s">
        <v>19771</v>
      </c>
      <c r="B2766" s="1" t="s">
        <v>7</v>
      </c>
      <c r="C2766" s="1" t="s">
        <v>3458</v>
      </c>
      <c r="D2766" s="1"/>
      <c r="E2766" s="1" t="s">
        <v>19772</v>
      </c>
      <c r="F2766" s="1" t="s">
        <v>19773</v>
      </c>
      <c r="G2766" s="1" t="s">
        <v>8611</v>
      </c>
      <c r="H2766" s="1" t="s">
        <v>13413</v>
      </c>
      <c r="I2766" s="1">
        <v>2016.0</v>
      </c>
      <c r="J2766" s="1" t="s">
        <v>8493</v>
      </c>
      <c r="K2766" s="1" t="s">
        <v>571</v>
      </c>
      <c r="L2766" s="1" t="s">
        <v>11720</v>
      </c>
      <c r="M2766" s="1" t="s">
        <v>19774</v>
      </c>
    </row>
    <row r="2767">
      <c r="A2767" s="1" t="s">
        <v>19775</v>
      </c>
      <c r="B2767" s="1" t="s">
        <v>7</v>
      </c>
      <c r="C2767" s="1" t="s">
        <v>3459</v>
      </c>
      <c r="F2767" s="1" t="s">
        <v>19776</v>
      </c>
      <c r="G2767" s="1" t="s">
        <v>8513</v>
      </c>
      <c r="H2767" s="1" t="s">
        <v>9698</v>
      </c>
      <c r="I2767" s="1">
        <v>2016.0</v>
      </c>
      <c r="J2767" s="1" t="s">
        <v>8807</v>
      </c>
      <c r="K2767" s="1" t="s">
        <v>536</v>
      </c>
      <c r="L2767" s="1" t="s">
        <v>9093</v>
      </c>
      <c r="M2767" s="1" t="s">
        <v>19777</v>
      </c>
    </row>
    <row r="2768">
      <c r="A2768" s="1" t="s">
        <v>19778</v>
      </c>
      <c r="B2768" s="1" t="s">
        <v>6</v>
      </c>
      <c r="C2768" s="1" t="s">
        <v>3460</v>
      </c>
      <c r="D2768" s="1"/>
      <c r="E2768" s="1" t="s">
        <v>19779</v>
      </c>
      <c r="F2768" s="1" t="s">
        <v>19780</v>
      </c>
      <c r="G2768" s="1" t="s">
        <v>8527</v>
      </c>
      <c r="H2768" s="1" t="s">
        <v>8729</v>
      </c>
      <c r="I2768" s="1">
        <v>2006.0</v>
      </c>
      <c r="J2768" s="1" t="s">
        <v>8493</v>
      </c>
      <c r="K2768" s="1" t="s">
        <v>542</v>
      </c>
      <c r="L2768" s="1" t="s">
        <v>8709</v>
      </c>
      <c r="M2768" s="1" t="s">
        <v>19781</v>
      </c>
    </row>
    <row r="2769">
      <c r="A2769" s="1" t="s">
        <v>19782</v>
      </c>
      <c r="B2769" s="1" t="s">
        <v>6</v>
      </c>
      <c r="C2769" s="1" t="s">
        <v>3461</v>
      </c>
      <c r="D2769" s="1"/>
      <c r="E2769" s="1" t="s">
        <v>12998</v>
      </c>
      <c r="F2769" s="1" t="s">
        <v>19783</v>
      </c>
      <c r="G2769" s="1" t="s">
        <v>8513</v>
      </c>
      <c r="H2769" s="1" t="s">
        <v>9152</v>
      </c>
      <c r="I2769" s="1">
        <v>2018.0</v>
      </c>
      <c r="J2769" s="1" t="s">
        <v>8493</v>
      </c>
      <c r="K2769" s="1" t="s">
        <v>705</v>
      </c>
      <c r="L2769" s="1" t="s">
        <v>9174</v>
      </c>
      <c r="M2769" s="1" t="s">
        <v>19784</v>
      </c>
    </row>
    <row r="2770">
      <c r="A2770" s="1" t="s">
        <v>19785</v>
      </c>
      <c r="B2770" s="1" t="s">
        <v>6</v>
      </c>
      <c r="C2770" s="1" t="s">
        <v>3462</v>
      </c>
      <c r="D2770" s="1"/>
      <c r="E2770" s="1" t="s">
        <v>19786</v>
      </c>
      <c r="F2770" s="1" t="s">
        <v>19787</v>
      </c>
      <c r="G2770" s="1" t="s">
        <v>9223</v>
      </c>
      <c r="H2770" s="1" t="s">
        <v>11168</v>
      </c>
      <c r="I2770" s="1">
        <v>2015.0</v>
      </c>
      <c r="J2770" s="1" t="s">
        <v>8493</v>
      </c>
      <c r="K2770" s="1" t="s">
        <v>565</v>
      </c>
      <c r="L2770" s="1" t="s">
        <v>12707</v>
      </c>
      <c r="M2770" s="1" t="s">
        <v>19788</v>
      </c>
    </row>
    <row r="2771">
      <c r="A2771" s="1" t="s">
        <v>19789</v>
      </c>
      <c r="B2771" s="1" t="s">
        <v>6</v>
      </c>
      <c r="C2771" s="1" t="s">
        <v>3463</v>
      </c>
      <c r="D2771" s="1"/>
      <c r="E2771" s="1" t="s">
        <v>19790</v>
      </c>
      <c r="F2771" s="1" t="s">
        <v>19791</v>
      </c>
      <c r="G2771" s="1" t="s">
        <v>10478</v>
      </c>
      <c r="H2771" s="1" t="s">
        <v>19792</v>
      </c>
      <c r="I2771" s="1">
        <v>2016.0</v>
      </c>
      <c r="J2771" s="1" t="s">
        <v>8493</v>
      </c>
      <c r="K2771" s="1" t="s">
        <v>584</v>
      </c>
      <c r="L2771" s="1" t="s">
        <v>8501</v>
      </c>
      <c r="M2771" s="1" t="s">
        <v>19793</v>
      </c>
    </row>
    <row r="2772">
      <c r="A2772" s="1" t="s">
        <v>19794</v>
      </c>
      <c r="B2772" s="1" t="s">
        <v>6</v>
      </c>
      <c r="C2772" s="1" t="s">
        <v>3464</v>
      </c>
      <c r="D2772" s="1"/>
      <c r="E2772" s="1" t="s">
        <v>19795</v>
      </c>
      <c r="F2772" s="1" t="s">
        <v>19796</v>
      </c>
      <c r="G2772" s="1" t="s">
        <v>8513</v>
      </c>
      <c r="H2772" s="1" t="s">
        <v>19797</v>
      </c>
      <c r="I2772" s="1">
        <v>2020.0</v>
      </c>
      <c r="J2772" s="1" t="s">
        <v>8493</v>
      </c>
      <c r="K2772" s="1" t="s">
        <v>587</v>
      </c>
      <c r="L2772" s="1" t="s">
        <v>8697</v>
      </c>
      <c r="M2772" s="1" t="s">
        <v>19798</v>
      </c>
    </row>
    <row r="2773">
      <c r="A2773" s="1" t="s">
        <v>19799</v>
      </c>
      <c r="B2773" s="1" t="s">
        <v>7</v>
      </c>
      <c r="C2773" s="1" t="s">
        <v>3465</v>
      </c>
      <c r="F2773" s="1" t="s">
        <v>19800</v>
      </c>
      <c r="G2773" s="1" t="s">
        <v>8513</v>
      </c>
      <c r="H2773" s="1" t="s">
        <v>19801</v>
      </c>
      <c r="I2773" s="1">
        <v>2020.0</v>
      </c>
      <c r="J2773" s="1" t="s">
        <v>8680</v>
      </c>
      <c r="K2773" s="1" t="s">
        <v>536</v>
      </c>
      <c r="L2773" s="1" t="s">
        <v>8650</v>
      </c>
      <c r="M2773" s="1" t="s">
        <v>19802</v>
      </c>
    </row>
    <row r="2774">
      <c r="A2774" s="1" t="s">
        <v>19803</v>
      </c>
      <c r="B2774" s="1" t="s">
        <v>6</v>
      </c>
      <c r="C2774" s="1" t="s">
        <v>3466</v>
      </c>
      <c r="D2774" s="1"/>
      <c r="E2774" s="1" t="s">
        <v>14469</v>
      </c>
      <c r="F2774" s="1" t="s">
        <v>19804</v>
      </c>
      <c r="G2774" s="1" t="s">
        <v>8513</v>
      </c>
      <c r="H2774" s="1" t="s">
        <v>8540</v>
      </c>
      <c r="I2774" s="1">
        <v>2019.0</v>
      </c>
      <c r="J2774" s="1" t="s">
        <v>8613</v>
      </c>
      <c r="K2774" s="1" t="s">
        <v>694</v>
      </c>
      <c r="L2774" s="1" t="s">
        <v>9337</v>
      </c>
      <c r="M2774" s="1" t="s">
        <v>19805</v>
      </c>
    </row>
    <row r="2775">
      <c r="A2775" s="1" t="s">
        <v>19806</v>
      </c>
      <c r="B2775" s="1" t="s">
        <v>6</v>
      </c>
      <c r="C2775" s="1" t="s">
        <v>3467</v>
      </c>
      <c r="D2775" s="1"/>
      <c r="E2775" s="1" t="s">
        <v>19807</v>
      </c>
      <c r="F2775" s="1" t="s">
        <v>19808</v>
      </c>
      <c r="G2775" s="1" t="s">
        <v>8513</v>
      </c>
      <c r="H2775" s="1" t="s">
        <v>19809</v>
      </c>
      <c r="I2775" s="1">
        <v>2019.0</v>
      </c>
      <c r="J2775" s="1" t="s">
        <v>8613</v>
      </c>
      <c r="K2775" s="1" t="s">
        <v>645</v>
      </c>
      <c r="L2775" s="1" t="s">
        <v>9317</v>
      </c>
      <c r="M2775" s="1" t="s">
        <v>19810</v>
      </c>
    </row>
    <row r="2776">
      <c r="A2776" s="1" t="s">
        <v>19811</v>
      </c>
      <c r="B2776" s="1" t="s">
        <v>7</v>
      </c>
      <c r="C2776" s="1" t="s">
        <v>3468</v>
      </c>
      <c r="F2776" s="1" t="s">
        <v>19812</v>
      </c>
      <c r="G2776" s="1" t="s">
        <v>9043</v>
      </c>
      <c r="H2776" s="1" t="s">
        <v>10069</v>
      </c>
      <c r="I2776" s="1">
        <v>2019.0</v>
      </c>
      <c r="J2776" s="1" t="s">
        <v>8493</v>
      </c>
      <c r="K2776" s="1" t="s">
        <v>536</v>
      </c>
      <c r="L2776" s="1" t="s">
        <v>8595</v>
      </c>
      <c r="M2776" s="1" t="s">
        <v>19813</v>
      </c>
    </row>
    <row r="2777">
      <c r="A2777" s="1" t="s">
        <v>19814</v>
      </c>
      <c r="B2777" s="1" t="s">
        <v>6</v>
      </c>
      <c r="C2777" s="1" t="s">
        <v>3469</v>
      </c>
      <c r="D2777" s="1"/>
      <c r="E2777" s="1" t="s">
        <v>19815</v>
      </c>
      <c r="F2777" s="1" t="s">
        <v>19816</v>
      </c>
      <c r="G2777" s="1" t="s">
        <v>19817</v>
      </c>
      <c r="H2777" s="1" t="s">
        <v>19818</v>
      </c>
      <c r="I2777" s="1">
        <v>2016.0</v>
      </c>
      <c r="J2777" s="1" t="s">
        <v>8493</v>
      </c>
      <c r="K2777" s="1" t="s">
        <v>599</v>
      </c>
      <c r="L2777" s="1" t="s">
        <v>9457</v>
      </c>
      <c r="M2777" s="1" t="s">
        <v>19819</v>
      </c>
    </row>
    <row r="2778">
      <c r="A2778" s="1" t="s">
        <v>19820</v>
      </c>
      <c r="B2778" s="1" t="s">
        <v>6</v>
      </c>
      <c r="C2778" s="1" t="s">
        <v>3470</v>
      </c>
      <c r="D2778" s="1"/>
      <c r="E2778" s="1" t="s">
        <v>19821</v>
      </c>
      <c r="F2778" s="1" t="s">
        <v>19822</v>
      </c>
      <c r="G2778" s="1" t="s">
        <v>8513</v>
      </c>
      <c r="H2778" s="1" t="s">
        <v>8540</v>
      </c>
      <c r="I2778" s="1">
        <v>2018.0</v>
      </c>
      <c r="J2778" s="1" t="s">
        <v>9260</v>
      </c>
      <c r="K2778" s="1" t="s">
        <v>673</v>
      </c>
      <c r="L2778" s="1" t="s">
        <v>9473</v>
      </c>
      <c r="M2778" s="1" t="s">
        <v>19823</v>
      </c>
    </row>
    <row r="2779">
      <c r="A2779" s="1" t="s">
        <v>19824</v>
      </c>
      <c r="B2779" s="1" t="s">
        <v>7</v>
      </c>
      <c r="C2779" s="1" t="s">
        <v>3471</v>
      </c>
      <c r="F2779" s="1" t="s">
        <v>19825</v>
      </c>
      <c r="G2779" s="1" t="s">
        <v>8513</v>
      </c>
      <c r="H2779" s="1" t="s">
        <v>10501</v>
      </c>
      <c r="I2779" s="1">
        <v>2020.0</v>
      </c>
      <c r="J2779" s="1" t="s">
        <v>8493</v>
      </c>
      <c r="K2779" s="1" t="s">
        <v>536</v>
      </c>
      <c r="L2779" s="1" t="s">
        <v>9826</v>
      </c>
      <c r="M2779" s="1" t="s">
        <v>19826</v>
      </c>
    </row>
    <row r="2780">
      <c r="A2780" s="1" t="s">
        <v>19827</v>
      </c>
      <c r="B2780" s="1" t="s">
        <v>6</v>
      </c>
      <c r="C2780" s="1" t="s">
        <v>3472</v>
      </c>
      <c r="D2780" s="1"/>
      <c r="E2780" s="1" t="s">
        <v>19828</v>
      </c>
      <c r="F2780" s="1" t="s">
        <v>19829</v>
      </c>
      <c r="G2780" s="1" t="s">
        <v>8722</v>
      </c>
      <c r="H2780" s="1" t="s">
        <v>19830</v>
      </c>
      <c r="I2780" s="1">
        <v>2017.0</v>
      </c>
      <c r="J2780" s="1" t="s">
        <v>8493</v>
      </c>
      <c r="K2780" s="1" t="s">
        <v>805</v>
      </c>
      <c r="L2780" s="1" t="s">
        <v>19831</v>
      </c>
      <c r="M2780" s="1" t="s">
        <v>19832</v>
      </c>
    </row>
    <row r="2781">
      <c r="A2781" s="1" t="s">
        <v>19833</v>
      </c>
      <c r="B2781" s="1" t="s">
        <v>6</v>
      </c>
      <c r="C2781" s="1" t="s">
        <v>3473</v>
      </c>
      <c r="D2781" s="1"/>
      <c r="E2781" s="1" t="s">
        <v>15624</v>
      </c>
      <c r="F2781" s="1" t="s">
        <v>19834</v>
      </c>
      <c r="H2781" s="1" t="s">
        <v>9392</v>
      </c>
      <c r="I2781" s="1">
        <v>2019.0</v>
      </c>
      <c r="J2781" s="1" t="s">
        <v>8547</v>
      </c>
      <c r="K2781" s="1" t="s">
        <v>550</v>
      </c>
      <c r="L2781" s="1" t="s">
        <v>10011</v>
      </c>
      <c r="M2781" s="1" t="s">
        <v>19835</v>
      </c>
    </row>
    <row r="2782">
      <c r="A2782" s="1" t="s">
        <v>19836</v>
      </c>
      <c r="B2782" s="1" t="s">
        <v>6</v>
      </c>
      <c r="C2782" s="1" t="s">
        <v>3474</v>
      </c>
      <c r="D2782" s="1"/>
      <c r="E2782" s="1" t="s">
        <v>19837</v>
      </c>
      <c r="F2782" s="1" t="s">
        <v>19838</v>
      </c>
      <c r="G2782" s="1" t="s">
        <v>8722</v>
      </c>
      <c r="H2782" s="1" t="s">
        <v>13069</v>
      </c>
      <c r="I2782" s="1">
        <v>2017.0</v>
      </c>
      <c r="J2782" s="1" t="s">
        <v>8493</v>
      </c>
      <c r="K2782" s="1" t="s">
        <v>538</v>
      </c>
      <c r="L2782" s="1" t="s">
        <v>9556</v>
      </c>
      <c r="M2782" s="1" t="s">
        <v>19839</v>
      </c>
    </row>
    <row r="2783">
      <c r="A2783" s="1" t="s">
        <v>19840</v>
      </c>
      <c r="B2783" s="1" t="s">
        <v>6</v>
      </c>
      <c r="C2783" s="1" t="s">
        <v>3475</v>
      </c>
      <c r="D2783" s="1"/>
      <c r="E2783" s="1" t="s">
        <v>19841</v>
      </c>
      <c r="G2783" s="1" t="s">
        <v>8513</v>
      </c>
      <c r="H2783" s="1" t="s">
        <v>9596</v>
      </c>
      <c r="I2783" s="1">
        <v>2016.0</v>
      </c>
      <c r="J2783" s="1" t="s">
        <v>8645</v>
      </c>
      <c r="K2783" s="1" t="s">
        <v>546</v>
      </c>
      <c r="L2783" s="1" t="s">
        <v>8646</v>
      </c>
      <c r="M2783" s="1" t="s">
        <v>19842</v>
      </c>
    </row>
    <row r="2784">
      <c r="A2784" s="1" t="s">
        <v>19843</v>
      </c>
      <c r="B2784" s="1" t="s">
        <v>6</v>
      </c>
      <c r="C2784" s="1" t="s">
        <v>3476</v>
      </c>
      <c r="D2784" s="1"/>
      <c r="E2784" s="1" t="s">
        <v>19844</v>
      </c>
      <c r="F2784" s="1" t="s">
        <v>19845</v>
      </c>
      <c r="G2784" s="1" t="s">
        <v>8575</v>
      </c>
      <c r="H2784" s="1" t="s">
        <v>9778</v>
      </c>
      <c r="I2784" s="1">
        <v>2008.0</v>
      </c>
      <c r="J2784" s="1" t="s">
        <v>8547</v>
      </c>
      <c r="K2784" s="1" t="s">
        <v>673</v>
      </c>
      <c r="L2784" s="1" t="s">
        <v>19846</v>
      </c>
      <c r="M2784" s="1" t="s">
        <v>19847</v>
      </c>
    </row>
    <row r="2785">
      <c r="A2785" s="1" t="s">
        <v>19848</v>
      </c>
      <c r="B2785" s="1" t="s">
        <v>6</v>
      </c>
      <c r="C2785" s="1" t="s">
        <v>3477</v>
      </c>
      <c r="D2785" s="1"/>
      <c r="E2785" s="1" t="s">
        <v>19844</v>
      </c>
      <c r="F2785" s="1" t="s">
        <v>19849</v>
      </c>
      <c r="G2785" s="1" t="s">
        <v>8575</v>
      </c>
      <c r="H2785" s="1" t="s">
        <v>9778</v>
      </c>
      <c r="I2785" s="1">
        <v>2010.0</v>
      </c>
      <c r="J2785" s="1" t="s">
        <v>8493</v>
      </c>
      <c r="K2785" s="1" t="s">
        <v>582</v>
      </c>
      <c r="L2785" s="1" t="s">
        <v>19846</v>
      </c>
      <c r="M2785" s="1" t="s">
        <v>19850</v>
      </c>
    </row>
    <row r="2786">
      <c r="A2786" s="1" t="s">
        <v>19851</v>
      </c>
      <c r="B2786" s="1" t="s">
        <v>6</v>
      </c>
      <c r="C2786" s="1" t="s">
        <v>3478</v>
      </c>
      <c r="D2786" s="1"/>
      <c r="E2786" s="1" t="s">
        <v>19852</v>
      </c>
      <c r="F2786" s="1" t="s">
        <v>19853</v>
      </c>
      <c r="G2786" s="1" t="s">
        <v>8545</v>
      </c>
      <c r="H2786" s="1" t="s">
        <v>8991</v>
      </c>
      <c r="I2786" s="1">
        <v>2017.0</v>
      </c>
      <c r="J2786" s="1" t="s">
        <v>8547</v>
      </c>
      <c r="K2786" s="1" t="s">
        <v>705</v>
      </c>
      <c r="L2786" s="1" t="s">
        <v>8501</v>
      </c>
      <c r="M2786" s="1" t="s">
        <v>19854</v>
      </c>
    </row>
    <row r="2787">
      <c r="A2787" s="1" t="s">
        <v>19855</v>
      </c>
      <c r="B2787" s="1" t="s">
        <v>7</v>
      </c>
      <c r="C2787" s="1" t="s">
        <v>3479</v>
      </c>
      <c r="F2787" s="1" t="s">
        <v>19856</v>
      </c>
      <c r="G2787" s="1" t="s">
        <v>11347</v>
      </c>
      <c r="H2787" s="1" t="s">
        <v>14755</v>
      </c>
      <c r="I2787" s="1">
        <v>2020.0</v>
      </c>
      <c r="J2787" s="1" t="s">
        <v>8493</v>
      </c>
      <c r="K2787" s="1" t="s">
        <v>571</v>
      </c>
      <c r="L2787" s="1" t="s">
        <v>8717</v>
      </c>
      <c r="M2787" s="1" t="s">
        <v>19857</v>
      </c>
    </row>
    <row r="2788">
      <c r="A2788" s="1" t="s">
        <v>19858</v>
      </c>
      <c r="B2788" s="1" t="s">
        <v>7</v>
      </c>
      <c r="C2788" s="1" t="s">
        <v>3480</v>
      </c>
      <c r="G2788" s="1" t="s">
        <v>8513</v>
      </c>
      <c r="H2788" s="1" t="s">
        <v>10510</v>
      </c>
      <c r="I2788" s="1">
        <v>2020.0</v>
      </c>
      <c r="J2788" s="1" t="s">
        <v>8493</v>
      </c>
      <c r="K2788" s="1" t="s">
        <v>536</v>
      </c>
      <c r="L2788" s="1" t="s">
        <v>9208</v>
      </c>
      <c r="M2788" s="1" t="s">
        <v>19859</v>
      </c>
    </row>
    <row r="2789">
      <c r="A2789" s="1" t="s">
        <v>19860</v>
      </c>
      <c r="B2789" s="1" t="s">
        <v>6</v>
      </c>
      <c r="C2789" s="1" t="s">
        <v>3481</v>
      </c>
      <c r="D2789" s="1"/>
      <c r="E2789" s="1" t="s">
        <v>19861</v>
      </c>
      <c r="F2789" s="1" t="s">
        <v>19862</v>
      </c>
      <c r="G2789" s="1" t="s">
        <v>8513</v>
      </c>
      <c r="H2789" s="1" t="s">
        <v>10123</v>
      </c>
      <c r="I2789" s="1">
        <v>2019.0</v>
      </c>
      <c r="J2789" s="1" t="s">
        <v>8547</v>
      </c>
      <c r="K2789" s="1" t="s">
        <v>561</v>
      </c>
      <c r="L2789" s="1" t="s">
        <v>8559</v>
      </c>
      <c r="M2789" s="1" t="s">
        <v>19863</v>
      </c>
    </row>
    <row r="2790">
      <c r="A2790" s="1" t="s">
        <v>19864</v>
      </c>
      <c r="B2790" s="1" t="s">
        <v>7</v>
      </c>
      <c r="C2790" s="1" t="s">
        <v>3482</v>
      </c>
      <c r="F2790" s="1" t="s">
        <v>19865</v>
      </c>
      <c r="G2790" s="1" t="s">
        <v>8513</v>
      </c>
      <c r="H2790" s="1" t="s">
        <v>10690</v>
      </c>
      <c r="I2790" s="1">
        <v>2018.0</v>
      </c>
      <c r="J2790" s="1" t="s">
        <v>9076</v>
      </c>
      <c r="K2790" s="1" t="s">
        <v>526</v>
      </c>
      <c r="L2790" s="1" t="s">
        <v>10380</v>
      </c>
      <c r="M2790" s="1" t="s">
        <v>19866</v>
      </c>
    </row>
    <row r="2791">
      <c r="A2791" s="1" t="s">
        <v>19867</v>
      </c>
      <c r="B2791" s="1" t="s">
        <v>6</v>
      </c>
      <c r="C2791" s="1" t="s">
        <v>3483</v>
      </c>
      <c r="D2791" s="1"/>
      <c r="E2791" s="1" t="s">
        <v>19868</v>
      </c>
      <c r="F2791" s="1" t="s">
        <v>19868</v>
      </c>
      <c r="H2791" s="1" t="s">
        <v>9521</v>
      </c>
      <c r="I2791" s="1">
        <v>2019.0</v>
      </c>
      <c r="J2791" s="1" t="s">
        <v>8493</v>
      </c>
      <c r="K2791" s="1" t="s">
        <v>1317</v>
      </c>
      <c r="L2791" s="1" t="s">
        <v>8928</v>
      </c>
      <c r="M2791" s="1" t="s">
        <v>19869</v>
      </c>
    </row>
    <row r="2792">
      <c r="A2792" s="1" t="s">
        <v>19870</v>
      </c>
      <c r="B2792" s="1" t="s">
        <v>6</v>
      </c>
      <c r="C2792" s="1" t="s">
        <v>3484</v>
      </c>
      <c r="D2792" s="1"/>
      <c r="E2792" s="1" t="s">
        <v>19871</v>
      </c>
      <c r="F2792" s="1" t="s">
        <v>19872</v>
      </c>
      <c r="H2792" s="1" t="s">
        <v>12815</v>
      </c>
      <c r="I2792" s="1">
        <v>2019.0</v>
      </c>
      <c r="J2792" s="1" t="s">
        <v>8613</v>
      </c>
      <c r="K2792" s="1" t="s">
        <v>1288</v>
      </c>
      <c r="L2792" s="1" t="s">
        <v>8620</v>
      </c>
      <c r="M2792" s="1" t="s">
        <v>19873</v>
      </c>
    </row>
    <row r="2793">
      <c r="A2793" s="1" t="s">
        <v>19874</v>
      </c>
      <c r="B2793" s="1" t="s">
        <v>7</v>
      </c>
      <c r="C2793" s="1" t="s">
        <v>3485</v>
      </c>
      <c r="G2793" s="1" t="s">
        <v>19875</v>
      </c>
      <c r="H2793" s="1" t="s">
        <v>13021</v>
      </c>
      <c r="I2793" s="1">
        <v>2020.0</v>
      </c>
      <c r="J2793" s="1" t="s">
        <v>8493</v>
      </c>
      <c r="K2793" s="1" t="s">
        <v>536</v>
      </c>
      <c r="L2793" s="1" t="s">
        <v>8595</v>
      </c>
      <c r="M2793" s="1" t="s">
        <v>19876</v>
      </c>
    </row>
    <row r="2794">
      <c r="A2794" s="1" t="s">
        <v>19877</v>
      </c>
      <c r="B2794" s="1" t="s">
        <v>6</v>
      </c>
      <c r="C2794" s="1" t="s">
        <v>3486</v>
      </c>
      <c r="D2794" s="1"/>
      <c r="E2794" s="1" t="s">
        <v>9765</v>
      </c>
      <c r="F2794" s="1" t="s">
        <v>19878</v>
      </c>
      <c r="G2794" s="1" t="s">
        <v>8672</v>
      </c>
      <c r="H2794" s="1" t="s">
        <v>9767</v>
      </c>
      <c r="I2794" s="1">
        <v>2018.0</v>
      </c>
      <c r="J2794" s="1" t="s">
        <v>8680</v>
      </c>
      <c r="K2794" s="1" t="s">
        <v>573</v>
      </c>
      <c r="L2794" s="1" t="s">
        <v>19879</v>
      </c>
      <c r="M2794" s="1" t="s">
        <v>19880</v>
      </c>
    </row>
    <row r="2795">
      <c r="A2795" s="1" t="s">
        <v>19881</v>
      </c>
      <c r="B2795" s="1" t="s">
        <v>6</v>
      </c>
      <c r="C2795" s="1" t="s">
        <v>3487</v>
      </c>
      <c r="D2795" s="1"/>
      <c r="E2795" s="1" t="s">
        <v>19882</v>
      </c>
      <c r="F2795" s="1" t="s">
        <v>19883</v>
      </c>
      <c r="G2795" s="1" t="s">
        <v>8513</v>
      </c>
      <c r="H2795" s="1" t="s">
        <v>9060</v>
      </c>
      <c r="I2795" s="1">
        <v>2011.0</v>
      </c>
      <c r="J2795" s="1" t="s">
        <v>8515</v>
      </c>
      <c r="K2795" s="1" t="s">
        <v>761</v>
      </c>
      <c r="L2795" s="1" t="s">
        <v>8759</v>
      </c>
      <c r="M2795" s="1" t="s">
        <v>19884</v>
      </c>
    </row>
    <row r="2796">
      <c r="A2796" s="1" t="s">
        <v>19885</v>
      </c>
      <c r="B2796" s="1" t="s">
        <v>6</v>
      </c>
      <c r="C2796" s="1" t="s">
        <v>3488</v>
      </c>
      <c r="D2796" s="1"/>
      <c r="E2796" s="1" t="s">
        <v>19882</v>
      </c>
      <c r="F2796" s="1" t="s">
        <v>19886</v>
      </c>
      <c r="G2796" s="1" t="s">
        <v>8513</v>
      </c>
      <c r="H2796" s="1" t="s">
        <v>17352</v>
      </c>
      <c r="I2796" s="1">
        <v>2018.0</v>
      </c>
      <c r="J2796" s="1" t="s">
        <v>8515</v>
      </c>
      <c r="K2796" s="1" t="s">
        <v>569</v>
      </c>
      <c r="L2796" s="1" t="s">
        <v>8522</v>
      </c>
      <c r="M2796" s="1" t="s">
        <v>19887</v>
      </c>
    </row>
    <row r="2797">
      <c r="A2797" s="1" t="s">
        <v>19888</v>
      </c>
      <c r="B2797" s="1" t="s">
        <v>6</v>
      </c>
      <c r="C2797" s="1" t="s">
        <v>3489</v>
      </c>
      <c r="D2797" s="1"/>
      <c r="E2797" s="1" t="s">
        <v>19889</v>
      </c>
      <c r="F2797" s="1" t="s">
        <v>19890</v>
      </c>
      <c r="G2797" s="1" t="s">
        <v>8545</v>
      </c>
      <c r="H2797" s="1" t="s">
        <v>9392</v>
      </c>
      <c r="I2797" s="1">
        <v>2007.0</v>
      </c>
      <c r="J2797" s="1" t="s">
        <v>8547</v>
      </c>
      <c r="K2797" s="1" t="s">
        <v>540</v>
      </c>
      <c r="L2797" s="1" t="s">
        <v>8709</v>
      </c>
      <c r="M2797" s="1" t="s">
        <v>19891</v>
      </c>
    </row>
    <row r="2798">
      <c r="A2798" s="1" t="s">
        <v>19892</v>
      </c>
      <c r="B2798" s="1" t="s">
        <v>6</v>
      </c>
      <c r="C2798" s="1" t="s">
        <v>3490</v>
      </c>
      <c r="D2798" s="1"/>
      <c r="E2798" s="1" t="s">
        <v>19893</v>
      </c>
      <c r="F2798" s="1" t="s">
        <v>19894</v>
      </c>
      <c r="G2798" s="1" t="s">
        <v>8611</v>
      </c>
      <c r="H2798" s="1" t="s">
        <v>10921</v>
      </c>
      <c r="I2798" s="1">
        <v>2014.0</v>
      </c>
      <c r="J2798" s="1" t="s">
        <v>8493</v>
      </c>
      <c r="K2798" s="1" t="s">
        <v>645</v>
      </c>
      <c r="L2798" s="1" t="s">
        <v>8948</v>
      </c>
      <c r="M2798" s="1" t="s">
        <v>19895</v>
      </c>
    </row>
    <row r="2799">
      <c r="A2799" s="1" t="s">
        <v>19896</v>
      </c>
      <c r="B2799" s="1" t="s">
        <v>7</v>
      </c>
      <c r="C2799" s="1" t="s">
        <v>3491</v>
      </c>
      <c r="F2799" s="1" t="s">
        <v>19897</v>
      </c>
      <c r="G2799" s="1" t="s">
        <v>9478</v>
      </c>
      <c r="H2799" s="1" t="s">
        <v>9479</v>
      </c>
      <c r="I2799" s="1">
        <v>2018.0</v>
      </c>
      <c r="J2799" s="1" t="s">
        <v>8493</v>
      </c>
      <c r="K2799" s="1" t="s">
        <v>536</v>
      </c>
      <c r="L2799" s="1" t="s">
        <v>9299</v>
      </c>
      <c r="M2799" s="1" t="s">
        <v>19898</v>
      </c>
    </row>
    <row r="2800">
      <c r="A2800" s="1" t="s">
        <v>19899</v>
      </c>
      <c r="B2800" s="1" t="s">
        <v>6</v>
      </c>
      <c r="C2800" s="1" t="s">
        <v>3492</v>
      </c>
      <c r="D2800" s="1"/>
      <c r="E2800" s="1" t="s">
        <v>19900</v>
      </c>
      <c r="F2800" s="1" t="s">
        <v>19901</v>
      </c>
      <c r="G2800" s="1" t="s">
        <v>8513</v>
      </c>
      <c r="H2800" s="1" t="s">
        <v>19902</v>
      </c>
      <c r="I2800" s="1">
        <v>2011.0</v>
      </c>
      <c r="J2800" s="1" t="s">
        <v>9260</v>
      </c>
      <c r="K2800" s="1" t="s">
        <v>694</v>
      </c>
      <c r="L2800" s="1" t="s">
        <v>9104</v>
      </c>
      <c r="M2800" s="1" t="s">
        <v>19903</v>
      </c>
    </row>
    <row r="2801">
      <c r="A2801" s="1" t="s">
        <v>19904</v>
      </c>
      <c r="B2801" s="1" t="s">
        <v>6</v>
      </c>
      <c r="C2801" s="1" t="s">
        <v>3493</v>
      </c>
      <c r="D2801" s="1"/>
      <c r="E2801" s="1" t="s">
        <v>13986</v>
      </c>
      <c r="F2801" s="1" t="s">
        <v>19905</v>
      </c>
      <c r="G2801" s="1" t="s">
        <v>8513</v>
      </c>
      <c r="H2801" s="1" t="s">
        <v>12911</v>
      </c>
      <c r="I2801" s="1">
        <v>1991.0</v>
      </c>
      <c r="J2801" s="1" t="s">
        <v>9260</v>
      </c>
      <c r="K2801" s="1" t="s">
        <v>766</v>
      </c>
      <c r="L2801" s="1" t="s">
        <v>9272</v>
      </c>
      <c r="M2801" s="1" t="s">
        <v>19906</v>
      </c>
    </row>
    <row r="2802">
      <c r="A2802" s="1" t="s">
        <v>19907</v>
      </c>
      <c r="B2802" s="1" t="s">
        <v>7</v>
      </c>
      <c r="C2802" s="1" t="s">
        <v>3494</v>
      </c>
      <c r="F2802" s="1" t="s">
        <v>19908</v>
      </c>
      <c r="G2802" s="1" t="s">
        <v>8513</v>
      </c>
      <c r="H2802" s="1" t="s">
        <v>10451</v>
      </c>
      <c r="I2802" s="1">
        <v>2020.0</v>
      </c>
      <c r="J2802" s="1" t="s">
        <v>8493</v>
      </c>
      <c r="K2802" s="1" t="s">
        <v>536</v>
      </c>
      <c r="L2802" s="1" t="s">
        <v>8668</v>
      </c>
      <c r="M2802" s="1" t="s">
        <v>19909</v>
      </c>
    </row>
    <row r="2803">
      <c r="A2803" s="1" t="s">
        <v>19910</v>
      </c>
      <c r="B2803" s="1" t="s">
        <v>6</v>
      </c>
      <c r="C2803" s="1" t="s">
        <v>3495</v>
      </c>
      <c r="D2803" s="1"/>
      <c r="E2803" s="1" t="s">
        <v>19911</v>
      </c>
      <c r="F2803" s="1" t="s">
        <v>19912</v>
      </c>
      <c r="G2803" s="1" t="s">
        <v>8513</v>
      </c>
      <c r="H2803" s="1" t="s">
        <v>13175</v>
      </c>
      <c r="I2803" s="1">
        <v>2011.0</v>
      </c>
      <c r="J2803" s="1" t="s">
        <v>9260</v>
      </c>
      <c r="K2803" s="1" t="s">
        <v>538</v>
      </c>
      <c r="L2803" s="1" t="s">
        <v>9104</v>
      </c>
      <c r="M2803" s="1" t="s">
        <v>19913</v>
      </c>
    </row>
    <row r="2804">
      <c r="A2804" s="1" t="s">
        <v>19914</v>
      </c>
      <c r="B2804" s="1" t="s">
        <v>6</v>
      </c>
      <c r="C2804" s="1" t="s">
        <v>3496</v>
      </c>
      <c r="D2804" s="1"/>
      <c r="E2804" s="1" t="s">
        <v>19915</v>
      </c>
      <c r="F2804" s="1" t="s">
        <v>19916</v>
      </c>
      <c r="G2804" s="1" t="s">
        <v>8545</v>
      </c>
      <c r="H2804" s="1" t="s">
        <v>8619</v>
      </c>
      <c r="I2804" s="1">
        <v>2018.0</v>
      </c>
      <c r="J2804" s="1" t="s">
        <v>8547</v>
      </c>
      <c r="K2804" s="1" t="s">
        <v>538</v>
      </c>
      <c r="L2804" s="1" t="s">
        <v>13772</v>
      </c>
      <c r="M2804" s="1" t="s">
        <v>19917</v>
      </c>
    </row>
    <row r="2805">
      <c r="A2805" s="1" t="s">
        <v>19918</v>
      </c>
      <c r="B2805" s="1" t="s">
        <v>6</v>
      </c>
      <c r="C2805" s="1" t="s">
        <v>3497</v>
      </c>
      <c r="D2805" s="1"/>
      <c r="E2805" s="1" t="s">
        <v>19919</v>
      </c>
      <c r="G2805" s="1" t="s">
        <v>18402</v>
      </c>
      <c r="H2805" s="1" t="s">
        <v>13739</v>
      </c>
      <c r="I2805" s="1">
        <v>2020.0</v>
      </c>
      <c r="J2805" s="1" t="s">
        <v>8613</v>
      </c>
      <c r="K2805" s="1" t="s">
        <v>532</v>
      </c>
      <c r="L2805" s="1" t="s">
        <v>8663</v>
      </c>
      <c r="M2805" s="1" t="s">
        <v>19920</v>
      </c>
    </row>
    <row r="2806">
      <c r="A2806" s="1" t="s">
        <v>19921</v>
      </c>
      <c r="B2806" s="1" t="s">
        <v>6</v>
      </c>
      <c r="C2806" s="1" t="s">
        <v>3498</v>
      </c>
      <c r="D2806" s="1"/>
      <c r="E2806" s="1" t="s">
        <v>9087</v>
      </c>
      <c r="F2806" s="1" t="s">
        <v>19922</v>
      </c>
      <c r="G2806" s="1" t="s">
        <v>8513</v>
      </c>
      <c r="H2806" s="1" t="s">
        <v>19923</v>
      </c>
      <c r="I2806" s="1">
        <v>2018.0</v>
      </c>
      <c r="J2806" s="1" t="s">
        <v>9260</v>
      </c>
      <c r="K2806" s="1" t="s">
        <v>1034</v>
      </c>
      <c r="L2806" s="1" t="s">
        <v>8522</v>
      </c>
      <c r="M2806" s="1" t="s">
        <v>19924</v>
      </c>
    </row>
    <row r="2807">
      <c r="A2807" s="1" t="s">
        <v>19925</v>
      </c>
      <c r="B2807" s="1" t="s">
        <v>6</v>
      </c>
      <c r="C2807" s="1" t="s">
        <v>3499</v>
      </c>
      <c r="D2807" s="1"/>
      <c r="E2807" s="1" t="s">
        <v>19926</v>
      </c>
      <c r="F2807" s="1" t="s">
        <v>19927</v>
      </c>
      <c r="G2807" s="1" t="s">
        <v>8782</v>
      </c>
      <c r="H2807" s="1" t="s">
        <v>9392</v>
      </c>
      <c r="I2807" s="1">
        <v>2017.0</v>
      </c>
      <c r="J2807" s="1" t="s">
        <v>8547</v>
      </c>
      <c r="K2807" s="1" t="s">
        <v>595</v>
      </c>
      <c r="L2807" s="1" t="s">
        <v>8577</v>
      </c>
      <c r="M2807" s="1" t="s">
        <v>19928</v>
      </c>
    </row>
    <row r="2808">
      <c r="A2808" s="1" t="s">
        <v>19929</v>
      </c>
      <c r="B2808" s="1" t="s">
        <v>7</v>
      </c>
      <c r="C2808" s="1" t="s">
        <v>3500</v>
      </c>
      <c r="F2808" s="1" t="s">
        <v>19930</v>
      </c>
      <c r="G2808" s="1" t="s">
        <v>8575</v>
      </c>
      <c r="H2808" s="1" t="s">
        <v>12652</v>
      </c>
      <c r="I2808" s="1">
        <v>2015.0</v>
      </c>
      <c r="J2808" s="1" t="s">
        <v>8493</v>
      </c>
      <c r="K2808" s="1" t="s">
        <v>628</v>
      </c>
      <c r="L2808" s="1" t="s">
        <v>8788</v>
      </c>
      <c r="M2808" s="1" t="s">
        <v>19931</v>
      </c>
    </row>
    <row r="2809">
      <c r="A2809" s="1" t="s">
        <v>19932</v>
      </c>
      <c r="B2809" s="1" t="s">
        <v>6</v>
      </c>
      <c r="C2809" s="1" t="s">
        <v>3501</v>
      </c>
      <c r="D2809" s="1"/>
      <c r="E2809" s="1" t="s">
        <v>19933</v>
      </c>
      <c r="F2809" s="1" t="s">
        <v>19934</v>
      </c>
      <c r="G2809" s="1" t="s">
        <v>9356</v>
      </c>
      <c r="H2809" s="1" t="s">
        <v>9033</v>
      </c>
      <c r="I2809" s="1">
        <v>2013.0</v>
      </c>
      <c r="J2809" s="1" t="s">
        <v>8507</v>
      </c>
      <c r="K2809" s="1" t="s">
        <v>696</v>
      </c>
      <c r="L2809" s="1" t="s">
        <v>19935</v>
      </c>
      <c r="M2809" s="1" t="s">
        <v>19936</v>
      </c>
    </row>
    <row r="2810">
      <c r="A2810" s="1" t="s">
        <v>19937</v>
      </c>
      <c r="B2810" s="1" t="s">
        <v>7</v>
      </c>
      <c r="C2810" s="1" t="s">
        <v>3502</v>
      </c>
      <c r="F2810" s="1" t="s">
        <v>19938</v>
      </c>
      <c r="G2810" s="1" t="s">
        <v>8611</v>
      </c>
      <c r="H2810" s="1" t="s">
        <v>10541</v>
      </c>
      <c r="I2810" s="1">
        <v>2019.0</v>
      </c>
      <c r="J2810" s="1" t="s">
        <v>9076</v>
      </c>
      <c r="K2810" s="1" t="s">
        <v>571</v>
      </c>
      <c r="L2810" s="1" t="s">
        <v>15343</v>
      </c>
      <c r="M2810" s="1" t="s">
        <v>19939</v>
      </c>
    </row>
    <row r="2811">
      <c r="A2811" s="1" t="s">
        <v>19940</v>
      </c>
      <c r="B2811" s="1" t="s">
        <v>6</v>
      </c>
      <c r="C2811" s="1" t="s">
        <v>3503</v>
      </c>
      <c r="D2811" s="1"/>
      <c r="E2811" s="1" t="s">
        <v>19941</v>
      </c>
      <c r="F2811" s="1" t="s">
        <v>19942</v>
      </c>
      <c r="G2811" s="1" t="s">
        <v>8611</v>
      </c>
      <c r="H2811" s="1" t="s">
        <v>10906</v>
      </c>
      <c r="I2811" s="1">
        <v>2020.0</v>
      </c>
      <c r="J2811" s="1" t="s">
        <v>8807</v>
      </c>
      <c r="K2811" s="1" t="s">
        <v>1122</v>
      </c>
      <c r="L2811" s="1" t="s">
        <v>9104</v>
      </c>
      <c r="M2811" s="1" t="s">
        <v>19943</v>
      </c>
    </row>
    <row r="2812">
      <c r="A2812" s="1" t="s">
        <v>19944</v>
      </c>
      <c r="B2812" s="1" t="s">
        <v>7</v>
      </c>
      <c r="C2812" s="1" t="s">
        <v>3504</v>
      </c>
      <c r="F2812" s="1" t="s">
        <v>19945</v>
      </c>
      <c r="G2812" s="1" t="s">
        <v>8611</v>
      </c>
      <c r="H2812" s="1" t="s">
        <v>13186</v>
      </c>
      <c r="I2812" s="1">
        <v>2016.0</v>
      </c>
      <c r="J2812" s="1" t="s">
        <v>8547</v>
      </c>
      <c r="K2812" s="1" t="s">
        <v>536</v>
      </c>
      <c r="L2812" s="1" t="s">
        <v>10112</v>
      </c>
      <c r="M2812" s="1" t="s">
        <v>19946</v>
      </c>
    </row>
    <row r="2813">
      <c r="A2813" s="1" t="s">
        <v>19947</v>
      </c>
      <c r="B2813" s="1" t="s">
        <v>6</v>
      </c>
      <c r="C2813" s="1" t="s">
        <v>3505</v>
      </c>
      <c r="D2813" s="1"/>
      <c r="E2813" s="1" t="s">
        <v>19948</v>
      </c>
      <c r="F2813" s="1" t="s">
        <v>19949</v>
      </c>
      <c r="G2813" s="1" t="s">
        <v>8545</v>
      </c>
      <c r="H2813" s="1" t="s">
        <v>11552</v>
      </c>
      <c r="I2813" s="1">
        <v>2013.0</v>
      </c>
      <c r="J2813" s="1" t="s">
        <v>8547</v>
      </c>
      <c r="K2813" s="1" t="s">
        <v>750</v>
      </c>
      <c r="L2813" s="1" t="s">
        <v>8508</v>
      </c>
      <c r="M2813" s="1" t="s">
        <v>19950</v>
      </c>
    </row>
    <row r="2814">
      <c r="A2814" s="1" t="s">
        <v>19951</v>
      </c>
      <c r="B2814" s="1" t="s">
        <v>6</v>
      </c>
      <c r="C2814" s="1" t="s">
        <v>3506</v>
      </c>
      <c r="D2814" s="1"/>
      <c r="E2814" s="1" t="s">
        <v>19952</v>
      </c>
      <c r="F2814" s="1" t="s">
        <v>19953</v>
      </c>
      <c r="G2814" s="1" t="s">
        <v>8513</v>
      </c>
      <c r="H2814" s="1" t="s">
        <v>11547</v>
      </c>
      <c r="I2814" s="1">
        <v>2020.0</v>
      </c>
      <c r="J2814" s="1" t="s">
        <v>8507</v>
      </c>
      <c r="K2814" s="1" t="s">
        <v>584</v>
      </c>
      <c r="L2814" s="1" t="s">
        <v>8948</v>
      </c>
      <c r="M2814" s="1" t="s">
        <v>19954</v>
      </c>
    </row>
    <row r="2815">
      <c r="A2815" s="1" t="s">
        <v>19955</v>
      </c>
      <c r="B2815" s="1" t="s">
        <v>7</v>
      </c>
      <c r="C2815" s="1" t="s">
        <v>3507</v>
      </c>
      <c r="F2815" s="1" t="s">
        <v>19956</v>
      </c>
      <c r="G2815" s="1" t="s">
        <v>8655</v>
      </c>
      <c r="H2815" s="1" t="s">
        <v>19957</v>
      </c>
      <c r="I2815" s="1">
        <v>2020.0</v>
      </c>
      <c r="J2815" s="1" t="s">
        <v>8493</v>
      </c>
      <c r="K2815" s="1" t="s">
        <v>536</v>
      </c>
      <c r="L2815" s="1" t="s">
        <v>19958</v>
      </c>
      <c r="M2815" s="1" t="s">
        <v>19959</v>
      </c>
    </row>
    <row r="2816">
      <c r="A2816" s="1" t="s">
        <v>19960</v>
      </c>
      <c r="B2816" s="1" t="s">
        <v>6</v>
      </c>
      <c r="C2816" s="1" t="s">
        <v>3508</v>
      </c>
      <c r="D2816" s="1"/>
      <c r="E2816" s="1" t="s">
        <v>19961</v>
      </c>
      <c r="G2816" s="1" t="s">
        <v>19962</v>
      </c>
      <c r="H2816" s="1" t="s">
        <v>12333</v>
      </c>
      <c r="I2816" s="1">
        <v>2016.0</v>
      </c>
      <c r="J2816" s="1" t="s">
        <v>8547</v>
      </c>
      <c r="K2816" s="1" t="s">
        <v>700</v>
      </c>
      <c r="L2816" s="1" t="s">
        <v>8663</v>
      </c>
      <c r="M2816" s="1" t="s">
        <v>19963</v>
      </c>
    </row>
    <row r="2817">
      <c r="A2817" s="1" t="s">
        <v>19964</v>
      </c>
      <c r="B2817" s="1" t="s">
        <v>6</v>
      </c>
      <c r="C2817" s="1" t="s">
        <v>3509</v>
      </c>
      <c r="D2817" s="1"/>
      <c r="E2817" s="1" t="s">
        <v>16771</v>
      </c>
      <c r="H2817" s="1" t="s">
        <v>19830</v>
      </c>
      <c r="I2817" s="1">
        <v>2017.0</v>
      </c>
      <c r="J2817" s="1" t="s">
        <v>8613</v>
      </c>
      <c r="K2817" s="1" t="s">
        <v>552</v>
      </c>
      <c r="L2817" s="1" t="s">
        <v>8663</v>
      </c>
      <c r="M2817" s="1" t="s">
        <v>19965</v>
      </c>
    </row>
    <row r="2818">
      <c r="A2818" s="1" t="s">
        <v>19966</v>
      </c>
      <c r="B2818" s="1" t="s">
        <v>6</v>
      </c>
      <c r="C2818" s="1" t="s">
        <v>3510</v>
      </c>
      <c r="D2818" s="1"/>
      <c r="E2818" s="1" t="s">
        <v>19967</v>
      </c>
      <c r="F2818" s="1" t="s">
        <v>19968</v>
      </c>
      <c r="G2818" s="1" t="s">
        <v>8513</v>
      </c>
      <c r="H2818" s="1" t="s">
        <v>10092</v>
      </c>
      <c r="I2818" s="1">
        <v>2017.0</v>
      </c>
      <c r="J2818" s="1" t="s">
        <v>8507</v>
      </c>
      <c r="K2818" s="1" t="s">
        <v>1204</v>
      </c>
      <c r="L2818" s="1" t="s">
        <v>8522</v>
      </c>
      <c r="M2818" s="1" t="s">
        <v>19969</v>
      </c>
    </row>
    <row r="2819">
      <c r="A2819" s="1" t="s">
        <v>19970</v>
      </c>
      <c r="B2819" s="1" t="s">
        <v>6</v>
      </c>
      <c r="C2819" s="1" t="s">
        <v>3511</v>
      </c>
      <c r="D2819" s="1"/>
      <c r="E2819" s="1" t="s">
        <v>19971</v>
      </c>
      <c r="F2819" s="1" t="s">
        <v>19972</v>
      </c>
      <c r="G2819" s="1" t="s">
        <v>8513</v>
      </c>
      <c r="H2819" s="1" t="s">
        <v>12992</v>
      </c>
      <c r="I2819" s="1">
        <v>2016.0</v>
      </c>
      <c r="J2819" s="1" t="s">
        <v>8645</v>
      </c>
      <c r="K2819" s="1" t="s">
        <v>528</v>
      </c>
      <c r="L2819" s="1" t="s">
        <v>8691</v>
      </c>
      <c r="M2819" s="1" t="s">
        <v>19973</v>
      </c>
    </row>
    <row r="2820">
      <c r="A2820" s="1" t="s">
        <v>19974</v>
      </c>
      <c r="B2820" s="1" t="s">
        <v>7</v>
      </c>
      <c r="C2820" s="1" t="s">
        <v>3512</v>
      </c>
      <c r="F2820" s="1" t="s">
        <v>19975</v>
      </c>
      <c r="G2820" s="1" t="s">
        <v>8513</v>
      </c>
      <c r="H2820" s="1" t="s">
        <v>8980</v>
      </c>
      <c r="I2820" s="1">
        <v>2018.0</v>
      </c>
      <c r="J2820" s="1" t="s">
        <v>8493</v>
      </c>
      <c r="K2820" s="1" t="s">
        <v>536</v>
      </c>
      <c r="L2820" s="1" t="s">
        <v>15057</v>
      </c>
      <c r="M2820" s="1" t="s">
        <v>19976</v>
      </c>
    </row>
    <row r="2821">
      <c r="A2821" s="1" t="s">
        <v>19977</v>
      </c>
      <c r="B2821" s="1" t="s">
        <v>6</v>
      </c>
      <c r="C2821" s="1" t="s">
        <v>3513</v>
      </c>
      <c r="D2821" s="1"/>
      <c r="E2821" s="1" t="s">
        <v>19978</v>
      </c>
      <c r="F2821" s="1" t="s">
        <v>19979</v>
      </c>
      <c r="G2821" s="1" t="s">
        <v>8638</v>
      </c>
      <c r="H2821" s="1" t="s">
        <v>19980</v>
      </c>
      <c r="I2821" s="1">
        <v>2019.0</v>
      </c>
      <c r="J2821" s="1" t="s">
        <v>8493</v>
      </c>
      <c r="K2821" s="1" t="s">
        <v>696</v>
      </c>
      <c r="L2821" s="1" t="s">
        <v>8501</v>
      </c>
      <c r="M2821" s="1" t="s">
        <v>19981</v>
      </c>
    </row>
    <row r="2822">
      <c r="A2822" s="1" t="s">
        <v>19982</v>
      </c>
      <c r="B2822" s="1" t="s">
        <v>6</v>
      </c>
      <c r="C2822" s="1" t="s">
        <v>3514</v>
      </c>
      <c r="D2822" s="1"/>
      <c r="E2822" s="1" t="s">
        <v>19983</v>
      </c>
      <c r="G2822" s="1" t="s">
        <v>8513</v>
      </c>
      <c r="H2822" s="1" t="s">
        <v>19984</v>
      </c>
      <c r="I2822" s="1">
        <v>2015.0</v>
      </c>
      <c r="J2822" s="1" t="s">
        <v>8493</v>
      </c>
      <c r="K2822" s="1" t="s">
        <v>681</v>
      </c>
      <c r="L2822" s="1" t="s">
        <v>8646</v>
      </c>
      <c r="M2822" s="1" t="s">
        <v>19985</v>
      </c>
    </row>
    <row r="2823">
      <c r="A2823" s="1" t="s">
        <v>19986</v>
      </c>
      <c r="B2823" s="1" t="s">
        <v>7</v>
      </c>
      <c r="C2823" s="1" t="s">
        <v>3515</v>
      </c>
      <c r="D2823" s="1"/>
      <c r="E2823" s="1" t="s">
        <v>19987</v>
      </c>
      <c r="G2823" s="1" t="s">
        <v>8513</v>
      </c>
      <c r="H2823" s="1" t="s">
        <v>18515</v>
      </c>
      <c r="I2823" s="1">
        <v>2017.0</v>
      </c>
      <c r="J2823" s="1" t="s">
        <v>8493</v>
      </c>
      <c r="K2823" s="1" t="s">
        <v>536</v>
      </c>
      <c r="L2823" s="1" t="s">
        <v>9208</v>
      </c>
      <c r="M2823" s="1" t="s">
        <v>19988</v>
      </c>
    </row>
    <row r="2824">
      <c r="A2824" s="1" t="s">
        <v>19989</v>
      </c>
      <c r="B2824" s="1" t="s">
        <v>6</v>
      </c>
      <c r="C2824" s="1" t="s">
        <v>3516</v>
      </c>
      <c r="D2824" s="1"/>
      <c r="E2824" s="1" t="s">
        <v>19990</v>
      </c>
      <c r="F2824" s="1" t="s">
        <v>19991</v>
      </c>
      <c r="G2824" s="1" t="s">
        <v>8611</v>
      </c>
      <c r="H2824" s="1" t="s">
        <v>19992</v>
      </c>
      <c r="I2824" s="1">
        <v>2016.0</v>
      </c>
      <c r="J2824" s="1" t="s">
        <v>8493</v>
      </c>
      <c r="K2824" s="1" t="s">
        <v>664</v>
      </c>
      <c r="L2824" s="1" t="s">
        <v>9425</v>
      </c>
      <c r="M2824" s="1" t="s">
        <v>19993</v>
      </c>
    </row>
    <row r="2825">
      <c r="A2825" s="1" t="s">
        <v>19994</v>
      </c>
      <c r="B2825" s="1" t="s">
        <v>6</v>
      </c>
      <c r="C2825" s="1" t="s">
        <v>3517</v>
      </c>
      <c r="D2825" s="1"/>
      <c r="E2825" s="1" t="s">
        <v>19995</v>
      </c>
      <c r="F2825" s="1" t="s">
        <v>19996</v>
      </c>
      <c r="G2825" s="1" t="s">
        <v>8513</v>
      </c>
      <c r="H2825" s="1" t="s">
        <v>10069</v>
      </c>
      <c r="I2825" s="1">
        <v>2007.0</v>
      </c>
      <c r="J2825" s="1" t="s">
        <v>8515</v>
      </c>
      <c r="K2825" s="1" t="s">
        <v>894</v>
      </c>
      <c r="L2825" s="1" t="s">
        <v>11994</v>
      </c>
      <c r="M2825" s="1" t="s">
        <v>19997</v>
      </c>
    </row>
    <row r="2826">
      <c r="A2826" s="1" t="s">
        <v>19998</v>
      </c>
      <c r="B2826" s="1" t="s">
        <v>6</v>
      </c>
      <c r="C2826" s="1" t="s">
        <v>3518</v>
      </c>
      <c r="D2826" s="1"/>
      <c r="E2826" s="1" t="s">
        <v>19999</v>
      </c>
      <c r="F2826" s="1" t="s">
        <v>20000</v>
      </c>
      <c r="G2826" s="1" t="s">
        <v>8527</v>
      </c>
      <c r="H2826" s="1" t="s">
        <v>11775</v>
      </c>
      <c r="I2826" s="1">
        <v>2017.0</v>
      </c>
      <c r="J2826" s="1" t="s">
        <v>8547</v>
      </c>
      <c r="K2826" s="1" t="s">
        <v>582</v>
      </c>
      <c r="L2826" s="1" t="s">
        <v>8681</v>
      </c>
      <c r="M2826" s="1" t="s">
        <v>20001</v>
      </c>
    </row>
    <row r="2827">
      <c r="A2827" s="1" t="s">
        <v>20002</v>
      </c>
      <c r="B2827" s="1" t="s">
        <v>7</v>
      </c>
      <c r="C2827" s="1" t="s">
        <v>3519</v>
      </c>
      <c r="F2827" s="1" t="s">
        <v>20003</v>
      </c>
      <c r="G2827" s="1" t="s">
        <v>20004</v>
      </c>
      <c r="H2827" s="1" t="s">
        <v>9138</v>
      </c>
      <c r="I2827" s="1">
        <v>2017.0</v>
      </c>
      <c r="J2827" s="1" t="s">
        <v>8547</v>
      </c>
      <c r="K2827" s="1" t="s">
        <v>536</v>
      </c>
      <c r="L2827" s="1" t="s">
        <v>8565</v>
      </c>
      <c r="M2827" s="1" t="s">
        <v>20005</v>
      </c>
    </row>
    <row r="2828">
      <c r="A2828" s="1" t="s">
        <v>20006</v>
      </c>
      <c r="B2828" s="1" t="s">
        <v>6</v>
      </c>
      <c r="C2828" s="1" t="s">
        <v>3520</v>
      </c>
      <c r="D2828" s="1"/>
      <c r="E2828" s="1" t="s">
        <v>20007</v>
      </c>
      <c r="F2828" s="1" t="s">
        <v>20008</v>
      </c>
      <c r="G2828" s="1" t="s">
        <v>13005</v>
      </c>
      <c r="H2828" s="1" t="s">
        <v>14233</v>
      </c>
      <c r="I2828" s="1">
        <v>2009.0</v>
      </c>
      <c r="J2828" s="1" t="s">
        <v>9260</v>
      </c>
      <c r="K2828" s="1" t="s">
        <v>620</v>
      </c>
      <c r="L2828" s="1" t="s">
        <v>9104</v>
      </c>
      <c r="M2828" s="1" t="s">
        <v>20009</v>
      </c>
    </row>
    <row r="2829">
      <c r="A2829" s="1" t="s">
        <v>20010</v>
      </c>
      <c r="B2829" s="1" t="s">
        <v>6</v>
      </c>
      <c r="C2829" s="1" t="s">
        <v>3521</v>
      </c>
      <c r="D2829" s="1"/>
      <c r="E2829" s="1" t="s">
        <v>20011</v>
      </c>
      <c r="F2829" s="1" t="s">
        <v>20012</v>
      </c>
      <c r="G2829" s="1" t="s">
        <v>20013</v>
      </c>
      <c r="H2829" s="1" t="s">
        <v>9060</v>
      </c>
      <c r="I2829" s="1">
        <v>1975.0</v>
      </c>
      <c r="J2829" s="1" t="s">
        <v>8493</v>
      </c>
      <c r="K2829" s="1" t="s">
        <v>700</v>
      </c>
      <c r="L2829" s="1" t="s">
        <v>10386</v>
      </c>
      <c r="M2829" s="1" t="s">
        <v>20014</v>
      </c>
    </row>
    <row r="2830">
      <c r="A2830" s="1" t="s">
        <v>20015</v>
      </c>
      <c r="B2830" s="1" t="s">
        <v>7</v>
      </c>
      <c r="C2830" s="1" t="s">
        <v>3522</v>
      </c>
      <c r="F2830" s="1" t="s">
        <v>20016</v>
      </c>
      <c r="G2830" s="1" t="s">
        <v>9356</v>
      </c>
      <c r="H2830" s="1" t="s">
        <v>20017</v>
      </c>
      <c r="I2830" s="1">
        <v>2017.0</v>
      </c>
      <c r="J2830" s="1" t="s">
        <v>9076</v>
      </c>
      <c r="K2830" s="1" t="s">
        <v>536</v>
      </c>
      <c r="L2830" s="1" t="s">
        <v>10380</v>
      </c>
      <c r="M2830" s="1" t="s">
        <v>20018</v>
      </c>
    </row>
    <row r="2831">
      <c r="A2831" s="1" t="s">
        <v>20019</v>
      </c>
      <c r="B2831" s="1" t="s">
        <v>6</v>
      </c>
      <c r="C2831" s="1" t="s">
        <v>3523</v>
      </c>
      <c r="D2831" s="1"/>
      <c r="E2831" s="1" t="s">
        <v>20020</v>
      </c>
      <c r="F2831" s="1" t="s">
        <v>20021</v>
      </c>
      <c r="G2831" s="1" t="s">
        <v>8513</v>
      </c>
      <c r="H2831" s="1" t="s">
        <v>14930</v>
      </c>
      <c r="I2831" s="1">
        <v>2018.0</v>
      </c>
      <c r="J2831" s="1" t="s">
        <v>9260</v>
      </c>
      <c r="K2831" s="1" t="s">
        <v>597</v>
      </c>
      <c r="L2831" s="1" t="s">
        <v>9104</v>
      </c>
      <c r="M2831" s="1" t="s">
        <v>20022</v>
      </c>
    </row>
    <row r="2832">
      <c r="A2832" s="1" t="s">
        <v>20023</v>
      </c>
      <c r="B2832" s="1" t="s">
        <v>6</v>
      </c>
      <c r="C2832" s="1" t="s">
        <v>3524</v>
      </c>
      <c r="D2832" s="1"/>
      <c r="E2832" s="1" t="s">
        <v>20024</v>
      </c>
      <c r="F2832" s="1" t="s">
        <v>20025</v>
      </c>
      <c r="G2832" s="1" t="s">
        <v>8545</v>
      </c>
      <c r="H2832" s="1" t="s">
        <v>11384</v>
      </c>
      <c r="I2832" s="1">
        <v>2019.0</v>
      </c>
      <c r="J2832" s="1" t="s">
        <v>8547</v>
      </c>
      <c r="K2832" s="1" t="s">
        <v>587</v>
      </c>
      <c r="L2832" s="1" t="s">
        <v>10416</v>
      </c>
      <c r="M2832" s="1" t="s">
        <v>20026</v>
      </c>
    </row>
    <row r="2833">
      <c r="A2833" s="1" t="s">
        <v>20027</v>
      </c>
      <c r="B2833" s="1" t="s">
        <v>6</v>
      </c>
      <c r="C2833" s="1" t="s">
        <v>3525</v>
      </c>
      <c r="D2833" s="1"/>
      <c r="E2833" s="1" t="s">
        <v>20028</v>
      </c>
      <c r="F2833" s="1" t="s">
        <v>20029</v>
      </c>
      <c r="G2833" s="1" t="s">
        <v>9356</v>
      </c>
      <c r="H2833" s="1" t="s">
        <v>8897</v>
      </c>
      <c r="I2833" s="1">
        <v>2012.0</v>
      </c>
      <c r="J2833" s="1" t="s">
        <v>8515</v>
      </c>
      <c r="K2833" s="1" t="s">
        <v>620</v>
      </c>
      <c r="L2833" s="1" t="s">
        <v>8858</v>
      </c>
      <c r="M2833" s="1" t="s">
        <v>20030</v>
      </c>
    </row>
    <row r="2834">
      <c r="A2834" s="1" t="s">
        <v>20031</v>
      </c>
      <c r="B2834" s="1" t="s">
        <v>7</v>
      </c>
      <c r="C2834" s="1" t="s">
        <v>3526</v>
      </c>
      <c r="F2834" s="1" t="s">
        <v>20032</v>
      </c>
      <c r="G2834" s="1" t="s">
        <v>8513</v>
      </c>
      <c r="H2834" s="1" t="s">
        <v>10901</v>
      </c>
      <c r="I2834" s="1">
        <v>2018.0</v>
      </c>
      <c r="J2834" s="1" t="s">
        <v>8493</v>
      </c>
      <c r="K2834" s="1" t="s">
        <v>1694</v>
      </c>
      <c r="L2834" s="1" t="s">
        <v>10784</v>
      </c>
      <c r="M2834" s="1" t="s">
        <v>20033</v>
      </c>
    </row>
    <row r="2835">
      <c r="A2835" s="1" t="s">
        <v>20034</v>
      </c>
      <c r="B2835" s="1" t="s">
        <v>6</v>
      </c>
      <c r="C2835" s="1" t="s">
        <v>3527</v>
      </c>
      <c r="D2835" s="1"/>
      <c r="E2835" s="1" t="s">
        <v>20035</v>
      </c>
      <c r="F2835" s="1" t="s">
        <v>20036</v>
      </c>
      <c r="G2835" s="1" t="s">
        <v>8513</v>
      </c>
      <c r="H2835" s="1" t="s">
        <v>20037</v>
      </c>
      <c r="I2835" s="1">
        <v>2017.0</v>
      </c>
      <c r="J2835" s="1" t="s">
        <v>8493</v>
      </c>
      <c r="K2835" s="1" t="s">
        <v>694</v>
      </c>
      <c r="L2835" s="1" t="s">
        <v>9836</v>
      </c>
      <c r="M2835" s="1" t="s">
        <v>20038</v>
      </c>
    </row>
    <row r="2836">
      <c r="A2836" s="1" t="s">
        <v>20039</v>
      </c>
      <c r="B2836" s="1" t="s">
        <v>6</v>
      </c>
      <c r="C2836" s="1" t="s">
        <v>3528</v>
      </c>
      <c r="D2836" s="1"/>
      <c r="E2836" s="1" t="s">
        <v>20040</v>
      </c>
      <c r="F2836" s="1" t="s">
        <v>20041</v>
      </c>
      <c r="G2836" s="1" t="s">
        <v>9356</v>
      </c>
      <c r="H2836" s="1" t="s">
        <v>16961</v>
      </c>
      <c r="I2836" s="1">
        <v>2016.0</v>
      </c>
      <c r="J2836" s="1" t="s">
        <v>8547</v>
      </c>
      <c r="K2836" s="1" t="s">
        <v>894</v>
      </c>
      <c r="L2836" s="1" t="s">
        <v>8646</v>
      </c>
      <c r="M2836" s="1" t="s">
        <v>20042</v>
      </c>
    </row>
    <row r="2837">
      <c r="A2837" s="1" t="s">
        <v>20043</v>
      </c>
      <c r="B2837" s="1" t="s">
        <v>6</v>
      </c>
      <c r="C2837" s="1" t="s">
        <v>3529</v>
      </c>
      <c r="D2837" s="1"/>
      <c r="E2837" s="1" t="s">
        <v>20044</v>
      </c>
      <c r="F2837" s="1" t="s">
        <v>20045</v>
      </c>
      <c r="G2837" s="1" t="s">
        <v>20046</v>
      </c>
      <c r="H2837" s="1" t="s">
        <v>20047</v>
      </c>
      <c r="I2837" s="1">
        <v>2016.0</v>
      </c>
      <c r="J2837" s="1" t="s">
        <v>8547</v>
      </c>
      <c r="K2837" s="1" t="s">
        <v>573</v>
      </c>
      <c r="L2837" s="1" t="s">
        <v>10416</v>
      </c>
      <c r="M2837" s="1" t="s">
        <v>20048</v>
      </c>
    </row>
    <row r="2838">
      <c r="A2838" s="1" t="s">
        <v>20049</v>
      </c>
      <c r="B2838" s="1" t="s">
        <v>6</v>
      </c>
      <c r="C2838" s="1" t="s">
        <v>3530</v>
      </c>
      <c r="D2838" s="1"/>
      <c r="E2838" s="1" t="s">
        <v>20050</v>
      </c>
      <c r="F2838" s="1" t="s">
        <v>20051</v>
      </c>
      <c r="G2838" s="1" t="s">
        <v>8513</v>
      </c>
      <c r="H2838" s="1" t="s">
        <v>9017</v>
      </c>
      <c r="I2838" s="1">
        <v>2019.0</v>
      </c>
      <c r="J2838" s="1" t="s">
        <v>8493</v>
      </c>
      <c r="K2838" s="1" t="s">
        <v>550</v>
      </c>
      <c r="L2838" s="1" t="s">
        <v>8691</v>
      </c>
      <c r="M2838" s="1" t="s">
        <v>20052</v>
      </c>
    </row>
    <row r="2839">
      <c r="A2839" s="1" t="s">
        <v>20053</v>
      </c>
      <c r="B2839" s="1" t="s">
        <v>6</v>
      </c>
      <c r="C2839" s="1" t="s">
        <v>3531</v>
      </c>
      <c r="D2839" s="1"/>
      <c r="E2839" s="1" t="s">
        <v>20054</v>
      </c>
      <c r="F2839" s="1" t="s">
        <v>20055</v>
      </c>
      <c r="G2839" s="1" t="s">
        <v>8513</v>
      </c>
      <c r="H2839" s="1" t="s">
        <v>17373</v>
      </c>
      <c r="I2839" s="1">
        <v>2018.0</v>
      </c>
      <c r="J2839" s="1" t="s">
        <v>8493</v>
      </c>
      <c r="K2839" s="1" t="s">
        <v>634</v>
      </c>
      <c r="L2839" s="1" t="s">
        <v>8750</v>
      </c>
      <c r="M2839" s="1" t="s">
        <v>20056</v>
      </c>
    </row>
    <row r="2840">
      <c r="A2840" s="1" t="s">
        <v>20057</v>
      </c>
      <c r="B2840" s="1" t="s">
        <v>6</v>
      </c>
      <c r="C2840" s="1" t="s">
        <v>3532</v>
      </c>
      <c r="D2840" s="1"/>
      <c r="E2840" s="1" t="s">
        <v>20058</v>
      </c>
      <c r="F2840" s="1" t="s">
        <v>20059</v>
      </c>
      <c r="G2840" s="1" t="s">
        <v>9304</v>
      </c>
      <c r="H2840" s="1" t="s">
        <v>8749</v>
      </c>
      <c r="I2840" s="1">
        <v>2017.0</v>
      </c>
      <c r="J2840" s="1" t="s">
        <v>8613</v>
      </c>
      <c r="K2840" s="1" t="s">
        <v>563</v>
      </c>
      <c r="L2840" s="1" t="s">
        <v>8928</v>
      </c>
      <c r="M2840" s="1" t="s">
        <v>20060</v>
      </c>
    </row>
    <row r="2841">
      <c r="A2841" s="1" t="s">
        <v>20061</v>
      </c>
      <c r="B2841" s="1" t="s">
        <v>6</v>
      </c>
      <c r="C2841" s="1" t="s">
        <v>3533</v>
      </c>
      <c r="D2841" s="1"/>
      <c r="E2841" s="1" t="s">
        <v>10995</v>
      </c>
      <c r="F2841" s="1" t="s">
        <v>20062</v>
      </c>
      <c r="G2841" s="1" t="s">
        <v>8513</v>
      </c>
      <c r="H2841" s="1" t="s">
        <v>9891</v>
      </c>
      <c r="I2841" s="1">
        <v>2000.0</v>
      </c>
      <c r="J2841" s="1" t="s">
        <v>9260</v>
      </c>
      <c r="K2841" s="1" t="s">
        <v>587</v>
      </c>
      <c r="L2841" s="1" t="s">
        <v>9104</v>
      </c>
      <c r="M2841" s="1" t="s">
        <v>20063</v>
      </c>
    </row>
    <row r="2842">
      <c r="A2842" s="1" t="s">
        <v>20064</v>
      </c>
      <c r="B2842" s="1" t="s">
        <v>6</v>
      </c>
      <c r="C2842" s="1" t="s">
        <v>3534</v>
      </c>
      <c r="D2842" s="1"/>
      <c r="E2842" s="1" t="s">
        <v>20065</v>
      </c>
      <c r="F2842" s="1" t="s">
        <v>20066</v>
      </c>
      <c r="G2842" s="1" t="s">
        <v>9265</v>
      </c>
      <c r="H2842" s="1" t="s">
        <v>8540</v>
      </c>
      <c r="I2842" s="1">
        <v>2017.0</v>
      </c>
      <c r="J2842" s="1" t="s">
        <v>8515</v>
      </c>
      <c r="K2842" s="1" t="s">
        <v>685</v>
      </c>
      <c r="L2842" s="1" t="s">
        <v>8691</v>
      </c>
      <c r="M2842" s="1" t="s">
        <v>20067</v>
      </c>
    </row>
    <row r="2843">
      <c r="A2843" s="1" t="s">
        <v>20068</v>
      </c>
      <c r="B2843" s="1" t="s">
        <v>6</v>
      </c>
      <c r="C2843" s="1" t="s">
        <v>3535</v>
      </c>
      <c r="D2843" s="1"/>
      <c r="E2843" s="1" t="s">
        <v>20069</v>
      </c>
      <c r="F2843" s="1" t="s">
        <v>20070</v>
      </c>
      <c r="G2843" s="1" t="s">
        <v>8513</v>
      </c>
      <c r="H2843" s="1" t="s">
        <v>8540</v>
      </c>
      <c r="I2843" s="1">
        <v>1997.0</v>
      </c>
      <c r="J2843" s="1" t="s">
        <v>8507</v>
      </c>
      <c r="K2843" s="1" t="s">
        <v>645</v>
      </c>
      <c r="L2843" s="1" t="s">
        <v>8691</v>
      </c>
      <c r="M2843" s="1" t="s">
        <v>20071</v>
      </c>
    </row>
    <row r="2844">
      <c r="A2844" s="1" t="s">
        <v>20072</v>
      </c>
      <c r="B2844" s="1" t="s">
        <v>6</v>
      </c>
      <c r="C2844" s="1" t="s">
        <v>3536</v>
      </c>
      <c r="D2844" s="1"/>
      <c r="E2844" s="1" t="s">
        <v>20073</v>
      </c>
      <c r="G2844" s="1" t="s">
        <v>20074</v>
      </c>
      <c r="H2844" s="1" t="s">
        <v>12576</v>
      </c>
      <c r="I2844" s="1">
        <v>2015.0</v>
      </c>
      <c r="J2844" s="1" t="s">
        <v>8645</v>
      </c>
      <c r="K2844" s="1" t="s">
        <v>563</v>
      </c>
      <c r="L2844" s="1" t="s">
        <v>8663</v>
      </c>
      <c r="M2844" s="1" t="s">
        <v>20075</v>
      </c>
    </row>
    <row r="2845">
      <c r="A2845" s="1" t="s">
        <v>20076</v>
      </c>
      <c r="B2845" s="1" t="s">
        <v>7</v>
      </c>
      <c r="C2845" s="1" t="s">
        <v>3537</v>
      </c>
      <c r="G2845" s="1" t="s">
        <v>8513</v>
      </c>
      <c r="H2845" s="1" t="s">
        <v>10212</v>
      </c>
      <c r="I2845" s="1">
        <v>2020.0</v>
      </c>
      <c r="J2845" s="1" t="s">
        <v>8493</v>
      </c>
      <c r="K2845" s="1" t="s">
        <v>536</v>
      </c>
      <c r="L2845" s="1" t="s">
        <v>8852</v>
      </c>
      <c r="M2845" s="1" t="s">
        <v>20077</v>
      </c>
    </row>
    <row r="2846">
      <c r="A2846" s="1" t="s">
        <v>20078</v>
      </c>
      <c r="B2846" s="1" t="s">
        <v>7</v>
      </c>
      <c r="C2846" s="1" t="s">
        <v>3538</v>
      </c>
      <c r="F2846" s="1" t="s">
        <v>20079</v>
      </c>
      <c r="G2846" s="1" t="s">
        <v>8513</v>
      </c>
      <c r="H2846" s="1" t="s">
        <v>9119</v>
      </c>
      <c r="I2846" s="1">
        <v>2020.0</v>
      </c>
      <c r="J2846" s="1" t="s">
        <v>8547</v>
      </c>
      <c r="K2846" s="1" t="s">
        <v>1694</v>
      </c>
      <c r="L2846" s="1" t="s">
        <v>8847</v>
      </c>
      <c r="M2846" s="1" t="s">
        <v>20080</v>
      </c>
    </row>
    <row r="2847">
      <c r="A2847" s="1" t="s">
        <v>20081</v>
      </c>
      <c r="B2847" s="1" t="s">
        <v>6</v>
      </c>
      <c r="C2847" s="1" t="s">
        <v>3539</v>
      </c>
      <c r="D2847" s="1"/>
      <c r="E2847" s="1" t="s">
        <v>20082</v>
      </c>
      <c r="F2847" s="1" t="s">
        <v>20083</v>
      </c>
      <c r="G2847" s="1" t="s">
        <v>11361</v>
      </c>
      <c r="H2847" s="1" t="s">
        <v>20084</v>
      </c>
      <c r="I2847" s="1">
        <v>2018.0</v>
      </c>
      <c r="J2847" s="1" t="s">
        <v>8493</v>
      </c>
      <c r="K2847" s="1" t="s">
        <v>584</v>
      </c>
      <c r="L2847" s="1" t="s">
        <v>8772</v>
      </c>
      <c r="M2847" s="1" t="s">
        <v>20085</v>
      </c>
    </row>
    <row r="2848">
      <c r="A2848" s="1" t="s">
        <v>20086</v>
      </c>
      <c r="B2848" s="1" t="s">
        <v>7</v>
      </c>
      <c r="C2848" s="1" t="s">
        <v>3540</v>
      </c>
      <c r="H2848" s="1" t="s">
        <v>8625</v>
      </c>
      <c r="I2848" s="1">
        <v>2018.0</v>
      </c>
      <c r="J2848" s="1" t="s">
        <v>8493</v>
      </c>
      <c r="K2848" s="1" t="s">
        <v>536</v>
      </c>
      <c r="L2848" s="1" t="s">
        <v>8821</v>
      </c>
      <c r="M2848" s="1" t="s">
        <v>20087</v>
      </c>
    </row>
    <row r="2849">
      <c r="A2849" s="1" t="s">
        <v>20088</v>
      </c>
      <c r="B2849" s="1" t="s">
        <v>6</v>
      </c>
      <c r="C2849" s="1" t="s">
        <v>3541</v>
      </c>
      <c r="D2849" s="1"/>
      <c r="E2849" s="1" t="s">
        <v>20089</v>
      </c>
      <c r="F2849" s="1" t="s">
        <v>20090</v>
      </c>
      <c r="G2849" s="1" t="s">
        <v>8513</v>
      </c>
      <c r="H2849" s="1" t="s">
        <v>9287</v>
      </c>
      <c r="I2849" s="1">
        <v>1995.0</v>
      </c>
      <c r="J2849" s="1" t="s">
        <v>8515</v>
      </c>
      <c r="K2849" s="1" t="s">
        <v>685</v>
      </c>
      <c r="L2849" s="1" t="s">
        <v>8759</v>
      </c>
      <c r="M2849" s="1" t="s">
        <v>20091</v>
      </c>
    </row>
    <row r="2850">
      <c r="A2850" s="1" t="s">
        <v>20092</v>
      </c>
      <c r="B2850" s="1" t="s">
        <v>7</v>
      </c>
      <c r="C2850" s="1" t="s">
        <v>3542</v>
      </c>
      <c r="G2850" s="1" t="s">
        <v>10478</v>
      </c>
      <c r="H2850" s="1" t="s">
        <v>11042</v>
      </c>
      <c r="I2850" s="1">
        <v>2020.0</v>
      </c>
      <c r="J2850" s="1" t="s">
        <v>8493</v>
      </c>
      <c r="K2850" s="1" t="s">
        <v>536</v>
      </c>
      <c r="L2850" s="1" t="s">
        <v>9299</v>
      </c>
      <c r="M2850" s="1" t="s">
        <v>20093</v>
      </c>
    </row>
    <row r="2851">
      <c r="A2851" s="1" t="s">
        <v>20094</v>
      </c>
      <c r="B2851" s="1" t="s">
        <v>7</v>
      </c>
      <c r="C2851" s="1" t="s">
        <v>3543</v>
      </c>
      <c r="F2851" s="1" t="s">
        <v>20095</v>
      </c>
      <c r="G2851" s="1" t="s">
        <v>9043</v>
      </c>
      <c r="H2851" s="1" t="s">
        <v>20096</v>
      </c>
      <c r="I2851" s="1">
        <v>2020.0</v>
      </c>
      <c r="J2851" s="1" t="s">
        <v>8493</v>
      </c>
      <c r="K2851" s="1" t="s">
        <v>571</v>
      </c>
      <c r="L2851" s="1" t="s">
        <v>11103</v>
      </c>
      <c r="M2851" s="1" t="s">
        <v>20097</v>
      </c>
    </row>
    <row r="2852">
      <c r="A2852" s="1" t="s">
        <v>20098</v>
      </c>
      <c r="B2852" s="1" t="s">
        <v>6</v>
      </c>
      <c r="C2852" s="1" t="s">
        <v>3544</v>
      </c>
      <c r="D2852" s="1"/>
      <c r="E2852" s="1" t="s">
        <v>20099</v>
      </c>
      <c r="F2852" s="1" t="s">
        <v>20099</v>
      </c>
      <c r="G2852" s="1" t="s">
        <v>8611</v>
      </c>
      <c r="H2852" s="1" t="s">
        <v>9891</v>
      </c>
      <c r="I2852" s="1">
        <v>2017.0</v>
      </c>
      <c r="J2852" s="1" t="s">
        <v>8547</v>
      </c>
      <c r="K2852" s="1" t="s">
        <v>1681</v>
      </c>
      <c r="L2852" s="1" t="s">
        <v>8646</v>
      </c>
      <c r="M2852" s="1" t="s">
        <v>20100</v>
      </c>
    </row>
    <row r="2853">
      <c r="A2853" s="1" t="s">
        <v>20101</v>
      </c>
      <c r="B2853" s="1" t="s">
        <v>6</v>
      </c>
      <c r="C2853" s="1" t="s">
        <v>3545</v>
      </c>
      <c r="D2853" s="1"/>
      <c r="E2853" s="1" t="s">
        <v>20102</v>
      </c>
      <c r="F2853" s="1" t="s">
        <v>20103</v>
      </c>
      <c r="G2853" s="1" t="s">
        <v>8513</v>
      </c>
      <c r="H2853" s="1" t="s">
        <v>13511</v>
      </c>
      <c r="I2853" s="1">
        <v>2014.0</v>
      </c>
      <c r="J2853" s="1" t="s">
        <v>9260</v>
      </c>
      <c r="K2853" s="1" t="s">
        <v>582</v>
      </c>
      <c r="L2853" s="1" t="s">
        <v>9272</v>
      </c>
      <c r="M2853" s="1" t="s">
        <v>20104</v>
      </c>
    </row>
    <row r="2854">
      <c r="A2854" s="1" t="s">
        <v>20105</v>
      </c>
      <c r="B2854" s="1" t="s">
        <v>6</v>
      </c>
      <c r="C2854" s="1" t="s">
        <v>3546</v>
      </c>
      <c r="D2854" s="1"/>
      <c r="E2854" s="1" t="s">
        <v>20106</v>
      </c>
      <c r="G2854" s="1" t="s">
        <v>8513</v>
      </c>
      <c r="H2854" s="1" t="s">
        <v>11168</v>
      </c>
      <c r="I2854" s="1">
        <v>2016.0</v>
      </c>
      <c r="J2854" s="1" t="s">
        <v>8613</v>
      </c>
      <c r="K2854" s="1" t="s">
        <v>1005</v>
      </c>
      <c r="L2854" s="1" t="s">
        <v>8646</v>
      </c>
      <c r="M2854" s="1" t="s">
        <v>20107</v>
      </c>
    </row>
    <row r="2855">
      <c r="A2855" s="1" t="s">
        <v>20108</v>
      </c>
      <c r="B2855" s="1" t="s">
        <v>6</v>
      </c>
      <c r="C2855" s="1" t="s">
        <v>3547</v>
      </c>
      <c r="D2855" s="1"/>
      <c r="E2855" s="1" t="s">
        <v>20109</v>
      </c>
      <c r="F2855" s="1" t="s">
        <v>20110</v>
      </c>
      <c r="G2855" s="1" t="s">
        <v>16541</v>
      </c>
      <c r="H2855" s="1" t="s">
        <v>9138</v>
      </c>
      <c r="I2855" s="1">
        <v>1992.0</v>
      </c>
      <c r="J2855" s="1" t="s">
        <v>9260</v>
      </c>
      <c r="K2855" s="1" t="s">
        <v>544</v>
      </c>
      <c r="L2855" s="1" t="s">
        <v>15466</v>
      </c>
      <c r="M2855" s="1" t="s">
        <v>20111</v>
      </c>
    </row>
    <row r="2856">
      <c r="A2856" s="1" t="s">
        <v>20112</v>
      </c>
      <c r="B2856" s="1" t="s">
        <v>6</v>
      </c>
      <c r="C2856" s="1" t="s">
        <v>3548</v>
      </c>
      <c r="D2856" s="1"/>
      <c r="E2856" s="1" t="s">
        <v>20113</v>
      </c>
      <c r="F2856" s="1" t="s">
        <v>20114</v>
      </c>
      <c r="G2856" s="1" t="s">
        <v>8545</v>
      </c>
      <c r="H2856" s="1" t="s">
        <v>9860</v>
      </c>
      <c r="I2856" s="1">
        <v>2012.0</v>
      </c>
      <c r="J2856" s="1" t="s">
        <v>8547</v>
      </c>
      <c r="K2856" s="1" t="s">
        <v>546</v>
      </c>
      <c r="L2856" s="1" t="s">
        <v>8501</v>
      </c>
      <c r="M2856" s="1" t="s">
        <v>20115</v>
      </c>
    </row>
    <row r="2857">
      <c r="A2857" s="1" t="s">
        <v>20116</v>
      </c>
      <c r="B2857" s="1" t="s">
        <v>6</v>
      </c>
      <c r="C2857" s="1" t="s">
        <v>3549</v>
      </c>
      <c r="D2857" s="1"/>
      <c r="E2857" s="1" t="s">
        <v>10040</v>
      </c>
      <c r="F2857" s="1" t="s">
        <v>20117</v>
      </c>
      <c r="G2857" s="1" t="s">
        <v>8513</v>
      </c>
      <c r="H2857" s="1" t="s">
        <v>20118</v>
      </c>
      <c r="I2857" s="1">
        <v>2020.0</v>
      </c>
      <c r="J2857" s="1" t="s">
        <v>8515</v>
      </c>
      <c r="K2857" s="1" t="s">
        <v>584</v>
      </c>
      <c r="L2857" s="1" t="s">
        <v>9457</v>
      </c>
      <c r="M2857" s="1" t="s">
        <v>20119</v>
      </c>
    </row>
    <row r="2858">
      <c r="A2858" s="1" t="s">
        <v>20120</v>
      </c>
      <c r="B2858" s="1" t="s">
        <v>7</v>
      </c>
      <c r="C2858" s="1" t="s">
        <v>3550</v>
      </c>
      <c r="F2858" s="1" t="s">
        <v>20121</v>
      </c>
      <c r="G2858" s="1" t="s">
        <v>8513</v>
      </c>
      <c r="H2858" s="1" t="s">
        <v>11552</v>
      </c>
      <c r="I2858" s="1">
        <v>2019.0</v>
      </c>
      <c r="J2858" s="1" t="s">
        <v>8493</v>
      </c>
      <c r="K2858" s="1" t="s">
        <v>536</v>
      </c>
      <c r="L2858" s="1" t="s">
        <v>8668</v>
      </c>
      <c r="M2858" s="1" t="s">
        <v>20122</v>
      </c>
    </row>
    <row r="2859">
      <c r="A2859" s="1" t="s">
        <v>20123</v>
      </c>
      <c r="B2859" s="1" t="s">
        <v>6</v>
      </c>
      <c r="C2859" s="1" t="s">
        <v>3551</v>
      </c>
      <c r="D2859" s="1"/>
      <c r="E2859" s="1" t="s">
        <v>10429</v>
      </c>
      <c r="F2859" s="1" t="s">
        <v>20124</v>
      </c>
      <c r="G2859" s="1" t="s">
        <v>20125</v>
      </c>
      <c r="H2859" s="1" t="s">
        <v>10298</v>
      </c>
      <c r="I2859" s="1">
        <v>2011.0</v>
      </c>
      <c r="J2859" s="1" t="s">
        <v>9260</v>
      </c>
      <c r="K2859" s="1" t="s">
        <v>886</v>
      </c>
      <c r="L2859" s="1" t="s">
        <v>9317</v>
      </c>
      <c r="M2859" s="1" t="s">
        <v>20126</v>
      </c>
    </row>
    <row r="2860">
      <c r="A2860" s="1" t="s">
        <v>20127</v>
      </c>
      <c r="B2860" s="1" t="s">
        <v>6</v>
      </c>
      <c r="C2860" s="1" t="s">
        <v>3552</v>
      </c>
      <c r="D2860" s="1"/>
      <c r="E2860" s="1" t="s">
        <v>20128</v>
      </c>
      <c r="F2860" s="1" t="s">
        <v>20129</v>
      </c>
      <c r="G2860" s="1" t="s">
        <v>8513</v>
      </c>
      <c r="H2860" s="1" t="s">
        <v>8535</v>
      </c>
      <c r="I2860" s="1">
        <v>2009.0</v>
      </c>
      <c r="J2860" s="1" t="s">
        <v>8515</v>
      </c>
      <c r="K2860" s="1" t="s">
        <v>681</v>
      </c>
      <c r="L2860" s="1" t="s">
        <v>8750</v>
      </c>
      <c r="M2860" s="1" t="s">
        <v>20130</v>
      </c>
    </row>
    <row r="2861">
      <c r="A2861" s="1" t="s">
        <v>20131</v>
      </c>
      <c r="B2861" s="1" t="s">
        <v>6</v>
      </c>
      <c r="C2861" s="1" t="s">
        <v>3553</v>
      </c>
      <c r="D2861" s="1"/>
      <c r="E2861" s="1" t="s">
        <v>20132</v>
      </c>
      <c r="F2861" s="1" t="s">
        <v>20133</v>
      </c>
      <c r="G2861" s="1" t="s">
        <v>8545</v>
      </c>
      <c r="H2861" s="1" t="s">
        <v>14496</v>
      </c>
      <c r="I2861" s="1">
        <v>1994.0</v>
      </c>
      <c r="J2861" s="1" t="s">
        <v>8547</v>
      </c>
      <c r="K2861" s="1" t="s">
        <v>3554</v>
      </c>
      <c r="L2861" s="1" t="s">
        <v>10386</v>
      </c>
      <c r="M2861" s="1" t="s">
        <v>20134</v>
      </c>
    </row>
    <row r="2862">
      <c r="A2862" s="1" t="s">
        <v>20135</v>
      </c>
      <c r="B2862" s="1" t="s">
        <v>6</v>
      </c>
      <c r="C2862" s="1" t="s">
        <v>3555</v>
      </c>
      <c r="D2862" s="1"/>
      <c r="E2862" s="1" t="s">
        <v>20132</v>
      </c>
      <c r="F2862" s="1" t="s">
        <v>20136</v>
      </c>
      <c r="G2862" s="1" t="s">
        <v>8545</v>
      </c>
      <c r="H2862" s="1" t="s">
        <v>9860</v>
      </c>
      <c r="I2862" s="1">
        <v>1999.0</v>
      </c>
      <c r="J2862" s="1" t="s">
        <v>8680</v>
      </c>
      <c r="K2862" s="1" t="s">
        <v>742</v>
      </c>
      <c r="L2862" s="1" t="s">
        <v>9892</v>
      </c>
      <c r="M2862" s="1" t="s">
        <v>20137</v>
      </c>
    </row>
    <row r="2863">
      <c r="A2863" s="1" t="s">
        <v>20138</v>
      </c>
      <c r="B2863" s="1" t="s">
        <v>6</v>
      </c>
      <c r="C2863" s="1" t="s">
        <v>3556</v>
      </c>
      <c r="D2863" s="1"/>
      <c r="E2863" s="1" t="s">
        <v>20139</v>
      </c>
      <c r="G2863" s="1" t="s">
        <v>8513</v>
      </c>
      <c r="H2863" s="1" t="s">
        <v>9092</v>
      </c>
      <c r="I2863" s="1">
        <v>2019.0</v>
      </c>
      <c r="J2863" s="1" t="s">
        <v>8613</v>
      </c>
      <c r="K2863" s="1" t="s">
        <v>538</v>
      </c>
      <c r="L2863" s="1" t="s">
        <v>8646</v>
      </c>
      <c r="M2863" s="1" t="s">
        <v>20140</v>
      </c>
    </row>
    <row r="2864">
      <c r="A2864" s="1" t="s">
        <v>20141</v>
      </c>
      <c r="B2864" s="1" t="s">
        <v>6</v>
      </c>
      <c r="C2864" s="1" t="s">
        <v>3557</v>
      </c>
      <c r="D2864" s="1"/>
      <c r="E2864" s="1" t="s">
        <v>20142</v>
      </c>
      <c r="F2864" s="1" t="s">
        <v>20143</v>
      </c>
      <c r="G2864" s="1" t="s">
        <v>8545</v>
      </c>
      <c r="H2864" s="1" t="s">
        <v>9886</v>
      </c>
      <c r="I2864" s="1">
        <v>2006.0</v>
      </c>
      <c r="J2864" s="1" t="s">
        <v>8613</v>
      </c>
      <c r="K2864" s="1" t="s">
        <v>554</v>
      </c>
      <c r="L2864" s="1" t="s">
        <v>10260</v>
      </c>
      <c r="M2864" s="1" t="s">
        <v>20144</v>
      </c>
    </row>
    <row r="2865">
      <c r="A2865" s="1" t="s">
        <v>20145</v>
      </c>
      <c r="B2865" s="1" t="s">
        <v>6</v>
      </c>
      <c r="C2865" s="1" t="s">
        <v>3558</v>
      </c>
      <c r="D2865" s="1"/>
      <c r="E2865" s="1" t="s">
        <v>20146</v>
      </c>
      <c r="F2865" s="1" t="s">
        <v>20147</v>
      </c>
      <c r="G2865" s="1" t="s">
        <v>8545</v>
      </c>
      <c r="H2865" s="1" t="s">
        <v>10212</v>
      </c>
      <c r="I2865" s="1">
        <v>2014.0</v>
      </c>
      <c r="J2865" s="1" t="s">
        <v>8547</v>
      </c>
      <c r="K2865" s="1" t="s">
        <v>896</v>
      </c>
      <c r="L2865" s="1" t="s">
        <v>8772</v>
      </c>
      <c r="M2865" s="1" t="s">
        <v>20148</v>
      </c>
    </row>
    <row r="2866">
      <c r="A2866" s="1" t="s">
        <v>20149</v>
      </c>
      <c r="B2866" s="1" t="s">
        <v>7</v>
      </c>
      <c r="C2866" s="1" t="s">
        <v>3559</v>
      </c>
      <c r="F2866" s="1" t="s">
        <v>20150</v>
      </c>
      <c r="G2866" s="1" t="s">
        <v>9213</v>
      </c>
      <c r="H2866" s="1" t="s">
        <v>9044</v>
      </c>
      <c r="I2866" s="1">
        <v>2011.0</v>
      </c>
      <c r="J2866" s="1" t="s">
        <v>8613</v>
      </c>
      <c r="K2866" s="1" t="s">
        <v>536</v>
      </c>
      <c r="L2866" s="1" t="s">
        <v>8788</v>
      </c>
      <c r="M2866" s="1" t="s">
        <v>20151</v>
      </c>
    </row>
    <row r="2867">
      <c r="A2867" s="1" t="s">
        <v>20152</v>
      </c>
      <c r="B2867" s="1" t="s">
        <v>6</v>
      </c>
      <c r="C2867" s="1" t="s">
        <v>3560</v>
      </c>
      <c r="D2867" s="1"/>
      <c r="E2867" s="1" t="s">
        <v>20153</v>
      </c>
      <c r="F2867" s="1" t="s">
        <v>20154</v>
      </c>
      <c r="G2867" s="1" t="s">
        <v>8611</v>
      </c>
      <c r="H2867" s="1" t="s">
        <v>20155</v>
      </c>
      <c r="I2867" s="1">
        <v>2014.0</v>
      </c>
      <c r="J2867" s="1" t="s">
        <v>8493</v>
      </c>
      <c r="K2867" s="1" t="s">
        <v>1034</v>
      </c>
      <c r="L2867" s="1" t="s">
        <v>10081</v>
      </c>
      <c r="M2867" s="1" t="s">
        <v>20156</v>
      </c>
    </row>
    <row r="2868">
      <c r="A2868" s="1" t="s">
        <v>20157</v>
      </c>
      <c r="B2868" s="1" t="s">
        <v>6</v>
      </c>
      <c r="C2868" s="1" t="s">
        <v>3561</v>
      </c>
      <c r="D2868" s="1"/>
      <c r="E2868" s="1" t="s">
        <v>20158</v>
      </c>
      <c r="F2868" s="1" t="s">
        <v>20159</v>
      </c>
      <c r="G2868" s="1" t="s">
        <v>12274</v>
      </c>
      <c r="H2868" s="1" t="s">
        <v>9092</v>
      </c>
      <c r="I2868" s="1">
        <v>2016.0</v>
      </c>
      <c r="J2868" s="1" t="s">
        <v>8515</v>
      </c>
      <c r="K2868" s="1" t="s">
        <v>620</v>
      </c>
      <c r="L2868" s="1" t="s">
        <v>10323</v>
      </c>
      <c r="M2868" s="1" t="s">
        <v>20160</v>
      </c>
    </row>
    <row r="2869">
      <c r="A2869" s="1" t="s">
        <v>20161</v>
      </c>
      <c r="B2869" s="1" t="s">
        <v>6</v>
      </c>
      <c r="C2869" s="1" t="s">
        <v>3562</v>
      </c>
      <c r="D2869" s="1"/>
      <c r="E2869" s="1" t="s">
        <v>20162</v>
      </c>
      <c r="F2869" s="1" t="s">
        <v>20163</v>
      </c>
      <c r="G2869" s="1" t="s">
        <v>8672</v>
      </c>
      <c r="H2869" s="1" t="s">
        <v>8521</v>
      </c>
      <c r="I2869" s="1">
        <v>2010.0</v>
      </c>
      <c r="J2869" s="1" t="s">
        <v>8507</v>
      </c>
      <c r="K2869" s="1" t="s">
        <v>597</v>
      </c>
      <c r="L2869" s="1" t="s">
        <v>8783</v>
      </c>
      <c r="M2869" s="1" t="s">
        <v>20164</v>
      </c>
    </row>
    <row r="2870">
      <c r="A2870" s="1" t="s">
        <v>20165</v>
      </c>
      <c r="B2870" s="1" t="s">
        <v>6</v>
      </c>
      <c r="C2870" s="1" t="s">
        <v>3563</v>
      </c>
      <c r="D2870" s="1"/>
      <c r="E2870" s="1" t="s">
        <v>8676</v>
      </c>
      <c r="F2870" s="1" t="s">
        <v>20166</v>
      </c>
      <c r="G2870" s="1" t="s">
        <v>20167</v>
      </c>
      <c r="H2870" s="1" t="s">
        <v>13673</v>
      </c>
      <c r="I2870" s="1">
        <v>2020.0</v>
      </c>
      <c r="J2870" s="1" t="s">
        <v>8493</v>
      </c>
      <c r="K2870" s="1" t="s">
        <v>550</v>
      </c>
      <c r="L2870" s="1" t="s">
        <v>8501</v>
      </c>
      <c r="M2870" s="1" t="s">
        <v>20168</v>
      </c>
    </row>
    <row r="2871">
      <c r="A2871" s="1" t="s">
        <v>20169</v>
      </c>
      <c r="B2871" s="1" t="s">
        <v>7</v>
      </c>
      <c r="C2871" s="1" t="s">
        <v>3564</v>
      </c>
      <c r="F2871" s="1" t="s">
        <v>20170</v>
      </c>
      <c r="G2871" s="1" t="s">
        <v>8638</v>
      </c>
      <c r="H2871" s="1" t="s">
        <v>10550</v>
      </c>
      <c r="I2871" s="1">
        <v>2013.0</v>
      </c>
      <c r="J2871" s="1" t="s">
        <v>8493</v>
      </c>
      <c r="K2871" s="1" t="s">
        <v>526</v>
      </c>
      <c r="L2871" s="1" t="s">
        <v>8640</v>
      </c>
      <c r="M2871" s="1" t="s">
        <v>20171</v>
      </c>
    </row>
    <row r="2872">
      <c r="A2872" s="1" t="s">
        <v>20172</v>
      </c>
      <c r="B2872" s="1" t="s">
        <v>6</v>
      </c>
      <c r="C2872" s="1" t="s">
        <v>3565</v>
      </c>
      <c r="D2872" s="1"/>
      <c r="E2872" s="1" t="s">
        <v>20173</v>
      </c>
      <c r="F2872" s="1" t="s">
        <v>20174</v>
      </c>
      <c r="G2872" s="1" t="s">
        <v>20175</v>
      </c>
      <c r="H2872" s="1" t="s">
        <v>20176</v>
      </c>
      <c r="I2872" s="1">
        <v>2015.0</v>
      </c>
      <c r="J2872" s="1" t="s">
        <v>8507</v>
      </c>
      <c r="K2872" s="1" t="s">
        <v>552</v>
      </c>
      <c r="L2872" s="1" t="s">
        <v>13610</v>
      </c>
      <c r="M2872" s="1" t="s">
        <v>20177</v>
      </c>
    </row>
    <row r="2873">
      <c r="A2873" s="1" t="s">
        <v>20178</v>
      </c>
      <c r="B2873" s="1" t="s">
        <v>6</v>
      </c>
      <c r="C2873" s="1" t="s">
        <v>3566</v>
      </c>
      <c r="D2873" s="1"/>
      <c r="E2873" s="1" t="s">
        <v>20179</v>
      </c>
      <c r="F2873" s="1" t="s">
        <v>20180</v>
      </c>
      <c r="G2873" s="1" t="s">
        <v>8545</v>
      </c>
      <c r="H2873" s="1" t="s">
        <v>15963</v>
      </c>
      <c r="I2873" s="1">
        <v>2015.0</v>
      </c>
      <c r="J2873" s="1" t="s">
        <v>8493</v>
      </c>
      <c r="K2873" s="1" t="s">
        <v>660</v>
      </c>
      <c r="L2873" s="1" t="s">
        <v>8772</v>
      </c>
      <c r="M2873" s="1" t="s">
        <v>20181</v>
      </c>
    </row>
    <row r="2874">
      <c r="A2874" s="1" t="s">
        <v>20182</v>
      </c>
      <c r="B2874" s="1" t="s">
        <v>7</v>
      </c>
      <c r="C2874" s="1" t="s">
        <v>3567</v>
      </c>
      <c r="F2874" s="1" t="s">
        <v>20183</v>
      </c>
      <c r="G2874" s="1" t="s">
        <v>8611</v>
      </c>
      <c r="H2874" s="1" t="s">
        <v>8882</v>
      </c>
      <c r="I2874" s="1">
        <v>2015.0</v>
      </c>
      <c r="J2874" s="1" t="s">
        <v>8547</v>
      </c>
      <c r="K2874" s="1" t="s">
        <v>536</v>
      </c>
      <c r="L2874" s="1" t="s">
        <v>12217</v>
      </c>
      <c r="M2874" s="1" t="s">
        <v>20184</v>
      </c>
    </row>
    <row r="2875">
      <c r="A2875" s="1" t="s">
        <v>20185</v>
      </c>
      <c r="B2875" s="1" t="s">
        <v>7</v>
      </c>
      <c r="C2875" s="1" t="s">
        <v>3568</v>
      </c>
      <c r="F2875" s="1" t="s">
        <v>20186</v>
      </c>
      <c r="G2875" s="1" t="s">
        <v>10997</v>
      </c>
      <c r="H2875" s="1" t="s">
        <v>15869</v>
      </c>
      <c r="I2875" s="1">
        <v>2011.0</v>
      </c>
      <c r="J2875" s="1" t="s">
        <v>9076</v>
      </c>
      <c r="K2875" s="1" t="s">
        <v>571</v>
      </c>
      <c r="L2875" s="1" t="s">
        <v>9093</v>
      </c>
      <c r="M2875" s="1" t="s">
        <v>20187</v>
      </c>
    </row>
    <row r="2876">
      <c r="A2876" s="1" t="s">
        <v>20188</v>
      </c>
      <c r="B2876" s="1" t="s">
        <v>6</v>
      </c>
      <c r="C2876" s="1" t="s">
        <v>3569</v>
      </c>
      <c r="D2876" s="1"/>
      <c r="E2876" s="1" t="s">
        <v>20189</v>
      </c>
      <c r="F2876" s="1" t="s">
        <v>20190</v>
      </c>
      <c r="G2876" s="1" t="s">
        <v>8513</v>
      </c>
      <c r="H2876" s="1" t="s">
        <v>9442</v>
      </c>
      <c r="I2876" s="1">
        <v>2016.0</v>
      </c>
      <c r="J2876" s="1" t="s">
        <v>8493</v>
      </c>
      <c r="K2876" s="1" t="s">
        <v>750</v>
      </c>
      <c r="L2876" s="1" t="s">
        <v>20191</v>
      </c>
      <c r="M2876" s="1" t="s">
        <v>20192</v>
      </c>
    </row>
    <row r="2877">
      <c r="A2877" s="1" t="s">
        <v>20193</v>
      </c>
      <c r="B2877" s="1" t="s">
        <v>6</v>
      </c>
      <c r="C2877" s="1" t="s">
        <v>3570</v>
      </c>
      <c r="D2877" s="1"/>
      <c r="E2877" s="1" t="s">
        <v>20189</v>
      </c>
      <c r="F2877" s="1" t="s">
        <v>20194</v>
      </c>
      <c r="G2877" s="1" t="s">
        <v>8513</v>
      </c>
      <c r="H2877" s="1" t="s">
        <v>10092</v>
      </c>
      <c r="I2877" s="1">
        <v>2018.0</v>
      </c>
      <c r="J2877" s="1" t="s">
        <v>8493</v>
      </c>
      <c r="K2877" s="1" t="s">
        <v>750</v>
      </c>
      <c r="L2877" s="1" t="s">
        <v>20191</v>
      </c>
      <c r="M2877" s="1" t="s">
        <v>20195</v>
      </c>
    </row>
    <row r="2878">
      <c r="A2878" s="1" t="s">
        <v>20196</v>
      </c>
      <c r="B2878" s="1" t="s">
        <v>6</v>
      </c>
      <c r="C2878" s="1" t="s">
        <v>3571</v>
      </c>
      <c r="D2878" s="1"/>
      <c r="E2878" s="1" t="s">
        <v>20197</v>
      </c>
      <c r="F2878" s="1" t="s">
        <v>20198</v>
      </c>
      <c r="G2878" s="1" t="s">
        <v>8545</v>
      </c>
      <c r="H2878" s="1" t="s">
        <v>9793</v>
      </c>
      <c r="I2878" s="1">
        <v>2012.0</v>
      </c>
      <c r="J2878" s="1" t="s">
        <v>8547</v>
      </c>
      <c r="K2878" s="1" t="s">
        <v>869</v>
      </c>
      <c r="L2878" s="1" t="s">
        <v>9215</v>
      </c>
      <c r="M2878" s="1" t="s">
        <v>20199</v>
      </c>
    </row>
    <row r="2879">
      <c r="A2879" s="1" t="s">
        <v>20200</v>
      </c>
      <c r="B2879" s="1" t="s">
        <v>6</v>
      </c>
      <c r="C2879" s="1" t="s">
        <v>3572</v>
      </c>
      <c r="D2879" s="1"/>
      <c r="E2879" s="1" t="s">
        <v>12199</v>
      </c>
      <c r="F2879" s="1" t="s">
        <v>20201</v>
      </c>
      <c r="G2879" s="1" t="s">
        <v>8513</v>
      </c>
      <c r="H2879" s="1" t="s">
        <v>20202</v>
      </c>
      <c r="I2879" s="1">
        <v>2016.0</v>
      </c>
      <c r="J2879" s="1" t="s">
        <v>8507</v>
      </c>
      <c r="K2879" s="1" t="s">
        <v>664</v>
      </c>
      <c r="L2879" s="1" t="s">
        <v>8858</v>
      </c>
      <c r="M2879" s="1" t="s">
        <v>20203</v>
      </c>
    </row>
    <row r="2880">
      <c r="A2880" s="1" t="s">
        <v>20204</v>
      </c>
      <c r="B2880" s="1" t="s">
        <v>6</v>
      </c>
      <c r="C2880" s="1" t="s">
        <v>3573</v>
      </c>
      <c r="D2880" s="1"/>
      <c r="E2880" s="1" t="s">
        <v>12840</v>
      </c>
      <c r="F2880" s="1" t="s">
        <v>20205</v>
      </c>
      <c r="G2880" s="1" t="s">
        <v>8513</v>
      </c>
      <c r="H2880" s="1" t="s">
        <v>9361</v>
      </c>
      <c r="I2880" s="1">
        <v>2005.0</v>
      </c>
      <c r="J2880" s="1" t="s">
        <v>8507</v>
      </c>
      <c r="K2880" s="1" t="s">
        <v>567</v>
      </c>
      <c r="L2880" s="1" t="s">
        <v>11021</v>
      </c>
      <c r="M2880" s="1" t="s">
        <v>20206</v>
      </c>
    </row>
    <row r="2881">
      <c r="A2881" s="1" t="s">
        <v>20207</v>
      </c>
      <c r="B2881" s="1" t="s">
        <v>7</v>
      </c>
      <c r="C2881" s="1" t="s">
        <v>3574</v>
      </c>
      <c r="F2881" s="1" t="s">
        <v>20208</v>
      </c>
      <c r="G2881" s="1" t="s">
        <v>8655</v>
      </c>
      <c r="H2881" s="1" t="s">
        <v>9456</v>
      </c>
      <c r="I2881" s="1">
        <v>2020.0</v>
      </c>
      <c r="J2881" s="1" t="s">
        <v>8493</v>
      </c>
      <c r="K2881" s="1" t="s">
        <v>536</v>
      </c>
      <c r="L2881" s="1" t="s">
        <v>8836</v>
      </c>
      <c r="M2881" s="1" t="s">
        <v>20209</v>
      </c>
    </row>
    <row r="2882">
      <c r="A2882" s="1" t="s">
        <v>20210</v>
      </c>
      <c r="B2882" s="1" t="s">
        <v>7</v>
      </c>
      <c r="C2882" s="1" t="s">
        <v>3575</v>
      </c>
      <c r="F2882" s="1" t="s">
        <v>20211</v>
      </c>
      <c r="G2882" s="1" t="s">
        <v>8655</v>
      </c>
      <c r="H2882" s="1" t="s">
        <v>20212</v>
      </c>
      <c r="I2882" s="1">
        <v>2018.0</v>
      </c>
      <c r="J2882" s="1" t="s">
        <v>8547</v>
      </c>
      <c r="K2882" s="1" t="s">
        <v>536</v>
      </c>
      <c r="L2882" s="1" t="s">
        <v>8836</v>
      </c>
      <c r="M2882" s="1" t="s">
        <v>20213</v>
      </c>
    </row>
    <row r="2883">
      <c r="A2883" s="1" t="s">
        <v>20214</v>
      </c>
      <c r="B2883" s="1" t="s">
        <v>7</v>
      </c>
      <c r="C2883" s="1" t="s">
        <v>3576</v>
      </c>
      <c r="F2883" s="1" t="s">
        <v>20215</v>
      </c>
      <c r="H2883" s="1" t="s">
        <v>20216</v>
      </c>
      <c r="I2883" s="1">
        <v>2018.0</v>
      </c>
      <c r="J2883" s="1" t="s">
        <v>8547</v>
      </c>
      <c r="K2883" s="1" t="s">
        <v>571</v>
      </c>
      <c r="L2883" s="1" t="s">
        <v>14228</v>
      </c>
      <c r="M2883" s="1" t="s">
        <v>20217</v>
      </c>
    </row>
    <row r="2884">
      <c r="A2884" s="1" t="s">
        <v>20218</v>
      </c>
      <c r="B2884" s="1" t="s">
        <v>7</v>
      </c>
      <c r="C2884" s="1" t="s">
        <v>3577</v>
      </c>
      <c r="F2884" s="1" t="s">
        <v>20219</v>
      </c>
      <c r="H2884" s="1" t="s">
        <v>10132</v>
      </c>
      <c r="I2884" s="1">
        <v>2017.0</v>
      </c>
      <c r="J2884" s="1" t="s">
        <v>8493</v>
      </c>
      <c r="K2884" s="1" t="s">
        <v>536</v>
      </c>
      <c r="L2884" s="1" t="s">
        <v>10118</v>
      </c>
      <c r="M2884" s="1" t="s">
        <v>20220</v>
      </c>
    </row>
    <row r="2885">
      <c r="A2885" s="1" t="s">
        <v>20221</v>
      </c>
      <c r="B2885" s="1" t="s">
        <v>7</v>
      </c>
      <c r="C2885" s="1" t="s">
        <v>3578</v>
      </c>
      <c r="F2885" s="1" t="s">
        <v>20222</v>
      </c>
      <c r="G2885" s="1" t="s">
        <v>8513</v>
      </c>
      <c r="H2885" s="1" t="s">
        <v>10744</v>
      </c>
      <c r="I2885" s="1">
        <v>2019.0</v>
      </c>
      <c r="J2885" s="1" t="s">
        <v>8613</v>
      </c>
      <c r="K2885" s="1" t="s">
        <v>536</v>
      </c>
      <c r="L2885" s="1" t="s">
        <v>8650</v>
      </c>
      <c r="M2885" s="1" t="s">
        <v>20223</v>
      </c>
    </row>
    <row r="2886">
      <c r="A2886" s="1" t="s">
        <v>20224</v>
      </c>
      <c r="B2886" s="1" t="s">
        <v>6</v>
      </c>
      <c r="C2886" s="1" t="s">
        <v>3579</v>
      </c>
      <c r="D2886" s="1"/>
      <c r="E2886" s="1" t="s">
        <v>20225</v>
      </c>
      <c r="F2886" s="1" t="s">
        <v>20226</v>
      </c>
      <c r="G2886" s="1" t="s">
        <v>8990</v>
      </c>
      <c r="H2886" s="1" t="s">
        <v>20227</v>
      </c>
      <c r="I2886" s="1">
        <v>2016.0</v>
      </c>
      <c r="J2886" s="1" t="s">
        <v>8493</v>
      </c>
      <c r="K2886" s="1" t="s">
        <v>573</v>
      </c>
      <c r="L2886" s="1" t="s">
        <v>8553</v>
      </c>
      <c r="M2886" s="1" t="s">
        <v>20228</v>
      </c>
    </row>
    <row r="2887">
      <c r="A2887" s="1" t="s">
        <v>20229</v>
      </c>
      <c r="B2887" s="1" t="s">
        <v>6</v>
      </c>
      <c r="C2887" s="1" t="s">
        <v>3580</v>
      </c>
      <c r="D2887" s="1"/>
      <c r="E2887" s="1" t="s">
        <v>8617</v>
      </c>
      <c r="F2887" s="1" t="s">
        <v>20230</v>
      </c>
      <c r="G2887" s="1" t="s">
        <v>20231</v>
      </c>
      <c r="H2887" s="1" t="s">
        <v>17093</v>
      </c>
      <c r="I2887" s="1">
        <v>2010.0</v>
      </c>
      <c r="J2887" s="1" t="s">
        <v>8493</v>
      </c>
      <c r="K2887" s="1" t="s">
        <v>599</v>
      </c>
      <c r="L2887" s="1" t="s">
        <v>8620</v>
      </c>
      <c r="M2887" s="1" t="s">
        <v>20232</v>
      </c>
    </row>
    <row r="2888">
      <c r="A2888" s="1" t="s">
        <v>20233</v>
      </c>
      <c r="B2888" s="1" t="s">
        <v>7</v>
      </c>
      <c r="C2888" s="1" t="s">
        <v>3581</v>
      </c>
      <c r="G2888" s="1" t="s">
        <v>8611</v>
      </c>
      <c r="H2888" s="1" t="s">
        <v>9071</v>
      </c>
      <c r="I2888" s="1">
        <v>2020.0</v>
      </c>
      <c r="J2888" s="1" t="s">
        <v>8493</v>
      </c>
      <c r="K2888" s="1" t="s">
        <v>571</v>
      </c>
      <c r="L2888" s="1" t="s">
        <v>14017</v>
      </c>
      <c r="M2888" s="1" t="s">
        <v>20234</v>
      </c>
    </row>
    <row r="2889">
      <c r="A2889" s="1" t="s">
        <v>20235</v>
      </c>
      <c r="B2889" s="1" t="s">
        <v>7</v>
      </c>
      <c r="C2889" s="1" t="s">
        <v>3582</v>
      </c>
      <c r="G2889" s="1" t="s">
        <v>9367</v>
      </c>
      <c r="H2889" s="1" t="s">
        <v>9625</v>
      </c>
      <c r="I2889" s="1">
        <v>2020.0</v>
      </c>
      <c r="J2889" s="1" t="s">
        <v>8493</v>
      </c>
      <c r="K2889" s="1" t="s">
        <v>536</v>
      </c>
      <c r="L2889" s="1" t="s">
        <v>14017</v>
      </c>
      <c r="M2889" s="1" t="s">
        <v>20236</v>
      </c>
    </row>
    <row r="2890">
      <c r="A2890" s="1" t="s">
        <v>20237</v>
      </c>
      <c r="B2890" s="1" t="s">
        <v>6</v>
      </c>
      <c r="C2890" s="1" t="s">
        <v>3583</v>
      </c>
      <c r="D2890" s="1"/>
      <c r="E2890" s="1" t="s">
        <v>20238</v>
      </c>
      <c r="F2890" s="1" t="s">
        <v>20239</v>
      </c>
      <c r="G2890" s="1" t="s">
        <v>8611</v>
      </c>
      <c r="H2890" s="1" t="s">
        <v>8985</v>
      </c>
      <c r="I2890" s="1">
        <v>2016.0</v>
      </c>
      <c r="J2890" s="1" t="s">
        <v>9260</v>
      </c>
      <c r="K2890" s="1" t="s">
        <v>602</v>
      </c>
      <c r="L2890" s="1" t="s">
        <v>8702</v>
      </c>
      <c r="M2890" s="1" t="s">
        <v>20240</v>
      </c>
    </row>
    <row r="2891">
      <c r="A2891" s="1" t="s">
        <v>20241</v>
      </c>
      <c r="B2891" s="1" t="s">
        <v>6</v>
      </c>
      <c r="C2891" s="1" t="s">
        <v>3584</v>
      </c>
      <c r="D2891" s="1"/>
      <c r="E2891" s="1" t="s">
        <v>20242</v>
      </c>
      <c r="G2891" s="1" t="s">
        <v>8513</v>
      </c>
      <c r="H2891" s="1" t="s">
        <v>10501</v>
      </c>
      <c r="I2891" s="1">
        <v>2013.0</v>
      </c>
      <c r="J2891" s="1" t="s">
        <v>8493</v>
      </c>
      <c r="K2891" s="1" t="s">
        <v>580</v>
      </c>
      <c r="L2891" s="1" t="s">
        <v>9656</v>
      </c>
      <c r="M2891" s="1" t="s">
        <v>20243</v>
      </c>
    </row>
    <row r="2892">
      <c r="A2892" s="1" t="s">
        <v>20244</v>
      </c>
      <c r="B2892" s="1" t="s">
        <v>6</v>
      </c>
      <c r="C2892" s="1" t="s">
        <v>3585</v>
      </c>
      <c r="D2892" s="1"/>
      <c r="E2892" s="1" t="s">
        <v>20245</v>
      </c>
      <c r="F2892" s="1" t="s">
        <v>20246</v>
      </c>
      <c r="G2892" s="1" t="s">
        <v>8513</v>
      </c>
      <c r="H2892" s="1" t="s">
        <v>12959</v>
      </c>
      <c r="I2892" s="1">
        <v>2017.0</v>
      </c>
      <c r="J2892" s="1" t="s">
        <v>8547</v>
      </c>
      <c r="K2892" s="1" t="s">
        <v>803</v>
      </c>
      <c r="L2892" s="1" t="s">
        <v>8646</v>
      </c>
      <c r="M2892" s="1" t="s">
        <v>20247</v>
      </c>
    </row>
    <row r="2893">
      <c r="A2893" s="1" t="s">
        <v>20248</v>
      </c>
      <c r="B2893" s="1" t="s">
        <v>6</v>
      </c>
      <c r="C2893" s="1" t="s">
        <v>3586</v>
      </c>
      <c r="D2893" s="1"/>
      <c r="E2893" s="1" t="s">
        <v>20249</v>
      </c>
      <c r="F2893" s="1" t="s">
        <v>20250</v>
      </c>
      <c r="G2893" s="1" t="s">
        <v>8777</v>
      </c>
      <c r="H2893" s="1" t="s">
        <v>10328</v>
      </c>
      <c r="I2893" s="1">
        <v>2019.0</v>
      </c>
      <c r="J2893" s="1" t="s">
        <v>8493</v>
      </c>
      <c r="K2893" s="1" t="s">
        <v>664</v>
      </c>
      <c r="L2893" s="1" t="s">
        <v>8620</v>
      </c>
      <c r="M2893" s="1" t="s">
        <v>20251</v>
      </c>
    </row>
    <row r="2894">
      <c r="A2894" s="1" t="s">
        <v>20252</v>
      </c>
      <c r="B2894" s="1" t="s">
        <v>6</v>
      </c>
      <c r="C2894" s="1" t="s">
        <v>3587</v>
      </c>
      <c r="D2894" s="1"/>
      <c r="E2894" s="1" t="s">
        <v>19099</v>
      </c>
      <c r="F2894" s="1" t="s">
        <v>20253</v>
      </c>
      <c r="G2894" s="1" t="s">
        <v>8545</v>
      </c>
      <c r="H2894" s="1" t="s">
        <v>10966</v>
      </c>
      <c r="I2894" s="1">
        <v>2010.0</v>
      </c>
      <c r="J2894" s="1" t="s">
        <v>8613</v>
      </c>
      <c r="K2894" s="1" t="s">
        <v>561</v>
      </c>
      <c r="L2894" s="1" t="s">
        <v>13772</v>
      </c>
      <c r="M2894" s="1" t="s">
        <v>20254</v>
      </c>
    </row>
    <row r="2895">
      <c r="A2895" s="1" t="s">
        <v>20255</v>
      </c>
      <c r="B2895" s="1" t="s">
        <v>6</v>
      </c>
      <c r="C2895" s="1" t="s">
        <v>3588</v>
      </c>
      <c r="D2895" s="1"/>
      <c r="E2895" s="1" t="s">
        <v>20256</v>
      </c>
      <c r="F2895" s="1" t="s">
        <v>20257</v>
      </c>
      <c r="G2895" s="1" t="s">
        <v>8513</v>
      </c>
      <c r="H2895" s="1" t="s">
        <v>8546</v>
      </c>
      <c r="I2895" s="1">
        <v>2018.0</v>
      </c>
      <c r="J2895" s="1" t="s">
        <v>8547</v>
      </c>
      <c r="K2895" s="1" t="s">
        <v>996</v>
      </c>
      <c r="L2895" s="1" t="s">
        <v>8646</v>
      </c>
      <c r="M2895" s="1" t="s">
        <v>20258</v>
      </c>
    </row>
    <row r="2896">
      <c r="A2896" s="1" t="s">
        <v>20259</v>
      </c>
      <c r="B2896" s="1" t="s">
        <v>7</v>
      </c>
      <c r="C2896" s="1" t="s">
        <v>3589</v>
      </c>
      <c r="F2896" s="1" t="s">
        <v>20260</v>
      </c>
      <c r="G2896" s="1" t="s">
        <v>8499</v>
      </c>
      <c r="H2896" s="1" t="s">
        <v>20261</v>
      </c>
      <c r="I2896" s="1">
        <v>2016.0</v>
      </c>
      <c r="J2896" s="1" t="s">
        <v>8547</v>
      </c>
      <c r="K2896" s="1" t="s">
        <v>536</v>
      </c>
      <c r="L2896" s="1" t="s">
        <v>10588</v>
      </c>
      <c r="M2896" s="1" t="s">
        <v>20262</v>
      </c>
    </row>
    <row r="2897">
      <c r="A2897" s="1" t="s">
        <v>20263</v>
      </c>
      <c r="B2897" s="1" t="s">
        <v>6</v>
      </c>
      <c r="C2897" s="1" t="s">
        <v>3590</v>
      </c>
      <c r="D2897" s="1"/>
      <c r="E2897" s="1" t="s">
        <v>20264</v>
      </c>
      <c r="F2897" s="1" t="s">
        <v>20265</v>
      </c>
      <c r="G2897" s="1" t="s">
        <v>8513</v>
      </c>
      <c r="H2897" s="1" t="s">
        <v>20266</v>
      </c>
      <c r="I2897" s="1">
        <v>2015.0</v>
      </c>
      <c r="J2897" s="1" t="s">
        <v>8493</v>
      </c>
      <c r="K2897" s="1" t="s">
        <v>582</v>
      </c>
      <c r="L2897" s="1" t="s">
        <v>9023</v>
      </c>
      <c r="M2897" s="1" t="s">
        <v>20267</v>
      </c>
    </row>
    <row r="2898">
      <c r="A2898" s="1" t="s">
        <v>20268</v>
      </c>
      <c r="B2898" s="1" t="s">
        <v>6</v>
      </c>
      <c r="C2898" s="1" t="s">
        <v>3591</v>
      </c>
      <c r="D2898" s="1"/>
      <c r="E2898" s="1" t="s">
        <v>20269</v>
      </c>
      <c r="F2898" s="1" t="s">
        <v>20270</v>
      </c>
      <c r="G2898" s="1" t="s">
        <v>9223</v>
      </c>
      <c r="H2898" s="1" t="s">
        <v>12283</v>
      </c>
      <c r="I2898" s="1">
        <v>2019.0</v>
      </c>
      <c r="J2898" s="1" t="s">
        <v>8613</v>
      </c>
      <c r="K2898" s="1" t="s">
        <v>640</v>
      </c>
      <c r="L2898" s="1" t="s">
        <v>11262</v>
      </c>
      <c r="M2898" s="1" t="s">
        <v>20271</v>
      </c>
    </row>
    <row r="2899">
      <c r="A2899" s="1" t="s">
        <v>20272</v>
      </c>
      <c r="B2899" s="1" t="s">
        <v>6</v>
      </c>
      <c r="C2899" s="1" t="s">
        <v>3592</v>
      </c>
      <c r="D2899" s="1"/>
      <c r="E2899" s="1" t="s">
        <v>20273</v>
      </c>
      <c r="F2899" s="1" t="s">
        <v>20274</v>
      </c>
      <c r="G2899" s="1" t="s">
        <v>8777</v>
      </c>
      <c r="H2899" s="1" t="s">
        <v>14724</v>
      </c>
      <c r="I2899" s="1">
        <v>2018.0</v>
      </c>
      <c r="J2899" s="1" t="s">
        <v>8493</v>
      </c>
      <c r="K2899" s="1" t="s">
        <v>576</v>
      </c>
      <c r="L2899" s="1" t="s">
        <v>8772</v>
      </c>
      <c r="M2899" s="1" t="s">
        <v>20275</v>
      </c>
    </row>
    <row r="2900">
      <c r="A2900" s="1" t="s">
        <v>20276</v>
      </c>
      <c r="B2900" s="1" t="s">
        <v>6</v>
      </c>
      <c r="C2900" s="1" t="s">
        <v>3593</v>
      </c>
      <c r="D2900" s="1"/>
      <c r="E2900" s="1" t="s">
        <v>20277</v>
      </c>
      <c r="F2900" s="1" t="s">
        <v>20278</v>
      </c>
      <c r="G2900" s="1" t="s">
        <v>9530</v>
      </c>
      <c r="H2900" s="1" t="s">
        <v>12740</v>
      </c>
      <c r="I2900" s="1">
        <v>2016.0</v>
      </c>
      <c r="J2900" s="1" t="s">
        <v>8547</v>
      </c>
      <c r="K2900" s="1" t="s">
        <v>1166</v>
      </c>
      <c r="L2900" s="1" t="s">
        <v>8709</v>
      </c>
      <c r="M2900" s="1" t="s">
        <v>20279</v>
      </c>
    </row>
    <row r="2901">
      <c r="A2901" s="1" t="s">
        <v>20280</v>
      </c>
      <c r="B2901" s="1" t="s">
        <v>7</v>
      </c>
      <c r="C2901" s="1" t="s">
        <v>3594</v>
      </c>
      <c r="F2901" s="1" t="s">
        <v>20281</v>
      </c>
      <c r="G2901" s="1" t="s">
        <v>8513</v>
      </c>
      <c r="H2901" s="1" t="s">
        <v>15001</v>
      </c>
      <c r="I2901" s="1">
        <v>2020.0</v>
      </c>
      <c r="J2901" s="1" t="s">
        <v>8493</v>
      </c>
      <c r="K2901" s="1" t="s">
        <v>536</v>
      </c>
      <c r="L2901" s="1" t="s">
        <v>20282</v>
      </c>
      <c r="M2901" s="1" t="s">
        <v>20283</v>
      </c>
    </row>
    <row r="2902">
      <c r="A2902" s="1" t="s">
        <v>20284</v>
      </c>
      <c r="B2902" s="1" t="s">
        <v>6</v>
      </c>
      <c r="C2902" s="1" t="s">
        <v>3595</v>
      </c>
      <c r="D2902" s="1"/>
      <c r="E2902" s="1" t="s">
        <v>20285</v>
      </c>
      <c r="F2902" s="1" t="s">
        <v>20286</v>
      </c>
      <c r="G2902" s="1" t="s">
        <v>20287</v>
      </c>
      <c r="H2902" s="1" t="s">
        <v>13673</v>
      </c>
      <c r="I2902" s="1">
        <v>2017.0</v>
      </c>
      <c r="J2902" s="1" t="s">
        <v>8515</v>
      </c>
      <c r="K2902" s="1" t="s">
        <v>645</v>
      </c>
      <c r="L2902" s="1" t="s">
        <v>8646</v>
      </c>
      <c r="M2902" s="1" t="s">
        <v>20288</v>
      </c>
    </row>
    <row r="2903">
      <c r="A2903" s="1" t="s">
        <v>20289</v>
      </c>
      <c r="B2903" s="1" t="s">
        <v>6</v>
      </c>
      <c r="C2903" s="1" t="s">
        <v>3596</v>
      </c>
      <c r="D2903" s="1"/>
      <c r="E2903" s="1" t="s">
        <v>20290</v>
      </c>
      <c r="G2903" s="1" t="s">
        <v>20291</v>
      </c>
      <c r="H2903" s="1" t="s">
        <v>13761</v>
      </c>
      <c r="I2903" s="1">
        <v>2015.0</v>
      </c>
      <c r="J2903" s="1" t="s">
        <v>8645</v>
      </c>
      <c r="K2903" s="1" t="s">
        <v>894</v>
      </c>
      <c r="L2903" s="1" t="s">
        <v>8663</v>
      </c>
      <c r="M2903" s="1" t="s">
        <v>20292</v>
      </c>
    </row>
    <row r="2904">
      <c r="A2904" s="1" t="s">
        <v>20293</v>
      </c>
      <c r="B2904" s="1" t="s">
        <v>6</v>
      </c>
      <c r="C2904" s="1" t="s">
        <v>3597</v>
      </c>
      <c r="D2904" s="1"/>
      <c r="E2904" s="1" t="s">
        <v>20294</v>
      </c>
      <c r="F2904" s="1" t="s">
        <v>20295</v>
      </c>
      <c r="G2904" s="1" t="s">
        <v>9391</v>
      </c>
      <c r="H2904" s="1" t="s">
        <v>20296</v>
      </c>
      <c r="I2904" s="1">
        <v>2016.0</v>
      </c>
      <c r="J2904" s="1" t="s">
        <v>8547</v>
      </c>
      <c r="K2904" s="1" t="s">
        <v>550</v>
      </c>
      <c r="L2904" s="1" t="s">
        <v>8553</v>
      </c>
      <c r="M2904" s="1" t="s">
        <v>20297</v>
      </c>
    </row>
    <row r="2905">
      <c r="A2905" s="1" t="s">
        <v>20298</v>
      </c>
      <c r="B2905" s="1" t="s">
        <v>6</v>
      </c>
      <c r="C2905" s="1" t="s">
        <v>3598</v>
      </c>
      <c r="D2905" s="1"/>
      <c r="E2905" s="1" t="s">
        <v>20299</v>
      </c>
      <c r="F2905" s="1" t="s">
        <v>20300</v>
      </c>
      <c r="G2905" s="1" t="s">
        <v>8611</v>
      </c>
      <c r="H2905" s="1" t="s">
        <v>15743</v>
      </c>
      <c r="I2905" s="1">
        <v>2018.0</v>
      </c>
      <c r="J2905" s="1" t="s">
        <v>8507</v>
      </c>
      <c r="K2905" s="1" t="s">
        <v>528</v>
      </c>
      <c r="L2905" s="1" t="s">
        <v>8783</v>
      </c>
      <c r="M2905" s="1" t="s">
        <v>20301</v>
      </c>
    </row>
    <row r="2906">
      <c r="A2906" s="1" t="s">
        <v>20302</v>
      </c>
      <c r="B2906" s="1" t="s">
        <v>6</v>
      </c>
      <c r="C2906" s="1" t="s">
        <v>3599</v>
      </c>
      <c r="D2906" s="1"/>
      <c r="E2906" s="1" t="s">
        <v>20299</v>
      </c>
      <c r="F2906" s="1" t="s">
        <v>20303</v>
      </c>
      <c r="G2906" s="1" t="s">
        <v>8611</v>
      </c>
      <c r="H2906" s="1" t="s">
        <v>20304</v>
      </c>
      <c r="I2906" s="1">
        <v>2020.0</v>
      </c>
      <c r="J2906" s="1" t="s">
        <v>8507</v>
      </c>
      <c r="K2906" s="1" t="s">
        <v>664</v>
      </c>
      <c r="L2906" s="1" t="s">
        <v>8783</v>
      </c>
      <c r="M2906" s="1" t="s">
        <v>20305</v>
      </c>
    </row>
    <row r="2907">
      <c r="A2907" s="1" t="s">
        <v>20306</v>
      </c>
      <c r="B2907" s="1" t="s">
        <v>6</v>
      </c>
      <c r="C2907" s="1" t="s">
        <v>3600</v>
      </c>
      <c r="D2907" s="1"/>
      <c r="E2907" s="1" t="s">
        <v>20307</v>
      </c>
      <c r="F2907" s="1" t="s">
        <v>20308</v>
      </c>
      <c r="G2907" s="1" t="s">
        <v>9223</v>
      </c>
      <c r="H2907" s="1" t="s">
        <v>12765</v>
      </c>
      <c r="I2907" s="1">
        <v>2019.0</v>
      </c>
      <c r="J2907" s="1" t="s">
        <v>8493</v>
      </c>
      <c r="K2907" s="1" t="s">
        <v>567</v>
      </c>
      <c r="L2907" s="1" t="s">
        <v>20309</v>
      </c>
      <c r="M2907" s="1" t="s">
        <v>20310</v>
      </c>
    </row>
    <row r="2908">
      <c r="A2908" s="1" t="s">
        <v>20311</v>
      </c>
      <c r="B2908" s="1" t="s">
        <v>6</v>
      </c>
      <c r="C2908" s="1" t="s">
        <v>3601</v>
      </c>
      <c r="D2908" s="1"/>
      <c r="E2908" s="1" t="s">
        <v>20312</v>
      </c>
      <c r="F2908" s="1" t="s">
        <v>20313</v>
      </c>
      <c r="G2908" s="1" t="s">
        <v>8513</v>
      </c>
      <c r="H2908" s="1" t="s">
        <v>20314</v>
      </c>
      <c r="I2908" s="1">
        <v>2016.0</v>
      </c>
      <c r="J2908" s="1" t="s">
        <v>8507</v>
      </c>
      <c r="K2908" s="1" t="s">
        <v>552</v>
      </c>
      <c r="L2908" s="1" t="s">
        <v>9174</v>
      </c>
      <c r="M2908" s="1" t="s">
        <v>20315</v>
      </c>
    </row>
    <row r="2909">
      <c r="A2909" s="1" t="s">
        <v>20316</v>
      </c>
      <c r="B2909" s="1" t="s">
        <v>6</v>
      </c>
      <c r="C2909" s="1" t="s">
        <v>3602</v>
      </c>
      <c r="D2909" s="1"/>
      <c r="E2909" s="1" t="s">
        <v>20317</v>
      </c>
      <c r="G2909" s="1" t="s">
        <v>10473</v>
      </c>
      <c r="H2909" s="1" t="s">
        <v>20318</v>
      </c>
      <c r="I2909" s="1">
        <v>2016.0</v>
      </c>
      <c r="J2909" s="1" t="s">
        <v>8547</v>
      </c>
      <c r="K2909" s="1" t="s">
        <v>552</v>
      </c>
      <c r="L2909" s="1" t="s">
        <v>8928</v>
      </c>
      <c r="M2909" s="1" t="s">
        <v>20319</v>
      </c>
    </row>
    <row r="2910">
      <c r="A2910" s="1" t="s">
        <v>20320</v>
      </c>
      <c r="B2910" s="1" t="s">
        <v>6</v>
      </c>
      <c r="C2910" s="1" t="s">
        <v>3603</v>
      </c>
      <c r="D2910" s="1"/>
      <c r="E2910" s="1" t="s">
        <v>20321</v>
      </c>
      <c r="F2910" s="1" t="s">
        <v>20322</v>
      </c>
      <c r="G2910" s="1" t="s">
        <v>8513</v>
      </c>
      <c r="H2910" s="1" t="s">
        <v>20323</v>
      </c>
      <c r="I2910" s="1">
        <v>2017.0</v>
      </c>
      <c r="J2910" s="1" t="s">
        <v>8493</v>
      </c>
      <c r="K2910" s="1" t="s">
        <v>597</v>
      </c>
      <c r="L2910" s="1" t="s">
        <v>11691</v>
      </c>
      <c r="M2910" s="1" t="s">
        <v>20324</v>
      </c>
    </row>
    <row r="2911">
      <c r="A2911" s="1" t="s">
        <v>20325</v>
      </c>
      <c r="B2911" s="1" t="s">
        <v>6</v>
      </c>
      <c r="C2911" s="1" t="s">
        <v>3604</v>
      </c>
      <c r="D2911" s="1"/>
      <c r="E2911" s="1" t="s">
        <v>20326</v>
      </c>
      <c r="F2911" s="1" t="s">
        <v>20327</v>
      </c>
      <c r="G2911" s="1" t="s">
        <v>8513</v>
      </c>
      <c r="H2911" s="1" t="s">
        <v>16441</v>
      </c>
      <c r="I2911" s="1">
        <v>2011.0</v>
      </c>
      <c r="J2911" s="1" t="s">
        <v>8515</v>
      </c>
      <c r="K2911" s="1" t="s">
        <v>550</v>
      </c>
      <c r="L2911" s="1" t="s">
        <v>8691</v>
      </c>
      <c r="M2911" s="1" t="s">
        <v>20328</v>
      </c>
    </row>
    <row r="2912">
      <c r="A2912" s="1" t="s">
        <v>20329</v>
      </c>
      <c r="B2912" s="1" t="s">
        <v>6</v>
      </c>
      <c r="C2912" s="1" t="s">
        <v>3605</v>
      </c>
      <c r="D2912" s="1"/>
      <c r="E2912" s="1" t="s">
        <v>20330</v>
      </c>
      <c r="H2912" s="1" t="s">
        <v>10174</v>
      </c>
      <c r="I2912" s="1">
        <v>2017.0</v>
      </c>
      <c r="J2912" s="1" t="s">
        <v>8547</v>
      </c>
      <c r="K2912" s="1" t="s">
        <v>599</v>
      </c>
      <c r="L2912" s="1" t="s">
        <v>15314</v>
      </c>
      <c r="M2912" s="1" t="s">
        <v>20331</v>
      </c>
    </row>
    <row r="2913">
      <c r="A2913" s="1" t="s">
        <v>20332</v>
      </c>
      <c r="B2913" s="1" t="s">
        <v>6</v>
      </c>
      <c r="C2913" s="1" t="s">
        <v>3606</v>
      </c>
      <c r="D2913" s="1"/>
      <c r="E2913" s="1" t="s">
        <v>11407</v>
      </c>
      <c r="F2913" s="1" t="s">
        <v>20333</v>
      </c>
      <c r="G2913" s="1" t="s">
        <v>8575</v>
      </c>
      <c r="H2913" s="1" t="s">
        <v>11409</v>
      </c>
      <c r="I2913" s="1">
        <v>2014.0</v>
      </c>
      <c r="J2913" s="1" t="s">
        <v>8547</v>
      </c>
      <c r="K2913" s="1" t="s">
        <v>685</v>
      </c>
      <c r="L2913" s="1" t="s">
        <v>8772</v>
      </c>
      <c r="M2913" s="1" t="s">
        <v>20334</v>
      </c>
    </row>
    <row r="2914">
      <c r="A2914" s="1" t="s">
        <v>20335</v>
      </c>
      <c r="B2914" s="1" t="s">
        <v>6</v>
      </c>
      <c r="C2914" s="1" t="s">
        <v>3607</v>
      </c>
      <c r="D2914" s="1"/>
      <c r="E2914" s="1" t="s">
        <v>18797</v>
      </c>
      <c r="F2914" s="1" t="s">
        <v>20336</v>
      </c>
      <c r="G2914" s="1" t="s">
        <v>8545</v>
      </c>
      <c r="H2914" s="1" t="s">
        <v>9220</v>
      </c>
      <c r="I2914" s="1">
        <v>2010.0</v>
      </c>
      <c r="J2914" s="1" t="s">
        <v>8547</v>
      </c>
      <c r="K2914" s="1" t="s">
        <v>565</v>
      </c>
      <c r="L2914" s="1" t="s">
        <v>9215</v>
      </c>
      <c r="M2914" s="1" t="s">
        <v>20337</v>
      </c>
    </row>
    <row r="2915">
      <c r="A2915" s="1" t="s">
        <v>20338</v>
      </c>
      <c r="B2915" s="1" t="s">
        <v>7</v>
      </c>
      <c r="C2915" s="1" t="s">
        <v>3608</v>
      </c>
      <c r="F2915" s="1" t="s">
        <v>20339</v>
      </c>
      <c r="H2915" s="1" t="s">
        <v>9963</v>
      </c>
      <c r="I2915" s="1">
        <v>2019.0</v>
      </c>
      <c r="J2915" s="1" t="s">
        <v>8547</v>
      </c>
      <c r="K2915" s="1" t="s">
        <v>536</v>
      </c>
      <c r="L2915" s="1" t="s">
        <v>9299</v>
      </c>
      <c r="M2915" s="1" t="s">
        <v>20340</v>
      </c>
    </row>
    <row r="2916">
      <c r="A2916" s="1" t="s">
        <v>20341</v>
      </c>
      <c r="B2916" s="1" t="s">
        <v>7</v>
      </c>
      <c r="C2916" s="1" t="s">
        <v>3609</v>
      </c>
      <c r="F2916" s="1" t="s">
        <v>20342</v>
      </c>
      <c r="H2916" s="1" t="s">
        <v>9214</v>
      </c>
      <c r="I2916" s="1">
        <v>2019.0</v>
      </c>
      <c r="J2916" s="1" t="s">
        <v>8547</v>
      </c>
      <c r="K2916" s="1" t="s">
        <v>536</v>
      </c>
      <c r="L2916" s="1" t="s">
        <v>8788</v>
      </c>
      <c r="M2916" s="1" t="s">
        <v>20343</v>
      </c>
    </row>
    <row r="2917">
      <c r="A2917" s="1" t="s">
        <v>20344</v>
      </c>
      <c r="B2917" s="1" t="s">
        <v>6</v>
      </c>
      <c r="C2917" s="1" t="s">
        <v>3610</v>
      </c>
      <c r="D2917" s="1"/>
      <c r="E2917" s="1" t="s">
        <v>20345</v>
      </c>
      <c r="F2917" s="1" t="s">
        <v>20346</v>
      </c>
      <c r="G2917" s="1" t="s">
        <v>8777</v>
      </c>
      <c r="H2917" s="1" t="s">
        <v>11399</v>
      </c>
      <c r="I2917" s="1">
        <v>2019.0</v>
      </c>
      <c r="J2917" s="1" t="s">
        <v>8493</v>
      </c>
      <c r="K2917" s="1" t="s">
        <v>595</v>
      </c>
      <c r="L2917" s="1" t="s">
        <v>8620</v>
      </c>
      <c r="M2917" s="1" t="s">
        <v>20347</v>
      </c>
    </row>
    <row r="2918">
      <c r="A2918" s="1" t="s">
        <v>20348</v>
      </c>
      <c r="B2918" s="1" t="s">
        <v>6</v>
      </c>
      <c r="C2918" s="1" t="s">
        <v>3611</v>
      </c>
      <c r="D2918" s="1"/>
      <c r="E2918" s="1" t="s">
        <v>20349</v>
      </c>
      <c r="F2918" s="1" t="s">
        <v>20350</v>
      </c>
      <c r="G2918" s="1" t="s">
        <v>8722</v>
      </c>
      <c r="H2918" s="1" t="s">
        <v>11483</v>
      </c>
      <c r="I2918" s="1">
        <v>2019.0</v>
      </c>
      <c r="J2918" s="1" t="s">
        <v>8493</v>
      </c>
      <c r="K2918" s="1" t="s">
        <v>894</v>
      </c>
      <c r="L2918" s="1" t="s">
        <v>8772</v>
      </c>
      <c r="M2918" s="1" t="s">
        <v>20351</v>
      </c>
    </row>
    <row r="2919">
      <c r="A2919" s="1" t="s">
        <v>20352</v>
      </c>
      <c r="B2919" s="1" t="s">
        <v>7</v>
      </c>
      <c r="C2919" s="1" t="s">
        <v>3612</v>
      </c>
      <c r="F2919" s="1" t="s">
        <v>20353</v>
      </c>
      <c r="G2919" s="1" t="s">
        <v>8513</v>
      </c>
      <c r="H2919" s="1" t="s">
        <v>12145</v>
      </c>
      <c r="I2919" s="1">
        <v>2019.0</v>
      </c>
      <c r="J2919" s="1" t="s">
        <v>8493</v>
      </c>
      <c r="K2919" s="1" t="s">
        <v>536</v>
      </c>
      <c r="L2919" s="1" t="s">
        <v>8668</v>
      </c>
      <c r="M2919" s="1" t="s">
        <v>20354</v>
      </c>
    </row>
    <row r="2920">
      <c r="A2920" s="1" t="s">
        <v>20355</v>
      </c>
      <c r="B2920" s="1" t="s">
        <v>6</v>
      </c>
      <c r="C2920" s="1" t="s">
        <v>3613</v>
      </c>
      <c r="D2920" s="1"/>
      <c r="E2920" s="1" t="s">
        <v>8861</v>
      </c>
      <c r="F2920" s="1" t="s">
        <v>20356</v>
      </c>
      <c r="G2920" s="1" t="s">
        <v>8513</v>
      </c>
      <c r="H2920" s="1" t="s">
        <v>10921</v>
      </c>
      <c r="I2920" s="1">
        <v>2010.0</v>
      </c>
      <c r="J2920" s="1" t="s">
        <v>8547</v>
      </c>
      <c r="K2920" s="1" t="s">
        <v>532</v>
      </c>
      <c r="L2920" s="1" t="s">
        <v>9180</v>
      </c>
      <c r="M2920" s="1" t="s">
        <v>20357</v>
      </c>
    </row>
    <row r="2921">
      <c r="A2921" s="1" t="s">
        <v>20358</v>
      </c>
      <c r="B2921" s="1" t="s">
        <v>6</v>
      </c>
      <c r="C2921" s="1" t="s">
        <v>3614</v>
      </c>
      <c r="D2921" s="1"/>
      <c r="E2921" s="1" t="s">
        <v>20359</v>
      </c>
      <c r="F2921" s="1" t="s">
        <v>20360</v>
      </c>
      <c r="G2921" s="1" t="s">
        <v>20361</v>
      </c>
      <c r="H2921" s="1" t="s">
        <v>9917</v>
      </c>
      <c r="I2921" s="1">
        <v>2016.0</v>
      </c>
      <c r="J2921" s="1" t="s">
        <v>8507</v>
      </c>
      <c r="K2921" s="1" t="s">
        <v>569</v>
      </c>
      <c r="L2921" s="1" t="s">
        <v>8948</v>
      </c>
      <c r="M2921" s="1" t="s">
        <v>20362</v>
      </c>
    </row>
    <row r="2922">
      <c r="A2922" s="1" t="s">
        <v>20363</v>
      </c>
      <c r="B2922" s="1" t="s">
        <v>6</v>
      </c>
      <c r="C2922" s="1" t="s">
        <v>3615</v>
      </c>
      <c r="D2922" s="1"/>
      <c r="E2922" s="1" t="s">
        <v>10548</v>
      </c>
      <c r="F2922" s="1" t="s">
        <v>20364</v>
      </c>
      <c r="G2922" s="1" t="s">
        <v>8513</v>
      </c>
      <c r="H2922" s="1" t="s">
        <v>20176</v>
      </c>
      <c r="I2922" s="1">
        <v>2015.0</v>
      </c>
      <c r="J2922" s="1" t="s">
        <v>8515</v>
      </c>
      <c r="K2922" s="1" t="s">
        <v>700</v>
      </c>
      <c r="L2922" s="1" t="s">
        <v>8607</v>
      </c>
      <c r="M2922" s="1" t="s">
        <v>20365</v>
      </c>
    </row>
    <row r="2923">
      <c r="A2923" s="1" t="s">
        <v>20366</v>
      </c>
      <c r="B2923" s="1" t="s">
        <v>6</v>
      </c>
      <c r="C2923" s="1" t="s">
        <v>3616</v>
      </c>
      <c r="D2923" s="1"/>
      <c r="E2923" s="1" t="s">
        <v>20367</v>
      </c>
      <c r="F2923" s="1" t="s">
        <v>20368</v>
      </c>
      <c r="G2923" s="1" t="s">
        <v>8513</v>
      </c>
      <c r="H2923" s="1" t="s">
        <v>20369</v>
      </c>
      <c r="I2923" s="1">
        <v>2016.0</v>
      </c>
      <c r="J2923" s="1" t="s">
        <v>8493</v>
      </c>
      <c r="K2923" s="1" t="s">
        <v>532</v>
      </c>
      <c r="L2923" s="1" t="s">
        <v>8928</v>
      </c>
      <c r="M2923" s="1" t="s">
        <v>20370</v>
      </c>
    </row>
    <row r="2924">
      <c r="A2924" s="1" t="s">
        <v>20371</v>
      </c>
      <c r="B2924" s="1" t="s">
        <v>6</v>
      </c>
      <c r="C2924" s="1" t="s">
        <v>3617</v>
      </c>
      <c r="D2924" s="1"/>
      <c r="E2924" s="1" t="s">
        <v>14249</v>
      </c>
      <c r="F2924" s="1" t="s">
        <v>20372</v>
      </c>
      <c r="G2924" s="1" t="s">
        <v>8513</v>
      </c>
      <c r="H2924" s="1" t="s">
        <v>15050</v>
      </c>
      <c r="I2924" s="1">
        <v>2015.0</v>
      </c>
      <c r="J2924" s="1" t="s">
        <v>8493</v>
      </c>
      <c r="K2924" s="1" t="s">
        <v>1579</v>
      </c>
      <c r="L2924" s="1" t="s">
        <v>9641</v>
      </c>
      <c r="M2924" s="1" t="s">
        <v>20373</v>
      </c>
    </row>
    <row r="2925">
      <c r="A2925" s="1" t="s">
        <v>20374</v>
      </c>
      <c r="B2925" s="1" t="s">
        <v>6</v>
      </c>
      <c r="C2925" s="1" t="s">
        <v>3618</v>
      </c>
      <c r="D2925" s="1"/>
      <c r="E2925" s="1" t="s">
        <v>20375</v>
      </c>
      <c r="F2925" s="1" t="s">
        <v>20376</v>
      </c>
      <c r="G2925" s="1" t="s">
        <v>8513</v>
      </c>
      <c r="H2925" s="1" t="s">
        <v>8985</v>
      </c>
      <c r="I2925" s="1">
        <v>2013.0</v>
      </c>
      <c r="J2925" s="1" t="s">
        <v>9260</v>
      </c>
      <c r="K2925" s="1" t="s">
        <v>540</v>
      </c>
      <c r="L2925" s="1" t="s">
        <v>20377</v>
      </c>
      <c r="M2925" s="1" t="s">
        <v>20378</v>
      </c>
    </row>
    <row r="2926">
      <c r="A2926" s="1" t="s">
        <v>20379</v>
      </c>
      <c r="B2926" s="1" t="s">
        <v>6</v>
      </c>
      <c r="C2926" s="1" t="s">
        <v>3619</v>
      </c>
      <c r="D2926" s="1"/>
      <c r="E2926" s="1" t="s">
        <v>20380</v>
      </c>
      <c r="G2926" s="1" t="s">
        <v>9727</v>
      </c>
      <c r="H2926" s="1" t="s">
        <v>9092</v>
      </c>
      <c r="I2926" s="1">
        <v>2019.0</v>
      </c>
      <c r="J2926" s="1" t="s">
        <v>8493</v>
      </c>
      <c r="K2926" s="1" t="s">
        <v>618</v>
      </c>
      <c r="L2926" s="1" t="s">
        <v>8663</v>
      </c>
      <c r="M2926" s="1" t="s">
        <v>20381</v>
      </c>
    </row>
    <row r="2927">
      <c r="A2927" s="1" t="s">
        <v>20382</v>
      </c>
      <c r="B2927" s="1" t="s">
        <v>6</v>
      </c>
      <c r="C2927" s="1" t="s">
        <v>3620</v>
      </c>
      <c r="D2927" s="1"/>
      <c r="E2927" s="1" t="s">
        <v>20383</v>
      </c>
      <c r="F2927" s="1" t="s">
        <v>20384</v>
      </c>
      <c r="G2927" s="1" t="s">
        <v>9265</v>
      </c>
      <c r="H2927" s="1" t="s">
        <v>20385</v>
      </c>
      <c r="I2927" s="1">
        <v>2019.0</v>
      </c>
      <c r="J2927" s="1" t="s">
        <v>8493</v>
      </c>
      <c r="K2927" s="1" t="s">
        <v>914</v>
      </c>
      <c r="L2927" s="1" t="s">
        <v>8620</v>
      </c>
      <c r="M2927" s="1" t="s">
        <v>20386</v>
      </c>
    </row>
    <row r="2928">
      <c r="A2928" s="1" t="s">
        <v>20387</v>
      </c>
      <c r="B2928" s="1" t="s">
        <v>7</v>
      </c>
      <c r="C2928" s="1" t="s">
        <v>3621</v>
      </c>
      <c r="F2928" s="1" t="s">
        <v>20388</v>
      </c>
      <c r="G2928" s="1" t="s">
        <v>8513</v>
      </c>
      <c r="H2928" s="1" t="s">
        <v>10808</v>
      </c>
      <c r="I2928" s="1">
        <v>2019.0</v>
      </c>
      <c r="J2928" s="1" t="s">
        <v>8493</v>
      </c>
      <c r="K2928" s="1" t="s">
        <v>571</v>
      </c>
      <c r="L2928" s="1" t="s">
        <v>8668</v>
      </c>
      <c r="M2928" s="1" t="s">
        <v>20389</v>
      </c>
    </row>
    <row r="2929">
      <c r="A2929" s="1" t="s">
        <v>20390</v>
      </c>
      <c r="B2929" s="1" t="s">
        <v>6</v>
      </c>
      <c r="C2929" s="1" t="s">
        <v>3622</v>
      </c>
      <c r="D2929" s="1"/>
      <c r="E2929" s="1" t="s">
        <v>20391</v>
      </c>
      <c r="F2929" s="1" t="s">
        <v>20392</v>
      </c>
      <c r="G2929" s="1" t="s">
        <v>8513</v>
      </c>
      <c r="H2929" s="1" t="s">
        <v>11520</v>
      </c>
      <c r="I2929" s="1">
        <v>2020.0</v>
      </c>
      <c r="J2929" s="1" t="s">
        <v>8507</v>
      </c>
      <c r="K2929" s="1" t="s">
        <v>662</v>
      </c>
      <c r="L2929" s="1" t="s">
        <v>8948</v>
      </c>
      <c r="M2929" s="1" t="s">
        <v>20393</v>
      </c>
    </row>
    <row r="2930">
      <c r="A2930" s="1" t="s">
        <v>20394</v>
      </c>
      <c r="B2930" s="1" t="s">
        <v>7</v>
      </c>
      <c r="C2930" s="1" t="s">
        <v>3623</v>
      </c>
      <c r="F2930" s="1" t="s">
        <v>20395</v>
      </c>
      <c r="G2930" s="1" t="s">
        <v>8513</v>
      </c>
      <c r="H2930" s="1" t="s">
        <v>11384</v>
      </c>
      <c r="I2930" s="1">
        <v>2019.0</v>
      </c>
      <c r="J2930" s="1" t="s">
        <v>8493</v>
      </c>
      <c r="K2930" s="1" t="s">
        <v>536</v>
      </c>
      <c r="L2930" s="1" t="s">
        <v>8650</v>
      </c>
      <c r="M2930" s="1" t="s">
        <v>20396</v>
      </c>
    </row>
    <row r="2931">
      <c r="A2931" s="1" t="s">
        <v>20397</v>
      </c>
      <c r="B2931" s="1" t="s">
        <v>6</v>
      </c>
      <c r="C2931" s="1" t="s">
        <v>3624</v>
      </c>
      <c r="D2931" s="1"/>
      <c r="E2931" s="1" t="s">
        <v>20398</v>
      </c>
      <c r="F2931" s="1" t="s">
        <v>20399</v>
      </c>
      <c r="G2931" s="1" t="s">
        <v>8655</v>
      </c>
      <c r="H2931" s="1" t="s">
        <v>12581</v>
      </c>
      <c r="I2931" s="1">
        <v>2017.0</v>
      </c>
      <c r="J2931" s="1" t="s">
        <v>8493</v>
      </c>
      <c r="K2931" s="1" t="s">
        <v>563</v>
      </c>
      <c r="L2931" s="1" t="s">
        <v>8590</v>
      </c>
      <c r="M2931" s="1" t="s">
        <v>20400</v>
      </c>
    </row>
    <row r="2932">
      <c r="A2932" s="1" t="s">
        <v>20401</v>
      </c>
      <c r="B2932" s="1" t="s">
        <v>6</v>
      </c>
      <c r="C2932" s="1" t="s">
        <v>3625</v>
      </c>
      <c r="D2932" s="1"/>
      <c r="E2932" s="1" t="s">
        <v>20402</v>
      </c>
      <c r="F2932" s="1" t="s">
        <v>20403</v>
      </c>
      <c r="G2932" s="1" t="s">
        <v>8513</v>
      </c>
      <c r="H2932" s="1" t="s">
        <v>14842</v>
      </c>
      <c r="I2932" s="1">
        <v>2018.0</v>
      </c>
      <c r="J2932" s="1" t="s">
        <v>8493</v>
      </c>
      <c r="K2932" s="1" t="s">
        <v>645</v>
      </c>
      <c r="L2932" s="1" t="s">
        <v>8697</v>
      </c>
      <c r="M2932" s="1" t="s">
        <v>20404</v>
      </c>
    </row>
    <row r="2933">
      <c r="A2933" s="1" t="s">
        <v>20405</v>
      </c>
      <c r="B2933" s="1" t="s">
        <v>6</v>
      </c>
      <c r="C2933" s="1" t="s">
        <v>3626</v>
      </c>
      <c r="D2933" s="1"/>
      <c r="E2933" s="1" t="s">
        <v>20406</v>
      </c>
      <c r="F2933" s="1" t="s">
        <v>20407</v>
      </c>
      <c r="G2933" s="1" t="s">
        <v>8611</v>
      </c>
      <c r="H2933" s="1" t="s">
        <v>20408</v>
      </c>
      <c r="I2933" s="1">
        <v>2017.0</v>
      </c>
      <c r="J2933" s="1" t="s">
        <v>8493</v>
      </c>
      <c r="K2933" s="1" t="s">
        <v>552</v>
      </c>
      <c r="L2933" s="1" t="s">
        <v>11262</v>
      </c>
      <c r="M2933" s="1" t="s">
        <v>20409</v>
      </c>
    </row>
    <row r="2934">
      <c r="A2934" s="1" t="s">
        <v>20410</v>
      </c>
      <c r="B2934" s="1" t="s">
        <v>6</v>
      </c>
      <c r="C2934" s="1" t="s">
        <v>3627</v>
      </c>
      <c r="D2934" s="1"/>
      <c r="E2934" s="1" t="s">
        <v>20411</v>
      </c>
      <c r="F2934" s="1" t="s">
        <v>20412</v>
      </c>
      <c r="G2934" s="1" t="s">
        <v>8513</v>
      </c>
      <c r="H2934" s="1" t="s">
        <v>10333</v>
      </c>
      <c r="I2934" s="1">
        <v>2017.0</v>
      </c>
      <c r="J2934" s="1" t="s">
        <v>8493</v>
      </c>
      <c r="K2934" s="1" t="s">
        <v>671</v>
      </c>
      <c r="L2934" s="1" t="s">
        <v>8702</v>
      </c>
      <c r="M2934" s="1" t="s">
        <v>20413</v>
      </c>
    </row>
    <row r="2935">
      <c r="A2935" s="1" t="s">
        <v>20414</v>
      </c>
      <c r="B2935" s="1" t="s">
        <v>7</v>
      </c>
      <c r="C2935" s="1" t="s">
        <v>3628</v>
      </c>
      <c r="F2935" s="1" t="s">
        <v>20415</v>
      </c>
      <c r="G2935" s="1" t="s">
        <v>9530</v>
      </c>
      <c r="H2935" s="1" t="s">
        <v>9044</v>
      </c>
      <c r="I2935" s="1">
        <v>2016.0</v>
      </c>
      <c r="J2935" s="1" t="s">
        <v>8547</v>
      </c>
      <c r="K2935" s="1" t="s">
        <v>536</v>
      </c>
      <c r="L2935" s="1" t="s">
        <v>20416</v>
      </c>
      <c r="M2935" s="1" t="s">
        <v>20417</v>
      </c>
    </row>
    <row r="2936">
      <c r="A2936" s="1" t="s">
        <v>20418</v>
      </c>
      <c r="B2936" s="1" t="s">
        <v>6</v>
      </c>
      <c r="C2936" s="1" t="s">
        <v>3629</v>
      </c>
      <c r="D2936" s="1"/>
      <c r="E2936" s="1" t="s">
        <v>20419</v>
      </c>
      <c r="F2936" s="1" t="s">
        <v>20420</v>
      </c>
      <c r="G2936" s="1" t="s">
        <v>20421</v>
      </c>
      <c r="H2936" s="1" t="s">
        <v>8985</v>
      </c>
      <c r="I2936" s="1">
        <v>2016.0</v>
      </c>
      <c r="J2936" s="1" t="s">
        <v>8493</v>
      </c>
      <c r="K2936" s="1" t="s">
        <v>805</v>
      </c>
      <c r="L2936" s="1" t="s">
        <v>8577</v>
      </c>
      <c r="M2936" s="1" t="s">
        <v>20422</v>
      </c>
    </row>
    <row r="2937">
      <c r="A2937" s="1" t="s">
        <v>20423</v>
      </c>
      <c r="B2937" s="1" t="s">
        <v>6</v>
      </c>
      <c r="C2937" s="1" t="s">
        <v>3630</v>
      </c>
      <c r="D2937" s="1"/>
      <c r="E2937" s="1" t="s">
        <v>20424</v>
      </c>
      <c r="F2937" s="1" t="s">
        <v>20425</v>
      </c>
      <c r="G2937" s="1" t="s">
        <v>9282</v>
      </c>
      <c r="H2937" s="1" t="s">
        <v>20426</v>
      </c>
      <c r="I2937" s="1">
        <v>2014.0</v>
      </c>
      <c r="J2937" s="1" t="s">
        <v>8507</v>
      </c>
      <c r="K2937" s="1" t="s">
        <v>584</v>
      </c>
      <c r="L2937" s="1" t="s">
        <v>9403</v>
      </c>
      <c r="M2937" s="1" t="s">
        <v>20427</v>
      </c>
    </row>
    <row r="2938">
      <c r="A2938" s="1" t="s">
        <v>20428</v>
      </c>
      <c r="B2938" s="1" t="s">
        <v>7</v>
      </c>
      <c r="C2938" s="1" t="s">
        <v>3631</v>
      </c>
      <c r="F2938" s="1" t="s">
        <v>20429</v>
      </c>
      <c r="G2938" s="1" t="s">
        <v>8638</v>
      </c>
      <c r="H2938" s="1" t="s">
        <v>20430</v>
      </c>
      <c r="I2938" s="1">
        <v>2017.0</v>
      </c>
      <c r="J2938" s="1" t="s">
        <v>8613</v>
      </c>
      <c r="K2938" s="1" t="s">
        <v>536</v>
      </c>
      <c r="L2938" s="1" t="s">
        <v>8640</v>
      </c>
      <c r="M2938" s="1" t="s">
        <v>20431</v>
      </c>
    </row>
    <row r="2939">
      <c r="A2939" s="1" t="s">
        <v>20432</v>
      </c>
      <c r="B2939" s="1" t="s">
        <v>6</v>
      </c>
      <c r="C2939" s="1" t="s">
        <v>3632</v>
      </c>
      <c r="D2939" s="1"/>
      <c r="E2939" s="1" t="s">
        <v>20433</v>
      </c>
      <c r="F2939" s="1" t="s">
        <v>20434</v>
      </c>
      <c r="G2939" s="1" t="s">
        <v>8545</v>
      </c>
      <c r="H2939" s="1" t="s">
        <v>9860</v>
      </c>
      <c r="I2939" s="1">
        <v>2010.0</v>
      </c>
      <c r="J2939" s="1" t="s">
        <v>8547</v>
      </c>
      <c r="K2939" s="1" t="s">
        <v>559</v>
      </c>
      <c r="L2939" s="1" t="s">
        <v>8772</v>
      </c>
      <c r="M2939" s="1" t="s">
        <v>20435</v>
      </c>
    </row>
    <row r="2940">
      <c r="A2940" s="1" t="s">
        <v>20436</v>
      </c>
      <c r="B2940" s="1" t="s">
        <v>7</v>
      </c>
      <c r="C2940" s="1" t="s">
        <v>3633</v>
      </c>
      <c r="F2940" s="1" t="s">
        <v>20437</v>
      </c>
      <c r="G2940" s="1" t="s">
        <v>8513</v>
      </c>
      <c r="H2940" s="1" t="s">
        <v>11049</v>
      </c>
      <c r="I2940" s="1">
        <v>2014.0</v>
      </c>
      <c r="J2940" s="1" t="s">
        <v>8613</v>
      </c>
      <c r="K2940" s="1" t="s">
        <v>536</v>
      </c>
      <c r="L2940" s="1" t="s">
        <v>20438</v>
      </c>
      <c r="M2940" s="1" t="s">
        <v>20439</v>
      </c>
    </row>
    <row r="2941">
      <c r="A2941" s="1" t="s">
        <v>20440</v>
      </c>
      <c r="B2941" s="1" t="s">
        <v>6</v>
      </c>
      <c r="C2941" s="1" t="s">
        <v>3634</v>
      </c>
      <c r="D2941" s="1"/>
      <c r="E2941" s="1" t="s">
        <v>20441</v>
      </c>
      <c r="G2941" s="1" t="s">
        <v>8513</v>
      </c>
      <c r="H2941" s="1" t="s">
        <v>9083</v>
      </c>
      <c r="I2941" s="1">
        <v>2020.0</v>
      </c>
      <c r="J2941" s="1" t="s">
        <v>9260</v>
      </c>
      <c r="K2941" s="1" t="s">
        <v>3635</v>
      </c>
      <c r="L2941" s="1" t="s">
        <v>8522</v>
      </c>
      <c r="M2941" s="1" t="s">
        <v>20442</v>
      </c>
    </row>
    <row r="2942">
      <c r="A2942" s="1" t="s">
        <v>20443</v>
      </c>
      <c r="B2942" s="1" t="s">
        <v>7</v>
      </c>
      <c r="C2942" s="1" t="s">
        <v>3636</v>
      </c>
      <c r="F2942" s="1" t="s">
        <v>20444</v>
      </c>
      <c r="G2942" s="1" t="s">
        <v>8722</v>
      </c>
      <c r="H2942" s="1" t="s">
        <v>13129</v>
      </c>
      <c r="I2942" s="1">
        <v>2018.0</v>
      </c>
      <c r="J2942" s="1" t="s">
        <v>8493</v>
      </c>
      <c r="K2942" s="1" t="s">
        <v>536</v>
      </c>
      <c r="L2942" s="1" t="s">
        <v>8788</v>
      </c>
      <c r="M2942" s="1" t="s">
        <v>20445</v>
      </c>
    </row>
    <row r="2943">
      <c r="A2943" s="1" t="s">
        <v>20446</v>
      </c>
      <c r="B2943" s="1" t="s">
        <v>7</v>
      </c>
      <c r="C2943" s="1" t="s">
        <v>3637</v>
      </c>
      <c r="F2943" s="1" t="s">
        <v>20447</v>
      </c>
      <c r="H2943" s="1" t="s">
        <v>15356</v>
      </c>
      <c r="I2943" s="1">
        <v>2018.0</v>
      </c>
      <c r="J2943" s="1" t="s">
        <v>8680</v>
      </c>
      <c r="K2943" s="1" t="s">
        <v>536</v>
      </c>
      <c r="L2943" s="1" t="s">
        <v>20448</v>
      </c>
      <c r="M2943" s="1" t="s">
        <v>20449</v>
      </c>
    </row>
    <row r="2944">
      <c r="A2944" s="1" t="s">
        <v>20450</v>
      </c>
      <c r="B2944" s="1" t="s">
        <v>6</v>
      </c>
      <c r="C2944" s="1" t="s">
        <v>3638</v>
      </c>
      <c r="D2944" s="1"/>
      <c r="E2944" s="1" t="s">
        <v>20451</v>
      </c>
      <c r="F2944" s="1" t="s">
        <v>20452</v>
      </c>
      <c r="G2944" s="1" t="s">
        <v>11999</v>
      </c>
      <c r="H2944" s="1" t="s">
        <v>8589</v>
      </c>
      <c r="I2944" s="1">
        <v>2008.0</v>
      </c>
      <c r="J2944" s="1" t="s">
        <v>9260</v>
      </c>
      <c r="K2944" s="1" t="s">
        <v>561</v>
      </c>
      <c r="L2944" s="1" t="s">
        <v>9272</v>
      </c>
      <c r="M2944" s="1" t="s">
        <v>20453</v>
      </c>
    </row>
    <row r="2945">
      <c r="A2945" s="1" t="s">
        <v>20454</v>
      </c>
      <c r="B2945" s="1" t="s">
        <v>6</v>
      </c>
      <c r="C2945" s="1" t="s">
        <v>3639</v>
      </c>
      <c r="D2945" s="1"/>
      <c r="E2945" s="1" t="s">
        <v>20455</v>
      </c>
      <c r="F2945" s="1" t="s">
        <v>20456</v>
      </c>
      <c r="G2945" s="1" t="s">
        <v>8545</v>
      </c>
      <c r="H2945" s="1" t="s">
        <v>8708</v>
      </c>
      <c r="I2945" s="1">
        <v>2017.0</v>
      </c>
      <c r="J2945" s="1" t="s">
        <v>8493</v>
      </c>
      <c r="K2945" s="1" t="s">
        <v>565</v>
      </c>
      <c r="L2945" s="1" t="s">
        <v>8620</v>
      </c>
      <c r="M2945" s="1" t="s">
        <v>20457</v>
      </c>
    </row>
    <row r="2946">
      <c r="A2946" s="1" t="s">
        <v>20458</v>
      </c>
      <c r="B2946" s="1" t="s">
        <v>6</v>
      </c>
      <c r="C2946" s="1" t="s">
        <v>3640</v>
      </c>
      <c r="D2946" s="1"/>
      <c r="E2946" s="1" t="s">
        <v>19262</v>
      </c>
      <c r="F2946" s="1" t="s">
        <v>20459</v>
      </c>
      <c r="G2946" s="1" t="s">
        <v>8513</v>
      </c>
      <c r="H2946" s="1" t="s">
        <v>11436</v>
      </c>
      <c r="I2946" s="1">
        <v>2016.0</v>
      </c>
      <c r="J2946" s="1" t="s">
        <v>8493</v>
      </c>
      <c r="K2946" s="1" t="s">
        <v>530</v>
      </c>
      <c r="L2946" s="1" t="s">
        <v>9641</v>
      </c>
      <c r="M2946" s="1" t="s">
        <v>20460</v>
      </c>
    </row>
    <row r="2947">
      <c r="A2947" s="1" t="s">
        <v>20461</v>
      </c>
      <c r="B2947" s="1" t="s">
        <v>6</v>
      </c>
      <c r="C2947" s="1" t="s">
        <v>3641</v>
      </c>
      <c r="D2947" s="1"/>
      <c r="E2947" s="1" t="s">
        <v>20462</v>
      </c>
      <c r="F2947" s="1" t="s">
        <v>20459</v>
      </c>
      <c r="G2947" s="1" t="s">
        <v>8513</v>
      </c>
      <c r="H2947" s="1" t="s">
        <v>20463</v>
      </c>
      <c r="I2947" s="1">
        <v>2018.0</v>
      </c>
      <c r="J2947" s="1" t="s">
        <v>8493</v>
      </c>
      <c r="K2947" s="1" t="s">
        <v>1116</v>
      </c>
      <c r="L2947" s="1" t="s">
        <v>9641</v>
      </c>
      <c r="M2947" s="1" t="s">
        <v>20464</v>
      </c>
    </row>
    <row r="2948">
      <c r="A2948" s="1" t="s">
        <v>20465</v>
      </c>
      <c r="B2948" s="1" t="s">
        <v>6</v>
      </c>
      <c r="C2948" s="1" t="s">
        <v>3642</v>
      </c>
      <c r="F2948" s="1" t="s">
        <v>20459</v>
      </c>
      <c r="H2948" s="1" t="s">
        <v>20466</v>
      </c>
      <c r="I2948" s="1">
        <v>2015.0</v>
      </c>
      <c r="J2948" s="1" t="s">
        <v>8493</v>
      </c>
      <c r="K2948" s="1" t="s">
        <v>1116</v>
      </c>
      <c r="L2948" s="1" t="s">
        <v>9641</v>
      </c>
      <c r="M2948" s="1" t="s">
        <v>20467</v>
      </c>
    </row>
    <row r="2949">
      <c r="A2949" s="1" t="s">
        <v>20468</v>
      </c>
      <c r="B2949" s="1" t="s">
        <v>6</v>
      </c>
      <c r="C2949" s="1" t="s">
        <v>3643</v>
      </c>
      <c r="D2949" s="1"/>
      <c r="E2949" s="1" t="s">
        <v>20462</v>
      </c>
      <c r="F2949" s="1" t="s">
        <v>20459</v>
      </c>
      <c r="G2949" s="1" t="s">
        <v>8513</v>
      </c>
      <c r="H2949" s="1" t="s">
        <v>20469</v>
      </c>
      <c r="I2949" s="1">
        <v>2019.0</v>
      </c>
      <c r="J2949" s="1" t="s">
        <v>8493</v>
      </c>
      <c r="K2949" s="1" t="s">
        <v>530</v>
      </c>
      <c r="L2949" s="1" t="s">
        <v>9641</v>
      </c>
      <c r="M2949" s="1" t="s">
        <v>20470</v>
      </c>
    </row>
    <row r="2950">
      <c r="A2950" s="1" t="s">
        <v>20471</v>
      </c>
      <c r="B2950" s="1" t="s">
        <v>6</v>
      </c>
      <c r="C2950" s="1" t="s">
        <v>3644</v>
      </c>
      <c r="D2950" s="1"/>
      <c r="E2950" s="1" t="s">
        <v>13285</v>
      </c>
      <c r="F2950" s="1" t="s">
        <v>20459</v>
      </c>
      <c r="G2950" s="1" t="s">
        <v>8513</v>
      </c>
      <c r="H2950" s="1" t="s">
        <v>20472</v>
      </c>
      <c r="I2950" s="1">
        <v>2013.0</v>
      </c>
      <c r="J2950" s="1" t="s">
        <v>8645</v>
      </c>
      <c r="K2950" s="1" t="s">
        <v>618</v>
      </c>
      <c r="L2950" s="1" t="s">
        <v>9641</v>
      </c>
      <c r="M2950" s="1" t="s">
        <v>20473</v>
      </c>
    </row>
    <row r="2951">
      <c r="A2951" s="1" t="s">
        <v>20474</v>
      </c>
      <c r="B2951" s="1" t="s">
        <v>6</v>
      </c>
      <c r="C2951" s="1" t="s">
        <v>3645</v>
      </c>
      <c r="D2951" s="1"/>
      <c r="E2951" s="1" t="s">
        <v>20475</v>
      </c>
      <c r="F2951" s="1" t="s">
        <v>20476</v>
      </c>
      <c r="G2951" s="1" t="s">
        <v>8655</v>
      </c>
      <c r="H2951" s="1" t="s">
        <v>9981</v>
      </c>
      <c r="I2951" s="1">
        <v>2018.0</v>
      </c>
      <c r="J2951" s="1" t="s">
        <v>8493</v>
      </c>
      <c r="K2951" s="1" t="s">
        <v>660</v>
      </c>
      <c r="L2951" s="1" t="s">
        <v>9403</v>
      </c>
      <c r="M2951" s="1" t="s">
        <v>20477</v>
      </c>
    </row>
    <row r="2952">
      <c r="A2952" s="1" t="s">
        <v>20478</v>
      </c>
      <c r="B2952" s="1" t="s">
        <v>6</v>
      </c>
      <c r="C2952" s="1" t="s">
        <v>3646</v>
      </c>
      <c r="D2952" s="1"/>
      <c r="E2952" s="1" t="s">
        <v>20479</v>
      </c>
      <c r="F2952" s="1" t="s">
        <v>20480</v>
      </c>
      <c r="G2952" s="1" t="s">
        <v>8887</v>
      </c>
      <c r="H2952" s="1" t="s">
        <v>20481</v>
      </c>
      <c r="I2952" s="1">
        <v>2009.0</v>
      </c>
      <c r="J2952" s="1" t="s">
        <v>9260</v>
      </c>
      <c r="K2952" s="1" t="s">
        <v>805</v>
      </c>
      <c r="L2952" s="1" t="s">
        <v>10469</v>
      </c>
      <c r="M2952" s="1" t="s">
        <v>20482</v>
      </c>
    </row>
    <row r="2953">
      <c r="A2953" s="1" t="s">
        <v>20483</v>
      </c>
      <c r="B2953" s="1" t="s">
        <v>6</v>
      </c>
      <c r="C2953" s="1" t="s">
        <v>3647</v>
      </c>
      <c r="D2953" s="1"/>
      <c r="E2953" s="1" t="s">
        <v>20484</v>
      </c>
      <c r="F2953" s="1" t="s">
        <v>20485</v>
      </c>
      <c r="G2953" s="1" t="s">
        <v>8545</v>
      </c>
      <c r="H2953" s="1" t="s">
        <v>8594</v>
      </c>
      <c r="I2953" s="1">
        <v>2018.0</v>
      </c>
      <c r="J2953" s="1" t="s">
        <v>8613</v>
      </c>
      <c r="K2953" s="1" t="s">
        <v>597</v>
      </c>
      <c r="L2953" s="1" t="s">
        <v>8620</v>
      </c>
      <c r="M2953" s="1" t="s">
        <v>20486</v>
      </c>
    </row>
    <row r="2954">
      <c r="A2954" s="1" t="s">
        <v>20487</v>
      </c>
      <c r="B2954" s="1" t="s">
        <v>7</v>
      </c>
      <c r="C2954" s="1" t="s">
        <v>3648</v>
      </c>
      <c r="G2954" s="1" t="s">
        <v>8513</v>
      </c>
      <c r="H2954" s="1" t="s">
        <v>20488</v>
      </c>
      <c r="I2954" s="1">
        <v>2020.0</v>
      </c>
      <c r="J2954" s="1" t="s">
        <v>8493</v>
      </c>
      <c r="K2954" s="1" t="s">
        <v>536</v>
      </c>
      <c r="L2954" s="1" t="s">
        <v>9208</v>
      </c>
      <c r="M2954" s="1" t="s">
        <v>20489</v>
      </c>
    </row>
    <row r="2955">
      <c r="A2955" s="1" t="s">
        <v>20490</v>
      </c>
      <c r="B2955" s="1" t="s">
        <v>6</v>
      </c>
      <c r="C2955" s="1" t="s">
        <v>3649</v>
      </c>
      <c r="D2955" s="1"/>
      <c r="E2955" s="1" t="s">
        <v>20491</v>
      </c>
      <c r="F2955" s="1" t="s">
        <v>20492</v>
      </c>
      <c r="G2955" s="1" t="s">
        <v>8777</v>
      </c>
      <c r="H2955" s="1" t="s">
        <v>9615</v>
      </c>
      <c r="I2955" s="1">
        <v>1974.0</v>
      </c>
      <c r="J2955" s="1" t="s">
        <v>18734</v>
      </c>
      <c r="K2955" s="1" t="s">
        <v>546</v>
      </c>
      <c r="L2955" s="1" t="s">
        <v>8681</v>
      </c>
      <c r="M2955" s="1" t="s">
        <v>20493</v>
      </c>
    </row>
    <row r="2956">
      <c r="A2956" s="1" t="s">
        <v>20494</v>
      </c>
      <c r="B2956" s="1" t="s">
        <v>7</v>
      </c>
      <c r="C2956" s="1" t="s">
        <v>3650</v>
      </c>
      <c r="F2956" s="1" t="s">
        <v>20495</v>
      </c>
      <c r="G2956" s="1" t="s">
        <v>8655</v>
      </c>
      <c r="H2956" s="1" t="s">
        <v>9044</v>
      </c>
      <c r="I2956" s="1">
        <v>2012.0</v>
      </c>
      <c r="J2956" s="1" t="s">
        <v>8547</v>
      </c>
      <c r="K2956" s="1" t="s">
        <v>536</v>
      </c>
      <c r="L2956" s="1" t="s">
        <v>11234</v>
      </c>
      <c r="M2956" s="1" t="s">
        <v>20496</v>
      </c>
    </row>
    <row r="2957">
      <c r="A2957" s="1" t="s">
        <v>20497</v>
      </c>
      <c r="B2957" s="1" t="s">
        <v>7</v>
      </c>
      <c r="C2957" s="1" t="s">
        <v>3651</v>
      </c>
      <c r="F2957" s="1" t="s">
        <v>20498</v>
      </c>
      <c r="G2957" s="1" t="s">
        <v>8527</v>
      </c>
      <c r="H2957" s="1" t="s">
        <v>11856</v>
      </c>
      <c r="I2957" s="1">
        <v>2018.0</v>
      </c>
      <c r="J2957" s="1" t="s">
        <v>8493</v>
      </c>
      <c r="K2957" s="1" t="s">
        <v>536</v>
      </c>
      <c r="L2957" s="1" t="s">
        <v>9483</v>
      </c>
      <c r="M2957" s="1" t="s">
        <v>20499</v>
      </c>
    </row>
    <row r="2958">
      <c r="A2958" s="1" t="s">
        <v>20500</v>
      </c>
      <c r="B2958" s="1" t="s">
        <v>6</v>
      </c>
      <c r="C2958" s="1" t="s">
        <v>3652</v>
      </c>
      <c r="D2958" s="1"/>
      <c r="E2958" s="1" t="s">
        <v>20501</v>
      </c>
      <c r="F2958" s="1" t="s">
        <v>20502</v>
      </c>
      <c r="G2958" s="1" t="s">
        <v>6324</v>
      </c>
      <c r="H2958" s="1" t="s">
        <v>8506</v>
      </c>
      <c r="I2958" s="1">
        <v>2012.0</v>
      </c>
      <c r="J2958" s="1" t="s">
        <v>8493</v>
      </c>
      <c r="K2958" s="1" t="s">
        <v>538</v>
      </c>
      <c r="L2958" s="1" t="s">
        <v>8873</v>
      </c>
      <c r="M2958" s="1" t="s">
        <v>20503</v>
      </c>
    </row>
    <row r="2959">
      <c r="A2959" s="1" t="s">
        <v>20504</v>
      </c>
      <c r="B2959" s="1" t="s">
        <v>6</v>
      </c>
      <c r="C2959" s="1" t="s">
        <v>3653</v>
      </c>
      <c r="D2959" s="1"/>
      <c r="E2959" s="1" t="s">
        <v>20505</v>
      </c>
      <c r="F2959" s="1" t="s">
        <v>20506</v>
      </c>
      <c r="G2959" s="1" t="s">
        <v>8513</v>
      </c>
      <c r="H2959" s="1" t="s">
        <v>15363</v>
      </c>
      <c r="I2959" s="1">
        <v>2014.0</v>
      </c>
      <c r="J2959" s="1" t="s">
        <v>8493</v>
      </c>
      <c r="K2959" s="1" t="s">
        <v>694</v>
      </c>
      <c r="L2959" s="1" t="s">
        <v>8522</v>
      </c>
      <c r="M2959" s="1" t="s">
        <v>20507</v>
      </c>
    </row>
    <row r="2960">
      <c r="A2960" s="1" t="s">
        <v>20508</v>
      </c>
      <c r="B2960" s="1" t="s">
        <v>7</v>
      </c>
      <c r="C2960" s="1" t="s">
        <v>3654</v>
      </c>
      <c r="F2960" s="1" t="s">
        <v>20509</v>
      </c>
      <c r="G2960" s="1" t="s">
        <v>8513</v>
      </c>
      <c r="H2960" s="1" t="s">
        <v>10456</v>
      </c>
      <c r="I2960" s="1">
        <v>2017.0</v>
      </c>
      <c r="J2960" s="1" t="s">
        <v>8493</v>
      </c>
      <c r="K2960" s="1" t="s">
        <v>571</v>
      </c>
      <c r="L2960" s="1" t="s">
        <v>11103</v>
      </c>
      <c r="M2960" s="1" t="s">
        <v>20510</v>
      </c>
    </row>
    <row r="2961">
      <c r="A2961" s="1" t="s">
        <v>20511</v>
      </c>
      <c r="B2961" s="1" t="s">
        <v>6</v>
      </c>
      <c r="C2961" s="1" t="s">
        <v>3655</v>
      </c>
      <c r="D2961" s="1"/>
      <c r="E2961" s="1" t="s">
        <v>20512</v>
      </c>
      <c r="F2961" s="1" t="s">
        <v>20513</v>
      </c>
      <c r="G2961" s="1" t="s">
        <v>8513</v>
      </c>
      <c r="H2961" s="1" t="s">
        <v>16042</v>
      </c>
      <c r="I2961" s="1">
        <v>2016.0</v>
      </c>
      <c r="J2961" s="1" t="s">
        <v>8507</v>
      </c>
      <c r="K2961" s="1" t="s">
        <v>584</v>
      </c>
      <c r="L2961" s="1" t="s">
        <v>8783</v>
      </c>
      <c r="M2961" s="1" t="s">
        <v>20514</v>
      </c>
    </row>
    <row r="2962">
      <c r="A2962" s="1" t="s">
        <v>20515</v>
      </c>
      <c r="B2962" s="1" t="s">
        <v>7</v>
      </c>
      <c r="C2962" s="1" t="s">
        <v>3656</v>
      </c>
      <c r="F2962" s="1" t="s">
        <v>20516</v>
      </c>
      <c r="G2962" s="1" t="s">
        <v>9297</v>
      </c>
      <c r="H2962" s="1" t="s">
        <v>9442</v>
      </c>
      <c r="I2962" s="1">
        <v>2012.0</v>
      </c>
      <c r="J2962" s="1" t="s">
        <v>8547</v>
      </c>
      <c r="K2962" s="1" t="s">
        <v>536</v>
      </c>
      <c r="L2962" s="1" t="s">
        <v>8717</v>
      </c>
      <c r="M2962" s="1" t="s">
        <v>20517</v>
      </c>
    </row>
    <row r="2963">
      <c r="A2963" s="1" t="s">
        <v>20518</v>
      </c>
      <c r="B2963" s="1" t="s">
        <v>6</v>
      </c>
      <c r="C2963" s="1" t="s">
        <v>3657</v>
      </c>
      <c r="D2963" s="1"/>
      <c r="E2963" s="1" t="s">
        <v>20519</v>
      </c>
      <c r="F2963" s="1" t="s">
        <v>20520</v>
      </c>
      <c r="G2963" s="1" t="s">
        <v>9367</v>
      </c>
      <c r="H2963" s="1" t="s">
        <v>8927</v>
      </c>
      <c r="I2963" s="1">
        <v>2018.0</v>
      </c>
      <c r="J2963" s="1" t="s">
        <v>8493</v>
      </c>
      <c r="K2963" s="1" t="s">
        <v>620</v>
      </c>
      <c r="L2963" s="1" t="s">
        <v>11715</v>
      </c>
      <c r="M2963" s="1" t="s">
        <v>20521</v>
      </c>
    </row>
    <row r="2964">
      <c r="A2964" s="1" t="s">
        <v>20522</v>
      </c>
      <c r="B2964" s="1" t="s">
        <v>6</v>
      </c>
      <c r="C2964" s="1" t="s">
        <v>3658</v>
      </c>
      <c r="D2964" s="1"/>
      <c r="E2964" s="1" t="s">
        <v>20523</v>
      </c>
      <c r="F2964" s="1" t="s">
        <v>20524</v>
      </c>
      <c r="G2964" s="1" t="s">
        <v>8513</v>
      </c>
      <c r="H2964" s="1" t="s">
        <v>9703</v>
      </c>
      <c r="I2964" s="1">
        <v>1990.0</v>
      </c>
      <c r="J2964" s="1" t="s">
        <v>8547</v>
      </c>
      <c r="K2964" s="1" t="s">
        <v>645</v>
      </c>
      <c r="L2964" s="1" t="s">
        <v>8522</v>
      </c>
      <c r="M2964" s="1" t="s">
        <v>20525</v>
      </c>
    </row>
    <row r="2965">
      <c r="A2965" s="1" t="s">
        <v>20526</v>
      </c>
      <c r="B2965" s="1" t="s">
        <v>6</v>
      </c>
      <c r="C2965" s="1" t="s">
        <v>3659</v>
      </c>
      <c r="D2965" s="1"/>
      <c r="E2965" s="1" t="s">
        <v>20527</v>
      </c>
      <c r="F2965" s="1" t="s">
        <v>20528</v>
      </c>
      <c r="G2965" s="1" t="s">
        <v>8722</v>
      </c>
      <c r="H2965" s="1" t="s">
        <v>12539</v>
      </c>
      <c r="I2965" s="1">
        <v>2018.0</v>
      </c>
      <c r="J2965" s="1" t="s">
        <v>8493</v>
      </c>
      <c r="K2965" s="1" t="s">
        <v>803</v>
      </c>
      <c r="L2965" s="1" t="s">
        <v>8709</v>
      </c>
      <c r="M2965" s="1" t="s">
        <v>20529</v>
      </c>
    </row>
    <row r="2966">
      <c r="A2966" s="1" t="s">
        <v>20530</v>
      </c>
      <c r="B2966" s="1" t="s">
        <v>7</v>
      </c>
      <c r="C2966" s="1" t="s">
        <v>3660</v>
      </c>
      <c r="F2966" s="1" t="s">
        <v>20531</v>
      </c>
      <c r="G2966" s="1" t="s">
        <v>8575</v>
      </c>
      <c r="H2966" s="1" t="s">
        <v>20532</v>
      </c>
      <c r="I2966" s="1">
        <v>2018.0</v>
      </c>
      <c r="J2966" s="1" t="s">
        <v>8493</v>
      </c>
      <c r="K2966" s="1" t="s">
        <v>536</v>
      </c>
      <c r="L2966" s="1" t="s">
        <v>8565</v>
      </c>
      <c r="M2966" s="1" t="s">
        <v>20533</v>
      </c>
    </row>
    <row r="2967">
      <c r="A2967" s="1" t="s">
        <v>20534</v>
      </c>
      <c r="B2967" s="1" t="s">
        <v>7</v>
      </c>
      <c r="C2967" s="1" t="s">
        <v>3661</v>
      </c>
      <c r="F2967" s="1" t="s">
        <v>20535</v>
      </c>
      <c r="H2967" s="1" t="s">
        <v>11582</v>
      </c>
      <c r="I2967" s="1">
        <v>2016.0</v>
      </c>
      <c r="J2967" s="1" t="s">
        <v>8613</v>
      </c>
      <c r="K2967" s="1" t="s">
        <v>536</v>
      </c>
      <c r="L2967" s="1" t="s">
        <v>8788</v>
      </c>
      <c r="M2967" s="1" t="s">
        <v>20536</v>
      </c>
    </row>
    <row r="2968">
      <c r="A2968" s="1" t="s">
        <v>20537</v>
      </c>
      <c r="B2968" s="1" t="s">
        <v>6</v>
      </c>
      <c r="C2968" s="1" t="s">
        <v>3662</v>
      </c>
      <c r="D2968" s="1"/>
      <c r="E2968" s="1" t="s">
        <v>20538</v>
      </c>
      <c r="F2968" s="1" t="s">
        <v>20539</v>
      </c>
      <c r="G2968" s="1" t="s">
        <v>8588</v>
      </c>
      <c r="H2968" s="1" t="s">
        <v>19612</v>
      </c>
      <c r="I2968" s="1">
        <v>2017.0</v>
      </c>
      <c r="J2968" s="1" t="s">
        <v>8547</v>
      </c>
      <c r="K2968" s="1" t="s">
        <v>640</v>
      </c>
      <c r="L2968" s="1" t="s">
        <v>8501</v>
      </c>
      <c r="M2968" s="1" t="s">
        <v>20540</v>
      </c>
    </row>
    <row r="2969">
      <c r="A2969" s="1" t="s">
        <v>20541</v>
      </c>
      <c r="B2969" s="1" t="s">
        <v>6</v>
      </c>
      <c r="C2969" s="1" t="s">
        <v>3663</v>
      </c>
      <c r="D2969" s="1"/>
      <c r="E2969" s="1" t="s">
        <v>20542</v>
      </c>
      <c r="F2969" s="1" t="s">
        <v>20543</v>
      </c>
      <c r="H2969" s="1" t="s">
        <v>8771</v>
      </c>
      <c r="I2969" s="1">
        <v>2018.0</v>
      </c>
      <c r="J2969" s="1" t="s">
        <v>8493</v>
      </c>
      <c r="K2969" s="1" t="s">
        <v>576</v>
      </c>
      <c r="L2969" s="1" t="s">
        <v>8501</v>
      </c>
      <c r="M2969" s="1" t="s">
        <v>20544</v>
      </c>
    </row>
    <row r="2970">
      <c r="A2970" s="1" t="s">
        <v>20545</v>
      </c>
      <c r="B2970" s="1" t="s">
        <v>6</v>
      </c>
      <c r="C2970" s="1" t="s">
        <v>3664</v>
      </c>
      <c r="D2970" s="1"/>
      <c r="E2970" s="1" t="s">
        <v>20546</v>
      </c>
      <c r="F2970" s="1" t="s">
        <v>20547</v>
      </c>
      <c r="G2970" s="1" t="s">
        <v>13645</v>
      </c>
      <c r="H2970" s="1" t="s">
        <v>10098</v>
      </c>
      <c r="I2970" s="1">
        <v>2019.0</v>
      </c>
      <c r="J2970" s="1" t="s">
        <v>8547</v>
      </c>
      <c r="K2970" s="1" t="s">
        <v>645</v>
      </c>
      <c r="L2970" s="1" t="s">
        <v>11262</v>
      </c>
      <c r="M2970" s="1" t="s">
        <v>20548</v>
      </c>
    </row>
    <row r="2971">
      <c r="A2971" s="1" t="s">
        <v>20549</v>
      </c>
      <c r="B2971" s="1" t="s">
        <v>6</v>
      </c>
      <c r="C2971" s="1" t="s">
        <v>3665</v>
      </c>
      <c r="D2971" s="1"/>
      <c r="E2971" s="1" t="s">
        <v>20550</v>
      </c>
      <c r="F2971" s="1" t="s">
        <v>20551</v>
      </c>
      <c r="G2971" s="1" t="s">
        <v>8513</v>
      </c>
      <c r="H2971" s="1" t="s">
        <v>20552</v>
      </c>
      <c r="I2971" s="1">
        <v>2017.0</v>
      </c>
      <c r="J2971" s="1" t="s">
        <v>8507</v>
      </c>
      <c r="K2971" s="1" t="s">
        <v>546</v>
      </c>
      <c r="L2971" s="1" t="s">
        <v>9174</v>
      </c>
      <c r="M2971" s="1" t="s">
        <v>20553</v>
      </c>
    </row>
    <row r="2972">
      <c r="A2972" s="1" t="s">
        <v>20554</v>
      </c>
      <c r="B2972" s="1" t="s">
        <v>7</v>
      </c>
      <c r="C2972" s="1" t="s">
        <v>3666</v>
      </c>
      <c r="F2972" s="1" t="s">
        <v>20555</v>
      </c>
      <c r="G2972" s="1" t="s">
        <v>13645</v>
      </c>
      <c r="H2972" s="1" t="s">
        <v>9963</v>
      </c>
      <c r="I2972" s="1">
        <v>2019.0</v>
      </c>
      <c r="J2972" s="1" t="s">
        <v>8547</v>
      </c>
      <c r="K2972" s="1" t="s">
        <v>536</v>
      </c>
      <c r="L2972" s="1" t="s">
        <v>8595</v>
      </c>
      <c r="M2972" s="1" t="s">
        <v>20556</v>
      </c>
    </row>
    <row r="2973">
      <c r="A2973" s="1" t="s">
        <v>20557</v>
      </c>
      <c r="B2973" s="1" t="s">
        <v>7</v>
      </c>
      <c r="C2973" s="1" t="s">
        <v>3667</v>
      </c>
      <c r="F2973" s="1" t="s">
        <v>20558</v>
      </c>
      <c r="G2973" s="1" t="s">
        <v>8513</v>
      </c>
      <c r="H2973" s="1" t="s">
        <v>15178</v>
      </c>
      <c r="I2973" s="1">
        <v>2020.0</v>
      </c>
      <c r="J2973" s="1" t="s">
        <v>8547</v>
      </c>
      <c r="K2973" s="1" t="s">
        <v>571</v>
      </c>
      <c r="L2973" s="1" t="s">
        <v>10723</v>
      </c>
      <c r="M2973" s="1" t="s">
        <v>20559</v>
      </c>
    </row>
    <row r="2974">
      <c r="A2974" s="1" t="s">
        <v>20560</v>
      </c>
      <c r="B2974" s="1" t="s">
        <v>6</v>
      </c>
      <c r="C2974" s="1" t="s">
        <v>3668</v>
      </c>
      <c r="D2974" s="1"/>
      <c r="E2974" s="1" t="s">
        <v>20561</v>
      </c>
      <c r="F2974" s="1" t="s">
        <v>20562</v>
      </c>
      <c r="G2974" s="1" t="s">
        <v>20563</v>
      </c>
      <c r="H2974" s="1" t="s">
        <v>10355</v>
      </c>
      <c r="I2974" s="1">
        <v>2017.0</v>
      </c>
      <c r="J2974" s="1" t="s">
        <v>8515</v>
      </c>
      <c r="K2974" s="1" t="s">
        <v>550</v>
      </c>
      <c r="L2974" s="1" t="s">
        <v>8553</v>
      </c>
      <c r="M2974" s="1" t="s">
        <v>20564</v>
      </c>
    </row>
    <row r="2975">
      <c r="A2975" s="1" t="s">
        <v>20565</v>
      </c>
      <c r="B2975" s="1" t="s">
        <v>6</v>
      </c>
      <c r="C2975" s="1" t="s">
        <v>3669</v>
      </c>
      <c r="D2975" s="1"/>
      <c r="E2975" s="1" t="s">
        <v>19440</v>
      </c>
      <c r="F2975" s="1" t="s">
        <v>20566</v>
      </c>
      <c r="G2975" s="1" t="s">
        <v>11218</v>
      </c>
      <c r="H2975" s="1" t="s">
        <v>9493</v>
      </c>
      <c r="I2975" s="1">
        <v>2016.0</v>
      </c>
      <c r="J2975" s="1" t="s">
        <v>8493</v>
      </c>
      <c r="K2975" s="1" t="s">
        <v>576</v>
      </c>
      <c r="L2975" s="1" t="s">
        <v>8590</v>
      </c>
      <c r="M2975" s="1" t="s">
        <v>20567</v>
      </c>
    </row>
    <row r="2976">
      <c r="A2976" s="1" t="s">
        <v>20568</v>
      </c>
      <c r="B2976" s="1" t="s">
        <v>6</v>
      </c>
      <c r="C2976" s="1" t="s">
        <v>3670</v>
      </c>
      <c r="D2976" s="1"/>
      <c r="E2976" s="1" t="s">
        <v>20569</v>
      </c>
      <c r="F2976" s="1" t="s">
        <v>20570</v>
      </c>
      <c r="G2976" s="1" t="s">
        <v>9356</v>
      </c>
      <c r="H2976" s="1" t="s">
        <v>11963</v>
      </c>
      <c r="I2976" s="1">
        <v>2019.0</v>
      </c>
      <c r="J2976" s="1" t="s">
        <v>8493</v>
      </c>
      <c r="K2976" s="1" t="s">
        <v>685</v>
      </c>
      <c r="L2976" s="1" t="s">
        <v>11084</v>
      </c>
      <c r="M2976" s="1" t="s">
        <v>20571</v>
      </c>
    </row>
    <row r="2977">
      <c r="A2977" s="1" t="s">
        <v>20572</v>
      </c>
      <c r="B2977" s="1" t="s">
        <v>6</v>
      </c>
      <c r="C2977" s="1" t="s">
        <v>3671</v>
      </c>
      <c r="D2977" s="1"/>
      <c r="E2977" s="1" t="s">
        <v>20573</v>
      </c>
      <c r="F2977" s="1" t="s">
        <v>20574</v>
      </c>
      <c r="G2977" s="1" t="s">
        <v>9391</v>
      </c>
      <c r="H2977" s="1" t="s">
        <v>9620</v>
      </c>
      <c r="I2977" s="1">
        <v>2019.0</v>
      </c>
      <c r="J2977" s="1" t="s">
        <v>8493</v>
      </c>
      <c r="K2977" s="1" t="s">
        <v>582</v>
      </c>
      <c r="L2977" s="1" t="s">
        <v>8858</v>
      </c>
      <c r="M2977" s="1" t="s">
        <v>20575</v>
      </c>
    </row>
    <row r="2978">
      <c r="A2978" s="1" t="s">
        <v>20576</v>
      </c>
      <c r="B2978" s="1" t="s">
        <v>6</v>
      </c>
      <c r="C2978" s="1" t="s">
        <v>3672</v>
      </c>
      <c r="D2978" s="1"/>
      <c r="E2978" s="1" t="s">
        <v>20577</v>
      </c>
      <c r="F2978" s="1" t="s">
        <v>20578</v>
      </c>
      <c r="G2978" s="1" t="s">
        <v>8638</v>
      </c>
      <c r="H2978" s="1" t="s">
        <v>12698</v>
      </c>
      <c r="I2978" s="1">
        <v>2016.0</v>
      </c>
      <c r="J2978" s="1" t="s">
        <v>8515</v>
      </c>
      <c r="K2978" s="1" t="s">
        <v>710</v>
      </c>
      <c r="L2978" s="1" t="s">
        <v>9803</v>
      </c>
      <c r="M2978" s="1" t="s">
        <v>20579</v>
      </c>
    </row>
    <row r="2979">
      <c r="A2979" s="1" t="s">
        <v>20580</v>
      </c>
      <c r="B2979" s="1" t="s">
        <v>7</v>
      </c>
      <c r="C2979" s="1" t="s">
        <v>3673</v>
      </c>
      <c r="F2979" s="1" t="s">
        <v>20581</v>
      </c>
      <c r="G2979" s="1" t="s">
        <v>9297</v>
      </c>
      <c r="H2979" s="1" t="s">
        <v>9447</v>
      </c>
      <c r="I2979" s="1">
        <v>2011.0</v>
      </c>
      <c r="J2979" s="1" t="s">
        <v>8547</v>
      </c>
      <c r="K2979" s="1" t="s">
        <v>536</v>
      </c>
      <c r="L2979" s="1" t="s">
        <v>8717</v>
      </c>
      <c r="M2979" s="1" t="s">
        <v>20582</v>
      </c>
    </row>
    <row r="2980">
      <c r="A2980" s="1" t="s">
        <v>20583</v>
      </c>
      <c r="B2980" s="1" t="s">
        <v>6</v>
      </c>
      <c r="C2980" s="1" t="s">
        <v>3674</v>
      </c>
      <c r="D2980" s="1"/>
      <c r="E2980" s="1" t="s">
        <v>14008</v>
      </c>
      <c r="F2980" s="1" t="s">
        <v>20584</v>
      </c>
      <c r="G2980" s="1" t="s">
        <v>8513</v>
      </c>
      <c r="H2980" s="1" t="s">
        <v>11042</v>
      </c>
      <c r="I2980" s="1">
        <v>2016.0</v>
      </c>
      <c r="J2980" s="1" t="s">
        <v>8515</v>
      </c>
      <c r="K2980" s="1" t="s">
        <v>561</v>
      </c>
      <c r="L2980" s="1" t="s">
        <v>8858</v>
      </c>
      <c r="M2980" s="1" t="s">
        <v>20585</v>
      </c>
    </row>
    <row r="2981">
      <c r="A2981" s="1" t="s">
        <v>20586</v>
      </c>
      <c r="B2981" s="1" t="s">
        <v>6</v>
      </c>
      <c r="C2981" s="1" t="s">
        <v>279</v>
      </c>
      <c r="D2981" s="1"/>
      <c r="E2981" s="1" t="s">
        <v>20587</v>
      </c>
      <c r="F2981" s="1" t="s">
        <v>20588</v>
      </c>
      <c r="G2981" s="1" t="s">
        <v>9304</v>
      </c>
      <c r="H2981" s="1" t="s">
        <v>8521</v>
      </c>
      <c r="I2981" s="1">
        <v>2010.0</v>
      </c>
      <c r="J2981" s="1" t="s">
        <v>8515</v>
      </c>
      <c r="K2981" s="1" t="s">
        <v>722</v>
      </c>
      <c r="L2981" s="1" t="s">
        <v>20589</v>
      </c>
      <c r="M2981" s="1" t="s">
        <v>20590</v>
      </c>
    </row>
    <row r="2982">
      <c r="A2982" s="1" t="s">
        <v>20591</v>
      </c>
      <c r="B2982" s="1" t="s">
        <v>6</v>
      </c>
      <c r="C2982" s="1" t="s">
        <v>3675</v>
      </c>
      <c r="D2982" s="1"/>
      <c r="E2982" s="1" t="s">
        <v>20592</v>
      </c>
      <c r="F2982" s="1" t="s">
        <v>20593</v>
      </c>
      <c r="G2982" s="1" t="s">
        <v>8527</v>
      </c>
      <c r="H2982" s="1" t="s">
        <v>8729</v>
      </c>
      <c r="I2982" s="1">
        <v>2014.0</v>
      </c>
      <c r="J2982" s="1" t="s">
        <v>8547</v>
      </c>
      <c r="K2982" s="1" t="s">
        <v>546</v>
      </c>
      <c r="L2982" s="1" t="s">
        <v>8681</v>
      </c>
      <c r="M2982" s="1" t="s">
        <v>20594</v>
      </c>
    </row>
    <row r="2983">
      <c r="A2983" s="1" t="s">
        <v>20595</v>
      </c>
      <c r="B2983" s="1" t="s">
        <v>6</v>
      </c>
      <c r="C2983" s="1" t="s">
        <v>3676</v>
      </c>
      <c r="D2983" s="1"/>
      <c r="E2983" s="1" t="s">
        <v>20596</v>
      </c>
      <c r="F2983" s="1" t="s">
        <v>20597</v>
      </c>
      <c r="G2983" s="1" t="s">
        <v>10886</v>
      </c>
      <c r="H2983" s="1" t="s">
        <v>12188</v>
      </c>
      <c r="I2983" s="1">
        <v>2019.0</v>
      </c>
      <c r="J2983" s="1" t="s">
        <v>8493</v>
      </c>
      <c r="K2983" s="1" t="s">
        <v>550</v>
      </c>
      <c r="L2983" s="1" t="s">
        <v>8750</v>
      </c>
      <c r="M2983" s="1" t="s">
        <v>20598</v>
      </c>
    </row>
    <row r="2984">
      <c r="A2984" s="1" t="s">
        <v>20599</v>
      </c>
      <c r="B2984" s="1" t="s">
        <v>6</v>
      </c>
      <c r="C2984" s="1" t="s">
        <v>3677</v>
      </c>
      <c r="D2984" s="1"/>
      <c r="E2984" s="1" t="s">
        <v>20600</v>
      </c>
      <c r="F2984" s="1" t="s">
        <v>20601</v>
      </c>
      <c r="G2984" s="1" t="s">
        <v>8545</v>
      </c>
      <c r="H2984" s="1" t="s">
        <v>16728</v>
      </c>
      <c r="I2984" s="1">
        <v>2017.0</v>
      </c>
      <c r="J2984" s="1" t="s">
        <v>8493</v>
      </c>
      <c r="K2984" s="1" t="s">
        <v>540</v>
      </c>
      <c r="L2984" s="1" t="s">
        <v>8681</v>
      </c>
      <c r="M2984" s="1" t="s">
        <v>20602</v>
      </c>
    </row>
    <row r="2985">
      <c r="A2985" s="1" t="s">
        <v>20603</v>
      </c>
      <c r="B2985" s="1" t="s">
        <v>6</v>
      </c>
      <c r="C2985" s="1" t="s">
        <v>3678</v>
      </c>
      <c r="D2985" s="1"/>
      <c r="E2985" s="1" t="s">
        <v>20604</v>
      </c>
      <c r="F2985" s="1" t="s">
        <v>20605</v>
      </c>
      <c r="G2985" s="1" t="s">
        <v>9367</v>
      </c>
      <c r="H2985" s="1" t="s">
        <v>8965</v>
      </c>
      <c r="I2985" s="1">
        <v>2017.0</v>
      </c>
      <c r="J2985" s="1" t="s">
        <v>8507</v>
      </c>
      <c r="K2985" s="1" t="s">
        <v>599</v>
      </c>
      <c r="L2985" s="1" t="s">
        <v>9494</v>
      </c>
      <c r="M2985" s="1" t="s">
        <v>20606</v>
      </c>
    </row>
    <row r="2986">
      <c r="A2986" s="1" t="s">
        <v>20607</v>
      </c>
      <c r="B2986" s="1" t="s">
        <v>6</v>
      </c>
      <c r="C2986" s="1" t="s">
        <v>3679</v>
      </c>
      <c r="D2986" s="1"/>
      <c r="E2986" s="1" t="s">
        <v>20608</v>
      </c>
      <c r="G2986" s="1" t="s">
        <v>20609</v>
      </c>
      <c r="H2986" s="1" t="s">
        <v>9298</v>
      </c>
      <c r="I2986" s="1">
        <v>2015.0</v>
      </c>
      <c r="J2986" s="1" t="s">
        <v>8493</v>
      </c>
      <c r="K2986" s="1" t="s">
        <v>580</v>
      </c>
      <c r="L2986" s="1" t="s">
        <v>8646</v>
      </c>
      <c r="M2986" s="1" t="s">
        <v>20610</v>
      </c>
    </row>
    <row r="2987">
      <c r="A2987" s="1" t="s">
        <v>20611</v>
      </c>
      <c r="B2987" s="1" t="s">
        <v>6</v>
      </c>
      <c r="C2987" s="1" t="s">
        <v>3680</v>
      </c>
      <c r="D2987" s="1"/>
      <c r="E2987" s="1" t="s">
        <v>20612</v>
      </c>
      <c r="F2987" s="1" t="s">
        <v>20613</v>
      </c>
      <c r="G2987" s="1" t="s">
        <v>8513</v>
      </c>
      <c r="H2987" s="1" t="s">
        <v>16192</v>
      </c>
      <c r="I2987" s="1">
        <v>2018.0</v>
      </c>
      <c r="J2987" s="1" t="s">
        <v>9260</v>
      </c>
      <c r="K2987" s="1" t="s">
        <v>542</v>
      </c>
      <c r="L2987" s="1" t="s">
        <v>9104</v>
      </c>
      <c r="M2987" s="1" t="s">
        <v>20614</v>
      </c>
    </row>
    <row r="2988">
      <c r="A2988" s="1" t="s">
        <v>20615</v>
      </c>
      <c r="B2988" s="1" t="s">
        <v>6</v>
      </c>
      <c r="C2988" s="1" t="s">
        <v>3681</v>
      </c>
      <c r="D2988" s="1"/>
      <c r="E2988" s="1" t="s">
        <v>20616</v>
      </c>
      <c r="F2988" s="1" t="s">
        <v>20617</v>
      </c>
      <c r="G2988" s="1" t="s">
        <v>8545</v>
      </c>
      <c r="H2988" s="1" t="s">
        <v>20618</v>
      </c>
      <c r="I2988" s="1">
        <v>2014.0</v>
      </c>
      <c r="J2988" s="1" t="s">
        <v>8645</v>
      </c>
      <c r="K2988" s="1" t="s">
        <v>538</v>
      </c>
      <c r="L2988" s="1" t="s">
        <v>8620</v>
      </c>
      <c r="M2988" s="1" t="s">
        <v>20619</v>
      </c>
    </row>
    <row r="2989">
      <c r="A2989" s="1" t="s">
        <v>20620</v>
      </c>
      <c r="B2989" s="1" t="s">
        <v>7</v>
      </c>
      <c r="C2989" s="1" t="s">
        <v>3682</v>
      </c>
      <c r="F2989" s="1" t="s">
        <v>20621</v>
      </c>
      <c r="G2989" s="1" t="s">
        <v>8611</v>
      </c>
      <c r="H2989" s="1" t="s">
        <v>9244</v>
      </c>
      <c r="I2989" s="1">
        <v>2015.0</v>
      </c>
      <c r="J2989" s="1" t="s">
        <v>8613</v>
      </c>
      <c r="K2989" s="1" t="s">
        <v>536</v>
      </c>
      <c r="L2989" s="1" t="s">
        <v>9245</v>
      </c>
      <c r="M2989" s="1" t="s">
        <v>20622</v>
      </c>
    </row>
    <row r="2990">
      <c r="A2990" s="1" t="s">
        <v>20623</v>
      </c>
      <c r="B2990" s="1" t="s">
        <v>6</v>
      </c>
      <c r="C2990" s="1" t="s">
        <v>3683</v>
      </c>
      <c r="D2990" s="1"/>
      <c r="E2990" s="1" t="s">
        <v>20624</v>
      </c>
      <c r="F2990" s="1" t="s">
        <v>20625</v>
      </c>
      <c r="G2990" s="1" t="s">
        <v>8672</v>
      </c>
      <c r="H2990" s="1" t="s">
        <v>9756</v>
      </c>
      <c r="I2990" s="1">
        <v>2017.0</v>
      </c>
      <c r="J2990" s="1" t="s">
        <v>8493</v>
      </c>
      <c r="K2990" s="1" t="s">
        <v>620</v>
      </c>
      <c r="L2990" s="1" t="s">
        <v>8831</v>
      </c>
      <c r="M2990" s="1" t="s">
        <v>20626</v>
      </c>
    </row>
    <row r="2991">
      <c r="A2991" s="1" t="s">
        <v>20627</v>
      </c>
      <c r="B2991" s="1" t="s">
        <v>7</v>
      </c>
      <c r="C2991" s="1" t="s">
        <v>3684</v>
      </c>
      <c r="G2991" s="1" t="s">
        <v>10619</v>
      </c>
      <c r="H2991" s="1" t="s">
        <v>15852</v>
      </c>
      <c r="I2991" s="1">
        <v>2020.0</v>
      </c>
      <c r="J2991" s="1" t="s">
        <v>8547</v>
      </c>
      <c r="K2991" s="1" t="s">
        <v>536</v>
      </c>
      <c r="L2991" s="1" t="s">
        <v>15453</v>
      </c>
      <c r="M2991" s="1" t="s">
        <v>20628</v>
      </c>
    </row>
    <row r="2992">
      <c r="A2992" s="1" t="s">
        <v>20629</v>
      </c>
      <c r="B2992" s="1" t="s">
        <v>6</v>
      </c>
      <c r="C2992" s="1" t="s">
        <v>3685</v>
      </c>
      <c r="D2992" s="1"/>
      <c r="E2992" s="1" t="s">
        <v>13986</v>
      </c>
      <c r="F2992" s="1" t="s">
        <v>20630</v>
      </c>
      <c r="G2992" s="1" t="s">
        <v>8513</v>
      </c>
      <c r="H2992" s="1" t="s">
        <v>9609</v>
      </c>
      <c r="I2992" s="1">
        <v>2008.0</v>
      </c>
      <c r="J2992" s="1" t="s">
        <v>8515</v>
      </c>
      <c r="K2992" s="1" t="s">
        <v>534</v>
      </c>
      <c r="L2992" s="1" t="s">
        <v>20631</v>
      </c>
      <c r="M2992" s="1" t="s">
        <v>20632</v>
      </c>
    </row>
    <row r="2993">
      <c r="A2993" s="1" t="s">
        <v>20633</v>
      </c>
      <c r="B2993" s="1" t="s">
        <v>6</v>
      </c>
      <c r="C2993" s="1" t="s">
        <v>385</v>
      </c>
      <c r="D2993" s="1"/>
      <c r="E2993" s="1" t="s">
        <v>13986</v>
      </c>
      <c r="F2993" s="1" t="s">
        <v>20634</v>
      </c>
      <c r="G2993" s="1" t="s">
        <v>8513</v>
      </c>
      <c r="H2993" s="1" t="s">
        <v>9609</v>
      </c>
      <c r="I2993" s="1">
        <v>1989.0</v>
      </c>
      <c r="J2993" s="1" t="s">
        <v>8515</v>
      </c>
      <c r="K2993" s="1" t="s">
        <v>886</v>
      </c>
      <c r="L2993" s="1" t="s">
        <v>20635</v>
      </c>
      <c r="M2993" s="1" t="s">
        <v>20636</v>
      </c>
    </row>
    <row r="2994">
      <c r="A2994" s="1" t="s">
        <v>20637</v>
      </c>
      <c r="B2994" s="1" t="s">
        <v>6</v>
      </c>
      <c r="C2994" s="1" t="s">
        <v>3686</v>
      </c>
      <c r="D2994" s="1"/>
      <c r="E2994" s="1" t="s">
        <v>13986</v>
      </c>
      <c r="F2994" s="1" t="s">
        <v>20638</v>
      </c>
      <c r="G2994" s="1" t="s">
        <v>8513</v>
      </c>
      <c r="H2994" s="1" t="s">
        <v>9609</v>
      </c>
      <c r="I2994" s="1">
        <v>1981.0</v>
      </c>
      <c r="J2994" s="1" t="s">
        <v>9260</v>
      </c>
      <c r="K2994" s="1" t="s">
        <v>685</v>
      </c>
      <c r="L2994" s="1" t="s">
        <v>20635</v>
      </c>
      <c r="M2994" s="1" t="s">
        <v>20639</v>
      </c>
    </row>
    <row r="2995">
      <c r="A2995" s="1" t="s">
        <v>20640</v>
      </c>
      <c r="B2995" s="1" t="s">
        <v>6</v>
      </c>
      <c r="C2995" s="1" t="s">
        <v>3687</v>
      </c>
      <c r="D2995" s="1"/>
      <c r="E2995" s="1" t="s">
        <v>13986</v>
      </c>
      <c r="F2995" s="1" t="s">
        <v>20641</v>
      </c>
      <c r="G2995" s="1" t="s">
        <v>8513</v>
      </c>
      <c r="H2995" s="1" t="s">
        <v>9609</v>
      </c>
      <c r="I2995" s="1">
        <v>1984.0</v>
      </c>
      <c r="J2995" s="1" t="s">
        <v>9260</v>
      </c>
      <c r="K2995" s="1" t="s">
        <v>540</v>
      </c>
      <c r="L2995" s="1" t="s">
        <v>20635</v>
      </c>
      <c r="M2995" s="1" t="s">
        <v>20642</v>
      </c>
    </row>
    <row r="2996">
      <c r="A2996" s="1" t="s">
        <v>20643</v>
      </c>
      <c r="B2996" s="1" t="s">
        <v>6</v>
      </c>
      <c r="C2996" s="1" t="s">
        <v>3688</v>
      </c>
      <c r="D2996" s="1"/>
      <c r="E2996" s="1" t="s">
        <v>20644</v>
      </c>
      <c r="F2996" s="1" t="s">
        <v>20645</v>
      </c>
      <c r="G2996" s="1" t="s">
        <v>8513</v>
      </c>
      <c r="H2996" s="1" t="s">
        <v>13761</v>
      </c>
      <c r="I2996" s="1">
        <v>2016.0</v>
      </c>
      <c r="J2996" s="1" t="s">
        <v>8493</v>
      </c>
      <c r="K2996" s="1" t="s">
        <v>576</v>
      </c>
      <c r="L2996" s="1" t="s">
        <v>8559</v>
      </c>
      <c r="M2996" s="1" t="s">
        <v>20646</v>
      </c>
    </row>
    <row r="2997">
      <c r="A2997" s="1" t="s">
        <v>20647</v>
      </c>
      <c r="B2997" s="1" t="s">
        <v>6</v>
      </c>
      <c r="C2997" s="1" t="s">
        <v>3689</v>
      </c>
      <c r="D2997" s="1"/>
      <c r="E2997" s="1" t="s">
        <v>20648</v>
      </c>
      <c r="F2997" s="1" t="s">
        <v>20649</v>
      </c>
      <c r="G2997" s="1" t="s">
        <v>8513</v>
      </c>
      <c r="H2997" s="1" t="s">
        <v>12089</v>
      </c>
      <c r="I2997" s="1">
        <v>2013.0</v>
      </c>
      <c r="J2997" s="1" t="s">
        <v>9260</v>
      </c>
      <c r="K2997" s="1" t="s">
        <v>580</v>
      </c>
      <c r="L2997" s="1" t="s">
        <v>8646</v>
      </c>
      <c r="M2997" s="1" t="s">
        <v>20650</v>
      </c>
    </row>
    <row r="2998">
      <c r="A2998" s="1" t="s">
        <v>20651</v>
      </c>
      <c r="B2998" s="1" t="s">
        <v>6</v>
      </c>
      <c r="C2998" s="1" t="s">
        <v>3690</v>
      </c>
      <c r="D2998" s="1"/>
      <c r="E2998" s="1" t="s">
        <v>20652</v>
      </c>
      <c r="G2998" s="1" t="s">
        <v>8611</v>
      </c>
      <c r="H2998" s="1" t="s">
        <v>9287</v>
      </c>
      <c r="I2998" s="1">
        <v>2016.0</v>
      </c>
      <c r="J2998" s="1" t="s">
        <v>8613</v>
      </c>
      <c r="K2998" s="1" t="s">
        <v>580</v>
      </c>
      <c r="L2998" s="1" t="s">
        <v>8663</v>
      </c>
      <c r="M2998" s="1" t="s">
        <v>20653</v>
      </c>
    </row>
    <row r="2999">
      <c r="A2999" s="1" t="s">
        <v>20654</v>
      </c>
      <c r="B2999" s="1" t="s">
        <v>6</v>
      </c>
      <c r="C2999" s="1" t="s">
        <v>336</v>
      </c>
      <c r="D2999" s="1"/>
      <c r="E2999" s="1" t="s">
        <v>16075</v>
      </c>
      <c r="F2999" s="1" t="s">
        <v>20655</v>
      </c>
      <c r="G2999" s="1" t="s">
        <v>13005</v>
      </c>
      <c r="H2999" s="1" t="s">
        <v>20656</v>
      </c>
      <c r="I2999" s="1">
        <v>2009.0</v>
      </c>
      <c r="J2999" s="1" t="s">
        <v>8507</v>
      </c>
      <c r="K2999" s="1" t="s">
        <v>976</v>
      </c>
      <c r="L2999" s="1" t="s">
        <v>8783</v>
      </c>
      <c r="M2999" s="1" t="s">
        <v>20657</v>
      </c>
    </row>
    <row r="3000">
      <c r="A3000" s="1" t="s">
        <v>20658</v>
      </c>
      <c r="B3000" s="1" t="s">
        <v>7</v>
      </c>
      <c r="C3000" s="1" t="s">
        <v>3691</v>
      </c>
      <c r="F3000" s="1" t="s">
        <v>20659</v>
      </c>
      <c r="G3000" s="1" t="s">
        <v>8499</v>
      </c>
      <c r="H3000" s="1" t="s">
        <v>10802</v>
      </c>
      <c r="I3000" s="1">
        <v>2018.0</v>
      </c>
      <c r="J3000" s="1" t="s">
        <v>8493</v>
      </c>
      <c r="K3000" s="1" t="s">
        <v>571</v>
      </c>
      <c r="L3000" s="1" t="s">
        <v>11156</v>
      </c>
      <c r="M3000" s="1" t="s">
        <v>20660</v>
      </c>
    </row>
    <row r="3001">
      <c r="A3001" s="1" t="s">
        <v>20661</v>
      </c>
      <c r="B3001" s="1" t="s">
        <v>7</v>
      </c>
      <c r="C3001" s="1" t="s">
        <v>3692</v>
      </c>
      <c r="F3001" s="1" t="s">
        <v>20662</v>
      </c>
      <c r="G3001" s="1" t="s">
        <v>8638</v>
      </c>
      <c r="H3001" s="1" t="s">
        <v>9479</v>
      </c>
      <c r="I3001" s="1">
        <v>2018.0</v>
      </c>
      <c r="J3001" s="1" t="s">
        <v>8493</v>
      </c>
      <c r="K3001" s="1" t="s">
        <v>536</v>
      </c>
      <c r="L3001" s="1" t="s">
        <v>10299</v>
      </c>
      <c r="M3001" s="1" t="s">
        <v>20663</v>
      </c>
    </row>
    <row r="3002">
      <c r="A3002" s="1" t="s">
        <v>20664</v>
      </c>
      <c r="B3002" s="1" t="s">
        <v>7</v>
      </c>
      <c r="C3002" s="1" t="s">
        <v>3693</v>
      </c>
      <c r="F3002" s="1" t="s">
        <v>20665</v>
      </c>
      <c r="G3002" s="1" t="s">
        <v>8655</v>
      </c>
      <c r="H3002" s="1" t="s">
        <v>11384</v>
      </c>
      <c r="I3002" s="1">
        <v>2013.0</v>
      </c>
      <c r="J3002" s="1" t="s">
        <v>8547</v>
      </c>
      <c r="K3002" s="1" t="s">
        <v>536</v>
      </c>
      <c r="L3002" s="1" t="s">
        <v>8836</v>
      </c>
      <c r="M3002" s="1" t="s">
        <v>20666</v>
      </c>
    </row>
    <row r="3003">
      <c r="A3003" s="1" t="s">
        <v>20667</v>
      </c>
      <c r="B3003" s="1" t="s">
        <v>6</v>
      </c>
      <c r="C3003" s="1" t="s">
        <v>3694</v>
      </c>
      <c r="D3003" s="1"/>
      <c r="E3003" s="1" t="s">
        <v>20668</v>
      </c>
      <c r="F3003" s="1" t="s">
        <v>20669</v>
      </c>
      <c r="G3003" s="1" t="s">
        <v>8575</v>
      </c>
      <c r="H3003" s="1" t="s">
        <v>20670</v>
      </c>
      <c r="I3003" s="1">
        <v>2019.0</v>
      </c>
      <c r="J3003" s="1" t="s">
        <v>8493</v>
      </c>
      <c r="K3003" s="1" t="s">
        <v>737</v>
      </c>
      <c r="L3003" s="1" t="s">
        <v>20671</v>
      </c>
      <c r="M3003" s="1" t="s">
        <v>20672</v>
      </c>
    </row>
    <row r="3004">
      <c r="A3004" s="1" t="s">
        <v>20673</v>
      </c>
      <c r="B3004" s="1" t="s">
        <v>7</v>
      </c>
      <c r="C3004" s="1" t="s">
        <v>3695</v>
      </c>
      <c r="D3004" s="1"/>
      <c r="E3004" s="1" t="s">
        <v>20674</v>
      </c>
      <c r="F3004" s="1" t="s">
        <v>20675</v>
      </c>
      <c r="G3004" s="1" t="s">
        <v>8777</v>
      </c>
      <c r="H3004" s="1" t="s">
        <v>11483</v>
      </c>
      <c r="I3004" s="1">
        <v>2020.0</v>
      </c>
      <c r="J3004" s="1" t="s">
        <v>8493</v>
      </c>
      <c r="K3004" s="1" t="s">
        <v>536</v>
      </c>
      <c r="L3004" s="1" t="s">
        <v>8565</v>
      </c>
      <c r="M3004" s="1" t="s">
        <v>20676</v>
      </c>
    </row>
    <row r="3005">
      <c r="A3005" s="1" t="s">
        <v>20677</v>
      </c>
      <c r="B3005" s="1" t="s">
        <v>6</v>
      </c>
      <c r="C3005" s="1" t="s">
        <v>3696</v>
      </c>
      <c r="D3005" s="1"/>
      <c r="E3005" s="1" t="s">
        <v>20678</v>
      </c>
      <c r="F3005" s="1" t="s">
        <v>20679</v>
      </c>
      <c r="G3005" s="1" t="s">
        <v>9282</v>
      </c>
      <c r="H3005" s="1" t="s">
        <v>12097</v>
      </c>
      <c r="I3005" s="1">
        <v>2005.0</v>
      </c>
      <c r="J3005" s="1" t="s">
        <v>8547</v>
      </c>
      <c r="K3005" s="1" t="s">
        <v>610</v>
      </c>
      <c r="L3005" s="1" t="s">
        <v>8873</v>
      </c>
      <c r="M3005" s="1" t="s">
        <v>20680</v>
      </c>
    </row>
    <row r="3006">
      <c r="A3006" s="1" t="s">
        <v>20681</v>
      </c>
      <c r="B3006" s="1" t="s">
        <v>7</v>
      </c>
      <c r="C3006" s="1" t="s">
        <v>3697</v>
      </c>
      <c r="F3006" s="1" t="s">
        <v>20682</v>
      </c>
      <c r="G3006" s="1" t="s">
        <v>8513</v>
      </c>
      <c r="H3006" s="1" t="s">
        <v>9012</v>
      </c>
      <c r="I3006" s="1">
        <v>2012.0</v>
      </c>
      <c r="J3006" s="1" t="s">
        <v>8547</v>
      </c>
      <c r="K3006" s="1" t="s">
        <v>571</v>
      </c>
      <c r="L3006" s="1" t="s">
        <v>8650</v>
      </c>
      <c r="M3006" s="1" t="s">
        <v>20683</v>
      </c>
    </row>
    <row r="3007">
      <c r="A3007" s="1" t="s">
        <v>20684</v>
      </c>
      <c r="B3007" s="1" t="s">
        <v>6</v>
      </c>
      <c r="C3007" s="1" t="s">
        <v>3698</v>
      </c>
      <c r="D3007" s="1"/>
      <c r="E3007" s="1" t="s">
        <v>14096</v>
      </c>
      <c r="F3007" s="1" t="s">
        <v>20685</v>
      </c>
      <c r="G3007" s="1" t="s">
        <v>8545</v>
      </c>
      <c r="H3007" s="1" t="s">
        <v>10268</v>
      </c>
      <c r="I3007" s="1">
        <v>2013.0</v>
      </c>
      <c r="J3007" s="1" t="s">
        <v>8493</v>
      </c>
      <c r="K3007" s="1" t="s">
        <v>591</v>
      </c>
      <c r="L3007" s="1" t="s">
        <v>8681</v>
      </c>
      <c r="M3007" s="1" t="s">
        <v>20686</v>
      </c>
    </row>
    <row r="3008">
      <c r="A3008" s="1" t="s">
        <v>20687</v>
      </c>
      <c r="B3008" s="1" t="s">
        <v>6</v>
      </c>
      <c r="C3008" s="1" t="s">
        <v>3699</v>
      </c>
      <c r="D3008" s="1"/>
      <c r="E3008" s="1" t="s">
        <v>20688</v>
      </c>
      <c r="F3008" s="1" t="s">
        <v>20689</v>
      </c>
      <c r="G3008" s="1" t="s">
        <v>20690</v>
      </c>
      <c r="H3008" s="1" t="s">
        <v>10431</v>
      </c>
      <c r="I3008" s="1">
        <v>2008.0</v>
      </c>
      <c r="J3008" s="1" t="s">
        <v>9260</v>
      </c>
      <c r="K3008" s="1" t="s">
        <v>599</v>
      </c>
      <c r="L3008" s="1" t="s">
        <v>20631</v>
      </c>
      <c r="M3008" s="1" t="s">
        <v>20691</v>
      </c>
    </row>
    <row r="3009">
      <c r="A3009" s="1" t="s">
        <v>20692</v>
      </c>
      <c r="B3009" s="1" t="s">
        <v>7</v>
      </c>
      <c r="C3009" s="1" t="s">
        <v>3700</v>
      </c>
      <c r="F3009" s="1" t="s">
        <v>20693</v>
      </c>
      <c r="G3009" s="1" t="s">
        <v>8545</v>
      </c>
      <c r="H3009" s="1" t="s">
        <v>9060</v>
      </c>
      <c r="I3009" s="1">
        <v>2017.0</v>
      </c>
      <c r="J3009" s="1" t="s">
        <v>8493</v>
      </c>
      <c r="K3009" s="1" t="s">
        <v>536</v>
      </c>
      <c r="L3009" s="1" t="s">
        <v>9779</v>
      </c>
      <c r="M3009" s="1" t="s">
        <v>20694</v>
      </c>
    </row>
    <row r="3010">
      <c r="A3010" s="1" t="s">
        <v>20695</v>
      </c>
      <c r="B3010" s="1" t="s">
        <v>7</v>
      </c>
      <c r="C3010" s="1" t="s">
        <v>3701</v>
      </c>
      <c r="D3010" s="1"/>
      <c r="E3010" s="1" t="s">
        <v>20696</v>
      </c>
      <c r="F3010" s="1" t="s">
        <v>20697</v>
      </c>
      <c r="G3010" s="1" t="s">
        <v>8527</v>
      </c>
      <c r="H3010" s="1" t="s">
        <v>20698</v>
      </c>
      <c r="I3010" s="1">
        <v>2017.0</v>
      </c>
      <c r="J3010" s="1" t="s">
        <v>8493</v>
      </c>
      <c r="K3010" s="1" t="s">
        <v>536</v>
      </c>
      <c r="L3010" s="1" t="s">
        <v>8565</v>
      </c>
      <c r="M3010" s="1" t="s">
        <v>20699</v>
      </c>
    </row>
    <row r="3011">
      <c r="A3011" s="1" t="s">
        <v>20700</v>
      </c>
      <c r="B3011" s="1" t="s">
        <v>6</v>
      </c>
      <c r="C3011" s="1" t="s">
        <v>3702</v>
      </c>
      <c r="D3011" s="1"/>
      <c r="E3011" s="1" t="s">
        <v>20701</v>
      </c>
      <c r="F3011" s="1" t="s">
        <v>20702</v>
      </c>
      <c r="G3011" s="1" t="s">
        <v>8545</v>
      </c>
      <c r="H3011" s="1" t="s">
        <v>8965</v>
      </c>
      <c r="I3011" s="1">
        <v>2005.0</v>
      </c>
      <c r="J3011" s="1" t="s">
        <v>8547</v>
      </c>
      <c r="K3011" s="1" t="s">
        <v>1377</v>
      </c>
      <c r="L3011" s="1" t="s">
        <v>8626</v>
      </c>
      <c r="M3011" s="1" t="s">
        <v>20703</v>
      </c>
    </row>
    <row r="3012">
      <c r="A3012" s="1" t="s">
        <v>20704</v>
      </c>
      <c r="B3012" s="1" t="s">
        <v>7</v>
      </c>
      <c r="C3012" s="1" t="s">
        <v>3703</v>
      </c>
      <c r="F3012" s="1" t="s">
        <v>20705</v>
      </c>
      <c r="G3012" s="1" t="s">
        <v>8513</v>
      </c>
      <c r="H3012" s="1" t="s">
        <v>13649</v>
      </c>
      <c r="I3012" s="1">
        <v>2019.0</v>
      </c>
      <c r="J3012" s="1" t="s">
        <v>8493</v>
      </c>
      <c r="K3012" s="1" t="s">
        <v>571</v>
      </c>
      <c r="L3012" s="1" t="s">
        <v>11433</v>
      </c>
      <c r="M3012" s="1" t="s">
        <v>20706</v>
      </c>
    </row>
    <row r="3013">
      <c r="A3013" s="1" t="s">
        <v>20707</v>
      </c>
      <c r="B3013" s="1" t="s">
        <v>7</v>
      </c>
      <c r="C3013" s="1" t="s">
        <v>3704</v>
      </c>
      <c r="F3013" s="1" t="s">
        <v>20708</v>
      </c>
      <c r="G3013" s="1" t="s">
        <v>8513</v>
      </c>
      <c r="H3013" s="1" t="s">
        <v>12440</v>
      </c>
      <c r="I3013" s="1">
        <v>2019.0</v>
      </c>
      <c r="J3013" s="1" t="s">
        <v>8547</v>
      </c>
      <c r="K3013" s="1" t="s">
        <v>536</v>
      </c>
      <c r="L3013" s="1" t="s">
        <v>8796</v>
      </c>
      <c r="M3013" s="1" t="s">
        <v>20709</v>
      </c>
    </row>
    <row r="3014">
      <c r="A3014" s="1" t="s">
        <v>20710</v>
      </c>
      <c r="B3014" s="1" t="s">
        <v>6</v>
      </c>
      <c r="C3014" s="1" t="s">
        <v>3705</v>
      </c>
      <c r="D3014" s="1"/>
      <c r="E3014" s="1" t="s">
        <v>20711</v>
      </c>
      <c r="F3014" s="1" t="s">
        <v>20712</v>
      </c>
      <c r="G3014" s="1" t="s">
        <v>8513</v>
      </c>
      <c r="H3014" s="1" t="s">
        <v>20713</v>
      </c>
      <c r="I3014" s="1">
        <v>2019.0</v>
      </c>
      <c r="J3014" s="1" t="s">
        <v>8507</v>
      </c>
      <c r="K3014" s="1" t="s">
        <v>599</v>
      </c>
      <c r="L3014" s="1" t="s">
        <v>8783</v>
      </c>
      <c r="M3014" s="1" t="s">
        <v>20714</v>
      </c>
    </row>
    <row r="3015">
      <c r="A3015" s="1" t="s">
        <v>20715</v>
      </c>
      <c r="B3015" s="1" t="s">
        <v>7</v>
      </c>
      <c r="C3015" s="1" t="s">
        <v>3706</v>
      </c>
      <c r="G3015" s="1" t="s">
        <v>19352</v>
      </c>
      <c r="H3015" s="1" t="s">
        <v>14005</v>
      </c>
      <c r="I3015" s="1">
        <v>2018.0</v>
      </c>
      <c r="J3015" s="1" t="s">
        <v>8493</v>
      </c>
      <c r="K3015" s="1" t="s">
        <v>536</v>
      </c>
      <c r="L3015" s="1" t="s">
        <v>8570</v>
      </c>
      <c r="M3015" s="1" t="s">
        <v>20716</v>
      </c>
    </row>
    <row r="3016">
      <c r="A3016" s="1" t="s">
        <v>20717</v>
      </c>
      <c r="B3016" s="1" t="s">
        <v>7</v>
      </c>
      <c r="C3016" s="1" t="s">
        <v>3707</v>
      </c>
      <c r="G3016" s="1" t="s">
        <v>8611</v>
      </c>
      <c r="H3016" s="1" t="s">
        <v>8625</v>
      </c>
      <c r="I3016" s="1">
        <v>2017.0</v>
      </c>
      <c r="J3016" s="1" t="s">
        <v>8493</v>
      </c>
      <c r="K3016" s="1" t="s">
        <v>536</v>
      </c>
      <c r="L3016" s="1" t="s">
        <v>10112</v>
      </c>
      <c r="M3016" s="1" t="s">
        <v>20718</v>
      </c>
    </row>
    <row r="3017">
      <c r="A3017" s="1" t="s">
        <v>20719</v>
      </c>
      <c r="B3017" s="1" t="s">
        <v>7</v>
      </c>
      <c r="C3017" s="1" t="s">
        <v>3708</v>
      </c>
      <c r="G3017" s="1" t="s">
        <v>8513</v>
      </c>
      <c r="H3017" s="1" t="s">
        <v>10431</v>
      </c>
      <c r="I3017" s="1">
        <v>2015.0</v>
      </c>
      <c r="J3017" s="1" t="s">
        <v>8547</v>
      </c>
      <c r="K3017" s="1" t="s">
        <v>536</v>
      </c>
      <c r="L3017" s="1" t="s">
        <v>8852</v>
      </c>
      <c r="M3017" s="1" t="s">
        <v>20720</v>
      </c>
    </row>
    <row r="3018">
      <c r="A3018" s="1" t="s">
        <v>20721</v>
      </c>
      <c r="B3018" s="1" t="s">
        <v>7</v>
      </c>
      <c r="C3018" s="1" t="s">
        <v>3709</v>
      </c>
      <c r="G3018" s="1" t="s">
        <v>17409</v>
      </c>
      <c r="H3018" s="1" t="s">
        <v>11108</v>
      </c>
      <c r="I3018" s="1">
        <v>2017.0</v>
      </c>
      <c r="J3018" s="1" t="s">
        <v>8547</v>
      </c>
      <c r="K3018" s="1" t="s">
        <v>536</v>
      </c>
      <c r="L3018" s="1" t="s">
        <v>10118</v>
      </c>
      <c r="M3018" s="1" t="s">
        <v>20722</v>
      </c>
    </row>
    <row r="3019">
      <c r="A3019" s="1" t="s">
        <v>20723</v>
      </c>
      <c r="B3019" s="1" t="s">
        <v>7</v>
      </c>
      <c r="C3019" s="1" t="s">
        <v>3710</v>
      </c>
      <c r="F3019" s="1" t="s">
        <v>20724</v>
      </c>
      <c r="H3019" s="1" t="s">
        <v>20212</v>
      </c>
      <c r="I3019" s="1">
        <v>2018.0</v>
      </c>
      <c r="J3019" s="1" t="s">
        <v>8493</v>
      </c>
      <c r="K3019" s="1" t="s">
        <v>536</v>
      </c>
      <c r="L3019" s="1" t="s">
        <v>14017</v>
      </c>
      <c r="M3019" s="1" t="s">
        <v>20725</v>
      </c>
    </row>
    <row r="3020">
      <c r="A3020" s="1" t="s">
        <v>20726</v>
      </c>
      <c r="B3020" s="1" t="s">
        <v>7</v>
      </c>
      <c r="C3020" s="1" t="s">
        <v>3711</v>
      </c>
      <c r="F3020" s="1" t="s">
        <v>20727</v>
      </c>
      <c r="G3020" s="1" t="s">
        <v>8611</v>
      </c>
      <c r="H3020" s="1" t="s">
        <v>11163</v>
      </c>
      <c r="I3020" s="1">
        <v>2021.0</v>
      </c>
      <c r="J3020" s="1" t="s">
        <v>8493</v>
      </c>
      <c r="K3020" s="1" t="s">
        <v>1044</v>
      </c>
      <c r="L3020" s="1" t="s">
        <v>14017</v>
      </c>
      <c r="M3020" s="1" t="s">
        <v>20728</v>
      </c>
    </row>
    <row r="3021">
      <c r="A3021" s="1" t="s">
        <v>20729</v>
      </c>
      <c r="B3021" s="1" t="s">
        <v>6</v>
      </c>
      <c r="C3021" s="1" t="s">
        <v>3712</v>
      </c>
      <c r="D3021" s="1"/>
      <c r="E3021" s="1" t="s">
        <v>20730</v>
      </c>
      <c r="F3021" s="1" t="s">
        <v>20731</v>
      </c>
      <c r="G3021" s="1" t="s">
        <v>20732</v>
      </c>
      <c r="H3021" s="1" t="s">
        <v>11114</v>
      </c>
      <c r="I3021" s="1">
        <v>2010.0</v>
      </c>
      <c r="J3021" s="1" t="s">
        <v>8515</v>
      </c>
      <c r="K3021" s="1" t="s">
        <v>546</v>
      </c>
      <c r="L3021" s="1" t="s">
        <v>8858</v>
      </c>
      <c r="M3021" s="1" t="s">
        <v>20733</v>
      </c>
    </row>
    <row r="3022">
      <c r="A3022" s="1" t="s">
        <v>20734</v>
      </c>
      <c r="B3022" s="1" t="s">
        <v>7</v>
      </c>
      <c r="C3022" s="1" t="s">
        <v>3713</v>
      </c>
      <c r="F3022" s="1" t="s">
        <v>20735</v>
      </c>
      <c r="G3022" s="1" t="s">
        <v>20736</v>
      </c>
      <c r="H3022" s="1" t="s">
        <v>13992</v>
      </c>
      <c r="I3022" s="1">
        <v>2017.0</v>
      </c>
      <c r="J3022" s="1" t="s">
        <v>9076</v>
      </c>
      <c r="K3022" s="1" t="s">
        <v>526</v>
      </c>
      <c r="L3022" s="1" t="s">
        <v>11414</v>
      </c>
      <c r="M3022" s="1" t="s">
        <v>20737</v>
      </c>
    </row>
    <row r="3023">
      <c r="A3023" s="1" t="s">
        <v>20738</v>
      </c>
      <c r="B3023" s="1" t="s">
        <v>7</v>
      </c>
      <c r="C3023" s="1" t="s">
        <v>3714</v>
      </c>
      <c r="G3023" s="1" t="s">
        <v>8611</v>
      </c>
      <c r="H3023" s="1" t="s">
        <v>12656</v>
      </c>
      <c r="I3023" s="1">
        <v>2018.0</v>
      </c>
      <c r="J3023" s="1" t="s">
        <v>8493</v>
      </c>
      <c r="K3023" s="1" t="s">
        <v>536</v>
      </c>
      <c r="L3023" s="1" t="s">
        <v>8650</v>
      </c>
      <c r="M3023" s="1" t="s">
        <v>20739</v>
      </c>
    </row>
    <row r="3024">
      <c r="A3024" s="1" t="s">
        <v>20740</v>
      </c>
      <c r="B3024" s="1" t="s">
        <v>7</v>
      </c>
      <c r="C3024" s="1" t="s">
        <v>3715</v>
      </c>
      <c r="F3024" s="1" t="s">
        <v>20741</v>
      </c>
      <c r="G3024" s="1" t="s">
        <v>9223</v>
      </c>
      <c r="H3024" s="1" t="s">
        <v>8947</v>
      </c>
      <c r="I3024" s="1">
        <v>2019.0</v>
      </c>
      <c r="J3024" s="1" t="s">
        <v>8493</v>
      </c>
      <c r="K3024" s="1" t="s">
        <v>571</v>
      </c>
      <c r="L3024" s="1" t="s">
        <v>9631</v>
      </c>
      <c r="M3024" s="1" t="s">
        <v>20742</v>
      </c>
    </row>
    <row r="3025">
      <c r="A3025" s="1" t="s">
        <v>20743</v>
      </c>
      <c r="B3025" s="1" t="s">
        <v>6</v>
      </c>
      <c r="C3025" s="1" t="s">
        <v>3716</v>
      </c>
      <c r="D3025" s="1"/>
      <c r="E3025" s="1" t="s">
        <v>20744</v>
      </c>
      <c r="F3025" s="1" t="s">
        <v>20745</v>
      </c>
      <c r="G3025" s="1" t="s">
        <v>8499</v>
      </c>
      <c r="H3025" s="1" t="s">
        <v>8521</v>
      </c>
      <c r="I3025" s="1">
        <v>2013.0</v>
      </c>
      <c r="J3025" s="1" t="s">
        <v>8515</v>
      </c>
      <c r="K3025" s="1" t="s">
        <v>737</v>
      </c>
      <c r="L3025" s="1" t="s">
        <v>8709</v>
      </c>
      <c r="M3025" s="1" t="s">
        <v>20746</v>
      </c>
    </row>
    <row r="3026">
      <c r="A3026" s="1" t="s">
        <v>20747</v>
      </c>
      <c r="B3026" s="1" t="s">
        <v>7</v>
      </c>
      <c r="C3026" s="1" t="s">
        <v>3717</v>
      </c>
      <c r="F3026" s="1" t="s">
        <v>20748</v>
      </c>
      <c r="G3026" s="1" t="s">
        <v>8672</v>
      </c>
      <c r="H3026" s="1" t="s">
        <v>20749</v>
      </c>
      <c r="I3026" s="1">
        <v>2007.0</v>
      </c>
      <c r="J3026" s="1" t="s">
        <v>8493</v>
      </c>
      <c r="K3026" s="1" t="s">
        <v>571</v>
      </c>
      <c r="L3026" s="1" t="s">
        <v>10723</v>
      </c>
      <c r="M3026" s="1" t="s">
        <v>20750</v>
      </c>
    </row>
    <row r="3027">
      <c r="A3027" s="1" t="s">
        <v>20751</v>
      </c>
      <c r="B3027" s="1" t="s">
        <v>7</v>
      </c>
      <c r="C3027" s="1" t="s">
        <v>3718</v>
      </c>
      <c r="G3027" s="1" t="s">
        <v>8611</v>
      </c>
      <c r="H3027" s="1" t="s">
        <v>8771</v>
      </c>
      <c r="I3027" s="1">
        <v>2019.0</v>
      </c>
      <c r="J3027" s="1" t="s">
        <v>8613</v>
      </c>
      <c r="K3027" s="1" t="s">
        <v>536</v>
      </c>
      <c r="L3027" s="1" t="s">
        <v>8821</v>
      </c>
      <c r="M3027" s="1" t="s">
        <v>20752</v>
      </c>
    </row>
    <row r="3028">
      <c r="A3028" s="1" t="s">
        <v>20753</v>
      </c>
      <c r="B3028" s="1" t="s">
        <v>6</v>
      </c>
      <c r="C3028" s="1" t="s">
        <v>3719</v>
      </c>
      <c r="D3028" s="1"/>
      <c r="E3028" s="1" t="s">
        <v>20754</v>
      </c>
      <c r="F3028" s="1" t="s">
        <v>20755</v>
      </c>
      <c r="G3028" s="1" t="s">
        <v>8513</v>
      </c>
      <c r="H3028" s="1" t="s">
        <v>20756</v>
      </c>
      <c r="I3028" s="1">
        <v>2016.0</v>
      </c>
      <c r="J3028" s="1" t="s">
        <v>8547</v>
      </c>
      <c r="K3028" s="1" t="s">
        <v>561</v>
      </c>
      <c r="L3028" s="1" t="s">
        <v>8691</v>
      </c>
      <c r="M3028" s="1" t="s">
        <v>20757</v>
      </c>
    </row>
    <row r="3029">
      <c r="A3029" s="1" t="s">
        <v>20758</v>
      </c>
      <c r="B3029" s="1" t="s">
        <v>6</v>
      </c>
      <c r="C3029" s="1" t="s">
        <v>3720</v>
      </c>
      <c r="D3029" s="1"/>
      <c r="E3029" s="1" t="s">
        <v>20759</v>
      </c>
      <c r="F3029" s="1" t="s">
        <v>20760</v>
      </c>
      <c r="G3029" s="1" t="s">
        <v>8545</v>
      </c>
      <c r="H3029" s="1" t="s">
        <v>8701</v>
      </c>
      <c r="I3029" s="1">
        <v>2015.0</v>
      </c>
      <c r="J3029" s="1" t="s">
        <v>8493</v>
      </c>
      <c r="K3029" s="1" t="s">
        <v>685</v>
      </c>
      <c r="L3029" s="1" t="s">
        <v>8590</v>
      </c>
      <c r="M3029" s="1" t="s">
        <v>20761</v>
      </c>
    </row>
    <row r="3030">
      <c r="A3030" s="1" t="s">
        <v>20762</v>
      </c>
      <c r="B3030" s="1" t="s">
        <v>7</v>
      </c>
      <c r="C3030" s="1" t="s">
        <v>3721</v>
      </c>
      <c r="F3030" s="1" t="s">
        <v>20763</v>
      </c>
      <c r="G3030" s="1" t="s">
        <v>8527</v>
      </c>
      <c r="H3030" s="1" t="s">
        <v>8528</v>
      </c>
      <c r="I3030" s="1">
        <v>2016.0</v>
      </c>
      <c r="J3030" s="1" t="s">
        <v>8493</v>
      </c>
      <c r="K3030" s="1" t="s">
        <v>628</v>
      </c>
      <c r="L3030" s="1" t="s">
        <v>8788</v>
      </c>
      <c r="M3030" s="1" t="s">
        <v>20764</v>
      </c>
    </row>
    <row r="3031">
      <c r="A3031" s="1" t="s">
        <v>20765</v>
      </c>
      <c r="B3031" s="1" t="s">
        <v>6</v>
      </c>
      <c r="C3031" s="1" t="s">
        <v>3722</v>
      </c>
      <c r="D3031" s="1"/>
      <c r="E3031" s="1" t="s">
        <v>20766</v>
      </c>
      <c r="F3031" s="1" t="s">
        <v>20767</v>
      </c>
      <c r="G3031" s="1" t="s">
        <v>8513</v>
      </c>
      <c r="H3031" s="1" t="s">
        <v>11168</v>
      </c>
      <c r="I3031" s="1">
        <v>2008.0</v>
      </c>
      <c r="J3031" s="1" t="s">
        <v>8493</v>
      </c>
      <c r="K3031" s="1" t="s">
        <v>1067</v>
      </c>
      <c r="L3031" s="1" t="s">
        <v>8646</v>
      </c>
      <c r="M3031" s="1" t="s">
        <v>20768</v>
      </c>
    </row>
    <row r="3032">
      <c r="A3032" s="1" t="s">
        <v>20769</v>
      </c>
      <c r="B3032" s="1" t="s">
        <v>7</v>
      </c>
      <c r="C3032" s="1" t="s">
        <v>3723</v>
      </c>
      <c r="F3032" s="1" t="s">
        <v>20770</v>
      </c>
      <c r="G3032" s="1" t="s">
        <v>8513</v>
      </c>
      <c r="H3032" s="1" t="s">
        <v>20771</v>
      </c>
      <c r="I3032" s="1">
        <v>2018.0</v>
      </c>
      <c r="J3032" s="1" t="s">
        <v>8493</v>
      </c>
      <c r="K3032" s="1" t="s">
        <v>628</v>
      </c>
      <c r="L3032" s="1" t="s">
        <v>20772</v>
      </c>
      <c r="M3032" s="1" t="s">
        <v>20773</v>
      </c>
    </row>
    <row r="3033">
      <c r="A3033" s="1" t="s">
        <v>20774</v>
      </c>
      <c r="B3033" s="1" t="s">
        <v>6</v>
      </c>
      <c r="C3033" s="1" t="s">
        <v>3724</v>
      </c>
      <c r="D3033" s="1"/>
      <c r="E3033" s="1" t="s">
        <v>20775</v>
      </c>
      <c r="F3033" s="1" t="s">
        <v>20776</v>
      </c>
      <c r="G3033" s="1" t="s">
        <v>8672</v>
      </c>
      <c r="H3033" s="1" t="s">
        <v>15294</v>
      </c>
      <c r="I3033" s="1">
        <v>2015.0</v>
      </c>
      <c r="J3033" s="1" t="s">
        <v>8507</v>
      </c>
      <c r="K3033" s="1" t="s">
        <v>582</v>
      </c>
      <c r="L3033" s="1" t="s">
        <v>11530</v>
      </c>
      <c r="M3033" s="1" t="s">
        <v>20777</v>
      </c>
    </row>
    <row r="3034">
      <c r="A3034" s="1" t="s">
        <v>20778</v>
      </c>
      <c r="B3034" s="1" t="s">
        <v>6</v>
      </c>
      <c r="C3034" s="1" t="s">
        <v>3725</v>
      </c>
      <c r="D3034" s="1"/>
      <c r="E3034" s="1" t="s">
        <v>18021</v>
      </c>
      <c r="F3034" s="1" t="s">
        <v>18021</v>
      </c>
      <c r="G3034" s="1" t="s">
        <v>20779</v>
      </c>
      <c r="H3034" s="1" t="s">
        <v>20296</v>
      </c>
      <c r="I3034" s="1">
        <v>2016.0</v>
      </c>
      <c r="J3034" s="1" t="s">
        <v>8613</v>
      </c>
      <c r="K3034" s="1" t="s">
        <v>602</v>
      </c>
      <c r="L3034" s="1" t="s">
        <v>8646</v>
      </c>
      <c r="M3034" s="1" t="s">
        <v>20780</v>
      </c>
    </row>
    <row r="3035">
      <c r="A3035" s="1" t="s">
        <v>20781</v>
      </c>
      <c r="B3035" s="1" t="s">
        <v>7</v>
      </c>
      <c r="C3035" s="1" t="s">
        <v>3726</v>
      </c>
      <c r="F3035" s="1" t="s">
        <v>20782</v>
      </c>
      <c r="G3035" s="1" t="s">
        <v>20004</v>
      </c>
      <c r="H3035" s="1" t="s">
        <v>10501</v>
      </c>
      <c r="I3035" s="1">
        <v>2020.0</v>
      </c>
      <c r="J3035" s="1" t="s">
        <v>8493</v>
      </c>
      <c r="K3035" s="1" t="s">
        <v>536</v>
      </c>
      <c r="L3035" s="1" t="s">
        <v>8529</v>
      </c>
      <c r="M3035" s="1" t="s">
        <v>20783</v>
      </c>
    </row>
    <row r="3036">
      <c r="A3036" s="1" t="s">
        <v>20784</v>
      </c>
      <c r="B3036" s="1" t="s">
        <v>6</v>
      </c>
      <c r="C3036" s="1" t="s">
        <v>485</v>
      </c>
      <c r="D3036" s="1"/>
      <c r="E3036" s="1" t="s">
        <v>20785</v>
      </c>
      <c r="F3036" s="1" t="s">
        <v>20786</v>
      </c>
      <c r="G3036" s="1" t="s">
        <v>8513</v>
      </c>
      <c r="H3036" s="1" t="s">
        <v>8892</v>
      </c>
      <c r="I3036" s="1">
        <v>2007.0</v>
      </c>
      <c r="J3036" s="1" t="s">
        <v>8507</v>
      </c>
      <c r="K3036" s="1" t="s">
        <v>722</v>
      </c>
      <c r="L3036" s="1" t="s">
        <v>12766</v>
      </c>
      <c r="M3036" s="1" t="s">
        <v>20787</v>
      </c>
    </row>
    <row r="3037">
      <c r="A3037" s="1" t="s">
        <v>20788</v>
      </c>
      <c r="B3037" s="1" t="s">
        <v>6</v>
      </c>
      <c r="C3037" s="1" t="s">
        <v>3727</v>
      </c>
      <c r="D3037" s="1"/>
      <c r="E3037" s="1" t="s">
        <v>20789</v>
      </c>
      <c r="F3037" s="1" t="s">
        <v>20790</v>
      </c>
      <c r="G3037" s="1" t="s">
        <v>8990</v>
      </c>
      <c r="H3037" s="1" t="s">
        <v>13253</v>
      </c>
      <c r="I3037" s="1">
        <v>2020.0</v>
      </c>
      <c r="J3037" s="1" t="s">
        <v>8493</v>
      </c>
      <c r="K3037" s="1" t="s">
        <v>685</v>
      </c>
      <c r="L3037" s="1" t="s">
        <v>8590</v>
      </c>
      <c r="M3037" s="1" t="s">
        <v>20791</v>
      </c>
    </row>
    <row r="3038">
      <c r="A3038" s="1" t="s">
        <v>20792</v>
      </c>
      <c r="B3038" s="1" t="s">
        <v>7</v>
      </c>
      <c r="C3038" s="1" t="s">
        <v>3728</v>
      </c>
      <c r="F3038" s="1" t="s">
        <v>20793</v>
      </c>
      <c r="G3038" s="1" t="s">
        <v>8638</v>
      </c>
      <c r="H3038" s="1" t="s">
        <v>9044</v>
      </c>
      <c r="I3038" s="1">
        <v>2001.0</v>
      </c>
      <c r="J3038" s="1" t="s">
        <v>8547</v>
      </c>
      <c r="K3038" s="1" t="s">
        <v>571</v>
      </c>
      <c r="L3038" s="1" t="s">
        <v>8640</v>
      </c>
      <c r="M3038" s="1" t="s">
        <v>20794</v>
      </c>
    </row>
    <row r="3039">
      <c r="A3039" s="1" t="s">
        <v>20795</v>
      </c>
      <c r="B3039" s="1" t="s">
        <v>6</v>
      </c>
      <c r="C3039" s="1" t="s">
        <v>3729</v>
      </c>
      <c r="D3039" s="1"/>
      <c r="E3039" s="1" t="s">
        <v>20796</v>
      </c>
      <c r="F3039" s="1" t="s">
        <v>20797</v>
      </c>
      <c r="G3039" s="1" t="s">
        <v>8638</v>
      </c>
      <c r="H3039" s="1" t="s">
        <v>9298</v>
      </c>
      <c r="I3039" s="1">
        <v>2004.0</v>
      </c>
      <c r="J3039" s="1" t="s">
        <v>8613</v>
      </c>
      <c r="K3039" s="1" t="s">
        <v>894</v>
      </c>
      <c r="L3039" s="1" t="s">
        <v>10641</v>
      </c>
      <c r="M3039" s="1" t="s">
        <v>20798</v>
      </c>
    </row>
    <row r="3040">
      <c r="A3040" s="1" t="s">
        <v>20799</v>
      </c>
      <c r="B3040" s="1" t="s">
        <v>6</v>
      </c>
      <c r="C3040" s="1" t="s">
        <v>3730</v>
      </c>
      <c r="D3040" s="1"/>
      <c r="E3040" s="1" t="s">
        <v>20796</v>
      </c>
      <c r="F3040" s="1" t="s">
        <v>20800</v>
      </c>
      <c r="G3040" s="1" t="s">
        <v>8638</v>
      </c>
      <c r="H3040" s="1" t="s">
        <v>9298</v>
      </c>
      <c r="I3040" s="1">
        <v>2003.0</v>
      </c>
      <c r="J3040" s="1" t="s">
        <v>8547</v>
      </c>
      <c r="K3040" s="1" t="s">
        <v>576</v>
      </c>
      <c r="L3040" s="1" t="s">
        <v>10641</v>
      </c>
      <c r="M3040" s="1" t="s">
        <v>20801</v>
      </c>
    </row>
    <row r="3041">
      <c r="A3041" s="1" t="s">
        <v>20802</v>
      </c>
      <c r="B3041" s="1" t="s">
        <v>6</v>
      </c>
      <c r="C3041" s="1" t="s">
        <v>3731</v>
      </c>
      <c r="D3041" s="1"/>
      <c r="E3041" s="1" t="s">
        <v>20796</v>
      </c>
      <c r="F3041" s="1" t="s">
        <v>20803</v>
      </c>
      <c r="G3041" s="1" t="s">
        <v>8638</v>
      </c>
      <c r="H3041" s="1" t="s">
        <v>19151</v>
      </c>
      <c r="I3041" s="1">
        <v>2001.0</v>
      </c>
      <c r="J3041" s="1" t="s">
        <v>8613</v>
      </c>
      <c r="K3041" s="1" t="s">
        <v>569</v>
      </c>
      <c r="L3041" s="1" t="s">
        <v>10641</v>
      </c>
      <c r="M3041" s="1" t="s">
        <v>20804</v>
      </c>
    </row>
    <row r="3042">
      <c r="A3042" s="1" t="s">
        <v>20805</v>
      </c>
      <c r="B3042" s="1" t="s">
        <v>6</v>
      </c>
      <c r="C3042" s="1" t="s">
        <v>3732</v>
      </c>
      <c r="D3042" s="1"/>
      <c r="E3042" s="1" t="s">
        <v>20796</v>
      </c>
      <c r="F3042" s="1" t="s">
        <v>20806</v>
      </c>
      <c r="G3042" s="1" t="s">
        <v>8638</v>
      </c>
      <c r="H3042" s="1" t="s">
        <v>9298</v>
      </c>
      <c r="I3042" s="1">
        <v>2002.0</v>
      </c>
      <c r="J3042" s="1" t="s">
        <v>8547</v>
      </c>
      <c r="K3042" s="1" t="s">
        <v>576</v>
      </c>
      <c r="L3042" s="1" t="s">
        <v>10641</v>
      </c>
      <c r="M3042" s="1" t="s">
        <v>20807</v>
      </c>
    </row>
    <row r="3043">
      <c r="A3043" s="1" t="s">
        <v>20808</v>
      </c>
      <c r="B3043" s="1" t="s">
        <v>6</v>
      </c>
      <c r="C3043" s="1" t="s">
        <v>3733</v>
      </c>
      <c r="F3043" s="1" t="s">
        <v>20809</v>
      </c>
      <c r="G3043" s="1" t="s">
        <v>18266</v>
      </c>
      <c r="H3043" s="1" t="s">
        <v>9097</v>
      </c>
      <c r="I3043" s="1">
        <v>2019.0</v>
      </c>
      <c r="J3043" s="1" t="s">
        <v>9076</v>
      </c>
      <c r="K3043" s="1" t="s">
        <v>1116</v>
      </c>
      <c r="L3043" s="1" t="s">
        <v>10469</v>
      </c>
      <c r="M3043" s="1" t="s">
        <v>20810</v>
      </c>
    </row>
    <row r="3044">
      <c r="A3044" s="1" t="s">
        <v>20811</v>
      </c>
      <c r="B3044" s="1" t="s">
        <v>6</v>
      </c>
      <c r="C3044" s="1" t="s">
        <v>3734</v>
      </c>
      <c r="D3044" s="1"/>
      <c r="E3044" s="1" t="s">
        <v>18837</v>
      </c>
      <c r="F3044" s="1" t="s">
        <v>20812</v>
      </c>
      <c r="G3044" s="1" t="s">
        <v>8513</v>
      </c>
      <c r="H3044" s="1" t="s">
        <v>8540</v>
      </c>
      <c r="I3044" s="1">
        <v>2009.0</v>
      </c>
      <c r="J3044" s="1" t="s">
        <v>8515</v>
      </c>
      <c r="K3044" s="1" t="s">
        <v>1204</v>
      </c>
      <c r="L3044" s="1" t="s">
        <v>9990</v>
      </c>
      <c r="M3044" s="1" t="s">
        <v>20813</v>
      </c>
    </row>
    <row r="3045">
      <c r="A3045" s="1" t="s">
        <v>20814</v>
      </c>
      <c r="B3045" s="1" t="s">
        <v>6</v>
      </c>
      <c r="C3045" s="1" t="s">
        <v>3735</v>
      </c>
      <c r="D3045" s="1"/>
      <c r="E3045" s="1" t="s">
        <v>20815</v>
      </c>
      <c r="F3045" s="1" t="s">
        <v>20816</v>
      </c>
      <c r="G3045" s="1" t="s">
        <v>20817</v>
      </c>
      <c r="H3045" s="1" t="s">
        <v>12097</v>
      </c>
      <c r="I3045" s="1">
        <v>2017.0</v>
      </c>
      <c r="J3045" s="1" t="s">
        <v>8493</v>
      </c>
      <c r="K3045" s="1" t="s">
        <v>561</v>
      </c>
      <c r="L3045" s="1" t="s">
        <v>8620</v>
      </c>
      <c r="M3045" s="1" t="s">
        <v>20818</v>
      </c>
    </row>
    <row r="3046">
      <c r="A3046" s="1" t="s">
        <v>20819</v>
      </c>
      <c r="B3046" s="1" t="s">
        <v>6</v>
      </c>
      <c r="C3046" s="1" t="s">
        <v>3736</v>
      </c>
      <c r="D3046" s="1"/>
      <c r="E3046" s="1" t="s">
        <v>20820</v>
      </c>
      <c r="G3046" s="1" t="s">
        <v>8672</v>
      </c>
      <c r="H3046" s="1" t="s">
        <v>20821</v>
      </c>
      <c r="I3046" s="1">
        <v>2018.0</v>
      </c>
      <c r="J3046" s="1" t="s">
        <v>8613</v>
      </c>
      <c r="K3046" s="1" t="s">
        <v>552</v>
      </c>
      <c r="L3046" s="1" t="s">
        <v>8646</v>
      </c>
      <c r="M3046" s="1" t="s">
        <v>20822</v>
      </c>
    </row>
    <row r="3047">
      <c r="A3047" s="1" t="s">
        <v>20823</v>
      </c>
      <c r="B3047" s="1" t="s">
        <v>6</v>
      </c>
      <c r="C3047" s="1" t="s">
        <v>3737</v>
      </c>
      <c r="D3047" s="1"/>
      <c r="E3047" s="1" t="s">
        <v>20824</v>
      </c>
      <c r="F3047" s="1" t="s">
        <v>20825</v>
      </c>
      <c r="G3047" s="1" t="s">
        <v>20826</v>
      </c>
      <c r="H3047" s="1" t="s">
        <v>8749</v>
      </c>
      <c r="I3047" s="1">
        <v>2017.0</v>
      </c>
      <c r="J3047" s="1" t="s">
        <v>8493</v>
      </c>
      <c r="K3047" s="1" t="s">
        <v>894</v>
      </c>
      <c r="L3047" s="1" t="s">
        <v>8620</v>
      </c>
      <c r="M3047" s="1" t="s">
        <v>20827</v>
      </c>
    </row>
    <row r="3048">
      <c r="A3048" s="1" t="s">
        <v>20828</v>
      </c>
      <c r="B3048" s="1" t="s">
        <v>6</v>
      </c>
      <c r="C3048" s="1" t="s">
        <v>3738</v>
      </c>
      <c r="D3048" s="1"/>
      <c r="E3048" s="1" t="s">
        <v>20829</v>
      </c>
      <c r="F3048" s="1" t="s">
        <v>20830</v>
      </c>
      <c r="G3048" s="1" t="s">
        <v>8513</v>
      </c>
      <c r="H3048" s="1" t="s">
        <v>14662</v>
      </c>
      <c r="I3048" s="1">
        <v>2019.0</v>
      </c>
      <c r="J3048" s="1" t="s">
        <v>8547</v>
      </c>
      <c r="K3048" s="1" t="s">
        <v>700</v>
      </c>
      <c r="L3048" s="1" t="s">
        <v>9293</v>
      </c>
      <c r="M3048" s="1" t="s">
        <v>20831</v>
      </c>
    </row>
    <row r="3049">
      <c r="A3049" s="1" t="s">
        <v>20832</v>
      </c>
      <c r="B3049" s="1" t="s">
        <v>6</v>
      </c>
      <c r="C3049" s="1" t="s">
        <v>3739</v>
      </c>
      <c r="D3049" s="1"/>
      <c r="E3049" s="1" t="s">
        <v>16310</v>
      </c>
      <c r="F3049" s="1" t="s">
        <v>20833</v>
      </c>
      <c r="G3049" s="1" t="s">
        <v>12908</v>
      </c>
      <c r="H3049" s="1" t="s">
        <v>20834</v>
      </c>
      <c r="I3049" s="1">
        <v>2008.0</v>
      </c>
      <c r="J3049" s="1" t="s">
        <v>8507</v>
      </c>
      <c r="K3049" s="1" t="s">
        <v>602</v>
      </c>
      <c r="L3049" s="1" t="s">
        <v>8626</v>
      </c>
      <c r="M3049" s="1" t="s">
        <v>20835</v>
      </c>
    </row>
    <row r="3050">
      <c r="A3050" s="1" t="s">
        <v>20836</v>
      </c>
      <c r="B3050" s="1" t="s">
        <v>6</v>
      </c>
      <c r="C3050" s="1" t="s">
        <v>3740</v>
      </c>
      <c r="D3050" s="1"/>
      <c r="E3050" s="1" t="s">
        <v>16310</v>
      </c>
      <c r="F3050" s="1" t="s">
        <v>20837</v>
      </c>
      <c r="G3050" s="1" t="s">
        <v>12908</v>
      </c>
      <c r="H3050" s="1" t="s">
        <v>20834</v>
      </c>
      <c r="I3050" s="1">
        <v>2010.0</v>
      </c>
      <c r="J3050" s="1" t="s">
        <v>8507</v>
      </c>
      <c r="K3050" s="1" t="s">
        <v>805</v>
      </c>
      <c r="L3050" s="1" t="s">
        <v>8873</v>
      </c>
      <c r="M3050" s="1" t="s">
        <v>20838</v>
      </c>
    </row>
    <row r="3051">
      <c r="A3051" s="1" t="s">
        <v>20839</v>
      </c>
      <c r="B3051" s="1" t="s">
        <v>6</v>
      </c>
      <c r="C3051" s="1" t="s">
        <v>3741</v>
      </c>
      <c r="D3051" s="1"/>
      <c r="E3051" s="1" t="s">
        <v>16310</v>
      </c>
      <c r="F3051" s="1" t="s">
        <v>20840</v>
      </c>
      <c r="G3051" s="1" t="s">
        <v>9282</v>
      </c>
      <c r="H3051" s="1" t="s">
        <v>20841</v>
      </c>
      <c r="I3051" s="1">
        <v>2015.0</v>
      </c>
      <c r="J3051" s="1" t="s">
        <v>8515</v>
      </c>
      <c r="K3051" s="1" t="s">
        <v>587</v>
      </c>
      <c r="L3051" s="1" t="s">
        <v>8626</v>
      </c>
      <c r="M3051" s="1" t="s">
        <v>20842</v>
      </c>
    </row>
    <row r="3052">
      <c r="A3052" s="1" t="s">
        <v>20843</v>
      </c>
      <c r="B3052" s="1" t="s">
        <v>6</v>
      </c>
      <c r="C3052" s="1" t="s">
        <v>3742</v>
      </c>
      <c r="D3052" s="1"/>
      <c r="E3052" s="1" t="s">
        <v>16310</v>
      </c>
      <c r="F3052" s="1" t="s">
        <v>20844</v>
      </c>
      <c r="G3052" s="1" t="s">
        <v>12908</v>
      </c>
      <c r="H3052" s="1" t="s">
        <v>20096</v>
      </c>
      <c r="I3052" s="1">
        <v>2019.0</v>
      </c>
      <c r="J3052" s="1" t="s">
        <v>8493</v>
      </c>
      <c r="K3052" s="1" t="s">
        <v>587</v>
      </c>
      <c r="L3052" s="1" t="s">
        <v>8626</v>
      </c>
      <c r="M3052" s="1" t="s">
        <v>20845</v>
      </c>
    </row>
    <row r="3053">
      <c r="A3053" s="1" t="s">
        <v>20846</v>
      </c>
      <c r="B3053" s="1" t="s">
        <v>6</v>
      </c>
      <c r="C3053" s="1" t="s">
        <v>3743</v>
      </c>
      <c r="D3053" s="1"/>
      <c r="E3053" s="1" t="s">
        <v>9015</v>
      </c>
      <c r="F3053" s="1" t="s">
        <v>20847</v>
      </c>
      <c r="G3053" s="1" t="s">
        <v>8545</v>
      </c>
      <c r="H3053" s="1" t="s">
        <v>8965</v>
      </c>
      <c r="I3053" s="1">
        <v>2006.0</v>
      </c>
      <c r="J3053" s="1" t="s">
        <v>9076</v>
      </c>
      <c r="K3053" s="1" t="s">
        <v>886</v>
      </c>
      <c r="L3053" s="1" t="s">
        <v>8620</v>
      </c>
      <c r="M3053" s="1" t="s">
        <v>20848</v>
      </c>
    </row>
    <row r="3054">
      <c r="A3054" s="1" t="s">
        <v>20849</v>
      </c>
      <c r="B3054" s="1" t="s">
        <v>6</v>
      </c>
      <c r="C3054" s="1" t="s">
        <v>3744</v>
      </c>
      <c r="D3054" s="1"/>
      <c r="E3054" s="1" t="s">
        <v>20850</v>
      </c>
      <c r="F3054" s="1" t="s">
        <v>20851</v>
      </c>
      <c r="G3054" s="1" t="s">
        <v>8545</v>
      </c>
      <c r="H3054" s="1" t="s">
        <v>12698</v>
      </c>
      <c r="I3054" s="1">
        <v>2010.0</v>
      </c>
      <c r="J3054" s="1" t="s">
        <v>8547</v>
      </c>
      <c r="K3054" s="1" t="s">
        <v>720</v>
      </c>
      <c r="L3054" s="1" t="s">
        <v>8709</v>
      </c>
      <c r="M3054" s="1" t="s">
        <v>20852</v>
      </c>
    </row>
    <row r="3055">
      <c r="A3055" s="1" t="s">
        <v>20853</v>
      </c>
      <c r="B3055" s="1" t="s">
        <v>7</v>
      </c>
      <c r="C3055" s="1" t="s">
        <v>3745</v>
      </c>
      <c r="F3055" s="1" t="s">
        <v>20854</v>
      </c>
      <c r="G3055" s="1" t="s">
        <v>8655</v>
      </c>
      <c r="H3055" s="1" t="s">
        <v>13282</v>
      </c>
      <c r="I3055" s="1">
        <v>2009.0</v>
      </c>
      <c r="J3055" s="1" t="s">
        <v>8547</v>
      </c>
      <c r="K3055" s="1" t="s">
        <v>536</v>
      </c>
      <c r="L3055" s="1" t="s">
        <v>11281</v>
      </c>
      <c r="M3055" s="1" t="s">
        <v>20855</v>
      </c>
    </row>
    <row r="3056">
      <c r="A3056" s="1" t="s">
        <v>20856</v>
      </c>
      <c r="B3056" s="1" t="s">
        <v>6</v>
      </c>
      <c r="C3056" s="1" t="s">
        <v>3746</v>
      </c>
      <c r="D3056" s="1"/>
      <c r="E3056" s="1" t="s">
        <v>20857</v>
      </c>
      <c r="F3056" s="1" t="s">
        <v>20858</v>
      </c>
      <c r="G3056" s="1" t="s">
        <v>8513</v>
      </c>
      <c r="H3056" s="1" t="s">
        <v>8723</v>
      </c>
      <c r="I3056" s="1">
        <v>2018.0</v>
      </c>
      <c r="J3056" s="1" t="s">
        <v>8547</v>
      </c>
      <c r="K3056" s="1" t="s">
        <v>717</v>
      </c>
      <c r="L3056" s="1" t="s">
        <v>8702</v>
      </c>
      <c r="M3056" s="1" t="s">
        <v>20859</v>
      </c>
    </row>
    <row r="3057">
      <c r="A3057" s="1" t="s">
        <v>20860</v>
      </c>
      <c r="B3057" s="1" t="s">
        <v>6</v>
      </c>
      <c r="C3057" s="1" t="s">
        <v>3747</v>
      </c>
      <c r="D3057" s="1"/>
      <c r="E3057" s="1" t="s">
        <v>20861</v>
      </c>
      <c r="G3057" s="1" t="s">
        <v>9223</v>
      </c>
      <c r="H3057" s="1" t="s">
        <v>9361</v>
      </c>
      <c r="I3057" s="1">
        <v>2019.0</v>
      </c>
      <c r="J3057" s="1" t="s">
        <v>8493</v>
      </c>
      <c r="K3057" s="1" t="s">
        <v>805</v>
      </c>
      <c r="L3057" s="1" t="s">
        <v>8663</v>
      </c>
      <c r="M3057" s="1" t="s">
        <v>20862</v>
      </c>
    </row>
    <row r="3058">
      <c r="A3058" s="1" t="s">
        <v>20863</v>
      </c>
      <c r="B3058" s="1" t="s">
        <v>7</v>
      </c>
      <c r="C3058" s="1" t="s">
        <v>3748</v>
      </c>
      <c r="F3058" s="1" t="s">
        <v>20864</v>
      </c>
      <c r="G3058" s="1" t="s">
        <v>9297</v>
      </c>
      <c r="H3058" s="1" t="s">
        <v>18603</v>
      </c>
      <c r="I3058" s="1">
        <v>2018.0</v>
      </c>
      <c r="J3058" s="1" t="s">
        <v>8547</v>
      </c>
      <c r="K3058" s="1" t="s">
        <v>536</v>
      </c>
      <c r="L3058" s="1" t="s">
        <v>8788</v>
      </c>
      <c r="M3058" s="1" t="s">
        <v>20865</v>
      </c>
    </row>
    <row r="3059">
      <c r="A3059" s="1" t="s">
        <v>20866</v>
      </c>
      <c r="B3059" s="1" t="s">
        <v>6</v>
      </c>
      <c r="C3059" s="1" t="s">
        <v>3749</v>
      </c>
      <c r="D3059" s="1"/>
      <c r="E3059" s="1" t="s">
        <v>20867</v>
      </c>
      <c r="F3059" s="1" t="s">
        <v>20868</v>
      </c>
      <c r="G3059" s="1" t="s">
        <v>8513</v>
      </c>
      <c r="H3059" s="1" t="s">
        <v>20869</v>
      </c>
      <c r="I3059" s="1">
        <v>2014.0</v>
      </c>
      <c r="J3059" s="1" t="s">
        <v>9260</v>
      </c>
      <c r="K3059" s="1" t="s">
        <v>1134</v>
      </c>
      <c r="L3059" s="1" t="s">
        <v>16527</v>
      </c>
      <c r="M3059" s="1" t="s">
        <v>20870</v>
      </c>
    </row>
    <row r="3060">
      <c r="A3060" s="1" t="s">
        <v>20871</v>
      </c>
      <c r="B3060" s="1" t="s">
        <v>7</v>
      </c>
      <c r="C3060" s="1" t="s">
        <v>3750</v>
      </c>
      <c r="F3060" s="1" t="s">
        <v>20872</v>
      </c>
      <c r="G3060" s="1" t="s">
        <v>20873</v>
      </c>
      <c r="H3060" s="1" t="s">
        <v>10022</v>
      </c>
      <c r="I3060" s="1">
        <v>2011.0</v>
      </c>
      <c r="J3060" s="1" t="s">
        <v>9076</v>
      </c>
      <c r="K3060" s="1" t="s">
        <v>571</v>
      </c>
      <c r="L3060" s="1" t="s">
        <v>9093</v>
      </c>
      <c r="M3060" s="1" t="s">
        <v>20874</v>
      </c>
    </row>
    <row r="3061">
      <c r="A3061" s="1" t="s">
        <v>20875</v>
      </c>
      <c r="B3061" s="1" t="s">
        <v>6</v>
      </c>
      <c r="C3061" s="1" t="s">
        <v>3751</v>
      </c>
      <c r="D3061" s="1"/>
      <c r="E3061" s="1" t="s">
        <v>20876</v>
      </c>
      <c r="G3061" s="1" t="s">
        <v>20877</v>
      </c>
      <c r="H3061" s="1" t="s">
        <v>20878</v>
      </c>
      <c r="I3061" s="1">
        <v>2019.0</v>
      </c>
      <c r="J3061" s="1" t="s">
        <v>8493</v>
      </c>
      <c r="K3061" s="1" t="s">
        <v>528</v>
      </c>
      <c r="L3061" s="1" t="s">
        <v>8992</v>
      </c>
      <c r="M3061" s="1" t="s">
        <v>20879</v>
      </c>
    </row>
    <row r="3062">
      <c r="A3062" s="1" t="s">
        <v>20880</v>
      </c>
      <c r="B3062" s="1" t="s">
        <v>6</v>
      </c>
      <c r="C3062" s="1" t="s">
        <v>3752</v>
      </c>
      <c r="D3062" s="1"/>
      <c r="E3062" s="1" t="s">
        <v>20881</v>
      </c>
      <c r="F3062" s="1" t="s">
        <v>20882</v>
      </c>
      <c r="G3062" s="1" t="s">
        <v>8513</v>
      </c>
      <c r="H3062" s="1" t="s">
        <v>10217</v>
      </c>
      <c r="I3062" s="1">
        <v>2018.0</v>
      </c>
      <c r="J3062" s="1" t="s">
        <v>8493</v>
      </c>
      <c r="K3062" s="1" t="s">
        <v>700</v>
      </c>
      <c r="L3062" s="1" t="s">
        <v>8759</v>
      </c>
      <c r="M3062" s="1" t="s">
        <v>20883</v>
      </c>
    </row>
    <row r="3063">
      <c r="A3063" s="1" t="s">
        <v>20884</v>
      </c>
      <c r="B3063" s="1" t="s">
        <v>7</v>
      </c>
      <c r="C3063" s="1" t="s">
        <v>3753</v>
      </c>
      <c r="F3063" s="1" t="s">
        <v>20885</v>
      </c>
      <c r="G3063" s="1" t="s">
        <v>8638</v>
      </c>
      <c r="H3063" s="1" t="s">
        <v>14496</v>
      </c>
      <c r="I3063" s="1">
        <v>2015.0</v>
      </c>
      <c r="J3063" s="1" t="s">
        <v>8493</v>
      </c>
      <c r="K3063" s="1" t="s">
        <v>536</v>
      </c>
      <c r="L3063" s="1" t="s">
        <v>8640</v>
      </c>
      <c r="M3063" s="1" t="s">
        <v>20886</v>
      </c>
    </row>
    <row r="3064">
      <c r="A3064" s="1" t="s">
        <v>20887</v>
      </c>
      <c r="B3064" s="1" t="s">
        <v>6</v>
      </c>
      <c r="C3064" s="1" t="s">
        <v>3754</v>
      </c>
      <c r="D3064" s="1"/>
      <c r="E3064" s="1" t="s">
        <v>20888</v>
      </c>
      <c r="F3064" s="1" t="s">
        <v>20889</v>
      </c>
      <c r="G3064" s="1" t="s">
        <v>14200</v>
      </c>
      <c r="H3064" s="1" t="s">
        <v>11163</v>
      </c>
      <c r="I3064" s="1">
        <v>2018.0</v>
      </c>
      <c r="J3064" s="1" t="s">
        <v>8493</v>
      </c>
      <c r="K3064" s="1" t="s">
        <v>576</v>
      </c>
      <c r="L3064" s="1" t="s">
        <v>8620</v>
      </c>
      <c r="M3064" s="1" t="s">
        <v>20890</v>
      </c>
    </row>
    <row r="3065">
      <c r="A3065" s="1" t="s">
        <v>20891</v>
      </c>
      <c r="B3065" s="1" t="s">
        <v>6</v>
      </c>
      <c r="C3065" s="1" t="s">
        <v>3755</v>
      </c>
      <c r="D3065" s="1"/>
      <c r="E3065" s="1" t="s">
        <v>20892</v>
      </c>
      <c r="F3065" s="1" t="s">
        <v>20893</v>
      </c>
      <c r="G3065" s="1" t="s">
        <v>9545</v>
      </c>
      <c r="H3065" s="1" t="s">
        <v>10294</v>
      </c>
      <c r="I3065" s="1">
        <v>2019.0</v>
      </c>
      <c r="J3065" s="1" t="s">
        <v>8680</v>
      </c>
      <c r="K3065" s="1" t="s">
        <v>582</v>
      </c>
      <c r="L3065" s="1" t="s">
        <v>9784</v>
      </c>
      <c r="M3065" s="1" t="s">
        <v>20894</v>
      </c>
    </row>
    <row r="3066">
      <c r="A3066" s="1" t="s">
        <v>20895</v>
      </c>
      <c r="B3066" s="1" t="s">
        <v>6</v>
      </c>
      <c r="C3066" s="1" t="s">
        <v>3756</v>
      </c>
      <c r="D3066" s="1"/>
      <c r="E3066" s="1" t="s">
        <v>14103</v>
      </c>
      <c r="F3066" s="1" t="s">
        <v>20896</v>
      </c>
      <c r="G3066" s="1" t="s">
        <v>8545</v>
      </c>
      <c r="H3066" s="1" t="s">
        <v>10663</v>
      </c>
      <c r="I3066" s="1">
        <v>2003.0</v>
      </c>
      <c r="J3066" s="1" t="s">
        <v>8613</v>
      </c>
      <c r="K3066" s="1" t="s">
        <v>710</v>
      </c>
      <c r="L3066" s="1" t="s">
        <v>9215</v>
      </c>
      <c r="M3066" s="1" t="s">
        <v>20897</v>
      </c>
    </row>
    <row r="3067">
      <c r="A3067" s="1" t="s">
        <v>20898</v>
      </c>
      <c r="B3067" s="1" t="s">
        <v>6</v>
      </c>
      <c r="C3067" s="1" t="s">
        <v>3757</v>
      </c>
      <c r="D3067" s="1"/>
      <c r="E3067" s="1" t="s">
        <v>20899</v>
      </c>
      <c r="F3067" s="1" t="s">
        <v>20900</v>
      </c>
      <c r="G3067" s="1" t="s">
        <v>8545</v>
      </c>
      <c r="H3067" s="1" t="s">
        <v>8965</v>
      </c>
      <c r="I3067" s="1">
        <v>2015.0</v>
      </c>
      <c r="J3067" s="1" t="s">
        <v>8547</v>
      </c>
      <c r="K3067" s="1" t="s">
        <v>642</v>
      </c>
      <c r="L3067" s="1" t="s">
        <v>8681</v>
      </c>
      <c r="M3067" s="1" t="s">
        <v>20901</v>
      </c>
    </row>
    <row r="3068">
      <c r="A3068" s="1" t="s">
        <v>20902</v>
      </c>
      <c r="B3068" s="1" t="s">
        <v>6</v>
      </c>
      <c r="C3068" s="1" t="s">
        <v>3758</v>
      </c>
      <c r="D3068" s="1"/>
      <c r="E3068" s="1" t="s">
        <v>15660</v>
      </c>
      <c r="F3068" s="1" t="s">
        <v>20903</v>
      </c>
      <c r="G3068" s="1" t="s">
        <v>8545</v>
      </c>
      <c r="H3068" s="1" t="s">
        <v>10663</v>
      </c>
      <c r="I3068" s="1">
        <v>2009.0</v>
      </c>
      <c r="J3068" s="1" t="s">
        <v>8547</v>
      </c>
      <c r="K3068" s="1" t="s">
        <v>879</v>
      </c>
      <c r="L3068" s="1" t="s">
        <v>8772</v>
      </c>
      <c r="M3068" s="1" t="s">
        <v>20904</v>
      </c>
    </row>
    <row r="3069">
      <c r="A3069" s="1" t="s">
        <v>20905</v>
      </c>
      <c r="B3069" s="1" t="s">
        <v>6</v>
      </c>
      <c r="C3069" s="1" t="s">
        <v>3759</v>
      </c>
      <c r="D3069" s="1"/>
      <c r="E3069" s="1" t="s">
        <v>20906</v>
      </c>
      <c r="F3069" s="1" t="s">
        <v>20907</v>
      </c>
      <c r="G3069" s="1" t="s">
        <v>9043</v>
      </c>
      <c r="H3069" s="1" t="s">
        <v>9277</v>
      </c>
      <c r="I3069" s="1">
        <v>2020.0</v>
      </c>
      <c r="J3069" s="1" t="s">
        <v>8493</v>
      </c>
      <c r="K3069" s="1" t="s">
        <v>634</v>
      </c>
      <c r="L3069" s="1" t="s">
        <v>8772</v>
      </c>
      <c r="M3069" s="1" t="s">
        <v>20908</v>
      </c>
    </row>
    <row r="3070">
      <c r="A3070" s="1" t="s">
        <v>20909</v>
      </c>
      <c r="B3070" s="1" t="s">
        <v>6</v>
      </c>
      <c r="C3070" s="1" t="s">
        <v>3760</v>
      </c>
      <c r="D3070" s="1"/>
      <c r="E3070" s="1" t="s">
        <v>20910</v>
      </c>
      <c r="G3070" s="1" t="s">
        <v>8678</v>
      </c>
      <c r="H3070" s="1" t="s">
        <v>15046</v>
      </c>
      <c r="I3070" s="1">
        <v>2018.0</v>
      </c>
      <c r="J3070" s="1" t="s">
        <v>8613</v>
      </c>
      <c r="K3070" s="1" t="s">
        <v>894</v>
      </c>
      <c r="L3070" s="1" t="s">
        <v>17733</v>
      </c>
      <c r="M3070" s="1" t="s">
        <v>20911</v>
      </c>
    </row>
    <row r="3071">
      <c r="A3071" s="1" t="s">
        <v>20912</v>
      </c>
      <c r="B3071" s="1" t="s">
        <v>7</v>
      </c>
      <c r="C3071" s="1" t="s">
        <v>3761</v>
      </c>
      <c r="G3071" s="1" t="s">
        <v>8611</v>
      </c>
      <c r="H3071" s="1" t="s">
        <v>9244</v>
      </c>
      <c r="I3071" s="1">
        <v>2014.0</v>
      </c>
      <c r="J3071" s="1" t="s">
        <v>8613</v>
      </c>
      <c r="K3071" s="1" t="s">
        <v>536</v>
      </c>
      <c r="L3071" s="1" t="s">
        <v>9225</v>
      </c>
      <c r="M3071" s="1" t="s">
        <v>20913</v>
      </c>
    </row>
    <row r="3072">
      <c r="A3072" s="1" t="s">
        <v>20914</v>
      </c>
      <c r="B3072" s="1" t="s">
        <v>6</v>
      </c>
      <c r="C3072" s="1" t="s">
        <v>3762</v>
      </c>
      <c r="D3072" s="1"/>
      <c r="E3072" s="1" t="s">
        <v>20915</v>
      </c>
      <c r="F3072" s="1" t="s">
        <v>20916</v>
      </c>
      <c r="G3072" s="1" t="s">
        <v>8588</v>
      </c>
      <c r="H3072" s="1" t="s">
        <v>9392</v>
      </c>
      <c r="I3072" s="1">
        <v>2017.0</v>
      </c>
      <c r="J3072" s="1" t="s">
        <v>8547</v>
      </c>
      <c r="K3072" s="1" t="s">
        <v>803</v>
      </c>
      <c r="L3072" s="1" t="s">
        <v>8772</v>
      </c>
      <c r="M3072" s="1" t="s">
        <v>20917</v>
      </c>
    </row>
    <row r="3073">
      <c r="A3073" s="1" t="s">
        <v>20918</v>
      </c>
      <c r="B3073" s="1" t="s">
        <v>7</v>
      </c>
      <c r="C3073" s="1" t="s">
        <v>3763</v>
      </c>
      <c r="F3073" s="1" t="s">
        <v>20919</v>
      </c>
      <c r="G3073" s="1" t="s">
        <v>8655</v>
      </c>
      <c r="H3073" s="1" t="s">
        <v>9797</v>
      </c>
      <c r="I3073" s="1">
        <v>2015.0</v>
      </c>
      <c r="J3073" s="1" t="s">
        <v>8493</v>
      </c>
      <c r="K3073" s="1" t="s">
        <v>536</v>
      </c>
      <c r="L3073" s="1" t="s">
        <v>9936</v>
      </c>
      <c r="M3073" s="1" t="s">
        <v>20920</v>
      </c>
    </row>
    <row r="3074">
      <c r="A3074" s="1" t="s">
        <v>20921</v>
      </c>
      <c r="B3074" s="1" t="s">
        <v>6</v>
      </c>
      <c r="C3074" s="1" t="s">
        <v>3764</v>
      </c>
      <c r="D3074" s="1"/>
      <c r="E3074" s="1" t="s">
        <v>20922</v>
      </c>
      <c r="F3074" s="1" t="s">
        <v>20923</v>
      </c>
      <c r="G3074" s="1" t="s">
        <v>8545</v>
      </c>
      <c r="H3074" s="1" t="s">
        <v>8965</v>
      </c>
      <c r="I3074" s="1">
        <v>2013.0</v>
      </c>
      <c r="J3074" s="1" t="s">
        <v>8493</v>
      </c>
      <c r="K3074" s="1" t="s">
        <v>660</v>
      </c>
      <c r="L3074" s="1" t="s">
        <v>9892</v>
      </c>
      <c r="M3074" s="1" t="s">
        <v>20924</v>
      </c>
    </row>
    <row r="3075">
      <c r="A3075" s="1" t="s">
        <v>20925</v>
      </c>
      <c r="B3075" s="1" t="s">
        <v>6</v>
      </c>
      <c r="C3075" s="1" t="s">
        <v>3765</v>
      </c>
      <c r="D3075" s="1"/>
      <c r="E3075" s="1" t="s">
        <v>20926</v>
      </c>
      <c r="F3075" s="1" t="s">
        <v>20927</v>
      </c>
      <c r="G3075" s="1" t="s">
        <v>8513</v>
      </c>
      <c r="H3075" s="1" t="s">
        <v>9397</v>
      </c>
      <c r="I3075" s="1">
        <v>2017.0</v>
      </c>
      <c r="J3075" s="1" t="s">
        <v>8507</v>
      </c>
      <c r="K3075" s="1" t="s">
        <v>673</v>
      </c>
      <c r="L3075" s="1" t="s">
        <v>8913</v>
      </c>
      <c r="M3075" s="1" t="s">
        <v>20928</v>
      </c>
    </row>
    <row r="3076">
      <c r="A3076" s="1" t="s">
        <v>20929</v>
      </c>
      <c r="B3076" s="1" t="s">
        <v>6</v>
      </c>
      <c r="C3076" s="1" t="s">
        <v>3766</v>
      </c>
      <c r="D3076" s="1"/>
      <c r="E3076" s="1" t="s">
        <v>20930</v>
      </c>
      <c r="G3076" s="1" t="s">
        <v>20931</v>
      </c>
      <c r="H3076" s="1" t="s">
        <v>9723</v>
      </c>
      <c r="I3076" s="1">
        <v>2019.0</v>
      </c>
      <c r="J3076" s="1" t="s">
        <v>8493</v>
      </c>
      <c r="K3076" s="1" t="s">
        <v>886</v>
      </c>
      <c r="L3076" s="1" t="s">
        <v>8646</v>
      </c>
      <c r="M3076" s="1" t="s">
        <v>20932</v>
      </c>
    </row>
    <row r="3077">
      <c r="A3077" s="1" t="s">
        <v>20933</v>
      </c>
      <c r="B3077" s="1" t="s">
        <v>6</v>
      </c>
      <c r="C3077" s="1" t="s">
        <v>3767</v>
      </c>
      <c r="D3077" s="1"/>
      <c r="E3077" s="1" t="s">
        <v>9649</v>
      </c>
      <c r="F3077" s="1" t="s">
        <v>20934</v>
      </c>
      <c r="G3077" s="1" t="s">
        <v>9545</v>
      </c>
      <c r="H3077" s="1" t="s">
        <v>9651</v>
      </c>
      <c r="I3077" s="1">
        <v>2013.0</v>
      </c>
      <c r="J3077" s="1" t="s">
        <v>8613</v>
      </c>
      <c r="K3077" s="1" t="s">
        <v>886</v>
      </c>
      <c r="L3077" s="1" t="s">
        <v>8772</v>
      </c>
      <c r="M3077" s="1" t="s">
        <v>20935</v>
      </c>
    </row>
    <row r="3078">
      <c r="A3078" s="1" t="s">
        <v>20936</v>
      </c>
      <c r="B3078" s="1" t="s">
        <v>6</v>
      </c>
      <c r="C3078" s="1" t="s">
        <v>3768</v>
      </c>
      <c r="D3078" s="1"/>
      <c r="E3078" s="1" t="s">
        <v>19744</v>
      </c>
      <c r="F3078" s="1" t="s">
        <v>20937</v>
      </c>
      <c r="G3078" s="1" t="s">
        <v>8513</v>
      </c>
      <c r="H3078" s="1" t="s">
        <v>10069</v>
      </c>
      <c r="I3078" s="1">
        <v>1995.0</v>
      </c>
      <c r="J3078" s="1" t="s">
        <v>9260</v>
      </c>
      <c r="K3078" s="1" t="s">
        <v>620</v>
      </c>
      <c r="L3078" s="1" t="s">
        <v>9104</v>
      </c>
      <c r="M3078" s="1" t="s">
        <v>20938</v>
      </c>
    </row>
    <row r="3079">
      <c r="A3079" s="1" t="s">
        <v>20939</v>
      </c>
      <c r="B3079" s="1" t="s">
        <v>7</v>
      </c>
      <c r="C3079" s="1" t="s">
        <v>3769</v>
      </c>
      <c r="F3079" s="1" t="s">
        <v>20940</v>
      </c>
      <c r="G3079" s="1" t="s">
        <v>8513</v>
      </c>
      <c r="H3079" s="1" t="s">
        <v>8569</v>
      </c>
      <c r="I3079" s="1">
        <v>2019.0</v>
      </c>
      <c r="J3079" s="1" t="s">
        <v>8493</v>
      </c>
      <c r="K3079" s="1" t="s">
        <v>536</v>
      </c>
      <c r="L3079" s="1" t="s">
        <v>8668</v>
      </c>
      <c r="M3079" s="1" t="s">
        <v>20941</v>
      </c>
    </row>
    <row r="3080">
      <c r="A3080" s="1" t="s">
        <v>20942</v>
      </c>
      <c r="B3080" s="1" t="s">
        <v>6</v>
      </c>
      <c r="C3080" s="1" t="s">
        <v>3770</v>
      </c>
      <c r="D3080" s="1"/>
      <c r="E3080" s="1" t="s">
        <v>20943</v>
      </c>
      <c r="F3080" s="1" t="s">
        <v>20944</v>
      </c>
      <c r="H3080" s="1" t="s">
        <v>10531</v>
      </c>
      <c r="I3080" s="1">
        <v>2012.0</v>
      </c>
      <c r="J3080" s="1" t="s">
        <v>8547</v>
      </c>
      <c r="K3080" s="1" t="s">
        <v>620</v>
      </c>
      <c r="L3080" s="1" t="s">
        <v>9215</v>
      </c>
      <c r="M3080" s="1" t="s">
        <v>20945</v>
      </c>
    </row>
    <row r="3081">
      <c r="A3081" s="1" t="s">
        <v>20946</v>
      </c>
      <c r="B3081" s="1" t="s">
        <v>6</v>
      </c>
      <c r="C3081" s="1" t="s">
        <v>3771</v>
      </c>
      <c r="D3081" s="1"/>
      <c r="E3081" s="1" t="s">
        <v>20947</v>
      </c>
      <c r="F3081" s="1" t="s">
        <v>20948</v>
      </c>
      <c r="G3081" s="1" t="s">
        <v>8588</v>
      </c>
      <c r="H3081" s="1" t="s">
        <v>20949</v>
      </c>
      <c r="I3081" s="1">
        <v>2016.0</v>
      </c>
      <c r="J3081" s="1" t="s">
        <v>8493</v>
      </c>
      <c r="K3081" s="1" t="s">
        <v>914</v>
      </c>
      <c r="L3081" s="1" t="s">
        <v>8772</v>
      </c>
      <c r="M3081" s="1" t="s">
        <v>20950</v>
      </c>
    </row>
    <row r="3082">
      <c r="A3082" s="1" t="s">
        <v>20951</v>
      </c>
      <c r="B3082" s="1" t="s">
        <v>6</v>
      </c>
      <c r="C3082" s="1" t="s">
        <v>3772</v>
      </c>
      <c r="D3082" s="1"/>
      <c r="E3082" s="1" t="s">
        <v>20952</v>
      </c>
      <c r="F3082" s="1" t="s">
        <v>20953</v>
      </c>
      <c r="G3082" s="1" t="s">
        <v>8722</v>
      </c>
      <c r="H3082" s="1" t="s">
        <v>12992</v>
      </c>
      <c r="I3082" s="1">
        <v>2015.0</v>
      </c>
      <c r="J3082" s="1" t="s">
        <v>8493</v>
      </c>
      <c r="K3082" s="1" t="s">
        <v>552</v>
      </c>
      <c r="L3082" s="1" t="s">
        <v>8772</v>
      </c>
      <c r="M3082" s="1" t="s">
        <v>20954</v>
      </c>
    </row>
    <row r="3083">
      <c r="A3083" s="1" t="s">
        <v>20955</v>
      </c>
      <c r="B3083" s="1" t="s">
        <v>7</v>
      </c>
      <c r="C3083" s="1" t="s">
        <v>3773</v>
      </c>
      <c r="F3083" s="1" t="s">
        <v>20956</v>
      </c>
      <c r="G3083" s="1" t="s">
        <v>8655</v>
      </c>
      <c r="H3083" s="1" t="s">
        <v>20957</v>
      </c>
      <c r="I3083" s="1">
        <v>2020.0</v>
      </c>
      <c r="J3083" s="1" t="s">
        <v>8493</v>
      </c>
      <c r="K3083" s="1" t="s">
        <v>536</v>
      </c>
      <c r="L3083" s="1" t="s">
        <v>8836</v>
      </c>
      <c r="M3083" s="1" t="s">
        <v>20958</v>
      </c>
    </row>
    <row r="3084">
      <c r="A3084" s="1" t="s">
        <v>20959</v>
      </c>
      <c r="B3084" s="1" t="s">
        <v>6</v>
      </c>
      <c r="C3084" s="1" t="s">
        <v>3774</v>
      </c>
      <c r="D3084" s="1"/>
      <c r="E3084" s="1" t="s">
        <v>9047</v>
      </c>
      <c r="F3084" s="1" t="s">
        <v>20960</v>
      </c>
      <c r="G3084" s="1" t="s">
        <v>8534</v>
      </c>
      <c r="H3084" s="1" t="s">
        <v>9615</v>
      </c>
      <c r="I3084" s="1">
        <v>2017.0</v>
      </c>
      <c r="J3084" s="1" t="s">
        <v>8547</v>
      </c>
      <c r="K3084" s="1" t="s">
        <v>573</v>
      </c>
      <c r="L3084" s="1" t="s">
        <v>9215</v>
      </c>
      <c r="M3084" s="1" t="s">
        <v>20961</v>
      </c>
    </row>
    <row r="3085">
      <c r="A3085" s="1" t="s">
        <v>20962</v>
      </c>
      <c r="B3085" s="1" t="s">
        <v>7</v>
      </c>
      <c r="C3085" s="1" t="s">
        <v>3775</v>
      </c>
      <c r="F3085" s="1" t="s">
        <v>20963</v>
      </c>
      <c r="G3085" s="1" t="s">
        <v>8655</v>
      </c>
      <c r="H3085" s="1" t="s">
        <v>14496</v>
      </c>
      <c r="I3085" s="1">
        <v>2020.0</v>
      </c>
      <c r="J3085" s="1" t="s">
        <v>8493</v>
      </c>
      <c r="K3085" s="1" t="s">
        <v>536</v>
      </c>
      <c r="L3085" s="1" t="s">
        <v>11234</v>
      </c>
      <c r="M3085" s="1" t="s">
        <v>20964</v>
      </c>
    </row>
    <row r="3086">
      <c r="A3086" s="1" t="s">
        <v>20965</v>
      </c>
      <c r="B3086" s="1" t="s">
        <v>6</v>
      </c>
      <c r="C3086" s="1" t="s">
        <v>3776</v>
      </c>
      <c r="D3086" s="1"/>
      <c r="E3086" s="1" t="s">
        <v>20966</v>
      </c>
      <c r="F3086" s="1" t="s">
        <v>20967</v>
      </c>
      <c r="G3086" s="1" t="s">
        <v>8545</v>
      </c>
      <c r="H3086" s="1" t="s">
        <v>17352</v>
      </c>
      <c r="I3086" s="1">
        <v>2017.0</v>
      </c>
      <c r="J3086" s="1" t="s">
        <v>8493</v>
      </c>
      <c r="K3086" s="1" t="s">
        <v>587</v>
      </c>
      <c r="L3086" s="1" t="s">
        <v>8590</v>
      </c>
      <c r="M3086" s="1" t="s">
        <v>20968</v>
      </c>
    </row>
    <row r="3087">
      <c r="A3087" s="1" t="s">
        <v>20969</v>
      </c>
      <c r="B3087" s="1" t="s">
        <v>6</v>
      </c>
      <c r="C3087" s="1" t="s">
        <v>3777</v>
      </c>
      <c r="D3087" s="1"/>
      <c r="E3087" s="1" t="s">
        <v>20970</v>
      </c>
      <c r="F3087" s="1" t="s">
        <v>20971</v>
      </c>
      <c r="G3087" s="1" t="s">
        <v>8513</v>
      </c>
      <c r="H3087" s="1" t="s">
        <v>15200</v>
      </c>
      <c r="I3087" s="1">
        <v>2014.0</v>
      </c>
      <c r="J3087" s="1" t="s">
        <v>8645</v>
      </c>
      <c r="K3087" s="1" t="s">
        <v>894</v>
      </c>
      <c r="L3087" s="1" t="s">
        <v>8702</v>
      </c>
      <c r="M3087" s="1" t="s">
        <v>20972</v>
      </c>
    </row>
    <row r="3088">
      <c r="A3088" s="1" t="s">
        <v>20973</v>
      </c>
      <c r="B3088" s="1" t="s">
        <v>6</v>
      </c>
      <c r="C3088" s="1" t="s">
        <v>3778</v>
      </c>
      <c r="D3088" s="1"/>
      <c r="E3088" s="1" t="s">
        <v>20542</v>
      </c>
      <c r="F3088" s="1" t="s">
        <v>20974</v>
      </c>
      <c r="G3088" s="1" t="s">
        <v>8588</v>
      </c>
      <c r="H3088" s="1" t="s">
        <v>10195</v>
      </c>
      <c r="I3088" s="1">
        <v>2015.0</v>
      </c>
      <c r="J3088" s="1" t="s">
        <v>8613</v>
      </c>
      <c r="K3088" s="1" t="s">
        <v>1377</v>
      </c>
      <c r="L3088" s="1" t="s">
        <v>8681</v>
      </c>
      <c r="M3088" s="1" t="s">
        <v>20975</v>
      </c>
    </row>
    <row r="3089">
      <c r="A3089" s="1" t="s">
        <v>20976</v>
      </c>
      <c r="B3089" s="1" t="s">
        <v>7</v>
      </c>
      <c r="C3089" s="1" t="s">
        <v>3779</v>
      </c>
      <c r="F3089" s="1" t="s">
        <v>20977</v>
      </c>
      <c r="G3089" s="1" t="s">
        <v>8513</v>
      </c>
      <c r="H3089" s="1" t="s">
        <v>14810</v>
      </c>
      <c r="I3089" s="1">
        <v>2019.0</v>
      </c>
      <c r="J3089" s="1" t="s">
        <v>8493</v>
      </c>
      <c r="K3089" s="1" t="s">
        <v>1044</v>
      </c>
      <c r="L3089" s="1" t="s">
        <v>20978</v>
      </c>
      <c r="M3089" s="1" t="s">
        <v>20979</v>
      </c>
    </row>
    <row r="3090">
      <c r="A3090" s="1" t="s">
        <v>20980</v>
      </c>
      <c r="B3090" s="1" t="s">
        <v>7</v>
      </c>
      <c r="C3090" s="1" t="s">
        <v>3780</v>
      </c>
      <c r="F3090" s="1" t="s">
        <v>20981</v>
      </c>
      <c r="G3090" s="1" t="s">
        <v>9223</v>
      </c>
      <c r="H3090" s="1" t="s">
        <v>13739</v>
      </c>
      <c r="I3090" s="1">
        <v>2020.0</v>
      </c>
      <c r="J3090" s="1" t="s">
        <v>8807</v>
      </c>
      <c r="K3090" s="1" t="s">
        <v>536</v>
      </c>
      <c r="L3090" s="1" t="s">
        <v>9093</v>
      </c>
      <c r="M3090" s="1" t="s">
        <v>20982</v>
      </c>
    </row>
    <row r="3091">
      <c r="A3091" s="1" t="s">
        <v>20983</v>
      </c>
      <c r="B3091" s="1" t="s">
        <v>6</v>
      </c>
      <c r="C3091" s="1" t="s">
        <v>3781</v>
      </c>
      <c r="D3091" s="1"/>
      <c r="E3091" s="1" t="s">
        <v>20984</v>
      </c>
      <c r="F3091" s="1" t="s">
        <v>20985</v>
      </c>
      <c r="H3091" s="1" t="s">
        <v>8619</v>
      </c>
      <c r="I3091" s="1">
        <v>2018.0</v>
      </c>
      <c r="J3091" s="1" t="s">
        <v>9076</v>
      </c>
      <c r="K3091" s="1" t="s">
        <v>758</v>
      </c>
      <c r="L3091" s="1" t="s">
        <v>9272</v>
      </c>
      <c r="M3091" s="1" t="s">
        <v>20986</v>
      </c>
    </row>
    <row r="3092">
      <c r="A3092" s="1" t="s">
        <v>20987</v>
      </c>
      <c r="B3092" s="1" t="s">
        <v>7</v>
      </c>
      <c r="C3092" s="1" t="s">
        <v>3782</v>
      </c>
      <c r="F3092" s="1" t="s">
        <v>20988</v>
      </c>
      <c r="G3092" s="1" t="s">
        <v>20989</v>
      </c>
      <c r="H3092" s="1" t="s">
        <v>20990</v>
      </c>
      <c r="I3092" s="1">
        <v>2020.0</v>
      </c>
      <c r="J3092" s="1" t="s">
        <v>8547</v>
      </c>
      <c r="K3092" s="1" t="s">
        <v>536</v>
      </c>
      <c r="L3092" s="1" t="s">
        <v>9631</v>
      </c>
      <c r="M3092" s="1" t="s">
        <v>20991</v>
      </c>
    </row>
    <row r="3093">
      <c r="A3093" s="1" t="s">
        <v>20992</v>
      </c>
      <c r="B3093" s="1" t="s">
        <v>6</v>
      </c>
      <c r="C3093" s="1" t="s">
        <v>3783</v>
      </c>
      <c r="D3093" s="1"/>
      <c r="E3093" s="1" t="s">
        <v>9889</v>
      </c>
      <c r="F3093" s="1" t="s">
        <v>20993</v>
      </c>
      <c r="G3093" s="1" t="s">
        <v>8545</v>
      </c>
      <c r="H3093" s="1" t="s">
        <v>16679</v>
      </c>
      <c r="I3093" s="1">
        <v>1986.0</v>
      </c>
      <c r="J3093" s="1" t="s">
        <v>8547</v>
      </c>
      <c r="K3093" s="1" t="s">
        <v>993</v>
      </c>
      <c r="L3093" s="1" t="s">
        <v>8873</v>
      </c>
      <c r="M3093" s="1" t="s">
        <v>20994</v>
      </c>
    </row>
    <row r="3094">
      <c r="A3094" s="1" t="s">
        <v>20995</v>
      </c>
      <c r="B3094" s="1" t="s">
        <v>6</v>
      </c>
      <c r="C3094" s="1" t="s">
        <v>3784</v>
      </c>
      <c r="D3094" s="1"/>
      <c r="E3094" s="1" t="s">
        <v>20996</v>
      </c>
      <c r="F3094" s="1" t="s">
        <v>20997</v>
      </c>
      <c r="G3094" s="1" t="s">
        <v>8545</v>
      </c>
      <c r="H3094" s="1" t="s">
        <v>9017</v>
      </c>
      <c r="I3094" s="1">
        <v>2006.0</v>
      </c>
      <c r="J3094" s="1" t="s">
        <v>8547</v>
      </c>
      <c r="K3094" s="1" t="s">
        <v>1103</v>
      </c>
      <c r="L3094" s="1" t="s">
        <v>8681</v>
      </c>
      <c r="M3094" s="1" t="s">
        <v>20998</v>
      </c>
    </row>
    <row r="3095">
      <c r="A3095" s="1" t="s">
        <v>20999</v>
      </c>
      <c r="B3095" s="1" t="s">
        <v>6</v>
      </c>
      <c r="C3095" s="1" t="s">
        <v>3785</v>
      </c>
      <c r="D3095" s="1"/>
      <c r="E3095" s="1" t="s">
        <v>21000</v>
      </c>
      <c r="F3095" s="1" t="s">
        <v>21001</v>
      </c>
      <c r="G3095" s="1" t="s">
        <v>8545</v>
      </c>
      <c r="H3095" s="1" t="s">
        <v>15711</v>
      </c>
      <c r="I3095" s="1">
        <v>2008.0</v>
      </c>
      <c r="J3095" s="1" t="s">
        <v>8547</v>
      </c>
      <c r="K3095" s="1" t="s">
        <v>1021</v>
      </c>
      <c r="L3095" s="1" t="s">
        <v>9215</v>
      </c>
      <c r="M3095" s="1" t="s">
        <v>21002</v>
      </c>
    </row>
    <row r="3096">
      <c r="A3096" s="1" t="s">
        <v>21003</v>
      </c>
      <c r="B3096" s="1" t="s">
        <v>6</v>
      </c>
      <c r="C3096" s="1" t="s">
        <v>3786</v>
      </c>
      <c r="D3096" s="1"/>
      <c r="E3096" s="1" t="s">
        <v>19678</v>
      </c>
      <c r="F3096" s="1" t="s">
        <v>21004</v>
      </c>
      <c r="G3096" s="1" t="s">
        <v>8545</v>
      </c>
      <c r="H3096" s="1" t="s">
        <v>21005</v>
      </c>
      <c r="I3096" s="1">
        <v>2017.0</v>
      </c>
      <c r="J3096" s="1" t="s">
        <v>8493</v>
      </c>
      <c r="K3096" s="1" t="s">
        <v>766</v>
      </c>
      <c r="L3096" s="1" t="s">
        <v>8772</v>
      </c>
      <c r="M3096" s="1" t="s">
        <v>21006</v>
      </c>
    </row>
    <row r="3097">
      <c r="A3097" s="1" t="s">
        <v>21007</v>
      </c>
      <c r="B3097" s="1" t="s">
        <v>6</v>
      </c>
      <c r="C3097" s="1" t="s">
        <v>3787</v>
      </c>
      <c r="D3097" s="1"/>
      <c r="E3097" s="1" t="s">
        <v>19678</v>
      </c>
      <c r="F3097" s="1" t="s">
        <v>21008</v>
      </c>
      <c r="G3097" s="1" t="s">
        <v>8545</v>
      </c>
      <c r="H3097" s="1" t="s">
        <v>10663</v>
      </c>
      <c r="I3097" s="1">
        <v>2007.0</v>
      </c>
      <c r="J3097" s="1" t="s">
        <v>8547</v>
      </c>
      <c r="K3097" s="1" t="s">
        <v>544</v>
      </c>
      <c r="L3097" s="1" t="s">
        <v>9215</v>
      </c>
      <c r="M3097" s="1" t="s">
        <v>21009</v>
      </c>
    </row>
    <row r="3098">
      <c r="A3098" s="1" t="s">
        <v>21010</v>
      </c>
      <c r="B3098" s="1" t="s">
        <v>6</v>
      </c>
      <c r="C3098" s="1" t="s">
        <v>3788</v>
      </c>
      <c r="D3098" s="1"/>
      <c r="E3098" s="1" t="s">
        <v>21011</v>
      </c>
      <c r="F3098" s="1" t="s">
        <v>21012</v>
      </c>
      <c r="G3098" s="1" t="s">
        <v>11218</v>
      </c>
      <c r="H3098" s="1" t="s">
        <v>12916</v>
      </c>
      <c r="I3098" s="1">
        <v>2013.0</v>
      </c>
      <c r="J3098" s="1" t="s">
        <v>9260</v>
      </c>
      <c r="K3098" s="1" t="s">
        <v>528</v>
      </c>
      <c r="L3098" s="1" t="s">
        <v>11928</v>
      </c>
      <c r="M3098" s="1" t="s">
        <v>21013</v>
      </c>
    </row>
    <row r="3099">
      <c r="A3099" s="1" t="s">
        <v>21014</v>
      </c>
      <c r="B3099" s="1" t="s">
        <v>6</v>
      </c>
      <c r="C3099" s="1" t="s">
        <v>3789</v>
      </c>
      <c r="D3099" s="1"/>
      <c r="E3099" s="1" t="s">
        <v>21015</v>
      </c>
      <c r="G3099" s="1" t="s">
        <v>8672</v>
      </c>
      <c r="H3099" s="1" t="s">
        <v>13090</v>
      </c>
      <c r="I3099" s="1">
        <v>2018.0</v>
      </c>
      <c r="J3099" s="1" t="s">
        <v>8493</v>
      </c>
      <c r="K3099" s="1" t="s">
        <v>694</v>
      </c>
      <c r="L3099" s="1" t="s">
        <v>8702</v>
      </c>
      <c r="M3099" s="1" t="s">
        <v>21016</v>
      </c>
    </row>
    <row r="3100">
      <c r="A3100" s="1" t="s">
        <v>21017</v>
      </c>
      <c r="B3100" s="1" t="s">
        <v>7</v>
      </c>
      <c r="C3100" s="1" t="s">
        <v>3790</v>
      </c>
      <c r="D3100" s="1"/>
      <c r="E3100" s="1" t="s">
        <v>21018</v>
      </c>
      <c r="F3100" s="1" t="s">
        <v>21019</v>
      </c>
      <c r="G3100" s="1" t="s">
        <v>19817</v>
      </c>
      <c r="H3100" s="1" t="s">
        <v>21020</v>
      </c>
      <c r="I3100" s="1">
        <v>2016.0</v>
      </c>
      <c r="J3100" s="1" t="s">
        <v>8493</v>
      </c>
      <c r="K3100" s="1" t="s">
        <v>536</v>
      </c>
      <c r="L3100" s="1" t="s">
        <v>8565</v>
      </c>
      <c r="M3100" s="1" t="s">
        <v>21021</v>
      </c>
    </row>
    <row r="3101">
      <c r="A3101" s="1" t="s">
        <v>21022</v>
      </c>
      <c r="B3101" s="1" t="s">
        <v>6</v>
      </c>
      <c r="C3101" s="1" t="s">
        <v>3791</v>
      </c>
      <c r="D3101" s="1"/>
      <c r="E3101" s="1" t="s">
        <v>21023</v>
      </c>
      <c r="F3101" s="1" t="s">
        <v>21024</v>
      </c>
      <c r="G3101" s="1" t="s">
        <v>8611</v>
      </c>
      <c r="H3101" s="1" t="s">
        <v>21025</v>
      </c>
      <c r="I3101" s="1">
        <v>2017.0</v>
      </c>
      <c r="J3101" s="1" t="s">
        <v>8493</v>
      </c>
      <c r="K3101" s="1" t="s">
        <v>758</v>
      </c>
      <c r="L3101" s="1" t="s">
        <v>9641</v>
      </c>
      <c r="M3101" s="1" t="s">
        <v>21026</v>
      </c>
    </row>
    <row r="3102">
      <c r="A3102" s="1" t="s">
        <v>21027</v>
      </c>
      <c r="B3102" s="1" t="s">
        <v>6</v>
      </c>
      <c r="C3102" s="1" t="s">
        <v>3792</v>
      </c>
      <c r="D3102" s="1"/>
      <c r="E3102" s="1" t="s">
        <v>21028</v>
      </c>
      <c r="F3102" s="1" t="s">
        <v>21029</v>
      </c>
      <c r="G3102" s="1" t="s">
        <v>8611</v>
      </c>
      <c r="H3102" s="1" t="s">
        <v>21030</v>
      </c>
      <c r="I3102" s="1">
        <v>2019.0</v>
      </c>
      <c r="J3102" s="1" t="s">
        <v>8493</v>
      </c>
      <c r="K3102" s="1" t="s">
        <v>1196</v>
      </c>
      <c r="L3102" s="1" t="s">
        <v>9641</v>
      </c>
      <c r="M3102" s="1" t="s">
        <v>21031</v>
      </c>
    </row>
    <row r="3103">
      <c r="A3103" s="1" t="s">
        <v>21032</v>
      </c>
      <c r="B3103" s="1" t="s">
        <v>6</v>
      </c>
      <c r="C3103" s="1" t="s">
        <v>3793</v>
      </c>
      <c r="D3103" s="1"/>
      <c r="E3103" s="1" t="s">
        <v>21033</v>
      </c>
      <c r="F3103" s="1" t="s">
        <v>21024</v>
      </c>
      <c r="G3103" s="1" t="s">
        <v>8611</v>
      </c>
      <c r="H3103" s="1" t="s">
        <v>20096</v>
      </c>
      <c r="I3103" s="1">
        <v>2020.0</v>
      </c>
      <c r="J3103" s="1" t="s">
        <v>8493</v>
      </c>
      <c r="K3103" s="1" t="s">
        <v>1303</v>
      </c>
      <c r="L3103" s="1" t="s">
        <v>9641</v>
      </c>
      <c r="M3103" s="1" t="s">
        <v>21034</v>
      </c>
    </row>
    <row r="3104">
      <c r="A3104" s="1" t="s">
        <v>21035</v>
      </c>
      <c r="B3104" s="1" t="s">
        <v>7</v>
      </c>
      <c r="C3104" s="1" t="s">
        <v>3794</v>
      </c>
      <c r="F3104" s="1" t="s">
        <v>21036</v>
      </c>
      <c r="G3104" s="1" t="s">
        <v>8611</v>
      </c>
      <c r="H3104" s="1" t="s">
        <v>21037</v>
      </c>
      <c r="I3104" s="1">
        <v>2020.0</v>
      </c>
      <c r="J3104" s="1" t="s">
        <v>8493</v>
      </c>
      <c r="K3104" s="1" t="s">
        <v>526</v>
      </c>
      <c r="L3104" s="1" t="s">
        <v>10112</v>
      </c>
      <c r="M3104" s="1" t="s">
        <v>21038</v>
      </c>
    </row>
    <row r="3105">
      <c r="A3105" s="1" t="s">
        <v>21039</v>
      </c>
      <c r="B3105" s="1" t="s">
        <v>6</v>
      </c>
      <c r="C3105" s="1" t="s">
        <v>3795</v>
      </c>
      <c r="D3105" s="1"/>
      <c r="E3105" s="1" t="s">
        <v>16075</v>
      </c>
      <c r="F3105" s="1" t="s">
        <v>21040</v>
      </c>
      <c r="G3105" s="1" t="s">
        <v>8513</v>
      </c>
      <c r="H3105" s="1" t="s">
        <v>9033</v>
      </c>
      <c r="I3105" s="1">
        <v>1997.0</v>
      </c>
      <c r="J3105" s="1" t="s">
        <v>8507</v>
      </c>
      <c r="K3105" s="1" t="s">
        <v>881</v>
      </c>
      <c r="L3105" s="1" t="s">
        <v>8559</v>
      </c>
      <c r="M3105" s="1" t="s">
        <v>21041</v>
      </c>
    </row>
    <row r="3106">
      <c r="A3106" s="1" t="s">
        <v>21042</v>
      </c>
      <c r="B3106" s="1" t="s">
        <v>6</v>
      </c>
      <c r="C3106" s="1" t="s">
        <v>3796</v>
      </c>
      <c r="D3106" s="1"/>
      <c r="E3106" s="1" t="s">
        <v>10693</v>
      </c>
      <c r="F3106" s="1" t="s">
        <v>10694</v>
      </c>
      <c r="G3106" s="1" t="s">
        <v>8611</v>
      </c>
      <c r="H3106" s="1" t="s">
        <v>9891</v>
      </c>
      <c r="I3106" s="1">
        <v>2017.0</v>
      </c>
      <c r="J3106" s="1" t="s">
        <v>8613</v>
      </c>
      <c r="K3106" s="1" t="s">
        <v>616</v>
      </c>
      <c r="L3106" s="1" t="s">
        <v>8646</v>
      </c>
      <c r="M3106" s="1" t="s">
        <v>21043</v>
      </c>
    </row>
    <row r="3107">
      <c r="A3107" s="1" t="s">
        <v>21044</v>
      </c>
      <c r="B3107" s="1" t="s">
        <v>6</v>
      </c>
      <c r="C3107" s="1" t="s">
        <v>3797</v>
      </c>
      <c r="D3107" s="1"/>
      <c r="E3107" s="1" t="s">
        <v>21045</v>
      </c>
      <c r="F3107" s="1" t="s">
        <v>21046</v>
      </c>
      <c r="G3107" s="1" t="s">
        <v>12739</v>
      </c>
      <c r="H3107" s="1" t="s">
        <v>21047</v>
      </c>
      <c r="I3107" s="1">
        <v>2015.0</v>
      </c>
      <c r="J3107" s="1" t="s">
        <v>8547</v>
      </c>
      <c r="K3107" s="1" t="s">
        <v>673</v>
      </c>
      <c r="L3107" s="1" t="s">
        <v>8709</v>
      </c>
      <c r="M3107" s="1" t="s">
        <v>21048</v>
      </c>
    </row>
    <row r="3108">
      <c r="A3108" s="1" t="s">
        <v>21049</v>
      </c>
      <c r="B3108" s="1" t="s">
        <v>6</v>
      </c>
      <c r="C3108" s="1" t="s">
        <v>3798</v>
      </c>
      <c r="D3108" s="1"/>
      <c r="E3108" s="1" t="s">
        <v>20054</v>
      </c>
      <c r="F3108" s="1" t="s">
        <v>21050</v>
      </c>
      <c r="G3108" s="1" t="s">
        <v>8513</v>
      </c>
      <c r="H3108" s="1" t="s">
        <v>21051</v>
      </c>
      <c r="I3108" s="1">
        <v>2019.0</v>
      </c>
      <c r="J3108" s="1" t="s">
        <v>8507</v>
      </c>
      <c r="K3108" s="1" t="s">
        <v>580</v>
      </c>
      <c r="L3108" s="1" t="s">
        <v>9494</v>
      </c>
      <c r="M3108" s="1" t="s">
        <v>21052</v>
      </c>
    </row>
    <row r="3109">
      <c r="A3109" s="1" t="s">
        <v>21053</v>
      </c>
      <c r="B3109" s="1" t="s">
        <v>6</v>
      </c>
      <c r="C3109" s="1" t="s">
        <v>3799</v>
      </c>
      <c r="D3109" s="1"/>
      <c r="E3109" s="1" t="s">
        <v>21054</v>
      </c>
      <c r="F3109" s="1" t="s">
        <v>21055</v>
      </c>
      <c r="G3109" s="1" t="s">
        <v>8545</v>
      </c>
      <c r="H3109" s="1" t="s">
        <v>11547</v>
      </c>
      <c r="I3109" s="1">
        <v>2019.0</v>
      </c>
      <c r="J3109" s="1" t="s">
        <v>8547</v>
      </c>
      <c r="K3109" s="1" t="s">
        <v>559</v>
      </c>
      <c r="L3109" s="1" t="s">
        <v>8802</v>
      </c>
      <c r="M3109" s="1" t="s">
        <v>21056</v>
      </c>
    </row>
    <row r="3110">
      <c r="A3110" s="1" t="s">
        <v>21057</v>
      </c>
      <c r="B3110" s="1" t="s">
        <v>6</v>
      </c>
      <c r="C3110" s="1" t="s">
        <v>3800</v>
      </c>
      <c r="D3110" s="1"/>
      <c r="E3110" s="1" t="s">
        <v>21058</v>
      </c>
      <c r="F3110" s="1" t="s">
        <v>21059</v>
      </c>
      <c r="G3110" s="1" t="s">
        <v>13171</v>
      </c>
      <c r="H3110" s="1" t="s">
        <v>12698</v>
      </c>
      <c r="I3110" s="1">
        <v>2016.0</v>
      </c>
      <c r="J3110" s="1" t="s">
        <v>8493</v>
      </c>
      <c r="K3110" s="1" t="s">
        <v>552</v>
      </c>
      <c r="L3110" s="1" t="s">
        <v>8709</v>
      </c>
      <c r="M3110" s="1" t="s">
        <v>21060</v>
      </c>
    </row>
    <row r="3111">
      <c r="A3111" s="1" t="s">
        <v>21061</v>
      </c>
      <c r="B3111" s="1" t="s">
        <v>6</v>
      </c>
      <c r="C3111" s="1" t="s">
        <v>3801</v>
      </c>
      <c r="D3111" s="1"/>
      <c r="E3111" s="1" t="s">
        <v>21062</v>
      </c>
      <c r="F3111" s="1" t="s">
        <v>21063</v>
      </c>
      <c r="G3111" s="1" t="s">
        <v>10496</v>
      </c>
      <c r="H3111" s="1" t="s">
        <v>13269</v>
      </c>
      <c r="I3111" s="1">
        <v>2015.0</v>
      </c>
      <c r="J3111" s="1" t="s">
        <v>8493</v>
      </c>
      <c r="K3111" s="1" t="s">
        <v>809</v>
      </c>
      <c r="L3111" s="1" t="s">
        <v>8501</v>
      </c>
      <c r="M3111" s="1" t="s">
        <v>21064</v>
      </c>
    </row>
    <row r="3112">
      <c r="A3112" s="1" t="s">
        <v>21065</v>
      </c>
      <c r="B3112" s="1" t="s">
        <v>6</v>
      </c>
      <c r="C3112" s="1" t="s">
        <v>3802</v>
      </c>
      <c r="D3112" s="1"/>
      <c r="E3112" s="1" t="s">
        <v>11975</v>
      </c>
      <c r="F3112" s="1" t="s">
        <v>21066</v>
      </c>
      <c r="G3112" s="1" t="s">
        <v>8545</v>
      </c>
      <c r="H3112" s="1" t="s">
        <v>8980</v>
      </c>
      <c r="I3112" s="1">
        <v>2017.0</v>
      </c>
      <c r="J3112" s="1" t="s">
        <v>8547</v>
      </c>
      <c r="K3112" s="1" t="s">
        <v>1787</v>
      </c>
      <c r="L3112" s="1" t="s">
        <v>8992</v>
      </c>
      <c r="M3112" s="1" t="s">
        <v>21067</v>
      </c>
    </row>
    <row r="3113">
      <c r="A3113" s="1" t="s">
        <v>21068</v>
      </c>
      <c r="B3113" s="1" t="s">
        <v>6</v>
      </c>
      <c r="C3113" s="1" t="s">
        <v>3803</v>
      </c>
      <c r="D3113" s="1"/>
      <c r="E3113" s="1" t="s">
        <v>21069</v>
      </c>
      <c r="F3113" s="1" t="s">
        <v>21070</v>
      </c>
      <c r="G3113" s="1" t="s">
        <v>8545</v>
      </c>
      <c r="H3113" s="1" t="s">
        <v>21071</v>
      </c>
      <c r="I3113" s="1">
        <v>2020.0</v>
      </c>
      <c r="J3113" s="1" t="s">
        <v>8493</v>
      </c>
      <c r="K3113" s="1" t="s">
        <v>620</v>
      </c>
      <c r="L3113" s="1" t="s">
        <v>8772</v>
      </c>
      <c r="M3113" s="1" t="s">
        <v>21072</v>
      </c>
    </row>
    <row r="3114">
      <c r="A3114" s="1" t="s">
        <v>21073</v>
      </c>
      <c r="B3114" s="1" t="s">
        <v>6</v>
      </c>
      <c r="C3114" s="1" t="s">
        <v>3804</v>
      </c>
      <c r="D3114" s="1"/>
      <c r="E3114" s="1" t="s">
        <v>13705</v>
      </c>
      <c r="F3114" s="1" t="s">
        <v>21074</v>
      </c>
      <c r="G3114" s="1" t="s">
        <v>8545</v>
      </c>
      <c r="H3114" s="1" t="s">
        <v>9017</v>
      </c>
      <c r="I3114" s="1">
        <v>2009.0</v>
      </c>
      <c r="J3114" s="1" t="s">
        <v>8547</v>
      </c>
      <c r="K3114" s="1" t="s">
        <v>1410</v>
      </c>
      <c r="L3114" s="1" t="s">
        <v>8501</v>
      </c>
      <c r="M3114" s="1" t="s">
        <v>21075</v>
      </c>
    </row>
    <row r="3115">
      <c r="A3115" s="1" t="s">
        <v>21076</v>
      </c>
      <c r="B3115" s="1" t="s">
        <v>7</v>
      </c>
      <c r="C3115" s="1" t="s">
        <v>3805</v>
      </c>
      <c r="H3115" s="1" t="s">
        <v>12539</v>
      </c>
      <c r="I3115" s="1">
        <v>2019.0</v>
      </c>
      <c r="J3115" s="1" t="s">
        <v>8493</v>
      </c>
      <c r="K3115" s="1" t="s">
        <v>536</v>
      </c>
      <c r="L3115" s="1" t="s">
        <v>8650</v>
      </c>
      <c r="M3115" s="1" t="s">
        <v>21077</v>
      </c>
    </row>
    <row r="3116">
      <c r="A3116" s="1" t="s">
        <v>21078</v>
      </c>
      <c r="B3116" s="1" t="s">
        <v>6</v>
      </c>
      <c r="C3116" s="1" t="s">
        <v>3806</v>
      </c>
      <c r="D3116" s="1"/>
      <c r="E3116" s="1" t="s">
        <v>21079</v>
      </c>
      <c r="F3116" s="1" t="s">
        <v>21080</v>
      </c>
      <c r="G3116" s="1" t="s">
        <v>21081</v>
      </c>
      <c r="H3116" s="1" t="s">
        <v>21082</v>
      </c>
      <c r="I3116" s="1">
        <v>2017.0</v>
      </c>
      <c r="J3116" s="1" t="s">
        <v>8493</v>
      </c>
      <c r="K3116" s="1" t="s">
        <v>673</v>
      </c>
      <c r="L3116" s="1" t="s">
        <v>8873</v>
      </c>
      <c r="M3116" s="1" t="s">
        <v>21083</v>
      </c>
    </row>
    <row r="3117">
      <c r="A3117" s="1" t="s">
        <v>21084</v>
      </c>
      <c r="B3117" s="1" t="s">
        <v>6</v>
      </c>
      <c r="C3117" s="1" t="s">
        <v>3807</v>
      </c>
      <c r="F3117" s="1" t="s">
        <v>21085</v>
      </c>
      <c r="H3117" s="1" t="s">
        <v>21086</v>
      </c>
      <c r="I3117" s="1">
        <v>2014.0</v>
      </c>
      <c r="J3117" s="1" t="s">
        <v>8807</v>
      </c>
      <c r="K3117" s="1" t="s">
        <v>753</v>
      </c>
      <c r="L3117" s="1" t="s">
        <v>8808</v>
      </c>
      <c r="M3117" s="1" t="s">
        <v>21087</v>
      </c>
    </row>
    <row r="3118">
      <c r="A3118" s="1" t="s">
        <v>21088</v>
      </c>
      <c r="B3118" s="1" t="s">
        <v>6</v>
      </c>
      <c r="C3118" s="1" t="s">
        <v>3808</v>
      </c>
      <c r="D3118" s="1"/>
      <c r="E3118" s="1" t="s">
        <v>21089</v>
      </c>
      <c r="F3118" s="1" t="s">
        <v>21090</v>
      </c>
      <c r="G3118" s="1" t="s">
        <v>8545</v>
      </c>
      <c r="H3118" s="1" t="s">
        <v>9646</v>
      </c>
      <c r="I3118" s="1">
        <v>2013.0</v>
      </c>
      <c r="J3118" s="1" t="s">
        <v>8547</v>
      </c>
      <c r="K3118" s="1" t="s">
        <v>1410</v>
      </c>
      <c r="L3118" s="1" t="s">
        <v>8620</v>
      </c>
      <c r="M3118" s="1" t="s">
        <v>21091</v>
      </c>
    </row>
    <row r="3119">
      <c r="A3119" s="1" t="s">
        <v>21092</v>
      </c>
      <c r="B3119" s="1" t="s">
        <v>6</v>
      </c>
      <c r="C3119" s="1" t="s">
        <v>3809</v>
      </c>
      <c r="D3119" s="1"/>
      <c r="E3119" s="1" t="s">
        <v>19099</v>
      </c>
      <c r="F3119" s="1" t="s">
        <v>21093</v>
      </c>
      <c r="G3119" s="1" t="s">
        <v>8545</v>
      </c>
      <c r="H3119" s="1" t="s">
        <v>21094</v>
      </c>
      <c r="I3119" s="1">
        <v>2012.0</v>
      </c>
      <c r="J3119" s="1" t="s">
        <v>8547</v>
      </c>
      <c r="K3119" s="1" t="s">
        <v>645</v>
      </c>
      <c r="L3119" s="1" t="s">
        <v>8620</v>
      </c>
      <c r="M3119" s="1" t="s">
        <v>21095</v>
      </c>
    </row>
    <row r="3120">
      <c r="A3120" s="1" t="s">
        <v>21096</v>
      </c>
      <c r="B3120" s="1" t="s">
        <v>7</v>
      </c>
      <c r="C3120" s="1" t="s">
        <v>3810</v>
      </c>
      <c r="D3120" s="1"/>
      <c r="E3120" s="1" t="s">
        <v>21097</v>
      </c>
      <c r="F3120" s="1" t="s">
        <v>21098</v>
      </c>
      <c r="G3120" s="1" t="s">
        <v>8611</v>
      </c>
      <c r="H3120" s="1" t="s">
        <v>8735</v>
      </c>
      <c r="I3120" s="1">
        <v>2018.0</v>
      </c>
      <c r="J3120" s="1" t="s">
        <v>8547</v>
      </c>
      <c r="K3120" s="1" t="s">
        <v>536</v>
      </c>
      <c r="L3120" s="1" t="s">
        <v>21099</v>
      </c>
      <c r="M3120" s="1" t="s">
        <v>21100</v>
      </c>
    </row>
    <row r="3121">
      <c r="A3121" s="1" t="s">
        <v>21101</v>
      </c>
      <c r="B3121" s="1" t="s">
        <v>7</v>
      </c>
      <c r="C3121" s="1" t="s">
        <v>3811</v>
      </c>
      <c r="D3121" s="1"/>
      <c r="E3121" s="1" t="s">
        <v>13526</v>
      </c>
      <c r="F3121" s="1" t="s">
        <v>21102</v>
      </c>
      <c r="G3121" s="1" t="s">
        <v>8545</v>
      </c>
      <c r="H3121" s="1" t="s">
        <v>10272</v>
      </c>
      <c r="I3121" s="1">
        <v>2020.0</v>
      </c>
      <c r="J3121" s="1" t="s">
        <v>8493</v>
      </c>
      <c r="K3121" s="1" t="s">
        <v>536</v>
      </c>
      <c r="L3121" s="1" t="s">
        <v>8565</v>
      </c>
      <c r="M3121" s="1" t="s">
        <v>21103</v>
      </c>
    </row>
    <row r="3122">
      <c r="A3122" s="1" t="s">
        <v>21104</v>
      </c>
      <c r="B3122" s="1" t="s">
        <v>6</v>
      </c>
      <c r="C3122" s="1" t="s">
        <v>3812</v>
      </c>
      <c r="D3122" s="1"/>
      <c r="E3122" s="1" t="s">
        <v>21105</v>
      </c>
      <c r="F3122" s="1" t="s">
        <v>21106</v>
      </c>
      <c r="G3122" s="1" t="s">
        <v>9213</v>
      </c>
      <c r="H3122" s="1" t="s">
        <v>17612</v>
      </c>
      <c r="I3122" s="1">
        <v>2016.0</v>
      </c>
      <c r="J3122" s="1" t="s">
        <v>8547</v>
      </c>
      <c r="K3122" s="1" t="s">
        <v>1410</v>
      </c>
      <c r="L3122" s="1" t="s">
        <v>8709</v>
      </c>
      <c r="M3122" s="1" t="s">
        <v>21107</v>
      </c>
    </row>
    <row r="3123">
      <c r="A3123" s="1" t="s">
        <v>21108</v>
      </c>
      <c r="B3123" s="1" t="s">
        <v>6</v>
      </c>
      <c r="C3123" s="1" t="s">
        <v>3813</v>
      </c>
      <c r="F3123" s="1" t="s">
        <v>21109</v>
      </c>
      <c r="G3123" s="1" t="s">
        <v>8611</v>
      </c>
      <c r="H3123" s="1" t="s">
        <v>21110</v>
      </c>
      <c r="I3123" s="1">
        <v>2016.0</v>
      </c>
      <c r="J3123" s="1" t="s">
        <v>8493</v>
      </c>
      <c r="K3123" s="1" t="s">
        <v>645</v>
      </c>
      <c r="L3123" s="1" t="s">
        <v>9641</v>
      </c>
      <c r="M3123" s="1" t="s">
        <v>21111</v>
      </c>
    </row>
    <row r="3124">
      <c r="A3124" s="1" t="s">
        <v>21112</v>
      </c>
      <c r="B3124" s="1" t="s">
        <v>7</v>
      </c>
      <c r="C3124" s="1" t="s">
        <v>3814</v>
      </c>
      <c r="F3124" s="1" t="s">
        <v>21113</v>
      </c>
      <c r="G3124" s="1" t="s">
        <v>8513</v>
      </c>
      <c r="H3124" s="1" t="s">
        <v>11732</v>
      </c>
      <c r="I3124" s="1">
        <v>2019.0</v>
      </c>
      <c r="J3124" s="1" t="s">
        <v>8547</v>
      </c>
      <c r="K3124" s="1" t="s">
        <v>1044</v>
      </c>
      <c r="L3124" s="1" t="s">
        <v>15450</v>
      </c>
      <c r="M3124" s="1" t="s">
        <v>21114</v>
      </c>
    </row>
    <row r="3125">
      <c r="A3125" s="1" t="s">
        <v>21115</v>
      </c>
      <c r="B3125" s="1" t="s">
        <v>6</v>
      </c>
      <c r="C3125" s="1" t="s">
        <v>3815</v>
      </c>
      <c r="D3125" s="1"/>
      <c r="E3125" s="1" t="s">
        <v>10331</v>
      </c>
      <c r="F3125" s="1" t="s">
        <v>21116</v>
      </c>
      <c r="G3125" s="1" t="s">
        <v>11428</v>
      </c>
      <c r="H3125" s="1" t="s">
        <v>13711</v>
      </c>
      <c r="I3125" s="1">
        <v>2018.0</v>
      </c>
      <c r="J3125" s="1" t="s">
        <v>8493</v>
      </c>
      <c r="K3125" s="1" t="s">
        <v>717</v>
      </c>
      <c r="L3125" s="1" t="s">
        <v>9641</v>
      </c>
      <c r="M3125" s="1" t="s">
        <v>21117</v>
      </c>
    </row>
    <row r="3126">
      <c r="A3126" s="1" t="s">
        <v>21118</v>
      </c>
      <c r="B3126" s="1" t="s">
        <v>6</v>
      </c>
      <c r="C3126" s="1" t="s">
        <v>3816</v>
      </c>
      <c r="D3126" s="1"/>
      <c r="E3126" s="1" t="s">
        <v>21119</v>
      </c>
      <c r="F3126" s="1" t="s">
        <v>21120</v>
      </c>
      <c r="G3126" s="1" t="s">
        <v>8545</v>
      </c>
      <c r="H3126" s="1" t="s">
        <v>14810</v>
      </c>
      <c r="I3126" s="1">
        <v>2018.0</v>
      </c>
      <c r="J3126" s="1" t="s">
        <v>8493</v>
      </c>
      <c r="K3126" s="1" t="s">
        <v>602</v>
      </c>
      <c r="L3126" s="1" t="s">
        <v>8620</v>
      </c>
      <c r="M3126" s="1" t="s">
        <v>21121</v>
      </c>
    </row>
    <row r="3127">
      <c r="A3127" s="1" t="s">
        <v>21122</v>
      </c>
      <c r="B3127" s="1" t="s">
        <v>7</v>
      </c>
      <c r="C3127" s="1" t="s">
        <v>3817</v>
      </c>
      <c r="F3127" s="1" t="s">
        <v>21123</v>
      </c>
      <c r="G3127" s="1" t="s">
        <v>8638</v>
      </c>
      <c r="H3127" s="1" t="s">
        <v>21124</v>
      </c>
      <c r="I3127" s="1">
        <v>2020.0</v>
      </c>
      <c r="J3127" s="1" t="s">
        <v>8493</v>
      </c>
      <c r="K3127" s="1" t="s">
        <v>536</v>
      </c>
      <c r="L3127" s="1" t="s">
        <v>8640</v>
      </c>
      <c r="M3127" s="1" t="s">
        <v>21125</v>
      </c>
    </row>
    <row r="3128">
      <c r="A3128" s="1" t="s">
        <v>21126</v>
      </c>
      <c r="B3128" s="1" t="s">
        <v>7</v>
      </c>
      <c r="C3128" s="1" t="s">
        <v>3818</v>
      </c>
      <c r="F3128" s="1" t="s">
        <v>21127</v>
      </c>
      <c r="G3128" s="1" t="s">
        <v>8638</v>
      </c>
      <c r="H3128" s="1" t="s">
        <v>9493</v>
      </c>
      <c r="I3128" s="1">
        <v>2008.0</v>
      </c>
      <c r="J3128" s="1" t="s">
        <v>8680</v>
      </c>
      <c r="K3128" s="1" t="s">
        <v>536</v>
      </c>
      <c r="L3128" s="1" t="s">
        <v>17883</v>
      </c>
      <c r="M3128" s="1" t="s">
        <v>21128</v>
      </c>
    </row>
    <row r="3129">
      <c r="A3129" s="1" t="s">
        <v>21129</v>
      </c>
      <c r="B3129" s="1" t="s">
        <v>6</v>
      </c>
      <c r="C3129" s="1" t="s">
        <v>3819</v>
      </c>
      <c r="D3129" s="1"/>
      <c r="E3129" s="1" t="s">
        <v>13551</v>
      </c>
      <c r="F3129" s="1" t="s">
        <v>21130</v>
      </c>
      <c r="G3129" s="1" t="s">
        <v>9722</v>
      </c>
      <c r="H3129" s="1" t="s">
        <v>16223</v>
      </c>
      <c r="I3129" s="1">
        <v>2019.0</v>
      </c>
      <c r="J3129" s="1" t="s">
        <v>8507</v>
      </c>
      <c r="K3129" s="1" t="s">
        <v>546</v>
      </c>
      <c r="L3129" s="1" t="s">
        <v>9174</v>
      </c>
      <c r="M3129" s="1" t="s">
        <v>21131</v>
      </c>
    </row>
    <row r="3130">
      <c r="A3130" s="1" t="s">
        <v>21132</v>
      </c>
      <c r="B3130" s="1" t="s">
        <v>6</v>
      </c>
      <c r="C3130" s="1" t="s">
        <v>3820</v>
      </c>
      <c r="D3130" s="1"/>
      <c r="E3130" s="1" t="s">
        <v>21133</v>
      </c>
      <c r="F3130" s="1" t="s">
        <v>21134</v>
      </c>
      <c r="G3130" s="1" t="s">
        <v>8545</v>
      </c>
      <c r="H3130" s="1" t="s">
        <v>8980</v>
      </c>
      <c r="I3130" s="1">
        <v>2014.0</v>
      </c>
      <c r="J3130" s="1" t="s">
        <v>8547</v>
      </c>
      <c r="K3130" s="1" t="s">
        <v>766</v>
      </c>
      <c r="L3130" s="1" t="s">
        <v>8709</v>
      </c>
      <c r="M3130" s="1" t="s">
        <v>21135</v>
      </c>
    </row>
    <row r="3131">
      <c r="A3131" s="1" t="s">
        <v>21136</v>
      </c>
      <c r="B3131" s="1" t="s">
        <v>6</v>
      </c>
      <c r="C3131" s="1" t="s">
        <v>3821</v>
      </c>
      <c r="D3131" s="1"/>
      <c r="E3131" s="1" t="s">
        <v>21137</v>
      </c>
      <c r="F3131" s="1" t="s">
        <v>21138</v>
      </c>
      <c r="G3131" s="1" t="s">
        <v>8545</v>
      </c>
      <c r="H3131" s="1" t="s">
        <v>9793</v>
      </c>
      <c r="I3131" s="1">
        <v>2013.0</v>
      </c>
      <c r="J3131" s="1" t="s">
        <v>8613</v>
      </c>
      <c r="K3131" s="1" t="s">
        <v>565</v>
      </c>
      <c r="L3131" s="1" t="s">
        <v>9215</v>
      </c>
      <c r="M3131" s="1" t="s">
        <v>21139</v>
      </c>
    </row>
    <row r="3132">
      <c r="A3132" s="1" t="s">
        <v>21140</v>
      </c>
      <c r="B3132" s="1" t="s">
        <v>6</v>
      </c>
      <c r="C3132" s="1" t="s">
        <v>3822</v>
      </c>
      <c r="D3132" s="1"/>
      <c r="E3132" s="1" t="s">
        <v>14170</v>
      </c>
      <c r="F3132" s="1" t="s">
        <v>21141</v>
      </c>
      <c r="G3132" s="1" t="s">
        <v>8513</v>
      </c>
      <c r="H3132" s="1" t="s">
        <v>9609</v>
      </c>
      <c r="I3132" s="1">
        <v>2001.0</v>
      </c>
      <c r="J3132" s="1" t="s">
        <v>8507</v>
      </c>
      <c r="K3132" s="1" t="s">
        <v>587</v>
      </c>
      <c r="L3132" s="1" t="s">
        <v>9590</v>
      </c>
      <c r="M3132" s="1" t="s">
        <v>21142</v>
      </c>
    </row>
    <row r="3133">
      <c r="A3133" s="1" t="s">
        <v>21143</v>
      </c>
      <c r="B3133" s="1" t="s">
        <v>6</v>
      </c>
      <c r="C3133" s="1" t="s">
        <v>3823</v>
      </c>
      <c r="D3133" s="1"/>
      <c r="E3133" s="1" t="s">
        <v>20011</v>
      </c>
      <c r="F3133" s="1" t="s">
        <v>21144</v>
      </c>
      <c r="G3133" s="1" t="s">
        <v>9065</v>
      </c>
      <c r="H3133" s="1" t="s">
        <v>9060</v>
      </c>
      <c r="I3133" s="1">
        <v>1973.0</v>
      </c>
      <c r="J3133" s="1" t="s">
        <v>8493</v>
      </c>
      <c r="K3133" s="1" t="s">
        <v>597</v>
      </c>
      <c r="L3133" s="1" t="s">
        <v>8681</v>
      </c>
      <c r="M3133" s="1" t="s">
        <v>21145</v>
      </c>
    </row>
    <row r="3134">
      <c r="A3134" s="1" t="s">
        <v>21146</v>
      </c>
      <c r="B3134" s="1" t="s">
        <v>6</v>
      </c>
      <c r="C3134" s="1" t="s">
        <v>3824</v>
      </c>
      <c r="D3134" s="1"/>
      <c r="E3134" s="1" t="s">
        <v>21147</v>
      </c>
      <c r="F3134" s="1" t="s">
        <v>21148</v>
      </c>
      <c r="G3134" s="1" t="s">
        <v>21149</v>
      </c>
      <c r="H3134" s="1" t="s">
        <v>12188</v>
      </c>
      <c r="I3134" s="1">
        <v>2018.0</v>
      </c>
      <c r="J3134" s="1" t="s">
        <v>8493</v>
      </c>
      <c r="K3134" s="1" t="s">
        <v>580</v>
      </c>
      <c r="L3134" s="1" t="s">
        <v>8709</v>
      </c>
      <c r="M3134" s="1" t="s">
        <v>21150</v>
      </c>
    </row>
    <row r="3135">
      <c r="A3135" s="1" t="s">
        <v>21151</v>
      </c>
      <c r="B3135" s="1" t="s">
        <v>6</v>
      </c>
      <c r="C3135" s="1" t="s">
        <v>3825</v>
      </c>
      <c r="D3135" s="1"/>
      <c r="E3135" s="1" t="s">
        <v>21152</v>
      </c>
      <c r="F3135" s="1" t="s">
        <v>21153</v>
      </c>
      <c r="G3135" s="1" t="s">
        <v>8513</v>
      </c>
      <c r="H3135" s="1" t="s">
        <v>20878</v>
      </c>
      <c r="I3135" s="1">
        <v>2014.0</v>
      </c>
      <c r="J3135" s="1" t="s">
        <v>8493</v>
      </c>
      <c r="K3135" s="1" t="s">
        <v>573</v>
      </c>
      <c r="L3135" s="1" t="s">
        <v>9641</v>
      </c>
      <c r="M3135" s="1" t="s">
        <v>21154</v>
      </c>
    </row>
    <row r="3136">
      <c r="A3136" s="1" t="s">
        <v>21155</v>
      </c>
      <c r="B3136" s="1" t="s">
        <v>6</v>
      </c>
      <c r="C3136" s="1" t="s">
        <v>3826</v>
      </c>
      <c r="D3136" s="1"/>
      <c r="E3136" s="1" t="s">
        <v>18153</v>
      </c>
      <c r="F3136" s="1" t="s">
        <v>21153</v>
      </c>
      <c r="G3136" s="1" t="s">
        <v>8513</v>
      </c>
      <c r="H3136" s="1" t="s">
        <v>13129</v>
      </c>
      <c r="I3136" s="1">
        <v>2006.0</v>
      </c>
      <c r="J3136" s="1" t="s">
        <v>8493</v>
      </c>
      <c r="K3136" s="1" t="s">
        <v>1011</v>
      </c>
      <c r="L3136" s="1" t="s">
        <v>9641</v>
      </c>
      <c r="M3136" s="1" t="s">
        <v>21156</v>
      </c>
    </row>
    <row r="3137">
      <c r="A3137" s="1" t="s">
        <v>21157</v>
      </c>
      <c r="B3137" s="1" t="s">
        <v>6</v>
      </c>
      <c r="C3137" s="1" t="s">
        <v>3827</v>
      </c>
      <c r="D3137" s="1"/>
      <c r="E3137" s="1" t="s">
        <v>13392</v>
      </c>
      <c r="F3137" s="1" t="s">
        <v>21153</v>
      </c>
      <c r="G3137" s="1" t="s">
        <v>8513</v>
      </c>
      <c r="H3137" s="1" t="s">
        <v>20713</v>
      </c>
      <c r="I3137" s="1">
        <v>2019.0</v>
      </c>
      <c r="J3137" s="1" t="s">
        <v>8493</v>
      </c>
      <c r="K3137" s="1" t="s">
        <v>1303</v>
      </c>
      <c r="L3137" s="1" t="s">
        <v>9641</v>
      </c>
      <c r="M3137" s="1" t="s">
        <v>21158</v>
      </c>
    </row>
    <row r="3138">
      <c r="A3138" s="1" t="s">
        <v>21159</v>
      </c>
      <c r="B3138" s="1" t="s">
        <v>6</v>
      </c>
      <c r="C3138" s="1" t="s">
        <v>3828</v>
      </c>
      <c r="D3138" s="1"/>
      <c r="E3138" s="1" t="s">
        <v>21160</v>
      </c>
      <c r="F3138" s="1" t="s">
        <v>21153</v>
      </c>
      <c r="G3138" s="1" t="s">
        <v>8513</v>
      </c>
      <c r="H3138" s="1" t="s">
        <v>13129</v>
      </c>
      <c r="I3138" s="1">
        <v>2011.0</v>
      </c>
      <c r="J3138" s="1" t="s">
        <v>8493</v>
      </c>
      <c r="K3138" s="1" t="s">
        <v>597</v>
      </c>
      <c r="L3138" s="1" t="s">
        <v>9641</v>
      </c>
      <c r="M3138" s="1" t="s">
        <v>21161</v>
      </c>
    </row>
    <row r="3139">
      <c r="A3139" s="1" t="s">
        <v>21162</v>
      </c>
      <c r="B3139" s="1" t="s">
        <v>6</v>
      </c>
      <c r="C3139" s="1" t="s">
        <v>3829</v>
      </c>
      <c r="D3139" s="1"/>
      <c r="E3139" s="1" t="s">
        <v>18153</v>
      </c>
      <c r="F3139" s="1" t="s">
        <v>21153</v>
      </c>
      <c r="G3139" s="1" t="s">
        <v>8513</v>
      </c>
      <c r="H3139" s="1" t="s">
        <v>13129</v>
      </c>
      <c r="I3139" s="1">
        <v>2012.0</v>
      </c>
      <c r="J3139" s="1" t="s">
        <v>8493</v>
      </c>
      <c r="K3139" s="1" t="s">
        <v>532</v>
      </c>
      <c r="L3139" s="1" t="s">
        <v>9641</v>
      </c>
      <c r="M3139" s="1" t="s">
        <v>21163</v>
      </c>
    </row>
    <row r="3140">
      <c r="A3140" s="1" t="s">
        <v>21164</v>
      </c>
      <c r="B3140" s="1" t="s">
        <v>6</v>
      </c>
      <c r="C3140" s="1" t="s">
        <v>3830</v>
      </c>
      <c r="D3140" s="1"/>
      <c r="E3140" s="1" t="s">
        <v>18167</v>
      </c>
      <c r="F3140" s="1" t="s">
        <v>21153</v>
      </c>
      <c r="G3140" s="1" t="s">
        <v>8513</v>
      </c>
      <c r="H3140" s="1" t="s">
        <v>19580</v>
      </c>
      <c r="I3140" s="1">
        <v>2017.0</v>
      </c>
      <c r="J3140" s="1" t="s">
        <v>8493</v>
      </c>
      <c r="K3140" s="1" t="s">
        <v>1134</v>
      </c>
      <c r="L3140" s="1" t="s">
        <v>9641</v>
      </c>
      <c r="M3140" s="1" t="s">
        <v>21165</v>
      </c>
    </row>
    <row r="3141">
      <c r="A3141" s="1" t="s">
        <v>21166</v>
      </c>
      <c r="B3141" s="1" t="s">
        <v>6</v>
      </c>
      <c r="C3141" s="1" t="s">
        <v>3831</v>
      </c>
      <c r="D3141" s="1"/>
      <c r="E3141" s="1" t="s">
        <v>18167</v>
      </c>
      <c r="F3141" s="1" t="s">
        <v>21153</v>
      </c>
      <c r="G3141" s="1" t="s">
        <v>8513</v>
      </c>
      <c r="H3141" s="1" t="s">
        <v>8521</v>
      </c>
      <c r="I3141" s="1">
        <v>2015.0</v>
      </c>
      <c r="J3141" s="1" t="s">
        <v>8493</v>
      </c>
      <c r="K3141" s="1" t="s">
        <v>1134</v>
      </c>
      <c r="L3141" s="1" t="s">
        <v>9641</v>
      </c>
      <c r="M3141" s="1" t="s">
        <v>21167</v>
      </c>
    </row>
    <row r="3142">
      <c r="A3142" s="1" t="s">
        <v>21168</v>
      </c>
      <c r="B3142" s="1" t="s">
        <v>6</v>
      </c>
      <c r="C3142" s="1" t="s">
        <v>3832</v>
      </c>
      <c r="D3142" s="1"/>
      <c r="E3142" s="1" t="s">
        <v>18167</v>
      </c>
      <c r="F3142" s="1" t="s">
        <v>21169</v>
      </c>
      <c r="G3142" s="1" t="s">
        <v>8513</v>
      </c>
      <c r="H3142" s="1" t="s">
        <v>13129</v>
      </c>
      <c r="I3142" s="1">
        <v>2008.0</v>
      </c>
      <c r="J3142" s="1" t="s">
        <v>8493</v>
      </c>
      <c r="K3142" s="1" t="s">
        <v>750</v>
      </c>
      <c r="L3142" s="1" t="s">
        <v>9641</v>
      </c>
      <c r="M3142" s="1" t="s">
        <v>21170</v>
      </c>
    </row>
    <row r="3143">
      <c r="A3143" s="1" t="s">
        <v>21171</v>
      </c>
      <c r="B3143" s="1" t="s">
        <v>6</v>
      </c>
      <c r="C3143" s="1" t="s">
        <v>3833</v>
      </c>
      <c r="D3143" s="1"/>
      <c r="E3143" s="1" t="s">
        <v>10031</v>
      </c>
      <c r="F3143" s="1" t="s">
        <v>21172</v>
      </c>
      <c r="G3143" s="1" t="s">
        <v>8513</v>
      </c>
      <c r="H3143" s="1" t="s">
        <v>12978</v>
      </c>
      <c r="I3143" s="1">
        <v>2016.0</v>
      </c>
      <c r="J3143" s="1" t="s">
        <v>8547</v>
      </c>
      <c r="K3143" s="1" t="s">
        <v>618</v>
      </c>
      <c r="L3143" s="1" t="s">
        <v>9641</v>
      </c>
      <c r="M3143" s="1" t="s">
        <v>21173</v>
      </c>
    </row>
    <row r="3144">
      <c r="A3144" s="1" t="s">
        <v>21174</v>
      </c>
      <c r="B3144" s="1" t="s">
        <v>6</v>
      </c>
      <c r="C3144" s="1" t="s">
        <v>3834</v>
      </c>
      <c r="D3144" s="1"/>
      <c r="E3144" s="1" t="s">
        <v>19319</v>
      </c>
      <c r="F3144" s="1" t="s">
        <v>19139</v>
      </c>
      <c r="G3144" s="1" t="s">
        <v>8513</v>
      </c>
      <c r="H3144" s="1" t="s">
        <v>14324</v>
      </c>
      <c r="I3144" s="1">
        <v>2019.0</v>
      </c>
      <c r="J3144" s="1" t="s">
        <v>8493</v>
      </c>
      <c r="K3144" s="1" t="s">
        <v>778</v>
      </c>
      <c r="L3144" s="1" t="s">
        <v>9641</v>
      </c>
      <c r="M3144" s="1" t="s">
        <v>21175</v>
      </c>
    </row>
    <row r="3145">
      <c r="A3145" s="1" t="s">
        <v>21176</v>
      </c>
      <c r="B3145" s="1" t="s">
        <v>7</v>
      </c>
      <c r="C3145" s="1" t="s">
        <v>3835</v>
      </c>
      <c r="G3145" s="1" t="s">
        <v>8513</v>
      </c>
      <c r="H3145" s="1" t="s">
        <v>20385</v>
      </c>
      <c r="I3145" s="1">
        <v>2020.0</v>
      </c>
      <c r="J3145" s="1" t="s">
        <v>8493</v>
      </c>
      <c r="K3145" s="1" t="s">
        <v>536</v>
      </c>
      <c r="L3145" s="1" t="s">
        <v>8852</v>
      </c>
      <c r="M3145" s="1" t="s">
        <v>21177</v>
      </c>
    </row>
    <row r="3146">
      <c r="A3146" s="1" t="s">
        <v>21178</v>
      </c>
      <c r="B3146" s="1" t="s">
        <v>6</v>
      </c>
      <c r="C3146" s="1" t="s">
        <v>3836</v>
      </c>
      <c r="D3146" s="1"/>
      <c r="E3146" s="1" t="s">
        <v>21179</v>
      </c>
      <c r="F3146" s="1" t="s">
        <v>21180</v>
      </c>
      <c r="G3146" s="1" t="s">
        <v>8513</v>
      </c>
      <c r="H3146" s="1" t="s">
        <v>10367</v>
      </c>
      <c r="I3146" s="1">
        <v>2015.0</v>
      </c>
      <c r="J3146" s="1" t="s">
        <v>9260</v>
      </c>
      <c r="K3146" s="1" t="s">
        <v>540</v>
      </c>
      <c r="L3146" s="1" t="s">
        <v>21181</v>
      </c>
      <c r="M3146" s="1" t="s">
        <v>21182</v>
      </c>
    </row>
    <row r="3147">
      <c r="A3147" s="1" t="s">
        <v>21183</v>
      </c>
      <c r="B3147" s="1" t="s">
        <v>6</v>
      </c>
      <c r="C3147" s="1" t="s">
        <v>3837</v>
      </c>
      <c r="D3147" s="1"/>
      <c r="E3147" s="1" t="s">
        <v>14249</v>
      </c>
      <c r="F3147" s="1" t="s">
        <v>21184</v>
      </c>
      <c r="G3147" s="1" t="s">
        <v>8513</v>
      </c>
      <c r="H3147" s="1" t="s">
        <v>21185</v>
      </c>
      <c r="I3147" s="1">
        <v>2015.0</v>
      </c>
      <c r="J3147" s="1" t="s">
        <v>8493</v>
      </c>
      <c r="K3147" s="1" t="s">
        <v>530</v>
      </c>
      <c r="L3147" s="1" t="s">
        <v>9641</v>
      </c>
      <c r="M3147" s="1" t="s">
        <v>21186</v>
      </c>
    </row>
    <row r="3148">
      <c r="A3148" s="1" t="s">
        <v>21187</v>
      </c>
      <c r="B3148" s="1" t="s">
        <v>6</v>
      </c>
      <c r="C3148" s="1" t="s">
        <v>3838</v>
      </c>
      <c r="D3148" s="1"/>
      <c r="E3148" s="1" t="s">
        <v>14249</v>
      </c>
      <c r="F3148" s="1" t="s">
        <v>21184</v>
      </c>
      <c r="G3148" s="1" t="s">
        <v>8513</v>
      </c>
      <c r="H3148" s="1" t="s">
        <v>21188</v>
      </c>
      <c r="I3148" s="1">
        <v>2017.0</v>
      </c>
      <c r="J3148" s="1" t="s">
        <v>8493</v>
      </c>
      <c r="K3148" s="1" t="s">
        <v>1011</v>
      </c>
      <c r="L3148" s="1" t="s">
        <v>9641</v>
      </c>
      <c r="M3148" s="1" t="s">
        <v>21189</v>
      </c>
    </row>
    <row r="3149">
      <c r="A3149" s="1" t="s">
        <v>21190</v>
      </c>
      <c r="B3149" s="1" t="s">
        <v>7</v>
      </c>
      <c r="C3149" s="1" t="s">
        <v>3839</v>
      </c>
      <c r="F3149" s="1" t="s">
        <v>21191</v>
      </c>
      <c r="G3149" s="1" t="s">
        <v>8513</v>
      </c>
      <c r="H3149" s="1" t="s">
        <v>8892</v>
      </c>
      <c r="I3149" s="1">
        <v>2017.0</v>
      </c>
      <c r="J3149" s="1" t="s">
        <v>8493</v>
      </c>
      <c r="K3149" s="1" t="s">
        <v>536</v>
      </c>
      <c r="L3149" s="1" t="s">
        <v>21192</v>
      </c>
      <c r="M3149" s="1" t="s">
        <v>21193</v>
      </c>
    </row>
    <row r="3150">
      <c r="A3150" s="1" t="s">
        <v>21194</v>
      </c>
      <c r="B3150" s="1" t="s">
        <v>6</v>
      </c>
      <c r="C3150" s="1" t="s">
        <v>3840</v>
      </c>
      <c r="D3150" s="1"/>
      <c r="E3150" s="1" t="s">
        <v>21195</v>
      </c>
      <c r="F3150" s="1" t="s">
        <v>21196</v>
      </c>
      <c r="G3150" s="1" t="s">
        <v>8513</v>
      </c>
      <c r="H3150" s="1" t="s">
        <v>20176</v>
      </c>
      <c r="I3150" s="1">
        <v>2019.0</v>
      </c>
      <c r="J3150" s="1" t="s">
        <v>8493</v>
      </c>
      <c r="K3150" s="1" t="s">
        <v>1579</v>
      </c>
      <c r="L3150" s="1" t="s">
        <v>21197</v>
      </c>
      <c r="M3150" s="1" t="s">
        <v>21198</v>
      </c>
    </row>
    <row r="3151">
      <c r="A3151" s="1" t="s">
        <v>21199</v>
      </c>
      <c r="B3151" s="1" t="s">
        <v>7</v>
      </c>
      <c r="C3151" s="1" t="s">
        <v>3841</v>
      </c>
      <c r="F3151" s="1" t="s">
        <v>21200</v>
      </c>
      <c r="G3151" s="1" t="s">
        <v>8513</v>
      </c>
      <c r="H3151" s="1" t="s">
        <v>14755</v>
      </c>
      <c r="I3151" s="1">
        <v>2019.0</v>
      </c>
      <c r="J3151" s="1" t="s">
        <v>8680</v>
      </c>
      <c r="K3151" s="1" t="s">
        <v>571</v>
      </c>
      <c r="L3151" s="1" t="s">
        <v>8650</v>
      </c>
      <c r="M3151" s="1" t="s">
        <v>21201</v>
      </c>
    </row>
    <row r="3152">
      <c r="A3152" s="1" t="s">
        <v>21202</v>
      </c>
      <c r="B3152" s="1" t="s">
        <v>6</v>
      </c>
      <c r="C3152" s="1" t="s">
        <v>3842</v>
      </c>
      <c r="D3152" s="1"/>
      <c r="E3152" s="1" t="s">
        <v>21203</v>
      </c>
      <c r="F3152" s="1" t="s">
        <v>21204</v>
      </c>
      <c r="G3152" s="1" t="s">
        <v>9265</v>
      </c>
      <c r="H3152" s="1" t="s">
        <v>9103</v>
      </c>
      <c r="I3152" s="1">
        <v>2016.0</v>
      </c>
      <c r="J3152" s="1" t="s">
        <v>8507</v>
      </c>
      <c r="K3152" s="1" t="s">
        <v>546</v>
      </c>
      <c r="L3152" s="1" t="s">
        <v>8646</v>
      </c>
      <c r="M3152" s="1" t="s">
        <v>21205</v>
      </c>
    </row>
    <row r="3153">
      <c r="A3153" s="1" t="s">
        <v>21206</v>
      </c>
      <c r="B3153" s="1" t="s">
        <v>6</v>
      </c>
      <c r="C3153" s="1" t="s">
        <v>3843</v>
      </c>
      <c r="D3153" s="1"/>
      <c r="E3153" s="1" t="s">
        <v>13742</v>
      </c>
      <c r="F3153" s="1" t="s">
        <v>21207</v>
      </c>
      <c r="G3153" s="1" t="s">
        <v>8513</v>
      </c>
      <c r="H3153" s="1" t="s">
        <v>15200</v>
      </c>
      <c r="I3153" s="1">
        <v>2015.0</v>
      </c>
      <c r="J3153" s="1" t="s">
        <v>8515</v>
      </c>
      <c r="K3153" s="1" t="s">
        <v>610</v>
      </c>
      <c r="L3153" s="1" t="s">
        <v>8646</v>
      </c>
      <c r="M3153" s="1" t="s">
        <v>21208</v>
      </c>
    </row>
    <row r="3154">
      <c r="A3154" s="1" t="s">
        <v>21209</v>
      </c>
      <c r="B3154" s="1" t="s">
        <v>7</v>
      </c>
      <c r="C3154" s="1" t="s">
        <v>3844</v>
      </c>
      <c r="F3154" s="1" t="s">
        <v>21210</v>
      </c>
      <c r="G3154" s="1" t="s">
        <v>8513</v>
      </c>
      <c r="H3154" s="1" t="s">
        <v>21211</v>
      </c>
      <c r="I3154" s="1">
        <v>2008.0</v>
      </c>
      <c r="J3154" s="1" t="s">
        <v>8547</v>
      </c>
      <c r="K3154" s="1" t="s">
        <v>571</v>
      </c>
      <c r="L3154" s="1" t="s">
        <v>21212</v>
      </c>
      <c r="M3154" s="1" t="s">
        <v>21213</v>
      </c>
    </row>
    <row r="3155">
      <c r="A3155" s="1" t="s">
        <v>21214</v>
      </c>
      <c r="B3155" s="1" t="s">
        <v>6</v>
      </c>
      <c r="C3155" s="1" t="s">
        <v>3845</v>
      </c>
      <c r="D3155" s="1"/>
      <c r="E3155" s="1" t="s">
        <v>21215</v>
      </c>
      <c r="F3155" s="1" t="s">
        <v>14813</v>
      </c>
      <c r="G3155" s="1" t="s">
        <v>8513</v>
      </c>
      <c r="H3155" s="1" t="s">
        <v>21216</v>
      </c>
      <c r="I3155" s="1">
        <v>2017.0</v>
      </c>
      <c r="J3155" s="1" t="s">
        <v>8547</v>
      </c>
      <c r="K3155" s="1" t="s">
        <v>1219</v>
      </c>
      <c r="L3155" s="1" t="s">
        <v>9641</v>
      </c>
      <c r="M3155" s="1" t="s">
        <v>21217</v>
      </c>
    </row>
    <row r="3156">
      <c r="A3156" s="1" t="s">
        <v>21218</v>
      </c>
      <c r="B3156" s="1" t="s">
        <v>6</v>
      </c>
      <c r="C3156" s="1" t="s">
        <v>3846</v>
      </c>
      <c r="D3156" s="1"/>
      <c r="E3156" s="1" t="s">
        <v>21219</v>
      </c>
      <c r="F3156" s="1" t="s">
        <v>14813</v>
      </c>
      <c r="G3156" s="1" t="s">
        <v>8513</v>
      </c>
      <c r="H3156" s="1" t="s">
        <v>21220</v>
      </c>
      <c r="I3156" s="1">
        <v>2020.0</v>
      </c>
      <c r="J3156" s="1" t="s">
        <v>8613</v>
      </c>
      <c r="K3156" s="1" t="s">
        <v>1122</v>
      </c>
      <c r="L3156" s="1" t="s">
        <v>9641</v>
      </c>
      <c r="M3156" s="1" t="s">
        <v>21221</v>
      </c>
    </row>
    <row r="3157">
      <c r="A3157" s="1" t="s">
        <v>21222</v>
      </c>
      <c r="B3157" s="1" t="s">
        <v>6</v>
      </c>
      <c r="C3157" s="1" t="s">
        <v>3847</v>
      </c>
      <c r="D3157" s="1"/>
      <c r="E3157" s="1" t="s">
        <v>21223</v>
      </c>
      <c r="F3157" s="1" t="s">
        <v>21224</v>
      </c>
      <c r="G3157" s="1" t="s">
        <v>8513</v>
      </c>
      <c r="H3157" s="1" t="s">
        <v>17377</v>
      </c>
      <c r="I3157" s="1">
        <v>2002.0</v>
      </c>
      <c r="J3157" s="1" t="s">
        <v>8507</v>
      </c>
      <c r="K3157" s="1" t="s">
        <v>595</v>
      </c>
      <c r="L3157" s="1" t="s">
        <v>8646</v>
      </c>
      <c r="M3157" s="1" t="s">
        <v>21225</v>
      </c>
    </row>
    <row r="3158">
      <c r="A3158" s="1" t="s">
        <v>21226</v>
      </c>
      <c r="B3158" s="1" t="s">
        <v>6</v>
      </c>
      <c r="C3158" s="1" t="s">
        <v>3848</v>
      </c>
      <c r="D3158" s="1"/>
      <c r="E3158" s="1" t="s">
        <v>21227</v>
      </c>
      <c r="F3158" s="1" t="s">
        <v>14813</v>
      </c>
      <c r="G3158" s="1" t="s">
        <v>8513</v>
      </c>
      <c r="H3158" s="1" t="s">
        <v>21228</v>
      </c>
      <c r="I3158" s="1">
        <v>1998.0</v>
      </c>
      <c r="J3158" s="1" t="s">
        <v>8547</v>
      </c>
      <c r="K3158" s="1" t="s">
        <v>1011</v>
      </c>
      <c r="L3158" s="1" t="s">
        <v>9641</v>
      </c>
      <c r="M3158" s="1" t="s">
        <v>21229</v>
      </c>
    </row>
    <row r="3159">
      <c r="A3159" s="1" t="s">
        <v>21230</v>
      </c>
      <c r="B3159" s="1" t="s">
        <v>6</v>
      </c>
      <c r="C3159" s="1" t="s">
        <v>3849</v>
      </c>
      <c r="D3159" s="1"/>
      <c r="E3159" s="1" t="s">
        <v>18837</v>
      </c>
      <c r="F3159" s="1" t="s">
        <v>21231</v>
      </c>
      <c r="G3159" s="1" t="s">
        <v>8513</v>
      </c>
      <c r="H3159" s="1" t="s">
        <v>9609</v>
      </c>
      <c r="I3159" s="1">
        <v>2014.0</v>
      </c>
      <c r="J3159" s="1" t="s">
        <v>8507</v>
      </c>
      <c r="K3159" s="1" t="s">
        <v>1204</v>
      </c>
      <c r="L3159" s="1" t="s">
        <v>20309</v>
      </c>
      <c r="M3159" s="1" t="s">
        <v>21232</v>
      </c>
    </row>
    <row r="3160">
      <c r="A3160" s="1" t="s">
        <v>21233</v>
      </c>
      <c r="B3160" s="1" t="s">
        <v>6</v>
      </c>
      <c r="C3160" s="1" t="s">
        <v>3850</v>
      </c>
      <c r="D3160" s="1"/>
      <c r="E3160" s="1" t="s">
        <v>21234</v>
      </c>
      <c r="F3160" s="1" t="s">
        <v>21235</v>
      </c>
      <c r="G3160" s="1" t="s">
        <v>8513</v>
      </c>
      <c r="H3160" s="1" t="s">
        <v>9698</v>
      </c>
      <c r="I3160" s="1">
        <v>2016.0</v>
      </c>
      <c r="J3160" s="1" t="s">
        <v>8807</v>
      </c>
      <c r="K3160" s="1" t="s">
        <v>532</v>
      </c>
      <c r="L3160" s="1" t="s">
        <v>9104</v>
      </c>
      <c r="M3160" s="1" t="s">
        <v>21236</v>
      </c>
    </row>
    <row r="3161">
      <c r="A3161" s="1" t="s">
        <v>21237</v>
      </c>
      <c r="B3161" s="1" t="s">
        <v>6</v>
      </c>
      <c r="C3161" s="1" t="s">
        <v>3851</v>
      </c>
      <c r="D3161" s="1"/>
      <c r="E3161" s="1" t="s">
        <v>21238</v>
      </c>
      <c r="F3161" s="1" t="s">
        <v>21239</v>
      </c>
      <c r="G3161" s="1" t="s">
        <v>21240</v>
      </c>
      <c r="H3161" s="1" t="s">
        <v>8546</v>
      </c>
      <c r="I3161" s="1">
        <v>2018.0</v>
      </c>
      <c r="J3161" s="1" t="s">
        <v>8547</v>
      </c>
      <c r="K3161" s="1" t="s">
        <v>677</v>
      </c>
      <c r="L3161" s="1" t="s">
        <v>9038</v>
      </c>
      <c r="M3161" s="1" t="s">
        <v>21241</v>
      </c>
    </row>
    <row r="3162">
      <c r="A3162" s="1" t="s">
        <v>21242</v>
      </c>
      <c r="B3162" s="1" t="s">
        <v>6</v>
      </c>
      <c r="C3162" s="1" t="s">
        <v>3852</v>
      </c>
      <c r="D3162" s="1"/>
      <c r="E3162" s="1" t="s">
        <v>21243</v>
      </c>
      <c r="F3162" s="1" t="s">
        <v>21244</v>
      </c>
      <c r="G3162" s="1" t="s">
        <v>8513</v>
      </c>
      <c r="H3162" s="1" t="s">
        <v>8991</v>
      </c>
      <c r="I3162" s="1">
        <v>2016.0</v>
      </c>
      <c r="J3162" s="1" t="s">
        <v>8493</v>
      </c>
      <c r="K3162" s="1" t="s">
        <v>573</v>
      </c>
      <c r="L3162" s="1" t="s">
        <v>9656</v>
      </c>
      <c r="M3162" s="1" t="s">
        <v>21245</v>
      </c>
    </row>
    <row r="3163">
      <c r="A3163" s="1" t="s">
        <v>21246</v>
      </c>
      <c r="B3163" s="1" t="s">
        <v>6</v>
      </c>
      <c r="C3163" s="1" t="s">
        <v>3853</v>
      </c>
      <c r="D3163" s="1"/>
      <c r="E3163" s="1" t="s">
        <v>21247</v>
      </c>
      <c r="F3163" s="1" t="s">
        <v>21248</v>
      </c>
      <c r="G3163" s="1" t="s">
        <v>8513</v>
      </c>
      <c r="H3163" s="1" t="s">
        <v>13175</v>
      </c>
      <c r="I3163" s="1">
        <v>2019.0</v>
      </c>
      <c r="J3163" s="1" t="s">
        <v>8493</v>
      </c>
      <c r="K3163" s="1" t="s">
        <v>694</v>
      </c>
      <c r="L3163" s="1" t="s">
        <v>8948</v>
      </c>
      <c r="M3163" s="1" t="s">
        <v>21249</v>
      </c>
    </row>
    <row r="3164">
      <c r="A3164" s="1" t="s">
        <v>21250</v>
      </c>
      <c r="B3164" s="1" t="s">
        <v>6</v>
      </c>
      <c r="C3164" s="1" t="s">
        <v>3854</v>
      </c>
      <c r="D3164" s="1"/>
      <c r="E3164" s="1" t="s">
        <v>10693</v>
      </c>
      <c r="G3164" s="1" t="s">
        <v>8611</v>
      </c>
      <c r="H3164" s="1" t="s">
        <v>9493</v>
      </c>
      <c r="I3164" s="1">
        <v>2017.0</v>
      </c>
      <c r="J3164" s="1" t="s">
        <v>8613</v>
      </c>
      <c r="K3164" s="1" t="s">
        <v>616</v>
      </c>
      <c r="L3164" s="1" t="s">
        <v>8646</v>
      </c>
      <c r="M3164" s="1" t="s">
        <v>21251</v>
      </c>
    </row>
    <row r="3165">
      <c r="A3165" s="1" t="s">
        <v>21252</v>
      </c>
      <c r="B3165" s="1" t="s">
        <v>6</v>
      </c>
      <c r="C3165" s="1" t="s">
        <v>3855</v>
      </c>
      <c r="D3165" s="1"/>
      <c r="E3165" s="1" t="s">
        <v>11762</v>
      </c>
      <c r="F3165" s="1" t="s">
        <v>21253</v>
      </c>
      <c r="G3165" s="1" t="s">
        <v>8545</v>
      </c>
      <c r="H3165" s="1" t="s">
        <v>13115</v>
      </c>
      <c r="I3165" s="1">
        <v>2003.0</v>
      </c>
      <c r="J3165" s="1" t="s">
        <v>8547</v>
      </c>
      <c r="K3165" s="1" t="s">
        <v>896</v>
      </c>
      <c r="L3165" s="1" t="s">
        <v>9215</v>
      </c>
      <c r="M3165" s="1" t="s">
        <v>21254</v>
      </c>
    </row>
    <row r="3166">
      <c r="A3166" s="1" t="s">
        <v>21255</v>
      </c>
      <c r="B3166" s="1" t="s">
        <v>7</v>
      </c>
      <c r="C3166" s="1" t="s">
        <v>3856</v>
      </c>
      <c r="F3166" s="1" t="s">
        <v>21256</v>
      </c>
      <c r="G3166" s="1" t="s">
        <v>8545</v>
      </c>
      <c r="H3166" s="1" t="s">
        <v>9891</v>
      </c>
      <c r="I3166" s="1">
        <v>2009.0</v>
      </c>
      <c r="J3166" s="1" t="s">
        <v>8547</v>
      </c>
      <c r="K3166" s="1" t="s">
        <v>536</v>
      </c>
      <c r="L3166" s="1" t="s">
        <v>8595</v>
      </c>
      <c r="M3166" s="1" t="s">
        <v>21257</v>
      </c>
    </row>
    <row r="3167">
      <c r="A3167" s="1" t="s">
        <v>21258</v>
      </c>
      <c r="B3167" s="1" t="s">
        <v>6</v>
      </c>
      <c r="C3167" s="1" t="s">
        <v>3857</v>
      </c>
      <c r="D3167" s="1"/>
      <c r="E3167" s="1" t="s">
        <v>18126</v>
      </c>
      <c r="F3167" s="1" t="s">
        <v>21259</v>
      </c>
      <c r="G3167" s="1" t="s">
        <v>9391</v>
      </c>
      <c r="H3167" s="1" t="s">
        <v>9336</v>
      </c>
      <c r="I3167" s="1">
        <v>2017.0</v>
      </c>
      <c r="J3167" s="1" t="s">
        <v>8493</v>
      </c>
      <c r="K3167" s="1" t="s">
        <v>645</v>
      </c>
      <c r="L3167" s="1" t="s">
        <v>8646</v>
      </c>
      <c r="M3167" s="1" t="s">
        <v>21260</v>
      </c>
    </row>
    <row r="3168">
      <c r="A3168" s="1" t="s">
        <v>21261</v>
      </c>
      <c r="B3168" s="1" t="s">
        <v>6</v>
      </c>
      <c r="C3168" s="1" t="s">
        <v>3858</v>
      </c>
      <c r="D3168" s="1"/>
      <c r="E3168" s="1" t="s">
        <v>21262</v>
      </c>
      <c r="F3168" s="1" t="s">
        <v>21263</v>
      </c>
      <c r="G3168" s="1" t="s">
        <v>8513</v>
      </c>
      <c r="H3168" s="1" t="s">
        <v>21264</v>
      </c>
      <c r="I3168" s="1">
        <v>2005.0</v>
      </c>
      <c r="J3168" s="1" t="s">
        <v>8547</v>
      </c>
      <c r="K3168" s="1" t="s">
        <v>1116</v>
      </c>
      <c r="L3168" s="1" t="s">
        <v>9641</v>
      </c>
      <c r="M3168" s="1" t="s">
        <v>21265</v>
      </c>
    </row>
    <row r="3169">
      <c r="A3169" s="1" t="s">
        <v>21266</v>
      </c>
      <c r="B3169" s="1" t="s">
        <v>6</v>
      </c>
      <c r="C3169" s="1" t="s">
        <v>3859</v>
      </c>
      <c r="D3169" s="1"/>
      <c r="E3169" s="1" t="s">
        <v>21267</v>
      </c>
      <c r="F3169" s="1" t="s">
        <v>21263</v>
      </c>
      <c r="G3169" s="1" t="s">
        <v>8513</v>
      </c>
      <c r="H3169" s="1" t="s">
        <v>21268</v>
      </c>
      <c r="I3169" s="1">
        <v>2017.0</v>
      </c>
      <c r="J3169" s="1" t="s">
        <v>8547</v>
      </c>
      <c r="K3169" s="1" t="s">
        <v>923</v>
      </c>
      <c r="L3169" s="1" t="s">
        <v>9641</v>
      </c>
      <c r="M3169" s="1" t="s">
        <v>21269</v>
      </c>
    </row>
    <row r="3170">
      <c r="A3170" s="1" t="s">
        <v>21270</v>
      </c>
      <c r="B3170" s="1" t="s">
        <v>6</v>
      </c>
      <c r="C3170" s="1" t="s">
        <v>3860</v>
      </c>
      <c r="D3170" s="1"/>
      <c r="E3170" s="1" t="s">
        <v>13392</v>
      </c>
      <c r="F3170" s="1" t="s">
        <v>21263</v>
      </c>
      <c r="G3170" s="1" t="s">
        <v>8513</v>
      </c>
      <c r="H3170" s="1" t="s">
        <v>21264</v>
      </c>
      <c r="I3170" s="1">
        <v>2009.0</v>
      </c>
      <c r="J3170" s="1" t="s">
        <v>8613</v>
      </c>
      <c r="K3170" s="1" t="s">
        <v>1134</v>
      </c>
      <c r="L3170" s="1" t="s">
        <v>9641</v>
      </c>
      <c r="M3170" s="1" t="s">
        <v>21271</v>
      </c>
    </row>
    <row r="3171">
      <c r="A3171" s="1" t="s">
        <v>21272</v>
      </c>
      <c r="B3171" s="1" t="s">
        <v>6</v>
      </c>
      <c r="C3171" s="1" t="s">
        <v>3861</v>
      </c>
      <c r="D3171" s="1"/>
      <c r="E3171" s="1" t="s">
        <v>10031</v>
      </c>
      <c r="F3171" s="1" t="s">
        <v>21263</v>
      </c>
      <c r="G3171" s="1" t="s">
        <v>8513</v>
      </c>
      <c r="H3171" s="1" t="s">
        <v>21264</v>
      </c>
      <c r="I3171" s="1">
        <v>2012.0</v>
      </c>
      <c r="J3171" s="1" t="s">
        <v>8547</v>
      </c>
      <c r="K3171" s="1" t="s">
        <v>717</v>
      </c>
      <c r="L3171" s="1" t="s">
        <v>9641</v>
      </c>
      <c r="M3171" s="1" t="s">
        <v>21273</v>
      </c>
    </row>
    <row r="3172">
      <c r="A3172" s="1" t="s">
        <v>21274</v>
      </c>
      <c r="B3172" s="1" t="s">
        <v>6</v>
      </c>
      <c r="C3172" s="1" t="s">
        <v>3862</v>
      </c>
      <c r="D3172" s="1"/>
      <c r="E3172" s="1" t="s">
        <v>13285</v>
      </c>
      <c r="F3172" s="1" t="s">
        <v>21263</v>
      </c>
      <c r="G3172" s="1" t="s">
        <v>8513</v>
      </c>
      <c r="H3172" s="1" t="s">
        <v>21264</v>
      </c>
      <c r="I3172" s="1">
        <v>2014.0</v>
      </c>
      <c r="J3172" s="1" t="s">
        <v>8547</v>
      </c>
      <c r="K3172" s="1" t="s">
        <v>666</v>
      </c>
      <c r="L3172" s="1" t="s">
        <v>9641</v>
      </c>
      <c r="M3172" s="1" t="s">
        <v>21275</v>
      </c>
    </row>
    <row r="3173">
      <c r="A3173" s="1" t="s">
        <v>21276</v>
      </c>
      <c r="B3173" s="1" t="s">
        <v>6</v>
      </c>
      <c r="C3173" s="1" t="s">
        <v>3863</v>
      </c>
      <c r="D3173" s="1"/>
      <c r="E3173" s="1" t="s">
        <v>12641</v>
      </c>
      <c r="F3173" s="1" t="s">
        <v>21277</v>
      </c>
      <c r="G3173" s="1" t="s">
        <v>8513</v>
      </c>
      <c r="H3173" s="1" t="s">
        <v>15050</v>
      </c>
      <c r="I3173" s="1">
        <v>2014.0</v>
      </c>
      <c r="J3173" s="1" t="s">
        <v>8493</v>
      </c>
      <c r="K3173" s="1" t="s">
        <v>717</v>
      </c>
      <c r="L3173" s="1" t="s">
        <v>9641</v>
      </c>
      <c r="M3173" s="1" t="s">
        <v>21278</v>
      </c>
    </row>
    <row r="3174">
      <c r="A3174" s="1" t="s">
        <v>21279</v>
      </c>
      <c r="B3174" s="1" t="s">
        <v>6</v>
      </c>
      <c r="C3174" s="1" t="s">
        <v>3864</v>
      </c>
      <c r="D3174" s="1"/>
      <c r="E3174" s="1" t="s">
        <v>12369</v>
      </c>
      <c r="F3174" s="1" t="s">
        <v>21277</v>
      </c>
      <c r="G3174" s="1" t="s">
        <v>8513</v>
      </c>
      <c r="H3174" s="1" t="s">
        <v>12430</v>
      </c>
      <c r="I3174" s="1">
        <v>2016.0</v>
      </c>
      <c r="J3174" s="1" t="s">
        <v>8493</v>
      </c>
      <c r="K3174" s="1" t="s">
        <v>561</v>
      </c>
      <c r="L3174" s="1" t="s">
        <v>9641</v>
      </c>
      <c r="M3174" s="1" t="s">
        <v>21280</v>
      </c>
    </row>
    <row r="3175">
      <c r="A3175" s="1" t="s">
        <v>21281</v>
      </c>
      <c r="B3175" s="1" t="s">
        <v>6</v>
      </c>
      <c r="C3175" s="1" t="s">
        <v>3865</v>
      </c>
      <c r="D3175" s="1"/>
      <c r="E3175" s="1" t="s">
        <v>21282</v>
      </c>
      <c r="F3175" s="1" t="s">
        <v>21277</v>
      </c>
      <c r="H3175" s="1" t="s">
        <v>16294</v>
      </c>
      <c r="I3175" s="1">
        <v>2020.0</v>
      </c>
      <c r="J3175" s="1" t="s">
        <v>8493</v>
      </c>
      <c r="K3175" s="1" t="s">
        <v>1579</v>
      </c>
      <c r="L3175" s="1" t="s">
        <v>9641</v>
      </c>
      <c r="M3175" s="1" t="s">
        <v>21283</v>
      </c>
    </row>
    <row r="3176">
      <c r="A3176" s="1" t="s">
        <v>21284</v>
      </c>
      <c r="B3176" s="1" t="s">
        <v>6</v>
      </c>
      <c r="C3176" s="1" t="s">
        <v>3866</v>
      </c>
      <c r="D3176" s="1"/>
      <c r="E3176" s="1" t="s">
        <v>21282</v>
      </c>
      <c r="F3176" s="1" t="s">
        <v>21277</v>
      </c>
      <c r="G3176" s="1" t="s">
        <v>8513</v>
      </c>
      <c r="H3176" s="1" t="s">
        <v>17373</v>
      </c>
      <c r="I3176" s="1">
        <v>2018.0</v>
      </c>
      <c r="J3176" s="1" t="s">
        <v>8493</v>
      </c>
      <c r="K3176" s="1" t="s">
        <v>1134</v>
      </c>
      <c r="L3176" s="1" t="s">
        <v>9641</v>
      </c>
      <c r="M3176" s="1" t="s">
        <v>21285</v>
      </c>
    </row>
    <row r="3177">
      <c r="A3177" s="1" t="s">
        <v>21286</v>
      </c>
      <c r="B3177" s="1" t="s">
        <v>6</v>
      </c>
      <c r="C3177" s="1" t="s">
        <v>3867</v>
      </c>
      <c r="D3177" s="1"/>
      <c r="E3177" s="1" t="s">
        <v>12641</v>
      </c>
      <c r="F3177" s="1" t="s">
        <v>21287</v>
      </c>
      <c r="G3177" s="1" t="s">
        <v>8513</v>
      </c>
      <c r="H3177" s="1" t="s">
        <v>11010</v>
      </c>
      <c r="I3177" s="1">
        <v>2017.0</v>
      </c>
      <c r="J3177" s="1" t="s">
        <v>8493</v>
      </c>
      <c r="K3177" s="1" t="s">
        <v>1219</v>
      </c>
      <c r="L3177" s="1" t="s">
        <v>9641</v>
      </c>
      <c r="M3177" s="1" t="s">
        <v>21288</v>
      </c>
    </row>
    <row r="3178">
      <c r="A3178" s="1" t="s">
        <v>21289</v>
      </c>
      <c r="B3178" s="1" t="s">
        <v>6</v>
      </c>
      <c r="C3178" s="1" t="s">
        <v>3868</v>
      </c>
      <c r="D3178" s="1"/>
      <c r="E3178" s="1" t="s">
        <v>21290</v>
      </c>
      <c r="F3178" s="1" t="s">
        <v>21291</v>
      </c>
      <c r="G3178" s="1" t="s">
        <v>8513</v>
      </c>
      <c r="H3178" s="1" t="s">
        <v>8540</v>
      </c>
      <c r="I3178" s="1">
        <v>1973.0</v>
      </c>
      <c r="J3178" s="1" t="s">
        <v>8507</v>
      </c>
      <c r="K3178" s="1" t="s">
        <v>582</v>
      </c>
      <c r="L3178" s="1" t="s">
        <v>8928</v>
      </c>
      <c r="M3178" s="1" t="s">
        <v>21292</v>
      </c>
    </row>
    <row r="3179">
      <c r="A3179" s="1" t="s">
        <v>21293</v>
      </c>
      <c r="B3179" s="1" t="s">
        <v>6</v>
      </c>
      <c r="C3179" s="1" t="s">
        <v>3869</v>
      </c>
      <c r="D3179" s="1"/>
      <c r="E3179" s="1" t="s">
        <v>21294</v>
      </c>
      <c r="F3179" s="1" t="s">
        <v>21295</v>
      </c>
      <c r="G3179" s="1" t="s">
        <v>8611</v>
      </c>
      <c r="H3179" s="1" t="s">
        <v>19418</v>
      </c>
      <c r="I3179" s="1">
        <v>2016.0</v>
      </c>
      <c r="J3179" s="1" t="s">
        <v>8493</v>
      </c>
      <c r="K3179" s="1" t="s">
        <v>1219</v>
      </c>
      <c r="L3179" s="1" t="s">
        <v>9641</v>
      </c>
      <c r="M3179" s="1" t="s">
        <v>21296</v>
      </c>
    </row>
    <row r="3180">
      <c r="A3180" s="1" t="s">
        <v>21297</v>
      </c>
      <c r="B3180" s="1" t="s">
        <v>6</v>
      </c>
      <c r="C3180" s="1" t="s">
        <v>3870</v>
      </c>
      <c r="D3180" s="1"/>
      <c r="E3180" s="1" t="s">
        <v>21023</v>
      </c>
      <c r="F3180" s="1" t="s">
        <v>21295</v>
      </c>
      <c r="H3180" s="1" t="s">
        <v>9549</v>
      </c>
      <c r="I3180" s="1">
        <v>2019.0</v>
      </c>
      <c r="J3180" s="1" t="s">
        <v>8493</v>
      </c>
      <c r="K3180" s="1" t="s">
        <v>1303</v>
      </c>
      <c r="L3180" s="1" t="s">
        <v>9641</v>
      </c>
      <c r="M3180" s="1" t="s">
        <v>21298</v>
      </c>
    </row>
    <row r="3181">
      <c r="A3181" s="1" t="s">
        <v>21299</v>
      </c>
      <c r="B3181" s="1" t="s">
        <v>6</v>
      </c>
      <c r="C3181" s="1" t="s">
        <v>3871</v>
      </c>
      <c r="D3181" s="1"/>
      <c r="E3181" s="1" t="s">
        <v>21300</v>
      </c>
      <c r="F3181" s="1" t="s">
        <v>21301</v>
      </c>
      <c r="G3181" s="1" t="s">
        <v>8513</v>
      </c>
      <c r="H3181" s="1" t="s">
        <v>8521</v>
      </c>
      <c r="I3181" s="1">
        <v>2001.0</v>
      </c>
      <c r="J3181" s="1" t="s">
        <v>9316</v>
      </c>
      <c r="K3181" s="1" t="s">
        <v>681</v>
      </c>
      <c r="L3181" s="1" t="s">
        <v>10469</v>
      </c>
      <c r="M3181" s="1" t="s">
        <v>21302</v>
      </c>
    </row>
    <row r="3182">
      <c r="A3182" s="1" t="s">
        <v>21303</v>
      </c>
      <c r="B3182" s="1" t="s">
        <v>7</v>
      </c>
      <c r="C3182" s="1" t="s">
        <v>3872</v>
      </c>
      <c r="F3182" s="1" t="s">
        <v>21304</v>
      </c>
      <c r="G3182" s="1" t="s">
        <v>8638</v>
      </c>
      <c r="H3182" s="1" t="s">
        <v>10690</v>
      </c>
      <c r="I3182" s="1">
        <v>2018.0</v>
      </c>
      <c r="J3182" s="1" t="s">
        <v>8493</v>
      </c>
      <c r="K3182" s="1" t="s">
        <v>536</v>
      </c>
      <c r="L3182" s="1" t="s">
        <v>9299</v>
      </c>
      <c r="M3182" s="1" t="s">
        <v>21305</v>
      </c>
    </row>
    <row r="3183">
      <c r="A3183" s="1" t="s">
        <v>21306</v>
      </c>
      <c r="B3183" s="1" t="s">
        <v>6</v>
      </c>
      <c r="C3183" s="1" t="s">
        <v>3873</v>
      </c>
      <c r="D3183" s="1"/>
      <c r="E3183" s="1" t="s">
        <v>21307</v>
      </c>
      <c r="F3183" s="1" t="s">
        <v>21308</v>
      </c>
      <c r="G3183" s="1" t="s">
        <v>8545</v>
      </c>
      <c r="H3183" s="1" t="s">
        <v>9361</v>
      </c>
      <c r="I3183" s="1">
        <v>2017.0</v>
      </c>
      <c r="J3183" s="1" t="s">
        <v>8547</v>
      </c>
      <c r="K3183" s="1" t="s">
        <v>662</v>
      </c>
      <c r="L3183" s="1" t="s">
        <v>8681</v>
      </c>
      <c r="M3183" s="1" t="s">
        <v>21309</v>
      </c>
    </row>
    <row r="3184">
      <c r="A3184" s="1" t="s">
        <v>21310</v>
      </c>
      <c r="B3184" s="1" t="s">
        <v>6</v>
      </c>
      <c r="C3184" s="1" t="s">
        <v>3874</v>
      </c>
      <c r="D3184" s="1"/>
      <c r="E3184" s="1" t="s">
        <v>16677</v>
      </c>
      <c r="F3184" s="1" t="s">
        <v>21311</v>
      </c>
      <c r="G3184" s="1" t="s">
        <v>8513</v>
      </c>
      <c r="H3184" s="1" t="s">
        <v>10771</v>
      </c>
      <c r="I3184" s="1">
        <v>2020.0</v>
      </c>
      <c r="J3184" s="1" t="s">
        <v>9260</v>
      </c>
      <c r="K3184" s="1" t="s">
        <v>559</v>
      </c>
      <c r="L3184" s="1" t="s">
        <v>11928</v>
      </c>
      <c r="M3184" s="1" t="s">
        <v>21312</v>
      </c>
    </row>
    <row r="3185">
      <c r="A3185" s="1" t="s">
        <v>21313</v>
      </c>
      <c r="B3185" s="1" t="s">
        <v>7</v>
      </c>
      <c r="C3185" s="1" t="s">
        <v>3875</v>
      </c>
      <c r="G3185" s="1" t="s">
        <v>12088</v>
      </c>
      <c r="H3185" s="1" t="s">
        <v>8546</v>
      </c>
      <c r="I3185" s="1">
        <v>2017.0</v>
      </c>
      <c r="J3185" s="1" t="s">
        <v>9076</v>
      </c>
      <c r="K3185" s="1" t="s">
        <v>536</v>
      </c>
      <c r="L3185" s="1" t="s">
        <v>9093</v>
      </c>
      <c r="M3185" s="1" t="s">
        <v>21314</v>
      </c>
    </row>
    <row r="3186">
      <c r="A3186" s="1" t="s">
        <v>21315</v>
      </c>
      <c r="B3186" s="1" t="s">
        <v>7</v>
      </c>
      <c r="C3186" s="1" t="s">
        <v>3876</v>
      </c>
      <c r="F3186" s="1" t="s">
        <v>21316</v>
      </c>
      <c r="G3186" s="1" t="s">
        <v>21317</v>
      </c>
      <c r="H3186" s="1" t="s">
        <v>14935</v>
      </c>
      <c r="I3186" s="1">
        <v>2019.0</v>
      </c>
      <c r="J3186" s="1" t="s">
        <v>8493</v>
      </c>
      <c r="K3186" s="1" t="s">
        <v>536</v>
      </c>
      <c r="L3186" s="1" t="s">
        <v>8529</v>
      </c>
      <c r="M3186" s="1" t="s">
        <v>21318</v>
      </c>
    </row>
    <row r="3187">
      <c r="A3187" s="1" t="s">
        <v>21319</v>
      </c>
      <c r="B3187" s="1" t="s">
        <v>6</v>
      </c>
      <c r="C3187" s="1" t="s">
        <v>3877</v>
      </c>
      <c r="D3187" s="1"/>
      <c r="E3187" s="1" t="s">
        <v>21320</v>
      </c>
      <c r="F3187" s="1" t="s">
        <v>21321</v>
      </c>
      <c r="G3187" s="1" t="s">
        <v>9356</v>
      </c>
      <c r="H3187" s="1" t="s">
        <v>8806</v>
      </c>
      <c r="I3187" s="1">
        <v>2013.0</v>
      </c>
      <c r="J3187" s="1" t="s">
        <v>8807</v>
      </c>
      <c r="K3187" s="1" t="s">
        <v>1011</v>
      </c>
      <c r="L3187" s="1" t="s">
        <v>9104</v>
      </c>
      <c r="M3187" s="1" t="s">
        <v>21322</v>
      </c>
    </row>
    <row r="3188">
      <c r="A3188" s="1" t="s">
        <v>21323</v>
      </c>
      <c r="B3188" s="1" t="s">
        <v>6</v>
      </c>
      <c r="C3188" s="1" t="s">
        <v>3878</v>
      </c>
      <c r="D3188" s="1"/>
      <c r="E3188" s="1" t="s">
        <v>21324</v>
      </c>
      <c r="F3188" s="1" t="s">
        <v>21325</v>
      </c>
      <c r="G3188" s="1" t="s">
        <v>8513</v>
      </c>
      <c r="H3188" s="1" t="s">
        <v>9682</v>
      </c>
      <c r="I3188" s="1">
        <v>2011.0</v>
      </c>
      <c r="J3188" s="1" t="s">
        <v>9260</v>
      </c>
      <c r="K3188" s="1" t="s">
        <v>1034</v>
      </c>
      <c r="L3188" s="1" t="s">
        <v>8646</v>
      </c>
      <c r="M3188" s="1" t="s">
        <v>21326</v>
      </c>
    </row>
    <row r="3189">
      <c r="A3189" s="1" t="s">
        <v>21327</v>
      </c>
      <c r="B3189" s="1" t="s">
        <v>6</v>
      </c>
      <c r="C3189" s="1" t="s">
        <v>3879</v>
      </c>
      <c r="D3189" s="1"/>
      <c r="E3189" s="1" t="s">
        <v>21328</v>
      </c>
      <c r="F3189" s="1" t="s">
        <v>21329</v>
      </c>
      <c r="H3189" s="1" t="s">
        <v>9017</v>
      </c>
      <c r="I3189" s="1">
        <v>1960.0</v>
      </c>
      <c r="J3189" s="1" t="s">
        <v>8547</v>
      </c>
      <c r="K3189" s="1" t="s">
        <v>2841</v>
      </c>
      <c r="L3189" s="1" t="s">
        <v>8626</v>
      </c>
      <c r="M3189" s="1" t="s">
        <v>21330</v>
      </c>
    </row>
    <row r="3190">
      <c r="A3190" s="1" t="s">
        <v>21331</v>
      </c>
      <c r="B3190" s="1" t="s">
        <v>6</v>
      </c>
      <c r="C3190" s="1" t="s">
        <v>3880</v>
      </c>
      <c r="D3190" s="1"/>
      <c r="E3190" s="1" t="s">
        <v>12641</v>
      </c>
      <c r="F3190" s="1" t="s">
        <v>21332</v>
      </c>
      <c r="G3190" s="1" t="s">
        <v>8513</v>
      </c>
      <c r="H3190" s="1" t="s">
        <v>21333</v>
      </c>
      <c r="I3190" s="1">
        <v>2019.0</v>
      </c>
      <c r="J3190" s="1" t="s">
        <v>8493</v>
      </c>
      <c r="K3190" s="1" t="s">
        <v>965</v>
      </c>
      <c r="L3190" s="1" t="s">
        <v>9641</v>
      </c>
      <c r="M3190" s="1" t="s">
        <v>21334</v>
      </c>
    </row>
    <row r="3191">
      <c r="A3191" s="1" t="s">
        <v>21335</v>
      </c>
      <c r="B3191" s="1" t="s">
        <v>6</v>
      </c>
      <c r="C3191" s="1" t="s">
        <v>3881</v>
      </c>
      <c r="D3191" s="1"/>
      <c r="E3191" s="1" t="s">
        <v>17260</v>
      </c>
      <c r="F3191" s="1" t="s">
        <v>21336</v>
      </c>
      <c r="G3191" s="1" t="s">
        <v>8513</v>
      </c>
      <c r="H3191" s="1" t="s">
        <v>10051</v>
      </c>
      <c r="I3191" s="1">
        <v>2020.0</v>
      </c>
      <c r="J3191" s="1" t="s">
        <v>8493</v>
      </c>
      <c r="K3191" s="1" t="s">
        <v>1107</v>
      </c>
      <c r="L3191" s="1" t="s">
        <v>9641</v>
      </c>
      <c r="M3191" s="1" t="s">
        <v>21337</v>
      </c>
    </row>
    <row r="3192">
      <c r="A3192" s="1" t="s">
        <v>21338</v>
      </c>
      <c r="B3192" s="1" t="s">
        <v>6</v>
      </c>
      <c r="C3192" s="1" t="s">
        <v>3882</v>
      </c>
      <c r="D3192" s="1"/>
      <c r="E3192" s="1" t="s">
        <v>12641</v>
      </c>
      <c r="F3192" s="1" t="s">
        <v>21332</v>
      </c>
      <c r="G3192" s="1" t="s">
        <v>8513</v>
      </c>
      <c r="H3192" s="1" t="s">
        <v>21339</v>
      </c>
      <c r="I3192" s="1">
        <v>2017.0</v>
      </c>
      <c r="J3192" s="1" t="s">
        <v>8493</v>
      </c>
      <c r="K3192" s="1" t="s">
        <v>929</v>
      </c>
      <c r="L3192" s="1" t="s">
        <v>9641</v>
      </c>
      <c r="M3192" s="1" t="s">
        <v>21340</v>
      </c>
    </row>
    <row r="3193">
      <c r="A3193" s="1" t="s">
        <v>21341</v>
      </c>
      <c r="B3193" s="1" t="s">
        <v>6</v>
      </c>
      <c r="C3193" s="1" t="s">
        <v>3883</v>
      </c>
      <c r="D3193" s="1"/>
      <c r="E3193" s="1" t="s">
        <v>21342</v>
      </c>
      <c r="F3193" s="1" t="s">
        <v>21343</v>
      </c>
      <c r="G3193" s="1" t="s">
        <v>8655</v>
      </c>
      <c r="H3193" s="1" t="s">
        <v>10531</v>
      </c>
      <c r="I3193" s="1">
        <v>2018.0</v>
      </c>
      <c r="J3193" s="1" t="s">
        <v>8493</v>
      </c>
      <c r="K3193" s="1" t="s">
        <v>565</v>
      </c>
      <c r="L3193" s="1" t="s">
        <v>8590</v>
      </c>
      <c r="M3193" s="1" t="s">
        <v>21344</v>
      </c>
    </row>
    <row r="3194">
      <c r="A3194" s="1" t="s">
        <v>21345</v>
      </c>
      <c r="B3194" s="1" t="s">
        <v>6</v>
      </c>
      <c r="C3194" s="1" t="s">
        <v>3884</v>
      </c>
      <c r="D3194" s="1"/>
      <c r="E3194" s="1" t="s">
        <v>21346</v>
      </c>
      <c r="F3194" s="1" t="s">
        <v>21347</v>
      </c>
      <c r="G3194" s="1" t="s">
        <v>8513</v>
      </c>
      <c r="H3194" s="1" t="s">
        <v>12488</v>
      </c>
      <c r="I3194" s="1">
        <v>2017.0</v>
      </c>
      <c r="J3194" s="1" t="s">
        <v>8547</v>
      </c>
      <c r="K3194" s="1" t="s">
        <v>803</v>
      </c>
      <c r="L3194" s="1" t="s">
        <v>8646</v>
      </c>
      <c r="M3194" s="1" t="s">
        <v>21348</v>
      </c>
    </row>
    <row r="3195">
      <c r="A3195" s="1" t="s">
        <v>21349</v>
      </c>
      <c r="B3195" s="1" t="s">
        <v>6</v>
      </c>
      <c r="C3195" s="1" t="s">
        <v>3885</v>
      </c>
      <c r="D3195" s="1"/>
      <c r="E3195" s="1" t="s">
        <v>17441</v>
      </c>
      <c r="F3195" s="1" t="s">
        <v>21350</v>
      </c>
      <c r="G3195" s="1" t="s">
        <v>8513</v>
      </c>
      <c r="H3195" s="1" t="s">
        <v>10545</v>
      </c>
      <c r="I3195" s="1">
        <v>2012.0</v>
      </c>
      <c r="J3195" s="1" t="s">
        <v>8493</v>
      </c>
      <c r="K3195" s="1" t="s">
        <v>1011</v>
      </c>
      <c r="L3195" s="1" t="s">
        <v>9641</v>
      </c>
      <c r="M3195" s="1" t="s">
        <v>21351</v>
      </c>
    </row>
    <row r="3196">
      <c r="A3196" s="1" t="s">
        <v>21352</v>
      </c>
      <c r="B3196" s="1" t="s">
        <v>6</v>
      </c>
      <c r="C3196" s="1" t="s">
        <v>3886</v>
      </c>
      <c r="D3196" s="1"/>
      <c r="E3196" s="1" t="s">
        <v>21353</v>
      </c>
      <c r="F3196" s="1" t="s">
        <v>21354</v>
      </c>
      <c r="H3196" s="1" t="s">
        <v>8690</v>
      </c>
      <c r="I3196" s="1">
        <v>2017.0</v>
      </c>
      <c r="J3196" s="1" t="s">
        <v>8493</v>
      </c>
      <c r="K3196" s="1" t="s">
        <v>530</v>
      </c>
      <c r="L3196" s="1" t="s">
        <v>9641</v>
      </c>
      <c r="M3196" s="1" t="s">
        <v>21355</v>
      </c>
    </row>
    <row r="3197">
      <c r="A3197" s="1" t="s">
        <v>21356</v>
      </c>
      <c r="B3197" s="1" t="s">
        <v>6</v>
      </c>
      <c r="C3197" s="1" t="s">
        <v>3887</v>
      </c>
      <c r="D3197" s="1"/>
      <c r="E3197" s="1" t="s">
        <v>21357</v>
      </c>
      <c r="F3197" s="1" t="s">
        <v>21358</v>
      </c>
      <c r="G3197" s="1" t="s">
        <v>8545</v>
      </c>
      <c r="H3197" s="1" t="s">
        <v>8980</v>
      </c>
      <c r="I3197" s="1">
        <v>2008.0</v>
      </c>
      <c r="J3197" s="1" t="s">
        <v>8547</v>
      </c>
      <c r="K3197" s="1" t="s">
        <v>3888</v>
      </c>
      <c r="L3197" s="1" t="s">
        <v>8626</v>
      </c>
      <c r="M3197" s="1" t="s">
        <v>21359</v>
      </c>
    </row>
    <row r="3198">
      <c r="A3198" s="1" t="s">
        <v>21360</v>
      </c>
      <c r="B3198" s="1" t="s">
        <v>6</v>
      </c>
      <c r="C3198" s="1" t="s">
        <v>3889</v>
      </c>
      <c r="D3198" s="1"/>
      <c r="E3198" s="1" t="s">
        <v>21361</v>
      </c>
      <c r="G3198" s="1" t="s">
        <v>8611</v>
      </c>
      <c r="H3198" s="1" t="s">
        <v>11755</v>
      </c>
      <c r="I3198" s="1">
        <v>2017.0</v>
      </c>
      <c r="J3198" s="1" t="s">
        <v>8547</v>
      </c>
      <c r="K3198" s="1" t="s">
        <v>580</v>
      </c>
      <c r="L3198" s="1" t="s">
        <v>10361</v>
      </c>
      <c r="M3198" s="1" t="s">
        <v>21362</v>
      </c>
    </row>
    <row r="3199">
      <c r="A3199" s="1" t="s">
        <v>21363</v>
      </c>
      <c r="B3199" s="1" t="s">
        <v>6</v>
      </c>
      <c r="C3199" s="1" t="s">
        <v>3890</v>
      </c>
      <c r="D3199" s="1"/>
      <c r="E3199" s="1" t="s">
        <v>17886</v>
      </c>
      <c r="F3199" s="1" t="s">
        <v>21364</v>
      </c>
      <c r="G3199" s="1" t="s">
        <v>8513</v>
      </c>
      <c r="H3199" s="1" t="s">
        <v>21365</v>
      </c>
      <c r="I3199" s="1">
        <v>2017.0</v>
      </c>
      <c r="J3199" s="1" t="s">
        <v>8493</v>
      </c>
      <c r="K3199" s="1" t="s">
        <v>1579</v>
      </c>
      <c r="L3199" s="1" t="s">
        <v>9641</v>
      </c>
      <c r="M3199" s="1" t="s">
        <v>21366</v>
      </c>
    </row>
    <row r="3200">
      <c r="A3200" s="1" t="s">
        <v>21367</v>
      </c>
      <c r="B3200" s="1" t="s">
        <v>6</v>
      </c>
      <c r="C3200" s="1" t="s">
        <v>3891</v>
      </c>
      <c r="D3200" s="1"/>
      <c r="E3200" s="1" t="s">
        <v>21368</v>
      </c>
      <c r="F3200" s="1" t="s">
        <v>21369</v>
      </c>
      <c r="H3200" s="1" t="s">
        <v>15643</v>
      </c>
      <c r="I3200" s="1">
        <v>2018.0</v>
      </c>
      <c r="J3200" s="1" t="s">
        <v>8493</v>
      </c>
      <c r="K3200" s="1" t="s">
        <v>1016</v>
      </c>
      <c r="L3200" s="1" t="s">
        <v>9641</v>
      </c>
      <c r="M3200" s="1" t="s">
        <v>21370</v>
      </c>
    </row>
    <row r="3201">
      <c r="A3201" s="1" t="s">
        <v>21371</v>
      </c>
      <c r="B3201" s="1" t="s">
        <v>6</v>
      </c>
      <c r="C3201" s="1" t="s">
        <v>3892</v>
      </c>
      <c r="D3201" s="1"/>
      <c r="E3201" s="1" t="s">
        <v>21368</v>
      </c>
      <c r="F3201" s="1" t="s">
        <v>21369</v>
      </c>
      <c r="G3201" s="1" t="s">
        <v>8513</v>
      </c>
      <c r="H3201" s="1" t="s">
        <v>14919</v>
      </c>
      <c r="I3201" s="1">
        <v>2016.0</v>
      </c>
      <c r="J3201" s="1" t="s">
        <v>8493</v>
      </c>
      <c r="K3201" s="1" t="s">
        <v>1016</v>
      </c>
      <c r="L3201" s="1" t="s">
        <v>9641</v>
      </c>
      <c r="M3201" s="1" t="s">
        <v>21372</v>
      </c>
    </row>
    <row r="3202">
      <c r="A3202" s="1" t="s">
        <v>21373</v>
      </c>
      <c r="B3202" s="1" t="s">
        <v>6</v>
      </c>
      <c r="C3202" s="1" t="s">
        <v>3893</v>
      </c>
      <c r="D3202" s="1"/>
      <c r="E3202" s="1" t="s">
        <v>21374</v>
      </c>
      <c r="G3202" s="1" t="s">
        <v>8545</v>
      </c>
      <c r="H3202" s="1" t="s">
        <v>12216</v>
      </c>
      <c r="I3202" s="1">
        <v>2005.0</v>
      </c>
      <c r="J3202" s="1" t="s">
        <v>8547</v>
      </c>
      <c r="K3202" s="1" t="s">
        <v>1034</v>
      </c>
      <c r="L3202" s="1" t="s">
        <v>8663</v>
      </c>
      <c r="M3202" s="1" t="s">
        <v>21375</v>
      </c>
    </row>
    <row r="3203">
      <c r="A3203" s="1" t="s">
        <v>21376</v>
      </c>
      <c r="B3203" s="1" t="s">
        <v>6</v>
      </c>
      <c r="C3203" s="1" t="s">
        <v>3894</v>
      </c>
      <c r="D3203" s="1"/>
      <c r="E3203" s="1" t="s">
        <v>21377</v>
      </c>
      <c r="F3203" s="1" t="s">
        <v>21378</v>
      </c>
      <c r="G3203" s="1" t="s">
        <v>8611</v>
      </c>
      <c r="H3203" s="1" t="s">
        <v>10741</v>
      </c>
      <c r="I3203" s="1">
        <v>2018.0</v>
      </c>
      <c r="J3203" s="1" t="s">
        <v>8493</v>
      </c>
      <c r="K3203" s="1" t="s">
        <v>580</v>
      </c>
      <c r="L3203" s="1" t="s">
        <v>8928</v>
      </c>
      <c r="M3203" s="1" t="s">
        <v>21379</v>
      </c>
    </row>
    <row r="3204">
      <c r="A3204" s="1" t="s">
        <v>21380</v>
      </c>
      <c r="B3204" s="1" t="s">
        <v>6</v>
      </c>
      <c r="C3204" s="1" t="s">
        <v>3895</v>
      </c>
      <c r="D3204" s="1"/>
      <c r="E3204" s="1" t="s">
        <v>21381</v>
      </c>
      <c r="F3204" s="1" t="s">
        <v>21382</v>
      </c>
      <c r="G3204" s="1" t="s">
        <v>8513</v>
      </c>
      <c r="H3204" s="1" t="s">
        <v>10736</v>
      </c>
      <c r="I3204" s="1">
        <v>2012.0</v>
      </c>
      <c r="J3204" s="1" t="s">
        <v>8515</v>
      </c>
      <c r="K3204" s="1" t="s">
        <v>876</v>
      </c>
      <c r="L3204" s="1" t="s">
        <v>8750</v>
      </c>
      <c r="M3204" s="1" t="s">
        <v>21383</v>
      </c>
    </row>
    <row r="3205">
      <c r="A3205" s="1" t="s">
        <v>21384</v>
      </c>
      <c r="B3205" s="1" t="s">
        <v>6</v>
      </c>
      <c r="C3205" s="1" t="s">
        <v>3896</v>
      </c>
      <c r="D3205" s="1"/>
      <c r="E3205" s="1" t="s">
        <v>21385</v>
      </c>
      <c r="F3205" s="1" t="s">
        <v>21386</v>
      </c>
      <c r="G3205" s="1" t="s">
        <v>8545</v>
      </c>
      <c r="H3205" s="1" t="s">
        <v>9017</v>
      </c>
      <c r="I3205" s="1">
        <v>2013.0</v>
      </c>
      <c r="J3205" s="1" t="s">
        <v>8493</v>
      </c>
      <c r="K3205" s="1" t="s">
        <v>591</v>
      </c>
      <c r="L3205" s="1" t="s">
        <v>9084</v>
      </c>
      <c r="M3205" s="1" t="s">
        <v>21387</v>
      </c>
    </row>
    <row r="3206">
      <c r="A3206" s="1" t="s">
        <v>21388</v>
      </c>
      <c r="B3206" s="1" t="s">
        <v>6</v>
      </c>
      <c r="C3206" s="1" t="s">
        <v>3897</v>
      </c>
      <c r="D3206" s="1"/>
      <c r="E3206" s="1" t="s">
        <v>21389</v>
      </c>
      <c r="F3206" s="1" t="s">
        <v>21390</v>
      </c>
      <c r="G3206" s="1" t="s">
        <v>8513</v>
      </c>
      <c r="H3206" s="1" t="s">
        <v>14156</v>
      </c>
      <c r="I3206" s="1">
        <v>2020.0</v>
      </c>
      <c r="J3206" s="1" t="s">
        <v>8507</v>
      </c>
      <c r="K3206" s="1" t="s">
        <v>673</v>
      </c>
      <c r="L3206" s="1" t="s">
        <v>8559</v>
      </c>
      <c r="M3206" s="1" t="s">
        <v>21391</v>
      </c>
    </row>
    <row r="3207">
      <c r="A3207" s="1" t="s">
        <v>21392</v>
      </c>
      <c r="B3207" s="1" t="s">
        <v>6</v>
      </c>
      <c r="C3207" s="1" t="s">
        <v>3898</v>
      </c>
      <c r="F3207" s="1" t="s">
        <v>21393</v>
      </c>
      <c r="G3207" s="1" t="s">
        <v>8513</v>
      </c>
      <c r="H3207" s="1" t="s">
        <v>13499</v>
      </c>
      <c r="I3207" s="1">
        <v>2018.0</v>
      </c>
      <c r="J3207" s="1" t="s">
        <v>8493</v>
      </c>
      <c r="K3207" s="1" t="s">
        <v>580</v>
      </c>
      <c r="L3207" s="1" t="s">
        <v>9641</v>
      </c>
      <c r="M3207" s="1" t="s">
        <v>21394</v>
      </c>
    </row>
    <row r="3208">
      <c r="A3208" s="1" t="s">
        <v>21395</v>
      </c>
      <c r="B3208" s="1" t="s">
        <v>6</v>
      </c>
      <c r="C3208" s="1" t="s">
        <v>3899</v>
      </c>
      <c r="F3208" s="1" t="s">
        <v>21396</v>
      </c>
      <c r="H3208" s="1" t="s">
        <v>8749</v>
      </c>
      <c r="I3208" s="1">
        <v>2017.0</v>
      </c>
      <c r="J3208" s="1" t="s">
        <v>8493</v>
      </c>
      <c r="K3208" s="1" t="s">
        <v>532</v>
      </c>
      <c r="L3208" s="1" t="s">
        <v>8928</v>
      </c>
      <c r="M3208" s="1" t="s">
        <v>21397</v>
      </c>
    </row>
    <row r="3209">
      <c r="A3209" s="1" t="s">
        <v>21398</v>
      </c>
      <c r="B3209" s="1" t="s">
        <v>6</v>
      </c>
      <c r="C3209" s="1" t="s">
        <v>3900</v>
      </c>
      <c r="D3209" s="1"/>
      <c r="E3209" s="1" t="s">
        <v>21399</v>
      </c>
      <c r="F3209" s="1" t="s">
        <v>21400</v>
      </c>
      <c r="G3209" s="1" t="s">
        <v>8513</v>
      </c>
      <c r="H3209" s="1" t="s">
        <v>13916</v>
      </c>
      <c r="I3209" s="1">
        <v>2019.0</v>
      </c>
      <c r="J3209" s="1" t="s">
        <v>8613</v>
      </c>
      <c r="K3209" s="1" t="s">
        <v>666</v>
      </c>
      <c r="L3209" s="1" t="s">
        <v>9104</v>
      </c>
      <c r="M3209" s="1" t="s">
        <v>21401</v>
      </c>
    </row>
    <row r="3210">
      <c r="A3210" s="1" t="s">
        <v>21402</v>
      </c>
      <c r="B3210" s="1" t="s">
        <v>6</v>
      </c>
      <c r="C3210" s="1" t="s">
        <v>3901</v>
      </c>
      <c r="D3210" s="1"/>
      <c r="E3210" s="1" t="s">
        <v>21403</v>
      </c>
      <c r="F3210" s="1" t="s">
        <v>21404</v>
      </c>
      <c r="G3210" s="1" t="s">
        <v>8513</v>
      </c>
      <c r="H3210" s="1" t="s">
        <v>8991</v>
      </c>
      <c r="I3210" s="1">
        <v>2018.0</v>
      </c>
      <c r="J3210" s="1" t="s">
        <v>8493</v>
      </c>
      <c r="K3210" s="1" t="s">
        <v>1196</v>
      </c>
      <c r="L3210" s="1" t="s">
        <v>9641</v>
      </c>
      <c r="M3210" s="1" t="s">
        <v>21405</v>
      </c>
    </row>
    <row r="3211">
      <c r="A3211" s="1" t="s">
        <v>21406</v>
      </c>
      <c r="B3211" s="1" t="s">
        <v>6</v>
      </c>
      <c r="C3211" s="1" t="s">
        <v>3902</v>
      </c>
      <c r="D3211" s="1"/>
      <c r="E3211" s="1" t="s">
        <v>12369</v>
      </c>
      <c r="F3211" s="1" t="s">
        <v>21404</v>
      </c>
      <c r="G3211" s="1" t="s">
        <v>8513</v>
      </c>
      <c r="H3211" s="1" t="s">
        <v>9287</v>
      </c>
      <c r="I3211" s="1">
        <v>2012.0</v>
      </c>
      <c r="J3211" s="1" t="s">
        <v>8493</v>
      </c>
      <c r="K3211" s="1" t="s">
        <v>965</v>
      </c>
      <c r="L3211" s="1" t="s">
        <v>9641</v>
      </c>
      <c r="M3211" s="1" t="s">
        <v>21407</v>
      </c>
    </row>
    <row r="3212">
      <c r="A3212" s="1" t="s">
        <v>21408</v>
      </c>
      <c r="B3212" s="1" t="s">
        <v>6</v>
      </c>
      <c r="C3212" s="1" t="s">
        <v>3903</v>
      </c>
      <c r="D3212" s="1"/>
      <c r="E3212" s="1" t="s">
        <v>21399</v>
      </c>
      <c r="F3212" s="1" t="s">
        <v>21404</v>
      </c>
      <c r="G3212" s="1" t="s">
        <v>8513</v>
      </c>
      <c r="H3212" s="1" t="s">
        <v>21409</v>
      </c>
      <c r="I3212" s="1">
        <v>2015.0</v>
      </c>
      <c r="J3212" s="1" t="s">
        <v>8493</v>
      </c>
      <c r="K3212" s="1" t="s">
        <v>1219</v>
      </c>
      <c r="L3212" s="1" t="s">
        <v>9641</v>
      </c>
      <c r="M3212" s="1" t="s">
        <v>21410</v>
      </c>
    </row>
    <row r="3213">
      <c r="A3213" s="1" t="s">
        <v>21411</v>
      </c>
      <c r="B3213" s="1" t="s">
        <v>6</v>
      </c>
      <c r="C3213" s="1" t="s">
        <v>3904</v>
      </c>
      <c r="G3213" s="1" t="s">
        <v>8513</v>
      </c>
      <c r="H3213" s="1" t="s">
        <v>12702</v>
      </c>
      <c r="I3213" s="1">
        <v>2020.0</v>
      </c>
      <c r="J3213" s="1" t="s">
        <v>8613</v>
      </c>
      <c r="K3213" s="1" t="s">
        <v>3905</v>
      </c>
      <c r="L3213" s="1" t="s">
        <v>9656</v>
      </c>
      <c r="M3213" s="1" t="s">
        <v>21412</v>
      </c>
    </row>
    <row r="3214">
      <c r="A3214" s="1" t="s">
        <v>21413</v>
      </c>
      <c r="B3214" s="1" t="s">
        <v>7</v>
      </c>
      <c r="C3214" s="1" t="s">
        <v>3906</v>
      </c>
      <c r="F3214" s="1" t="s">
        <v>21414</v>
      </c>
      <c r="G3214" s="1" t="s">
        <v>9356</v>
      </c>
      <c r="H3214" s="1" t="s">
        <v>21415</v>
      </c>
      <c r="I3214" s="1">
        <v>2013.0</v>
      </c>
      <c r="J3214" s="1" t="s">
        <v>9076</v>
      </c>
      <c r="K3214" s="1" t="s">
        <v>1694</v>
      </c>
      <c r="L3214" s="1" t="s">
        <v>9093</v>
      </c>
      <c r="M3214" s="1" t="s">
        <v>21416</v>
      </c>
    </row>
    <row r="3215">
      <c r="A3215" s="1" t="s">
        <v>21417</v>
      </c>
      <c r="B3215" s="1" t="s">
        <v>7</v>
      </c>
      <c r="C3215" s="1" t="s">
        <v>3907</v>
      </c>
      <c r="F3215" s="1" t="s">
        <v>21418</v>
      </c>
      <c r="G3215" s="1" t="s">
        <v>8638</v>
      </c>
      <c r="H3215" s="1" t="s">
        <v>10550</v>
      </c>
      <c r="I3215" s="1">
        <v>2014.0</v>
      </c>
      <c r="J3215" s="1" t="s">
        <v>8493</v>
      </c>
      <c r="K3215" s="1" t="s">
        <v>571</v>
      </c>
      <c r="L3215" s="1" t="s">
        <v>8640</v>
      </c>
      <c r="M3215" s="1" t="s">
        <v>21419</v>
      </c>
    </row>
    <row r="3216">
      <c r="A3216" s="1" t="s">
        <v>21420</v>
      </c>
      <c r="B3216" s="1" t="s">
        <v>7</v>
      </c>
      <c r="C3216" s="1" t="s">
        <v>3908</v>
      </c>
      <c r="F3216" s="1" t="s">
        <v>21421</v>
      </c>
      <c r="G3216" s="1" t="s">
        <v>9297</v>
      </c>
      <c r="H3216" s="1" t="s">
        <v>9207</v>
      </c>
      <c r="I3216" s="1">
        <v>2017.0</v>
      </c>
      <c r="J3216" s="1" t="s">
        <v>8547</v>
      </c>
      <c r="K3216" s="1" t="s">
        <v>536</v>
      </c>
      <c r="L3216" s="1" t="s">
        <v>8717</v>
      </c>
      <c r="M3216" s="1" t="s">
        <v>21422</v>
      </c>
    </row>
    <row r="3217">
      <c r="A3217" s="1" t="s">
        <v>21423</v>
      </c>
      <c r="B3217" s="1" t="s">
        <v>6</v>
      </c>
      <c r="C3217" s="1" t="s">
        <v>340</v>
      </c>
      <c r="D3217" s="1"/>
      <c r="E3217" s="1" t="s">
        <v>20996</v>
      </c>
      <c r="F3217" s="1" t="s">
        <v>21424</v>
      </c>
      <c r="G3217" s="1" t="s">
        <v>8545</v>
      </c>
      <c r="H3217" s="1" t="s">
        <v>9220</v>
      </c>
      <c r="I3217" s="1">
        <v>2012.0</v>
      </c>
      <c r="J3217" s="1" t="s">
        <v>8613</v>
      </c>
      <c r="K3217" s="1" t="s">
        <v>803</v>
      </c>
      <c r="L3217" s="1" t="s">
        <v>9215</v>
      </c>
      <c r="M3217" s="1" t="s">
        <v>21425</v>
      </c>
    </row>
    <row r="3218">
      <c r="A3218" s="1" t="s">
        <v>21426</v>
      </c>
      <c r="B3218" s="1" t="s">
        <v>6</v>
      </c>
      <c r="C3218" s="1" t="s">
        <v>3909</v>
      </c>
      <c r="D3218" s="1"/>
      <c r="E3218" s="1" t="s">
        <v>21427</v>
      </c>
      <c r="F3218" s="1" t="s">
        <v>21428</v>
      </c>
      <c r="G3218" s="1" t="s">
        <v>8545</v>
      </c>
      <c r="H3218" s="1" t="s">
        <v>18758</v>
      </c>
      <c r="I3218" s="1">
        <v>2018.0</v>
      </c>
      <c r="J3218" s="1" t="s">
        <v>8493</v>
      </c>
      <c r="K3218" s="1" t="s">
        <v>700</v>
      </c>
      <c r="L3218" s="1" t="s">
        <v>8620</v>
      </c>
      <c r="M3218" s="1" t="s">
        <v>21429</v>
      </c>
    </row>
    <row r="3219">
      <c r="A3219" s="1" t="s">
        <v>21430</v>
      </c>
      <c r="B3219" s="1" t="s">
        <v>6</v>
      </c>
      <c r="C3219" s="1" t="s">
        <v>3910</v>
      </c>
      <c r="D3219" s="1"/>
      <c r="E3219" s="1" t="s">
        <v>21431</v>
      </c>
      <c r="F3219" s="1" t="s">
        <v>21432</v>
      </c>
      <c r="G3219" s="1" t="s">
        <v>8491</v>
      </c>
      <c r="H3219" s="1" t="s">
        <v>21433</v>
      </c>
      <c r="I3219" s="1">
        <v>2015.0</v>
      </c>
      <c r="J3219" s="1" t="s">
        <v>8493</v>
      </c>
      <c r="K3219" s="1" t="s">
        <v>597</v>
      </c>
      <c r="L3219" s="1" t="s">
        <v>8501</v>
      </c>
      <c r="M3219" s="1" t="s">
        <v>21434</v>
      </c>
    </row>
    <row r="3220">
      <c r="A3220" s="1" t="s">
        <v>21435</v>
      </c>
      <c r="B3220" s="1" t="s">
        <v>6</v>
      </c>
      <c r="C3220" s="1" t="s">
        <v>3911</v>
      </c>
      <c r="D3220" s="1"/>
      <c r="E3220" s="1" t="s">
        <v>21436</v>
      </c>
      <c r="F3220" s="1" t="s">
        <v>21437</v>
      </c>
      <c r="G3220" s="1" t="s">
        <v>8513</v>
      </c>
      <c r="H3220" s="1" t="s">
        <v>8953</v>
      </c>
      <c r="I3220" s="1">
        <v>2018.0</v>
      </c>
      <c r="J3220" s="1" t="s">
        <v>8493</v>
      </c>
      <c r="K3220" s="1" t="s">
        <v>620</v>
      </c>
      <c r="L3220" s="1" t="s">
        <v>10087</v>
      </c>
      <c r="M3220" s="1" t="s">
        <v>21438</v>
      </c>
    </row>
    <row r="3221">
      <c r="A3221" s="1" t="s">
        <v>21439</v>
      </c>
      <c r="B3221" s="1" t="s">
        <v>7</v>
      </c>
      <c r="C3221" s="1" t="s">
        <v>3912</v>
      </c>
      <c r="D3221" s="1"/>
      <c r="E3221" s="1" t="s">
        <v>21440</v>
      </c>
      <c r="F3221" s="1" t="s">
        <v>21441</v>
      </c>
      <c r="G3221" s="1" t="s">
        <v>8611</v>
      </c>
      <c r="H3221" s="1" t="s">
        <v>9968</v>
      </c>
      <c r="I3221" s="1">
        <v>2015.0</v>
      </c>
      <c r="J3221" s="1" t="s">
        <v>8547</v>
      </c>
      <c r="K3221" s="1" t="s">
        <v>536</v>
      </c>
      <c r="L3221" s="1" t="s">
        <v>21442</v>
      </c>
      <c r="M3221" s="1" t="s">
        <v>21443</v>
      </c>
    </row>
    <row r="3222">
      <c r="A3222" s="1" t="s">
        <v>21444</v>
      </c>
      <c r="B3222" s="1" t="s">
        <v>6</v>
      </c>
      <c r="C3222" s="1" t="s">
        <v>3913</v>
      </c>
      <c r="D3222" s="1"/>
      <c r="E3222" s="1" t="s">
        <v>21445</v>
      </c>
      <c r="F3222" s="1" t="s">
        <v>21446</v>
      </c>
      <c r="G3222" s="1" t="s">
        <v>8545</v>
      </c>
      <c r="H3222" s="1" t="s">
        <v>9860</v>
      </c>
      <c r="I3222" s="1">
        <v>2017.0</v>
      </c>
      <c r="J3222" s="1" t="s">
        <v>8493</v>
      </c>
      <c r="K3222" s="1" t="s">
        <v>662</v>
      </c>
      <c r="L3222" s="1" t="s">
        <v>8873</v>
      </c>
      <c r="M3222" s="1" t="s">
        <v>21447</v>
      </c>
    </row>
    <row r="3223">
      <c r="A3223" s="1" t="s">
        <v>21448</v>
      </c>
      <c r="B3223" s="1" t="s">
        <v>6</v>
      </c>
      <c r="C3223" s="1" t="s">
        <v>3914</v>
      </c>
      <c r="D3223" s="1"/>
      <c r="E3223" s="1" t="s">
        <v>21449</v>
      </c>
      <c r="F3223" s="1" t="s">
        <v>21450</v>
      </c>
      <c r="G3223" s="1" t="s">
        <v>8513</v>
      </c>
      <c r="H3223" s="1" t="s">
        <v>21451</v>
      </c>
      <c r="I3223" s="1">
        <v>2000.0</v>
      </c>
      <c r="J3223" s="1" t="s">
        <v>8613</v>
      </c>
      <c r="K3223" s="1" t="s">
        <v>618</v>
      </c>
      <c r="L3223" s="1" t="s">
        <v>18075</v>
      </c>
      <c r="M3223" s="1" t="s">
        <v>21452</v>
      </c>
    </row>
    <row r="3224">
      <c r="A3224" s="1" t="s">
        <v>21453</v>
      </c>
      <c r="B3224" s="1" t="s">
        <v>6</v>
      </c>
      <c r="C3224" s="1" t="s">
        <v>3915</v>
      </c>
      <c r="D3224" s="1"/>
      <c r="E3224" s="1" t="s">
        <v>21454</v>
      </c>
      <c r="G3224" s="1" t="s">
        <v>8513</v>
      </c>
      <c r="H3224" s="1" t="s">
        <v>12959</v>
      </c>
      <c r="I3224" s="1">
        <v>2017.0</v>
      </c>
      <c r="J3224" s="1" t="s">
        <v>8547</v>
      </c>
      <c r="K3224" s="1" t="s">
        <v>1034</v>
      </c>
      <c r="L3224" s="1" t="s">
        <v>8646</v>
      </c>
      <c r="M3224" s="1" t="s">
        <v>21455</v>
      </c>
    </row>
    <row r="3225">
      <c r="A3225" s="1" t="s">
        <v>21456</v>
      </c>
      <c r="B3225" s="1" t="s">
        <v>7</v>
      </c>
      <c r="C3225" s="1" t="s">
        <v>3916</v>
      </c>
      <c r="F3225" s="1" t="s">
        <v>21457</v>
      </c>
      <c r="H3225" s="1" t="s">
        <v>9092</v>
      </c>
      <c r="I3225" s="1">
        <v>2018.0</v>
      </c>
      <c r="J3225" s="1" t="s">
        <v>8493</v>
      </c>
      <c r="K3225" s="1" t="s">
        <v>536</v>
      </c>
      <c r="L3225" s="1" t="s">
        <v>10118</v>
      </c>
      <c r="M3225" s="1" t="s">
        <v>21458</v>
      </c>
    </row>
    <row r="3226">
      <c r="A3226" s="1" t="s">
        <v>21459</v>
      </c>
      <c r="B3226" s="1" t="s">
        <v>6</v>
      </c>
      <c r="C3226" s="1" t="s">
        <v>3917</v>
      </c>
      <c r="D3226" s="1"/>
      <c r="E3226" s="1" t="s">
        <v>21460</v>
      </c>
      <c r="F3226" s="1" t="s">
        <v>21461</v>
      </c>
      <c r="G3226" s="1" t="s">
        <v>8777</v>
      </c>
      <c r="H3226" s="1" t="s">
        <v>21462</v>
      </c>
      <c r="I3226" s="1">
        <v>2016.0</v>
      </c>
      <c r="J3226" s="1" t="s">
        <v>8547</v>
      </c>
      <c r="K3226" s="1" t="s">
        <v>576</v>
      </c>
      <c r="L3226" s="1" t="s">
        <v>8724</v>
      </c>
      <c r="M3226" s="1" t="s">
        <v>21463</v>
      </c>
    </row>
    <row r="3227">
      <c r="A3227" s="1" t="s">
        <v>21464</v>
      </c>
      <c r="B3227" s="1" t="s">
        <v>6</v>
      </c>
      <c r="C3227" s="1" t="s">
        <v>3918</v>
      </c>
      <c r="D3227" s="1"/>
      <c r="E3227" s="1" t="s">
        <v>21465</v>
      </c>
      <c r="F3227" s="1" t="s">
        <v>21466</v>
      </c>
      <c r="G3227" s="1" t="s">
        <v>21467</v>
      </c>
      <c r="H3227" s="1" t="s">
        <v>10132</v>
      </c>
      <c r="I3227" s="1">
        <v>2019.0</v>
      </c>
      <c r="J3227" s="1" t="s">
        <v>8493</v>
      </c>
      <c r="K3227" s="1" t="s">
        <v>620</v>
      </c>
      <c r="L3227" s="1" t="s">
        <v>8620</v>
      </c>
      <c r="M3227" s="1" t="s">
        <v>21468</v>
      </c>
    </row>
    <row r="3228">
      <c r="A3228" s="1" t="s">
        <v>21469</v>
      </c>
      <c r="B3228" s="1" t="s">
        <v>7</v>
      </c>
      <c r="C3228" s="1" t="s">
        <v>3919</v>
      </c>
      <c r="F3228" s="1" t="s">
        <v>21470</v>
      </c>
      <c r="G3228" s="1" t="s">
        <v>8638</v>
      </c>
      <c r="H3228" s="1" t="s">
        <v>13673</v>
      </c>
      <c r="I3228" s="1">
        <v>2020.0</v>
      </c>
      <c r="J3228" s="1" t="s">
        <v>8493</v>
      </c>
      <c r="K3228" s="1" t="s">
        <v>536</v>
      </c>
      <c r="L3228" s="1" t="s">
        <v>11054</v>
      </c>
      <c r="M3228" s="1" t="s">
        <v>21471</v>
      </c>
    </row>
    <row r="3229">
      <c r="A3229" s="1" t="s">
        <v>21472</v>
      </c>
      <c r="B3229" s="1" t="s">
        <v>7</v>
      </c>
      <c r="C3229" s="1" t="s">
        <v>3920</v>
      </c>
      <c r="F3229" s="1" t="s">
        <v>21473</v>
      </c>
      <c r="G3229" s="1" t="s">
        <v>11428</v>
      </c>
      <c r="H3229" s="1" t="s">
        <v>21474</v>
      </c>
      <c r="I3229" s="1">
        <v>2015.0</v>
      </c>
      <c r="J3229" s="1" t="s">
        <v>8493</v>
      </c>
      <c r="K3229" s="1" t="s">
        <v>536</v>
      </c>
      <c r="L3229" s="1" t="s">
        <v>11790</v>
      </c>
      <c r="M3229" s="1" t="s">
        <v>21475</v>
      </c>
    </row>
    <row r="3230">
      <c r="A3230" s="1" t="s">
        <v>21476</v>
      </c>
      <c r="B3230" s="1" t="s">
        <v>7</v>
      </c>
      <c r="C3230" s="1" t="s">
        <v>3921</v>
      </c>
      <c r="F3230" s="1" t="s">
        <v>21477</v>
      </c>
      <c r="G3230" s="1" t="s">
        <v>8499</v>
      </c>
      <c r="H3230" s="1" t="s">
        <v>20408</v>
      </c>
      <c r="I3230" s="1">
        <v>2016.0</v>
      </c>
      <c r="J3230" s="1" t="s">
        <v>8547</v>
      </c>
      <c r="K3230" s="1" t="s">
        <v>536</v>
      </c>
      <c r="L3230" s="1" t="s">
        <v>11790</v>
      </c>
      <c r="M3230" s="1" t="s">
        <v>21478</v>
      </c>
    </row>
    <row r="3231">
      <c r="A3231" s="1" t="s">
        <v>21479</v>
      </c>
      <c r="B3231" s="1" t="s">
        <v>6</v>
      </c>
      <c r="C3231" s="1" t="s">
        <v>3922</v>
      </c>
      <c r="D3231" s="1"/>
      <c r="E3231" s="1" t="s">
        <v>21480</v>
      </c>
      <c r="F3231" s="1" t="s">
        <v>21481</v>
      </c>
      <c r="G3231" s="1" t="s">
        <v>8513</v>
      </c>
      <c r="H3231" s="1" t="s">
        <v>11856</v>
      </c>
      <c r="I3231" s="1">
        <v>2019.0</v>
      </c>
      <c r="J3231" s="1" t="s">
        <v>8493</v>
      </c>
      <c r="K3231" s="1" t="s">
        <v>580</v>
      </c>
      <c r="L3231" s="1" t="s">
        <v>9180</v>
      </c>
      <c r="M3231" s="1" t="s">
        <v>21482</v>
      </c>
    </row>
    <row r="3232">
      <c r="A3232" s="1" t="s">
        <v>21483</v>
      </c>
      <c r="B3232" s="1" t="s">
        <v>6</v>
      </c>
      <c r="C3232" s="1" t="s">
        <v>3923</v>
      </c>
      <c r="D3232" s="1"/>
      <c r="E3232" s="1" t="s">
        <v>21484</v>
      </c>
      <c r="F3232" s="1" t="s">
        <v>21484</v>
      </c>
      <c r="G3232" s="1" t="s">
        <v>8513</v>
      </c>
      <c r="H3232" s="1" t="s">
        <v>21485</v>
      </c>
      <c r="I3232" s="1">
        <v>2017.0</v>
      </c>
      <c r="J3232" s="1" t="s">
        <v>8493</v>
      </c>
      <c r="K3232" s="1" t="s">
        <v>573</v>
      </c>
      <c r="L3232" s="1" t="s">
        <v>9641</v>
      </c>
      <c r="M3232" s="1" t="s">
        <v>21486</v>
      </c>
    </row>
    <row r="3233">
      <c r="A3233" s="1" t="s">
        <v>21487</v>
      </c>
      <c r="B3233" s="1" t="s">
        <v>6</v>
      </c>
      <c r="C3233" s="1" t="s">
        <v>3924</v>
      </c>
      <c r="D3233" s="1"/>
      <c r="E3233" s="1" t="s">
        <v>11124</v>
      </c>
      <c r="F3233" s="1" t="s">
        <v>21488</v>
      </c>
      <c r="G3233" s="1" t="s">
        <v>8513</v>
      </c>
      <c r="H3233" s="1" t="s">
        <v>21489</v>
      </c>
      <c r="I3233" s="1">
        <v>2017.0</v>
      </c>
      <c r="J3233" s="1" t="s">
        <v>8493</v>
      </c>
      <c r="K3233" s="1" t="s">
        <v>666</v>
      </c>
      <c r="L3233" s="1" t="s">
        <v>9641</v>
      </c>
      <c r="M3233" s="1" t="s">
        <v>21490</v>
      </c>
    </row>
    <row r="3234">
      <c r="A3234" s="1" t="s">
        <v>21491</v>
      </c>
      <c r="B3234" s="1" t="s">
        <v>6</v>
      </c>
      <c r="C3234" s="1" t="s">
        <v>3925</v>
      </c>
      <c r="D3234" s="1"/>
      <c r="E3234" s="1" t="s">
        <v>21492</v>
      </c>
      <c r="F3234" s="1" t="s">
        <v>21493</v>
      </c>
      <c r="G3234" s="1" t="s">
        <v>8545</v>
      </c>
      <c r="H3234" s="1" t="s">
        <v>8980</v>
      </c>
      <c r="I3234" s="1">
        <v>2015.0</v>
      </c>
      <c r="J3234" s="1" t="s">
        <v>8613</v>
      </c>
      <c r="K3234" s="1" t="s">
        <v>720</v>
      </c>
      <c r="L3234" s="1" t="s">
        <v>8709</v>
      </c>
      <c r="M3234" s="1" t="s">
        <v>21494</v>
      </c>
    </row>
    <row r="3235">
      <c r="A3235" s="1" t="s">
        <v>21495</v>
      </c>
      <c r="B3235" s="1" t="s">
        <v>6</v>
      </c>
      <c r="C3235" s="1" t="s">
        <v>3926</v>
      </c>
      <c r="D3235" s="1"/>
      <c r="E3235" s="1" t="s">
        <v>14070</v>
      </c>
      <c r="F3235" s="1" t="s">
        <v>21496</v>
      </c>
      <c r="G3235" s="1" t="s">
        <v>8545</v>
      </c>
      <c r="H3235" s="1" t="s">
        <v>9017</v>
      </c>
      <c r="I3235" s="1">
        <v>1997.0</v>
      </c>
      <c r="J3235" s="1" t="s">
        <v>8547</v>
      </c>
      <c r="K3235" s="1" t="s">
        <v>876</v>
      </c>
      <c r="L3235" s="1" t="s">
        <v>8772</v>
      </c>
      <c r="M3235" s="1" t="s">
        <v>21497</v>
      </c>
    </row>
    <row r="3236">
      <c r="A3236" s="1" t="s">
        <v>21498</v>
      </c>
      <c r="B3236" s="1" t="s">
        <v>6</v>
      </c>
      <c r="C3236" s="1" t="s">
        <v>3927</v>
      </c>
      <c r="D3236" s="1"/>
      <c r="E3236" s="1" t="s">
        <v>14070</v>
      </c>
      <c r="F3236" s="1" t="s">
        <v>21499</v>
      </c>
      <c r="G3236" s="1" t="s">
        <v>8545</v>
      </c>
      <c r="H3236" s="1" t="s">
        <v>8965</v>
      </c>
      <c r="I3236" s="1">
        <v>2017.0</v>
      </c>
      <c r="J3236" s="1" t="s">
        <v>8547</v>
      </c>
      <c r="K3236" s="1" t="s">
        <v>1910</v>
      </c>
      <c r="L3236" s="1" t="s">
        <v>8992</v>
      </c>
      <c r="M3236" s="1" t="s">
        <v>21500</v>
      </c>
    </row>
    <row r="3237">
      <c r="A3237" s="1" t="s">
        <v>21501</v>
      </c>
      <c r="B3237" s="1" t="s">
        <v>6</v>
      </c>
      <c r="C3237" s="1" t="s">
        <v>3928</v>
      </c>
      <c r="D3237" s="1"/>
      <c r="E3237" s="1" t="s">
        <v>9340</v>
      </c>
      <c r="F3237" s="1" t="s">
        <v>21502</v>
      </c>
      <c r="G3237" s="1" t="s">
        <v>8513</v>
      </c>
      <c r="H3237" s="1" t="s">
        <v>11732</v>
      </c>
      <c r="I3237" s="1">
        <v>2011.0</v>
      </c>
      <c r="J3237" s="1" t="s">
        <v>9260</v>
      </c>
      <c r="K3237" s="1" t="s">
        <v>552</v>
      </c>
      <c r="L3237" s="1" t="s">
        <v>9104</v>
      </c>
      <c r="M3237" s="1" t="s">
        <v>21503</v>
      </c>
    </row>
    <row r="3238">
      <c r="A3238" s="1" t="s">
        <v>21504</v>
      </c>
      <c r="B3238" s="1" t="s">
        <v>6</v>
      </c>
      <c r="C3238" s="1" t="s">
        <v>3929</v>
      </c>
      <c r="D3238" s="1"/>
      <c r="E3238" s="1" t="s">
        <v>21505</v>
      </c>
      <c r="H3238" s="1" t="s">
        <v>8625</v>
      </c>
      <c r="I3238" s="1">
        <v>2017.0</v>
      </c>
      <c r="J3238" s="1" t="s">
        <v>8547</v>
      </c>
      <c r="K3238" s="1" t="s">
        <v>1442</v>
      </c>
      <c r="L3238" s="1" t="s">
        <v>8646</v>
      </c>
      <c r="M3238" s="1" t="s">
        <v>21506</v>
      </c>
    </row>
    <row r="3239">
      <c r="A3239" s="1" t="s">
        <v>21507</v>
      </c>
      <c r="B3239" s="1" t="s">
        <v>6</v>
      </c>
      <c r="C3239" s="1" t="s">
        <v>3930</v>
      </c>
      <c r="D3239" s="1"/>
      <c r="E3239" s="1" t="s">
        <v>21508</v>
      </c>
      <c r="F3239" s="1" t="s">
        <v>21509</v>
      </c>
      <c r="G3239" s="1" t="s">
        <v>8513</v>
      </c>
      <c r="H3239" s="1" t="s">
        <v>8892</v>
      </c>
      <c r="I3239" s="1">
        <v>2009.0</v>
      </c>
      <c r="J3239" s="1" t="s">
        <v>8515</v>
      </c>
      <c r="K3239" s="1" t="s">
        <v>534</v>
      </c>
      <c r="L3239" s="1" t="s">
        <v>9002</v>
      </c>
      <c r="M3239" s="1" t="s">
        <v>21510</v>
      </c>
    </row>
    <row r="3240">
      <c r="A3240" s="1" t="s">
        <v>21511</v>
      </c>
      <c r="B3240" s="1" t="s">
        <v>7</v>
      </c>
      <c r="C3240" s="1" t="s">
        <v>3931</v>
      </c>
      <c r="D3240" s="1"/>
      <c r="E3240" s="1" t="s">
        <v>21512</v>
      </c>
      <c r="F3240" s="1" t="s">
        <v>21513</v>
      </c>
      <c r="G3240" s="1" t="s">
        <v>8513</v>
      </c>
      <c r="H3240" s="1" t="s">
        <v>9878</v>
      </c>
      <c r="I3240" s="1">
        <v>2020.0</v>
      </c>
      <c r="J3240" s="1" t="s">
        <v>8680</v>
      </c>
      <c r="K3240" s="1" t="s">
        <v>536</v>
      </c>
      <c r="L3240" s="1" t="s">
        <v>10380</v>
      </c>
      <c r="M3240" s="1" t="s">
        <v>21514</v>
      </c>
    </row>
    <row r="3241">
      <c r="A3241" s="1" t="s">
        <v>21515</v>
      </c>
      <c r="B3241" s="1" t="s">
        <v>7</v>
      </c>
      <c r="C3241" s="1" t="s">
        <v>3932</v>
      </c>
      <c r="F3241" s="1" t="s">
        <v>21516</v>
      </c>
      <c r="G3241" s="1" t="s">
        <v>8513</v>
      </c>
      <c r="H3241" s="1" t="s">
        <v>15702</v>
      </c>
      <c r="I3241" s="1">
        <v>2017.0</v>
      </c>
      <c r="J3241" s="1" t="s">
        <v>8807</v>
      </c>
      <c r="K3241" s="1" t="s">
        <v>536</v>
      </c>
      <c r="L3241" s="1" t="s">
        <v>9093</v>
      </c>
      <c r="M3241" s="1" t="s">
        <v>21517</v>
      </c>
    </row>
    <row r="3242">
      <c r="A3242" s="1" t="s">
        <v>21518</v>
      </c>
      <c r="B3242" s="1" t="s">
        <v>7</v>
      </c>
      <c r="C3242" s="1" t="s">
        <v>3933</v>
      </c>
      <c r="F3242" s="1" t="s">
        <v>21519</v>
      </c>
      <c r="G3242" s="1" t="s">
        <v>8513</v>
      </c>
      <c r="H3242" s="1" t="s">
        <v>21520</v>
      </c>
      <c r="I3242" s="1">
        <v>2014.0</v>
      </c>
      <c r="J3242" s="1" t="s">
        <v>8807</v>
      </c>
      <c r="K3242" s="1" t="s">
        <v>571</v>
      </c>
      <c r="L3242" s="1" t="s">
        <v>9093</v>
      </c>
      <c r="M3242" s="1" t="s">
        <v>21521</v>
      </c>
    </row>
    <row r="3243">
      <c r="A3243" s="1" t="s">
        <v>21522</v>
      </c>
      <c r="B3243" s="1" t="s">
        <v>7</v>
      </c>
      <c r="C3243" s="1" t="s">
        <v>3934</v>
      </c>
      <c r="F3243" s="1" t="s">
        <v>21523</v>
      </c>
      <c r="G3243" s="1" t="s">
        <v>13645</v>
      </c>
      <c r="H3243" s="1" t="s">
        <v>10952</v>
      </c>
      <c r="I3243" s="1">
        <v>2019.0</v>
      </c>
      <c r="J3243" s="1" t="s">
        <v>8680</v>
      </c>
      <c r="K3243" s="1" t="s">
        <v>536</v>
      </c>
      <c r="L3243" s="1" t="s">
        <v>8788</v>
      </c>
      <c r="M3243" s="1" t="s">
        <v>21524</v>
      </c>
    </row>
    <row r="3244">
      <c r="A3244" s="1" t="s">
        <v>21525</v>
      </c>
      <c r="B3244" s="1" t="s">
        <v>7</v>
      </c>
      <c r="C3244" s="1" t="s">
        <v>3935</v>
      </c>
      <c r="F3244" s="1" t="s">
        <v>21526</v>
      </c>
      <c r="G3244" s="1" t="s">
        <v>8655</v>
      </c>
      <c r="H3244" s="1" t="s">
        <v>8936</v>
      </c>
      <c r="I3244" s="1">
        <v>2015.0</v>
      </c>
      <c r="J3244" s="1" t="s">
        <v>8547</v>
      </c>
      <c r="K3244" s="1" t="s">
        <v>536</v>
      </c>
      <c r="L3244" s="1" t="s">
        <v>8836</v>
      </c>
      <c r="M3244" s="1" t="s">
        <v>21527</v>
      </c>
    </row>
    <row r="3245">
      <c r="A3245" s="1" t="s">
        <v>21528</v>
      </c>
      <c r="B3245" s="1" t="s">
        <v>6</v>
      </c>
      <c r="C3245" s="1" t="s">
        <v>3936</v>
      </c>
      <c r="D3245" s="1"/>
      <c r="E3245" s="1" t="s">
        <v>21529</v>
      </c>
      <c r="F3245" s="1" t="s">
        <v>21530</v>
      </c>
      <c r="G3245" s="1" t="s">
        <v>8513</v>
      </c>
      <c r="H3245" s="1" t="s">
        <v>9188</v>
      </c>
      <c r="I3245" s="1">
        <v>2011.0</v>
      </c>
      <c r="J3245" s="1" t="s">
        <v>8515</v>
      </c>
      <c r="K3245" s="1" t="s">
        <v>634</v>
      </c>
      <c r="L3245" s="1" t="s">
        <v>8697</v>
      </c>
      <c r="M3245" s="1" t="s">
        <v>21531</v>
      </c>
    </row>
    <row r="3246">
      <c r="A3246" s="1" t="s">
        <v>21532</v>
      </c>
      <c r="B3246" s="1" t="s">
        <v>6</v>
      </c>
      <c r="C3246" s="1" t="s">
        <v>3937</v>
      </c>
      <c r="D3246" s="1"/>
      <c r="E3246" s="1" t="s">
        <v>21533</v>
      </c>
      <c r="F3246" s="1" t="s">
        <v>21534</v>
      </c>
      <c r="G3246" s="1" t="s">
        <v>8513</v>
      </c>
      <c r="H3246" s="1" t="s">
        <v>8576</v>
      </c>
      <c r="I3246" s="1">
        <v>2005.0</v>
      </c>
      <c r="J3246" s="1" t="s">
        <v>8507</v>
      </c>
      <c r="K3246" s="1" t="s">
        <v>602</v>
      </c>
      <c r="L3246" s="1" t="s">
        <v>8607</v>
      </c>
      <c r="M3246" s="1" t="s">
        <v>21535</v>
      </c>
    </row>
    <row r="3247">
      <c r="A3247" s="1" t="s">
        <v>21536</v>
      </c>
      <c r="B3247" s="1" t="s">
        <v>6</v>
      </c>
      <c r="C3247" s="1" t="s">
        <v>3938</v>
      </c>
      <c r="D3247" s="1"/>
      <c r="E3247" s="1" t="s">
        <v>21537</v>
      </c>
      <c r="F3247" s="1" t="s">
        <v>21538</v>
      </c>
      <c r="G3247" s="1" t="s">
        <v>12072</v>
      </c>
      <c r="H3247" s="1" t="s">
        <v>9033</v>
      </c>
      <c r="I3247" s="1">
        <v>2015.0</v>
      </c>
      <c r="J3247" s="1" t="s">
        <v>8515</v>
      </c>
      <c r="K3247" s="1" t="s">
        <v>565</v>
      </c>
      <c r="L3247" s="1" t="s">
        <v>8750</v>
      </c>
      <c r="M3247" s="1" t="s">
        <v>21539</v>
      </c>
    </row>
    <row r="3248">
      <c r="A3248" s="1" t="s">
        <v>21540</v>
      </c>
      <c r="B3248" s="1" t="s">
        <v>7</v>
      </c>
      <c r="C3248" s="1" t="s">
        <v>3939</v>
      </c>
      <c r="F3248" s="1" t="s">
        <v>21541</v>
      </c>
      <c r="G3248" s="1" t="s">
        <v>8513</v>
      </c>
      <c r="H3248" s="1" t="s">
        <v>16126</v>
      </c>
      <c r="I3248" s="1">
        <v>2020.0</v>
      </c>
      <c r="J3248" s="1" t="s">
        <v>8613</v>
      </c>
      <c r="K3248" s="1" t="s">
        <v>536</v>
      </c>
      <c r="L3248" s="1" t="s">
        <v>9077</v>
      </c>
      <c r="M3248" s="1" t="s">
        <v>21542</v>
      </c>
    </row>
    <row r="3249">
      <c r="A3249" s="1" t="s">
        <v>21543</v>
      </c>
      <c r="B3249" s="1" t="s">
        <v>6</v>
      </c>
      <c r="C3249" s="1" t="s">
        <v>3940</v>
      </c>
      <c r="D3249" s="1"/>
      <c r="E3249" s="1" t="s">
        <v>21544</v>
      </c>
      <c r="F3249" s="1" t="s">
        <v>21545</v>
      </c>
      <c r="G3249" s="1" t="s">
        <v>8491</v>
      </c>
      <c r="H3249" s="1" t="s">
        <v>12435</v>
      </c>
      <c r="I3249" s="1">
        <v>2020.0</v>
      </c>
      <c r="J3249" s="1" t="s">
        <v>8493</v>
      </c>
      <c r="K3249" s="1" t="s">
        <v>620</v>
      </c>
      <c r="L3249" s="1" t="s">
        <v>8724</v>
      </c>
      <c r="M3249" s="1" t="s">
        <v>21546</v>
      </c>
    </row>
    <row r="3250">
      <c r="A3250" s="1" t="s">
        <v>21547</v>
      </c>
      <c r="B3250" s="1" t="s">
        <v>6</v>
      </c>
      <c r="C3250" s="1" t="s">
        <v>3941</v>
      </c>
      <c r="D3250" s="1"/>
      <c r="E3250" s="1" t="s">
        <v>21548</v>
      </c>
      <c r="F3250" s="1" t="s">
        <v>21549</v>
      </c>
      <c r="G3250" s="1" t="s">
        <v>9408</v>
      </c>
      <c r="H3250" s="1" t="s">
        <v>21550</v>
      </c>
      <c r="I3250" s="1">
        <v>2007.0</v>
      </c>
      <c r="J3250" s="1" t="s">
        <v>8493</v>
      </c>
      <c r="K3250" s="1" t="s">
        <v>584</v>
      </c>
      <c r="L3250" s="1" t="s">
        <v>8501</v>
      </c>
      <c r="M3250" s="1" t="s">
        <v>21551</v>
      </c>
    </row>
    <row r="3251">
      <c r="A3251" s="1" t="s">
        <v>21552</v>
      </c>
      <c r="B3251" s="1" t="s">
        <v>6</v>
      </c>
      <c r="C3251" s="1" t="s">
        <v>3942</v>
      </c>
      <c r="D3251" s="1"/>
      <c r="E3251" s="1" t="s">
        <v>10147</v>
      </c>
      <c r="F3251" s="1" t="s">
        <v>21553</v>
      </c>
      <c r="G3251" s="1" t="s">
        <v>21554</v>
      </c>
      <c r="H3251" s="1" t="s">
        <v>8589</v>
      </c>
      <c r="I3251" s="1">
        <v>2005.0</v>
      </c>
      <c r="J3251" s="1" t="s">
        <v>8515</v>
      </c>
      <c r="K3251" s="1" t="s">
        <v>645</v>
      </c>
      <c r="L3251" s="1" t="s">
        <v>8697</v>
      </c>
      <c r="M3251" s="1" t="s">
        <v>21555</v>
      </c>
    </row>
    <row r="3252">
      <c r="A3252" s="1" t="s">
        <v>21556</v>
      </c>
      <c r="B3252" s="1" t="s">
        <v>6</v>
      </c>
      <c r="C3252" s="1" t="s">
        <v>3943</v>
      </c>
      <c r="D3252" s="1"/>
      <c r="E3252" s="1" t="s">
        <v>21557</v>
      </c>
      <c r="F3252" s="1" t="s">
        <v>21558</v>
      </c>
      <c r="G3252" s="1" t="s">
        <v>8990</v>
      </c>
      <c r="H3252" s="1" t="s">
        <v>14930</v>
      </c>
      <c r="I3252" s="1">
        <v>2018.0</v>
      </c>
      <c r="J3252" s="1" t="s">
        <v>8493</v>
      </c>
      <c r="K3252" s="1" t="s">
        <v>700</v>
      </c>
      <c r="L3252" s="1" t="s">
        <v>9892</v>
      </c>
      <c r="M3252" s="1" t="s">
        <v>21559</v>
      </c>
    </row>
    <row r="3253">
      <c r="A3253" s="1" t="s">
        <v>21560</v>
      </c>
      <c r="B3253" s="1" t="s">
        <v>6</v>
      </c>
      <c r="C3253" s="1" t="s">
        <v>3944</v>
      </c>
      <c r="D3253" s="1"/>
      <c r="E3253" s="1" t="s">
        <v>17535</v>
      </c>
      <c r="F3253" s="1" t="s">
        <v>21561</v>
      </c>
      <c r="G3253" s="1" t="s">
        <v>9545</v>
      </c>
      <c r="H3253" s="1" t="s">
        <v>10436</v>
      </c>
      <c r="I3253" s="1">
        <v>2016.0</v>
      </c>
      <c r="J3253" s="1" t="s">
        <v>8680</v>
      </c>
      <c r="K3253" s="1" t="s">
        <v>602</v>
      </c>
      <c r="L3253" s="1" t="s">
        <v>9784</v>
      </c>
      <c r="M3253" s="1" t="s">
        <v>21562</v>
      </c>
    </row>
    <row r="3254">
      <c r="A3254" s="1" t="s">
        <v>21563</v>
      </c>
      <c r="B3254" s="1" t="s">
        <v>7</v>
      </c>
      <c r="C3254" s="1" t="s">
        <v>3945</v>
      </c>
      <c r="F3254" s="1" t="s">
        <v>21564</v>
      </c>
      <c r="G3254" s="1" t="s">
        <v>9297</v>
      </c>
      <c r="H3254" s="1" t="s">
        <v>9447</v>
      </c>
      <c r="I3254" s="1">
        <v>2013.0</v>
      </c>
      <c r="J3254" s="1" t="s">
        <v>8547</v>
      </c>
      <c r="K3254" s="1" t="s">
        <v>536</v>
      </c>
      <c r="L3254" s="1" t="s">
        <v>8717</v>
      </c>
      <c r="M3254" s="1" t="s">
        <v>21565</v>
      </c>
    </row>
    <row r="3255">
      <c r="A3255" s="1" t="s">
        <v>21566</v>
      </c>
      <c r="B3255" s="1" t="s">
        <v>6</v>
      </c>
      <c r="C3255" s="1" t="s">
        <v>3946</v>
      </c>
      <c r="D3255" s="1"/>
      <c r="E3255" s="1" t="s">
        <v>21567</v>
      </c>
      <c r="F3255" s="1" t="s">
        <v>21568</v>
      </c>
      <c r="G3255" s="1" t="s">
        <v>8513</v>
      </c>
      <c r="H3255" s="1" t="s">
        <v>14496</v>
      </c>
      <c r="I3255" s="1">
        <v>2017.0</v>
      </c>
      <c r="J3255" s="1" t="s">
        <v>8507</v>
      </c>
      <c r="K3255" s="1" t="s">
        <v>673</v>
      </c>
      <c r="L3255" s="1" t="s">
        <v>8808</v>
      </c>
      <c r="M3255" s="1" t="s">
        <v>21569</v>
      </c>
    </row>
    <row r="3256">
      <c r="A3256" s="1" t="s">
        <v>21570</v>
      </c>
      <c r="B3256" s="1" t="s">
        <v>7</v>
      </c>
      <c r="C3256" s="1" t="s">
        <v>3947</v>
      </c>
      <c r="F3256" s="1" t="s">
        <v>21571</v>
      </c>
      <c r="H3256" s="1" t="s">
        <v>8985</v>
      </c>
      <c r="I3256" s="1">
        <v>2012.0</v>
      </c>
      <c r="J3256" s="1" t="s">
        <v>8547</v>
      </c>
      <c r="K3256" s="1" t="s">
        <v>536</v>
      </c>
      <c r="L3256" s="1" t="s">
        <v>8595</v>
      </c>
      <c r="M3256" s="1" t="s">
        <v>21572</v>
      </c>
    </row>
    <row r="3257">
      <c r="A3257" s="1" t="s">
        <v>21573</v>
      </c>
      <c r="B3257" s="1" t="s">
        <v>6</v>
      </c>
      <c r="C3257" s="1" t="s">
        <v>3948</v>
      </c>
      <c r="D3257" s="1"/>
      <c r="E3257" s="1" t="s">
        <v>12906</v>
      </c>
      <c r="F3257" s="1" t="s">
        <v>21574</v>
      </c>
      <c r="G3257" s="1" t="s">
        <v>9478</v>
      </c>
      <c r="H3257" s="1" t="s">
        <v>14005</v>
      </c>
      <c r="I3257" s="1">
        <v>1992.0</v>
      </c>
      <c r="J3257" s="1" t="s">
        <v>8547</v>
      </c>
      <c r="K3257" s="1" t="s">
        <v>538</v>
      </c>
      <c r="L3257" s="1" t="s">
        <v>8992</v>
      </c>
      <c r="M3257" s="1" t="s">
        <v>21575</v>
      </c>
    </row>
    <row r="3258">
      <c r="A3258" s="1" t="s">
        <v>21576</v>
      </c>
      <c r="B3258" s="1" t="s">
        <v>6</v>
      </c>
      <c r="C3258" s="1" t="s">
        <v>3949</v>
      </c>
      <c r="D3258" s="1"/>
      <c r="E3258" s="1" t="s">
        <v>21179</v>
      </c>
      <c r="F3258" s="1" t="s">
        <v>21577</v>
      </c>
      <c r="G3258" s="1" t="s">
        <v>8513</v>
      </c>
      <c r="H3258" s="1" t="s">
        <v>9860</v>
      </c>
      <c r="I3258" s="1">
        <v>2011.0</v>
      </c>
      <c r="J3258" s="1" t="s">
        <v>9316</v>
      </c>
      <c r="K3258" s="1" t="s">
        <v>599</v>
      </c>
      <c r="L3258" s="1" t="s">
        <v>8928</v>
      </c>
      <c r="M3258" s="1" t="s">
        <v>21578</v>
      </c>
    </row>
    <row r="3259">
      <c r="A3259" s="1" t="s">
        <v>21579</v>
      </c>
      <c r="B3259" s="1" t="s">
        <v>6</v>
      </c>
      <c r="C3259" s="1" t="s">
        <v>3950</v>
      </c>
      <c r="D3259" s="1"/>
      <c r="E3259" s="1" t="s">
        <v>21580</v>
      </c>
      <c r="F3259" s="1" t="s">
        <v>21581</v>
      </c>
      <c r="G3259" s="1" t="s">
        <v>8513</v>
      </c>
      <c r="H3259" s="1" t="s">
        <v>21582</v>
      </c>
      <c r="I3259" s="1">
        <v>2016.0</v>
      </c>
      <c r="J3259" s="1" t="s">
        <v>8493</v>
      </c>
      <c r="K3259" s="1" t="s">
        <v>580</v>
      </c>
      <c r="L3259" s="1" t="s">
        <v>11955</v>
      </c>
      <c r="M3259" s="1" t="s">
        <v>21583</v>
      </c>
    </row>
    <row r="3260">
      <c r="A3260" s="1" t="s">
        <v>21584</v>
      </c>
      <c r="B3260" s="1" t="s">
        <v>7</v>
      </c>
      <c r="C3260" s="1" t="s">
        <v>3951</v>
      </c>
      <c r="F3260" s="1" t="s">
        <v>21585</v>
      </c>
      <c r="G3260" s="1" t="s">
        <v>8672</v>
      </c>
      <c r="H3260" s="1" t="s">
        <v>15200</v>
      </c>
      <c r="I3260" s="1">
        <v>2012.0</v>
      </c>
      <c r="J3260" s="1" t="s">
        <v>8807</v>
      </c>
      <c r="K3260" s="1" t="s">
        <v>571</v>
      </c>
      <c r="L3260" s="1" t="s">
        <v>9093</v>
      </c>
      <c r="M3260" s="1" t="s">
        <v>21586</v>
      </c>
    </row>
    <row r="3261">
      <c r="A3261" s="1" t="s">
        <v>21587</v>
      </c>
      <c r="B3261" s="1" t="s">
        <v>7</v>
      </c>
      <c r="C3261" s="1" t="s">
        <v>3952</v>
      </c>
      <c r="F3261" s="1" t="s">
        <v>21588</v>
      </c>
      <c r="H3261" s="1" t="s">
        <v>21589</v>
      </c>
      <c r="I3261" s="1">
        <v>2016.0</v>
      </c>
      <c r="J3261" s="1" t="s">
        <v>8807</v>
      </c>
      <c r="K3261" s="1" t="s">
        <v>536</v>
      </c>
      <c r="L3261" s="1" t="s">
        <v>9093</v>
      </c>
      <c r="M3261" s="1" t="s">
        <v>21590</v>
      </c>
    </row>
    <row r="3262">
      <c r="A3262" s="1" t="s">
        <v>21591</v>
      </c>
      <c r="B3262" s="1" t="s">
        <v>6</v>
      </c>
      <c r="C3262" s="1" t="s">
        <v>3953</v>
      </c>
      <c r="D3262" s="1"/>
      <c r="E3262" s="1" t="s">
        <v>21592</v>
      </c>
      <c r="F3262" s="1" t="s">
        <v>21593</v>
      </c>
      <c r="G3262" s="1" t="s">
        <v>8513</v>
      </c>
      <c r="H3262" s="1" t="s">
        <v>8795</v>
      </c>
      <c r="I3262" s="1">
        <v>2019.0</v>
      </c>
      <c r="J3262" s="1" t="s">
        <v>8493</v>
      </c>
      <c r="K3262" s="1" t="s">
        <v>599</v>
      </c>
      <c r="L3262" s="1" t="s">
        <v>8948</v>
      </c>
      <c r="M3262" s="1" t="s">
        <v>21594</v>
      </c>
    </row>
    <row r="3263">
      <c r="A3263" s="1" t="s">
        <v>21595</v>
      </c>
      <c r="B3263" s="1" t="s">
        <v>7</v>
      </c>
      <c r="C3263" s="1" t="s">
        <v>3954</v>
      </c>
      <c r="F3263" s="1" t="s">
        <v>21596</v>
      </c>
      <c r="G3263" s="1" t="s">
        <v>8638</v>
      </c>
      <c r="H3263" s="1" t="s">
        <v>8701</v>
      </c>
      <c r="I3263" s="1">
        <v>2012.0</v>
      </c>
      <c r="J3263" s="1" t="s">
        <v>8493</v>
      </c>
      <c r="K3263" s="1" t="s">
        <v>536</v>
      </c>
      <c r="L3263" s="1" t="s">
        <v>10299</v>
      </c>
      <c r="M3263" s="1" t="s">
        <v>21597</v>
      </c>
    </row>
    <row r="3264">
      <c r="A3264" s="1" t="s">
        <v>21598</v>
      </c>
      <c r="B3264" s="1" t="s">
        <v>6</v>
      </c>
      <c r="C3264" s="1" t="s">
        <v>3955</v>
      </c>
      <c r="D3264" s="1"/>
      <c r="E3264" s="1" t="s">
        <v>21599</v>
      </c>
      <c r="F3264" s="1" t="s">
        <v>21600</v>
      </c>
      <c r="G3264" s="1" t="s">
        <v>21601</v>
      </c>
      <c r="H3264" s="1" t="s">
        <v>21602</v>
      </c>
      <c r="I3264" s="1">
        <v>2002.0</v>
      </c>
      <c r="J3264" s="1" t="s">
        <v>8515</v>
      </c>
      <c r="K3264" s="1" t="s">
        <v>1317</v>
      </c>
      <c r="L3264" s="1" t="s">
        <v>9174</v>
      </c>
      <c r="M3264" s="1" t="s">
        <v>21603</v>
      </c>
    </row>
    <row r="3265">
      <c r="A3265" s="1" t="s">
        <v>21604</v>
      </c>
      <c r="B3265" s="1" t="s">
        <v>7</v>
      </c>
      <c r="C3265" s="1" t="s">
        <v>3956</v>
      </c>
      <c r="F3265" s="1" t="s">
        <v>21605</v>
      </c>
      <c r="G3265" s="1" t="s">
        <v>8638</v>
      </c>
      <c r="H3265" s="1" t="s">
        <v>11384</v>
      </c>
      <c r="I3265" s="1">
        <v>2010.0</v>
      </c>
      <c r="J3265" s="1" t="s">
        <v>8613</v>
      </c>
      <c r="K3265" s="1" t="s">
        <v>571</v>
      </c>
      <c r="L3265" s="1" t="s">
        <v>14034</v>
      </c>
      <c r="M3265" s="1" t="s">
        <v>21606</v>
      </c>
    </row>
    <row r="3266">
      <c r="A3266" s="1" t="s">
        <v>21607</v>
      </c>
      <c r="B3266" s="1" t="s">
        <v>6</v>
      </c>
      <c r="C3266" s="1" t="s">
        <v>3957</v>
      </c>
      <c r="D3266" s="1"/>
      <c r="E3266" s="1" t="s">
        <v>9680</v>
      </c>
      <c r="F3266" s="1" t="s">
        <v>21608</v>
      </c>
      <c r="G3266" s="1" t="s">
        <v>8638</v>
      </c>
      <c r="H3266" s="1" t="s">
        <v>11384</v>
      </c>
      <c r="I3266" s="1">
        <v>2011.0</v>
      </c>
      <c r="J3266" s="1" t="s">
        <v>8613</v>
      </c>
      <c r="K3266" s="1" t="s">
        <v>563</v>
      </c>
      <c r="L3266" s="1" t="s">
        <v>21609</v>
      </c>
      <c r="M3266" s="1" t="s">
        <v>21610</v>
      </c>
    </row>
    <row r="3267">
      <c r="A3267" s="1" t="s">
        <v>21611</v>
      </c>
      <c r="B3267" s="1" t="s">
        <v>7</v>
      </c>
      <c r="C3267" s="1" t="s">
        <v>3958</v>
      </c>
      <c r="F3267" s="1" t="s">
        <v>21612</v>
      </c>
      <c r="G3267" s="1" t="s">
        <v>8655</v>
      </c>
      <c r="H3267" s="1" t="s">
        <v>9044</v>
      </c>
      <c r="I3267" s="1">
        <v>2012.0</v>
      </c>
      <c r="J3267" s="1" t="s">
        <v>8547</v>
      </c>
      <c r="K3267" s="1" t="s">
        <v>536</v>
      </c>
      <c r="L3267" s="1" t="s">
        <v>8836</v>
      </c>
      <c r="M3267" s="1" t="s">
        <v>21613</v>
      </c>
    </row>
    <row r="3268">
      <c r="A3268" s="1" t="s">
        <v>21614</v>
      </c>
      <c r="B3268" s="1" t="s">
        <v>7</v>
      </c>
      <c r="C3268" s="1" t="s">
        <v>3959</v>
      </c>
      <c r="F3268" s="1" t="s">
        <v>21615</v>
      </c>
      <c r="H3268" s="1" t="s">
        <v>9479</v>
      </c>
      <c r="I3268" s="1">
        <v>2013.0</v>
      </c>
      <c r="J3268" s="1" t="s">
        <v>8547</v>
      </c>
      <c r="K3268" s="1" t="s">
        <v>536</v>
      </c>
      <c r="L3268" s="1" t="s">
        <v>9299</v>
      </c>
      <c r="M3268" s="1" t="s">
        <v>21616</v>
      </c>
    </row>
    <row r="3269">
      <c r="A3269" s="1" t="s">
        <v>21617</v>
      </c>
      <c r="B3269" s="1" t="s">
        <v>7</v>
      </c>
      <c r="C3269" s="1" t="s">
        <v>3960</v>
      </c>
      <c r="F3269" s="1" t="s">
        <v>21618</v>
      </c>
      <c r="G3269" s="1" t="s">
        <v>9297</v>
      </c>
      <c r="H3269" s="1" t="s">
        <v>9479</v>
      </c>
      <c r="I3269" s="1">
        <v>2009.0</v>
      </c>
      <c r="J3269" s="1" t="s">
        <v>8547</v>
      </c>
      <c r="K3269" s="1" t="s">
        <v>536</v>
      </c>
      <c r="L3269" s="1" t="s">
        <v>21619</v>
      </c>
      <c r="M3269" s="1" t="s">
        <v>21620</v>
      </c>
    </row>
    <row r="3270">
      <c r="A3270" s="1" t="s">
        <v>21621</v>
      </c>
      <c r="B3270" s="1" t="s">
        <v>6</v>
      </c>
      <c r="C3270" s="1" t="s">
        <v>3961</v>
      </c>
      <c r="D3270" s="1"/>
      <c r="E3270" s="1" t="s">
        <v>21622</v>
      </c>
      <c r="F3270" s="1" t="s">
        <v>21623</v>
      </c>
      <c r="G3270" s="1" t="s">
        <v>8527</v>
      </c>
      <c r="H3270" s="1" t="s">
        <v>12474</v>
      </c>
      <c r="I3270" s="1">
        <v>2016.0</v>
      </c>
      <c r="J3270" s="1" t="s">
        <v>8493</v>
      </c>
      <c r="K3270" s="1" t="s">
        <v>569</v>
      </c>
      <c r="L3270" s="1" t="s">
        <v>8724</v>
      </c>
      <c r="M3270" s="1" t="s">
        <v>21624</v>
      </c>
    </row>
    <row r="3271">
      <c r="A3271" s="1" t="s">
        <v>21625</v>
      </c>
      <c r="B3271" s="1" t="s">
        <v>7</v>
      </c>
      <c r="C3271" s="1" t="s">
        <v>3962</v>
      </c>
      <c r="F3271" s="1" t="s">
        <v>21626</v>
      </c>
      <c r="G3271" s="1" t="s">
        <v>8527</v>
      </c>
      <c r="H3271" s="1" t="s">
        <v>17217</v>
      </c>
      <c r="I3271" s="1">
        <v>2013.0</v>
      </c>
      <c r="J3271" s="1" t="s">
        <v>8547</v>
      </c>
      <c r="K3271" s="1" t="s">
        <v>536</v>
      </c>
      <c r="L3271" s="1" t="s">
        <v>10199</v>
      </c>
      <c r="M3271" s="1" t="s">
        <v>21627</v>
      </c>
    </row>
    <row r="3272">
      <c r="A3272" s="1" t="s">
        <v>21628</v>
      </c>
      <c r="B3272" s="1" t="s">
        <v>6</v>
      </c>
      <c r="C3272" s="1" t="s">
        <v>3963</v>
      </c>
      <c r="D3272" s="1"/>
      <c r="E3272" s="1" t="s">
        <v>21629</v>
      </c>
      <c r="F3272" s="1" t="s">
        <v>21630</v>
      </c>
      <c r="G3272" s="1" t="s">
        <v>8545</v>
      </c>
      <c r="H3272" s="1" t="s">
        <v>21631</v>
      </c>
      <c r="I3272" s="1">
        <v>2017.0</v>
      </c>
      <c r="J3272" s="1" t="s">
        <v>8547</v>
      </c>
      <c r="K3272" s="1" t="s">
        <v>1166</v>
      </c>
      <c r="L3272" s="1" t="s">
        <v>8501</v>
      </c>
      <c r="M3272" s="1" t="s">
        <v>21632</v>
      </c>
    </row>
    <row r="3273">
      <c r="A3273" s="1" t="s">
        <v>21633</v>
      </c>
      <c r="B3273" s="1" t="s">
        <v>6</v>
      </c>
      <c r="C3273" s="1" t="s">
        <v>3964</v>
      </c>
      <c r="D3273" s="1"/>
      <c r="E3273" s="1" t="s">
        <v>21634</v>
      </c>
      <c r="F3273" s="1" t="s">
        <v>21635</v>
      </c>
      <c r="G3273" s="1" t="s">
        <v>8545</v>
      </c>
      <c r="H3273" s="1" t="s">
        <v>9878</v>
      </c>
      <c r="I3273" s="1">
        <v>2019.0</v>
      </c>
      <c r="J3273" s="1" t="s">
        <v>8493</v>
      </c>
      <c r="K3273" s="1" t="s">
        <v>642</v>
      </c>
      <c r="L3273" s="1" t="s">
        <v>8681</v>
      </c>
      <c r="M3273" s="1" t="s">
        <v>21636</v>
      </c>
    </row>
    <row r="3274">
      <c r="A3274" s="1" t="s">
        <v>21637</v>
      </c>
      <c r="B3274" s="1" t="s">
        <v>6</v>
      </c>
      <c r="C3274" s="1" t="s">
        <v>3965</v>
      </c>
      <c r="D3274" s="1"/>
      <c r="E3274" s="1" t="s">
        <v>21638</v>
      </c>
      <c r="F3274" s="1" t="s">
        <v>21639</v>
      </c>
      <c r="G3274" s="1" t="s">
        <v>8545</v>
      </c>
      <c r="H3274" s="1" t="s">
        <v>8965</v>
      </c>
      <c r="I3274" s="1">
        <v>2015.0</v>
      </c>
      <c r="J3274" s="1" t="s">
        <v>8613</v>
      </c>
      <c r="K3274" s="1" t="s">
        <v>1410</v>
      </c>
      <c r="L3274" s="1" t="s">
        <v>8681</v>
      </c>
      <c r="M3274" s="1" t="s">
        <v>21640</v>
      </c>
    </row>
    <row r="3275">
      <c r="A3275" s="1" t="s">
        <v>21641</v>
      </c>
      <c r="B3275" s="1" t="s">
        <v>6</v>
      </c>
      <c r="C3275" s="1" t="s">
        <v>3966</v>
      </c>
      <c r="D3275" s="1"/>
      <c r="E3275" s="1" t="s">
        <v>21642</v>
      </c>
      <c r="F3275" s="1" t="s">
        <v>21643</v>
      </c>
      <c r="G3275" s="1" t="s">
        <v>8545</v>
      </c>
      <c r="H3275" s="1" t="s">
        <v>8851</v>
      </c>
      <c r="I3275" s="1">
        <v>2019.0</v>
      </c>
      <c r="J3275" s="1" t="s">
        <v>8613</v>
      </c>
      <c r="K3275" s="1" t="s">
        <v>876</v>
      </c>
      <c r="L3275" s="1" t="s">
        <v>8709</v>
      </c>
      <c r="M3275" s="1" t="s">
        <v>21644</v>
      </c>
    </row>
    <row r="3276">
      <c r="A3276" s="1" t="s">
        <v>21645</v>
      </c>
      <c r="B3276" s="1" t="s">
        <v>6</v>
      </c>
      <c r="C3276" s="1" t="s">
        <v>3967</v>
      </c>
      <c r="D3276" s="1"/>
      <c r="E3276" s="1" t="s">
        <v>21646</v>
      </c>
      <c r="F3276" s="1" t="s">
        <v>21647</v>
      </c>
      <c r="G3276" s="1" t="s">
        <v>8545</v>
      </c>
      <c r="H3276" s="1" t="s">
        <v>10212</v>
      </c>
      <c r="I3276" s="1">
        <v>2005.0</v>
      </c>
      <c r="J3276" s="1" t="s">
        <v>8547</v>
      </c>
      <c r="K3276" s="1" t="s">
        <v>705</v>
      </c>
      <c r="L3276" s="1" t="s">
        <v>8553</v>
      </c>
      <c r="M3276" s="1" t="s">
        <v>21648</v>
      </c>
    </row>
    <row r="3277">
      <c r="A3277" s="1" t="s">
        <v>21649</v>
      </c>
      <c r="B3277" s="1" t="s">
        <v>6</v>
      </c>
      <c r="C3277" s="1" t="s">
        <v>3968</v>
      </c>
      <c r="D3277" s="1"/>
      <c r="E3277" s="1" t="s">
        <v>21650</v>
      </c>
      <c r="F3277" s="1" t="s">
        <v>21651</v>
      </c>
      <c r="G3277" s="1" t="s">
        <v>8545</v>
      </c>
      <c r="H3277" s="1" t="s">
        <v>19612</v>
      </c>
      <c r="I3277" s="1">
        <v>2020.0</v>
      </c>
      <c r="J3277" s="1" t="s">
        <v>8547</v>
      </c>
      <c r="K3277" s="1" t="s">
        <v>552</v>
      </c>
      <c r="L3277" s="1" t="s">
        <v>8508</v>
      </c>
      <c r="M3277" s="1" t="s">
        <v>21652</v>
      </c>
    </row>
    <row r="3278">
      <c r="A3278" s="1" t="s">
        <v>21653</v>
      </c>
      <c r="B3278" s="1" t="s">
        <v>6</v>
      </c>
      <c r="C3278" s="1" t="s">
        <v>3969</v>
      </c>
      <c r="D3278" s="1"/>
      <c r="E3278" s="1" t="s">
        <v>21654</v>
      </c>
      <c r="F3278" s="1" t="s">
        <v>21655</v>
      </c>
      <c r="G3278" s="1" t="s">
        <v>8545</v>
      </c>
      <c r="H3278" s="1" t="s">
        <v>9017</v>
      </c>
      <c r="I3278" s="1">
        <v>1981.0</v>
      </c>
      <c r="J3278" s="1" t="s">
        <v>8547</v>
      </c>
      <c r="K3278" s="1" t="s">
        <v>3970</v>
      </c>
      <c r="L3278" s="1" t="s">
        <v>8626</v>
      </c>
      <c r="M3278" s="1" t="s">
        <v>21656</v>
      </c>
    </row>
    <row r="3279">
      <c r="A3279" s="1" t="s">
        <v>21657</v>
      </c>
      <c r="B3279" s="1" t="s">
        <v>6</v>
      </c>
      <c r="C3279" s="1" t="s">
        <v>3971</v>
      </c>
      <c r="D3279" s="1"/>
      <c r="E3279" s="1" t="s">
        <v>21658</v>
      </c>
      <c r="F3279" s="1" t="s">
        <v>21659</v>
      </c>
      <c r="G3279" s="1" t="s">
        <v>8545</v>
      </c>
      <c r="H3279" s="1" t="s">
        <v>12097</v>
      </c>
      <c r="I3279" s="1">
        <v>2017.0</v>
      </c>
      <c r="J3279" s="1" t="s">
        <v>8613</v>
      </c>
      <c r="K3279" s="1" t="s">
        <v>587</v>
      </c>
      <c r="L3279" s="1" t="s">
        <v>8501</v>
      </c>
      <c r="M3279" s="1" t="s">
        <v>21660</v>
      </c>
    </row>
    <row r="3280">
      <c r="A3280" s="1" t="s">
        <v>21661</v>
      </c>
      <c r="B3280" s="1" t="s">
        <v>6</v>
      </c>
      <c r="C3280" s="1" t="s">
        <v>3972</v>
      </c>
      <c r="D3280" s="1"/>
      <c r="E3280" s="1" t="s">
        <v>21662</v>
      </c>
      <c r="F3280" s="1" t="s">
        <v>21663</v>
      </c>
      <c r="G3280" s="1" t="s">
        <v>8545</v>
      </c>
      <c r="H3280" s="1" t="s">
        <v>8552</v>
      </c>
      <c r="I3280" s="1">
        <v>2016.0</v>
      </c>
      <c r="J3280" s="1" t="s">
        <v>8493</v>
      </c>
      <c r="K3280" s="1" t="s">
        <v>722</v>
      </c>
      <c r="L3280" s="1" t="s">
        <v>8626</v>
      </c>
      <c r="M3280" s="1" t="s">
        <v>21664</v>
      </c>
    </row>
    <row r="3281">
      <c r="A3281" s="1" t="s">
        <v>21665</v>
      </c>
      <c r="B3281" s="1" t="s">
        <v>7</v>
      </c>
      <c r="C3281" s="1" t="s">
        <v>3973</v>
      </c>
      <c r="F3281" s="1" t="s">
        <v>21666</v>
      </c>
      <c r="G3281" s="1" t="s">
        <v>8638</v>
      </c>
      <c r="H3281" s="1" t="s">
        <v>10808</v>
      </c>
      <c r="I3281" s="1">
        <v>2019.0</v>
      </c>
      <c r="J3281" s="1" t="s">
        <v>8493</v>
      </c>
      <c r="K3281" s="1" t="s">
        <v>536</v>
      </c>
      <c r="L3281" s="1" t="s">
        <v>15857</v>
      </c>
      <c r="M3281" s="1" t="s">
        <v>21667</v>
      </c>
    </row>
    <row r="3282">
      <c r="A3282" s="1" t="s">
        <v>21668</v>
      </c>
      <c r="B3282" s="1" t="s">
        <v>6</v>
      </c>
      <c r="C3282" s="1" t="s">
        <v>3974</v>
      </c>
      <c r="D3282" s="1"/>
      <c r="E3282" s="1" t="s">
        <v>21669</v>
      </c>
      <c r="F3282" s="1" t="s">
        <v>21670</v>
      </c>
      <c r="G3282" s="1" t="s">
        <v>8545</v>
      </c>
      <c r="H3282" s="1" t="s">
        <v>10212</v>
      </c>
      <c r="I3282" s="1">
        <v>2006.0</v>
      </c>
      <c r="J3282" s="1" t="s">
        <v>8547</v>
      </c>
      <c r="K3282" s="1" t="s">
        <v>3975</v>
      </c>
      <c r="L3282" s="1" t="s">
        <v>8681</v>
      </c>
      <c r="M3282" s="1" t="s">
        <v>21671</v>
      </c>
    </row>
    <row r="3283">
      <c r="A3283" s="1" t="s">
        <v>21672</v>
      </c>
      <c r="B3283" s="1" t="s">
        <v>6</v>
      </c>
      <c r="C3283" s="1" t="s">
        <v>3976</v>
      </c>
      <c r="D3283" s="1"/>
      <c r="E3283" s="1" t="s">
        <v>15974</v>
      </c>
      <c r="F3283" s="1" t="s">
        <v>21673</v>
      </c>
      <c r="G3283" s="1" t="s">
        <v>8545</v>
      </c>
      <c r="H3283" s="1" t="s">
        <v>14089</v>
      </c>
      <c r="I3283" s="1">
        <v>1994.0</v>
      </c>
      <c r="J3283" s="1" t="s">
        <v>8547</v>
      </c>
      <c r="K3283" s="1" t="s">
        <v>980</v>
      </c>
      <c r="L3283" s="1" t="s">
        <v>8709</v>
      </c>
      <c r="M3283" s="1" t="s">
        <v>21674</v>
      </c>
    </row>
    <row r="3284">
      <c r="A3284" s="1" t="s">
        <v>21675</v>
      </c>
      <c r="B3284" s="1" t="s">
        <v>6</v>
      </c>
      <c r="C3284" s="1" t="s">
        <v>3977</v>
      </c>
      <c r="D3284" s="1"/>
      <c r="E3284" s="1" t="s">
        <v>21669</v>
      </c>
      <c r="F3284" s="1" t="s">
        <v>21676</v>
      </c>
      <c r="G3284" s="1" t="s">
        <v>8545</v>
      </c>
      <c r="H3284" s="1" t="s">
        <v>10212</v>
      </c>
      <c r="I3284" s="1">
        <v>2001.0</v>
      </c>
      <c r="J3284" s="1" t="s">
        <v>8547</v>
      </c>
      <c r="K3284" s="1" t="s">
        <v>3978</v>
      </c>
      <c r="L3284" s="1" t="s">
        <v>8501</v>
      </c>
      <c r="M3284" s="1" t="s">
        <v>21677</v>
      </c>
    </row>
    <row r="3285">
      <c r="A3285" s="1" t="s">
        <v>21678</v>
      </c>
      <c r="B3285" s="1" t="s">
        <v>6</v>
      </c>
      <c r="C3285" s="1" t="s">
        <v>3979</v>
      </c>
      <c r="D3285" s="1"/>
      <c r="E3285" s="1" t="s">
        <v>21679</v>
      </c>
      <c r="F3285" s="1" t="s">
        <v>21680</v>
      </c>
      <c r="G3285" s="1" t="s">
        <v>8545</v>
      </c>
      <c r="H3285" s="1" t="s">
        <v>21681</v>
      </c>
      <c r="I3285" s="1">
        <v>2019.0</v>
      </c>
      <c r="J3285" s="1" t="s">
        <v>8493</v>
      </c>
      <c r="K3285" s="1" t="s">
        <v>1152</v>
      </c>
      <c r="L3285" s="1" t="s">
        <v>8681</v>
      </c>
      <c r="M3285" s="1" t="s">
        <v>21682</v>
      </c>
    </row>
    <row r="3286">
      <c r="A3286" s="1" t="s">
        <v>21683</v>
      </c>
      <c r="B3286" s="1" t="s">
        <v>6</v>
      </c>
      <c r="C3286" s="1" t="s">
        <v>3980</v>
      </c>
      <c r="D3286" s="1"/>
      <c r="E3286" s="1" t="s">
        <v>21684</v>
      </c>
      <c r="F3286" s="1" t="s">
        <v>21685</v>
      </c>
      <c r="G3286" s="1" t="s">
        <v>8545</v>
      </c>
      <c r="H3286" s="1" t="s">
        <v>9185</v>
      </c>
      <c r="I3286" s="1">
        <v>2016.0</v>
      </c>
      <c r="J3286" s="1" t="s">
        <v>8547</v>
      </c>
      <c r="K3286" s="1" t="s">
        <v>696</v>
      </c>
      <c r="L3286" s="1" t="s">
        <v>8681</v>
      </c>
      <c r="M3286" s="1" t="s">
        <v>21686</v>
      </c>
    </row>
    <row r="3287">
      <c r="A3287" s="1" t="s">
        <v>21687</v>
      </c>
      <c r="B3287" s="1" t="s">
        <v>6</v>
      </c>
      <c r="C3287" s="1" t="s">
        <v>3981</v>
      </c>
      <c r="D3287" s="1"/>
      <c r="E3287" s="1" t="s">
        <v>11762</v>
      </c>
      <c r="F3287" s="1" t="s">
        <v>21688</v>
      </c>
      <c r="G3287" s="1" t="s">
        <v>8545</v>
      </c>
      <c r="H3287" s="1" t="s">
        <v>19691</v>
      </c>
      <c r="I3287" s="1">
        <v>2012.0</v>
      </c>
      <c r="J3287" s="1" t="s">
        <v>8547</v>
      </c>
      <c r="K3287" s="1" t="s">
        <v>737</v>
      </c>
      <c r="L3287" s="1" t="s">
        <v>16653</v>
      </c>
      <c r="M3287" s="1" t="s">
        <v>21689</v>
      </c>
    </row>
    <row r="3288">
      <c r="A3288" s="1" t="s">
        <v>21690</v>
      </c>
      <c r="B3288" s="1" t="s">
        <v>6</v>
      </c>
      <c r="C3288" s="1" t="s">
        <v>3982</v>
      </c>
      <c r="D3288" s="1"/>
      <c r="E3288" s="1" t="s">
        <v>21691</v>
      </c>
      <c r="F3288" s="1" t="s">
        <v>21692</v>
      </c>
      <c r="G3288" s="1" t="s">
        <v>21693</v>
      </c>
      <c r="H3288" s="1" t="s">
        <v>8985</v>
      </c>
      <c r="I3288" s="1">
        <v>2014.0</v>
      </c>
      <c r="J3288" s="1" t="s">
        <v>9260</v>
      </c>
      <c r="K3288" s="1" t="s">
        <v>750</v>
      </c>
      <c r="L3288" s="1" t="s">
        <v>9317</v>
      </c>
      <c r="M3288" s="1" t="s">
        <v>21694</v>
      </c>
    </row>
    <row r="3289">
      <c r="A3289" s="1" t="s">
        <v>21695</v>
      </c>
      <c r="B3289" s="1" t="s">
        <v>6</v>
      </c>
      <c r="C3289" s="1" t="s">
        <v>3983</v>
      </c>
      <c r="D3289" s="1"/>
      <c r="E3289" s="1" t="s">
        <v>17639</v>
      </c>
      <c r="F3289" s="1" t="s">
        <v>21696</v>
      </c>
      <c r="G3289" s="1" t="s">
        <v>8545</v>
      </c>
      <c r="H3289" s="1" t="s">
        <v>9793</v>
      </c>
      <c r="I3289" s="1">
        <v>2013.0</v>
      </c>
      <c r="J3289" s="1" t="s">
        <v>8493</v>
      </c>
      <c r="K3289" s="1" t="s">
        <v>696</v>
      </c>
      <c r="L3289" s="1" t="s">
        <v>8802</v>
      </c>
      <c r="M3289" s="1" t="s">
        <v>21697</v>
      </c>
    </row>
    <row r="3290">
      <c r="A3290" s="1" t="s">
        <v>21698</v>
      </c>
      <c r="B3290" s="1" t="s">
        <v>6</v>
      </c>
      <c r="C3290" s="1" t="s">
        <v>3984</v>
      </c>
      <c r="D3290" s="1"/>
      <c r="E3290" s="1" t="s">
        <v>21699</v>
      </c>
      <c r="F3290" s="1" t="s">
        <v>21700</v>
      </c>
      <c r="G3290" s="1" t="s">
        <v>8545</v>
      </c>
      <c r="H3290" s="1" t="s">
        <v>9886</v>
      </c>
      <c r="I3290" s="1">
        <v>2010.0</v>
      </c>
      <c r="J3290" s="1" t="s">
        <v>8547</v>
      </c>
      <c r="K3290" s="1" t="s">
        <v>634</v>
      </c>
      <c r="L3290" s="1" t="s">
        <v>9892</v>
      </c>
      <c r="M3290" s="1" t="s">
        <v>21701</v>
      </c>
    </row>
    <row r="3291">
      <c r="A3291" s="1" t="s">
        <v>21702</v>
      </c>
      <c r="B3291" s="1" t="s">
        <v>7</v>
      </c>
      <c r="C3291" s="1" t="s">
        <v>3985</v>
      </c>
      <c r="F3291" s="1" t="s">
        <v>21703</v>
      </c>
      <c r="H3291" s="1" t="s">
        <v>15130</v>
      </c>
      <c r="I3291" s="1">
        <v>2019.0</v>
      </c>
      <c r="J3291" s="1" t="s">
        <v>8493</v>
      </c>
      <c r="K3291" s="1" t="s">
        <v>571</v>
      </c>
      <c r="L3291" s="1" t="s">
        <v>14333</v>
      </c>
      <c r="M3291" s="1" t="s">
        <v>21704</v>
      </c>
    </row>
    <row r="3292">
      <c r="A3292" s="1" t="s">
        <v>21705</v>
      </c>
      <c r="B3292" s="1" t="s">
        <v>6</v>
      </c>
      <c r="C3292" s="1" t="s">
        <v>3986</v>
      </c>
      <c r="D3292" s="1"/>
      <c r="E3292" s="1" t="s">
        <v>21706</v>
      </c>
      <c r="F3292" s="1" t="s">
        <v>21707</v>
      </c>
      <c r="G3292" s="1" t="s">
        <v>8545</v>
      </c>
      <c r="H3292" s="1" t="s">
        <v>10212</v>
      </c>
      <c r="I3292" s="1">
        <v>2003.0</v>
      </c>
      <c r="J3292" s="1" t="s">
        <v>8547</v>
      </c>
      <c r="K3292" s="1" t="s">
        <v>3987</v>
      </c>
      <c r="L3292" s="1" t="s">
        <v>8709</v>
      </c>
      <c r="M3292" s="1" t="s">
        <v>21708</v>
      </c>
    </row>
    <row r="3293">
      <c r="A3293" s="1" t="s">
        <v>21709</v>
      </c>
      <c r="B3293" s="1" t="s">
        <v>6</v>
      </c>
      <c r="C3293" s="1" t="s">
        <v>3988</v>
      </c>
      <c r="D3293" s="1"/>
      <c r="E3293" s="1" t="s">
        <v>21710</v>
      </c>
      <c r="F3293" s="1" t="s">
        <v>21711</v>
      </c>
      <c r="G3293" s="1" t="s">
        <v>8545</v>
      </c>
      <c r="H3293" s="1" t="s">
        <v>9793</v>
      </c>
      <c r="I3293" s="1">
        <v>2012.0</v>
      </c>
      <c r="J3293" s="1" t="s">
        <v>8547</v>
      </c>
      <c r="K3293" s="1" t="s">
        <v>881</v>
      </c>
      <c r="L3293" s="1" t="s">
        <v>9215</v>
      </c>
      <c r="M3293" s="1" t="s">
        <v>21712</v>
      </c>
    </row>
    <row r="3294">
      <c r="A3294" s="1" t="s">
        <v>21713</v>
      </c>
      <c r="B3294" s="1" t="s">
        <v>6</v>
      </c>
      <c r="C3294" s="1" t="s">
        <v>3989</v>
      </c>
      <c r="D3294" s="1"/>
      <c r="E3294" s="1" t="s">
        <v>21714</v>
      </c>
      <c r="F3294" s="1" t="s">
        <v>21715</v>
      </c>
      <c r="G3294" s="1" t="s">
        <v>8611</v>
      </c>
      <c r="H3294" s="1" t="s">
        <v>15801</v>
      </c>
      <c r="I3294" s="1">
        <v>2016.0</v>
      </c>
      <c r="J3294" s="1" t="s">
        <v>8493</v>
      </c>
      <c r="K3294" s="1" t="s">
        <v>576</v>
      </c>
      <c r="L3294" s="1" t="s">
        <v>9494</v>
      </c>
      <c r="M3294" s="1" t="s">
        <v>21716</v>
      </c>
    </row>
    <row r="3295">
      <c r="A3295" s="1" t="s">
        <v>21717</v>
      </c>
      <c r="B3295" s="1" t="s">
        <v>6</v>
      </c>
      <c r="C3295" s="1" t="s">
        <v>3990</v>
      </c>
      <c r="D3295" s="1"/>
      <c r="E3295" s="1" t="s">
        <v>21718</v>
      </c>
      <c r="F3295" s="1" t="s">
        <v>21719</v>
      </c>
      <c r="G3295" s="1" t="s">
        <v>10097</v>
      </c>
      <c r="H3295" s="1" t="s">
        <v>8535</v>
      </c>
      <c r="I3295" s="1">
        <v>2019.0</v>
      </c>
      <c r="J3295" s="1" t="s">
        <v>8613</v>
      </c>
      <c r="K3295" s="1" t="s">
        <v>532</v>
      </c>
      <c r="L3295" s="1" t="s">
        <v>8724</v>
      </c>
      <c r="M3295" s="1" t="s">
        <v>21720</v>
      </c>
    </row>
    <row r="3296">
      <c r="A3296" s="1" t="s">
        <v>21721</v>
      </c>
      <c r="B3296" s="1" t="s">
        <v>6</v>
      </c>
      <c r="C3296" s="1" t="s">
        <v>3991</v>
      </c>
      <c r="D3296" s="1"/>
      <c r="E3296" s="1" t="s">
        <v>13632</v>
      </c>
      <c r="F3296" s="1" t="s">
        <v>21722</v>
      </c>
      <c r="G3296" s="1" t="s">
        <v>9545</v>
      </c>
      <c r="H3296" s="1" t="s">
        <v>21723</v>
      </c>
      <c r="I3296" s="1">
        <v>2019.0</v>
      </c>
      <c r="J3296" s="1" t="s">
        <v>8493</v>
      </c>
      <c r="K3296" s="1" t="s">
        <v>587</v>
      </c>
      <c r="L3296" s="1" t="s">
        <v>8620</v>
      </c>
      <c r="M3296" s="1" t="s">
        <v>21724</v>
      </c>
    </row>
    <row r="3297">
      <c r="A3297" s="1" t="s">
        <v>21725</v>
      </c>
      <c r="B3297" s="1" t="s">
        <v>6</v>
      </c>
      <c r="C3297" s="1" t="s">
        <v>3992</v>
      </c>
      <c r="D3297" s="1"/>
      <c r="E3297" s="1" t="s">
        <v>21726</v>
      </c>
      <c r="F3297" s="1" t="s">
        <v>21727</v>
      </c>
      <c r="G3297" s="1" t="s">
        <v>8545</v>
      </c>
      <c r="H3297" s="1" t="s">
        <v>8965</v>
      </c>
      <c r="I3297" s="1">
        <v>2017.0</v>
      </c>
      <c r="J3297" s="1" t="s">
        <v>8547</v>
      </c>
      <c r="K3297" s="1" t="s">
        <v>3993</v>
      </c>
      <c r="L3297" s="1" t="s">
        <v>8620</v>
      </c>
      <c r="M3297" s="1" t="s">
        <v>21728</v>
      </c>
    </row>
    <row r="3298">
      <c r="A3298" s="1" t="s">
        <v>21729</v>
      </c>
      <c r="B3298" s="1" t="s">
        <v>6</v>
      </c>
      <c r="C3298" s="1" t="s">
        <v>3994</v>
      </c>
      <c r="D3298" s="1"/>
      <c r="E3298" s="1" t="s">
        <v>21730</v>
      </c>
      <c r="F3298" s="1" t="s">
        <v>21731</v>
      </c>
      <c r="G3298" s="1" t="s">
        <v>10478</v>
      </c>
      <c r="H3298" s="1" t="s">
        <v>11399</v>
      </c>
      <c r="I3298" s="1">
        <v>2016.0</v>
      </c>
      <c r="J3298" s="1" t="s">
        <v>8493</v>
      </c>
      <c r="K3298" s="1" t="s">
        <v>602</v>
      </c>
      <c r="L3298" s="1" t="s">
        <v>8501</v>
      </c>
      <c r="M3298" s="1" t="s">
        <v>21732</v>
      </c>
    </row>
    <row r="3299">
      <c r="A3299" s="1" t="s">
        <v>21733</v>
      </c>
      <c r="B3299" s="1" t="s">
        <v>6</v>
      </c>
      <c r="C3299" s="1" t="s">
        <v>3995</v>
      </c>
      <c r="D3299" s="1"/>
      <c r="E3299" s="1" t="s">
        <v>9218</v>
      </c>
      <c r="F3299" s="1" t="s">
        <v>21734</v>
      </c>
      <c r="G3299" s="1" t="s">
        <v>8545</v>
      </c>
      <c r="H3299" s="1" t="s">
        <v>8980</v>
      </c>
      <c r="I3299" s="1">
        <v>2009.0</v>
      </c>
      <c r="J3299" s="1" t="s">
        <v>8547</v>
      </c>
      <c r="K3299" s="1" t="s">
        <v>565</v>
      </c>
      <c r="L3299" s="1" t="s">
        <v>9892</v>
      </c>
      <c r="M3299" s="1" t="s">
        <v>21735</v>
      </c>
    </row>
    <row r="3300">
      <c r="A3300" s="1" t="s">
        <v>21736</v>
      </c>
      <c r="B3300" s="1" t="s">
        <v>6</v>
      </c>
      <c r="C3300" s="1" t="s">
        <v>3996</v>
      </c>
      <c r="D3300" s="1"/>
      <c r="E3300" s="1" t="s">
        <v>21737</v>
      </c>
      <c r="F3300" s="1" t="s">
        <v>21738</v>
      </c>
      <c r="G3300" s="1" t="s">
        <v>8545</v>
      </c>
      <c r="H3300" s="1" t="s">
        <v>14022</v>
      </c>
      <c r="I3300" s="1">
        <v>2017.0</v>
      </c>
      <c r="J3300" s="1" t="s">
        <v>8613</v>
      </c>
      <c r="K3300" s="1" t="s">
        <v>584</v>
      </c>
      <c r="L3300" s="1" t="s">
        <v>8709</v>
      </c>
      <c r="M3300" s="1" t="s">
        <v>21739</v>
      </c>
    </row>
    <row r="3301">
      <c r="A3301" s="1" t="s">
        <v>21740</v>
      </c>
      <c r="B3301" s="1" t="s">
        <v>6</v>
      </c>
      <c r="C3301" s="1" t="s">
        <v>3997</v>
      </c>
      <c r="D3301" s="1"/>
      <c r="E3301" s="1" t="s">
        <v>21741</v>
      </c>
      <c r="F3301" s="1" t="s">
        <v>21742</v>
      </c>
      <c r="G3301" s="1" t="s">
        <v>10478</v>
      </c>
      <c r="H3301" s="1" t="s">
        <v>11520</v>
      </c>
      <c r="I3301" s="1">
        <v>2019.0</v>
      </c>
      <c r="J3301" s="1" t="s">
        <v>8547</v>
      </c>
      <c r="K3301" s="1" t="s">
        <v>528</v>
      </c>
      <c r="L3301" s="1" t="s">
        <v>8709</v>
      </c>
      <c r="M3301" s="1" t="s">
        <v>21743</v>
      </c>
    </row>
    <row r="3302">
      <c r="A3302" s="1" t="s">
        <v>21744</v>
      </c>
      <c r="B3302" s="1" t="s">
        <v>6</v>
      </c>
      <c r="C3302" s="1" t="s">
        <v>3998</v>
      </c>
      <c r="F3302" s="1" t="s">
        <v>21745</v>
      </c>
      <c r="G3302" s="1" t="s">
        <v>8545</v>
      </c>
      <c r="H3302" s="1" t="s">
        <v>8965</v>
      </c>
      <c r="I3302" s="1">
        <v>2017.0</v>
      </c>
      <c r="J3302" s="1" t="s">
        <v>8547</v>
      </c>
      <c r="K3302" s="1" t="s">
        <v>563</v>
      </c>
      <c r="L3302" s="1" t="s">
        <v>8553</v>
      </c>
      <c r="M3302" s="1" t="s">
        <v>21746</v>
      </c>
    </row>
    <row r="3303">
      <c r="A3303" s="1" t="s">
        <v>21747</v>
      </c>
      <c r="B3303" s="1" t="s">
        <v>6</v>
      </c>
      <c r="C3303" s="1" t="s">
        <v>3999</v>
      </c>
      <c r="D3303" s="1"/>
      <c r="E3303" s="1" t="s">
        <v>21748</v>
      </c>
      <c r="F3303" s="1" t="s">
        <v>21749</v>
      </c>
      <c r="G3303" s="1" t="s">
        <v>8545</v>
      </c>
      <c r="H3303" s="1" t="s">
        <v>21750</v>
      </c>
      <c r="I3303" s="1">
        <v>2020.0</v>
      </c>
      <c r="J3303" s="1" t="s">
        <v>8547</v>
      </c>
      <c r="K3303" s="1" t="s">
        <v>1149</v>
      </c>
      <c r="L3303" s="1" t="s">
        <v>8709</v>
      </c>
      <c r="M3303" s="1" t="s">
        <v>21751</v>
      </c>
    </row>
    <row r="3304">
      <c r="A3304" s="1" t="s">
        <v>21752</v>
      </c>
      <c r="B3304" s="1" t="s">
        <v>7</v>
      </c>
      <c r="C3304" s="1" t="s">
        <v>4000</v>
      </c>
      <c r="F3304" s="1" t="s">
        <v>21753</v>
      </c>
      <c r="G3304" s="1" t="s">
        <v>8638</v>
      </c>
      <c r="H3304" s="1" t="s">
        <v>9708</v>
      </c>
      <c r="I3304" s="1">
        <v>2017.0</v>
      </c>
      <c r="J3304" s="1" t="s">
        <v>8613</v>
      </c>
      <c r="K3304" s="1" t="s">
        <v>536</v>
      </c>
      <c r="L3304" s="1" t="s">
        <v>9779</v>
      </c>
      <c r="M3304" s="1" t="s">
        <v>21754</v>
      </c>
    </row>
    <row r="3305">
      <c r="A3305" s="1" t="s">
        <v>21755</v>
      </c>
      <c r="B3305" s="1" t="s">
        <v>6</v>
      </c>
      <c r="C3305" s="1" t="s">
        <v>4001</v>
      </c>
      <c r="D3305" s="1"/>
      <c r="E3305" s="1" t="s">
        <v>16660</v>
      </c>
      <c r="F3305" s="1" t="s">
        <v>21756</v>
      </c>
      <c r="G3305" s="1" t="s">
        <v>8545</v>
      </c>
      <c r="H3305" s="1" t="s">
        <v>10212</v>
      </c>
      <c r="I3305" s="1">
        <v>2016.0</v>
      </c>
      <c r="J3305" s="1" t="s">
        <v>8547</v>
      </c>
      <c r="K3305" s="1" t="s">
        <v>1317</v>
      </c>
      <c r="L3305" s="1" t="s">
        <v>8709</v>
      </c>
      <c r="M3305" s="1" t="s">
        <v>21757</v>
      </c>
    </row>
    <row r="3306">
      <c r="A3306" s="1" t="s">
        <v>21758</v>
      </c>
      <c r="B3306" s="1" t="s">
        <v>6</v>
      </c>
      <c r="C3306" s="1" t="s">
        <v>4002</v>
      </c>
      <c r="D3306" s="1"/>
      <c r="E3306" s="1" t="s">
        <v>21759</v>
      </c>
      <c r="F3306" s="1" t="s">
        <v>21760</v>
      </c>
      <c r="G3306" s="1" t="s">
        <v>8545</v>
      </c>
      <c r="H3306" s="1" t="s">
        <v>15430</v>
      </c>
      <c r="I3306" s="1">
        <v>2020.0</v>
      </c>
      <c r="J3306" s="1" t="s">
        <v>8547</v>
      </c>
      <c r="K3306" s="1" t="s">
        <v>914</v>
      </c>
      <c r="L3306" s="1" t="s">
        <v>8681</v>
      </c>
      <c r="M3306" s="1" t="s">
        <v>21761</v>
      </c>
    </row>
    <row r="3307">
      <c r="A3307" s="1" t="s">
        <v>21762</v>
      </c>
      <c r="B3307" s="1" t="s">
        <v>6</v>
      </c>
      <c r="C3307" s="1" t="s">
        <v>4003</v>
      </c>
      <c r="D3307" s="1"/>
      <c r="E3307" s="1" t="s">
        <v>11808</v>
      </c>
      <c r="F3307" s="1" t="s">
        <v>21763</v>
      </c>
      <c r="G3307" s="1" t="s">
        <v>8527</v>
      </c>
      <c r="H3307" s="1" t="s">
        <v>8729</v>
      </c>
      <c r="I3307" s="1">
        <v>2015.0</v>
      </c>
      <c r="J3307" s="1" t="s">
        <v>8547</v>
      </c>
      <c r="K3307" s="1" t="s">
        <v>620</v>
      </c>
      <c r="L3307" s="1" t="s">
        <v>8724</v>
      </c>
      <c r="M3307" s="1" t="s">
        <v>21764</v>
      </c>
    </row>
    <row r="3308">
      <c r="A3308" s="1" t="s">
        <v>21765</v>
      </c>
      <c r="B3308" s="1" t="s">
        <v>6</v>
      </c>
      <c r="C3308" s="1" t="s">
        <v>4004</v>
      </c>
      <c r="D3308" s="1"/>
      <c r="E3308" s="1" t="s">
        <v>21766</v>
      </c>
      <c r="F3308" s="1" t="s">
        <v>21767</v>
      </c>
      <c r="G3308" s="1" t="s">
        <v>8491</v>
      </c>
      <c r="H3308" s="1" t="s">
        <v>17174</v>
      </c>
      <c r="I3308" s="1">
        <v>2019.0</v>
      </c>
      <c r="J3308" s="1" t="s">
        <v>8547</v>
      </c>
      <c r="K3308" s="1" t="s">
        <v>563</v>
      </c>
      <c r="L3308" s="1" t="s">
        <v>14056</v>
      </c>
      <c r="M3308" s="1" t="s">
        <v>21768</v>
      </c>
    </row>
    <row r="3309">
      <c r="A3309" s="1" t="s">
        <v>21769</v>
      </c>
      <c r="B3309" s="1" t="s">
        <v>6</v>
      </c>
      <c r="C3309" s="1" t="s">
        <v>4005</v>
      </c>
      <c r="D3309" s="1"/>
      <c r="E3309" s="1" t="s">
        <v>21770</v>
      </c>
      <c r="F3309" s="1" t="s">
        <v>21771</v>
      </c>
      <c r="G3309" s="1" t="s">
        <v>8534</v>
      </c>
      <c r="H3309" s="1" t="s">
        <v>16639</v>
      </c>
      <c r="I3309" s="1">
        <v>2007.0</v>
      </c>
      <c r="J3309" s="1" t="s">
        <v>8547</v>
      </c>
      <c r="K3309" s="1" t="s">
        <v>602</v>
      </c>
      <c r="L3309" s="1" t="s">
        <v>8724</v>
      </c>
      <c r="M3309" s="1" t="s">
        <v>21772</v>
      </c>
    </row>
    <row r="3310">
      <c r="A3310" s="1" t="s">
        <v>21773</v>
      </c>
      <c r="B3310" s="1" t="s">
        <v>6</v>
      </c>
      <c r="C3310" s="1" t="s">
        <v>4006</v>
      </c>
      <c r="F3310" s="1" t="s">
        <v>21774</v>
      </c>
      <c r="H3310" s="1" t="s">
        <v>12136</v>
      </c>
      <c r="I3310" s="1">
        <v>2016.0</v>
      </c>
      <c r="J3310" s="1" t="s">
        <v>8493</v>
      </c>
      <c r="K3310" s="1" t="s">
        <v>1196</v>
      </c>
      <c r="L3310" s="1" t="s">
        <v>9641</v>
      </c>
      <c r="M3310" s="1" t="s">
        <v>21775</v>
      </c>
    </row>
    <row r="3311">
      <c r="A3311" s="1" t="s">
        <v>21776</v>
      </c>
      <c r="B3311" s="1" t="s">
        <v>6</v>
      </c>
      <c r="C3311" s="1" t="s">
        <v>4007</v>
      </c>
      <c r="D3311" s="1"/>
      <c r="E3311" s="1" t="s">
        <v>21777</v>
      </c>
      <c r="F3311" s="1" t="s">
        <v>21778</v>
      </c>
      <c r="G3311" s="1" t="s">
        <v>8545</v>
      </c>
      <c r="H3311" s="1" t="s">
        <v>9392</v>
      </c>
      <c r="I3311" s="1">
        <v>2010.0</v>
      </c>
      <c r="J3311" s="1" t="s">
        <v>8547</v>
      </c>
      <c r="K3311" s="1" t="s">
        <v>662</v>
      </c>
      <c r="L3311" s="1" t="s">
        <v>8590</v>
      </c>
      <c r="M3311" s="1" t="s">
        <v>21779</v>
      </c>
    </row>
    <row r="3312">
      <c r="A3312" s="1" t="s">
        <v>21780</v>
      </c>
      <c r="B3312" s="1" t="s">
        <v>6</v>
      </c>
      <c r="C3312" s="1" t="s">
        <v>4008</v>
      </c>
      <c r="D3312" s="1"/>
      <c r="E3312" s="1" t="s">
        <v>21781</v>
      </c>
      <c r="F3312" s="1" t="s">
        <v>21782</v>
      </c>
      <c r="G3312" s="1" t="s">
        <v>21783</v>
      </c>
      <c r="H3312" s="1" t="s">
        <v>9271</v>
      </c>
      <c r="I3312" s="1">
        <v>2017.0</v>
      </c>
      <c r="J3312" s="1" t="s">
        <v>8613</v>
      </c>
      <c r="K3312" s="1" t="s">
        <v>542</v>
      </c>
      <c r="L3312" s="1" t="s">
        <v>8501</v>
      </c>
      <c r="M3312" s="1" t="s">
        <v>21784</v>
      </c>
    </row>
    <row r="3313">
      <c r="A3313" s="1" t="s">
        <v>21785</v>
      </c>
      <c r="B3313" s="1" t="s">
        <v>6</v>
      </c>
      <c r="C3313" s="1" t="s">
        <v>4009</v>
      </c>
      <c r="D3313" s="1"/>
      <c r="E3313" s="1" t="s">
        <v>19116</v>
      </c>
      <c r="F3313" s="1" t="s">
        <v>21786</v>
      </c>
      <c r="G3313" s="1" t="s">
        <v>8545</v>
      </c>
      <c r="H3313" s="1" t="s">
        <v>9886</v>
      </c>
      <c r="I3313" s="1">
        <v>2008.0</v>
      </c>
      <c r="J3313" s="1" t="s">
        <v>8547</v>
      </c>
      <c r="K3313" s="1" t="s">
        <v>720</v>
      </c>
      <c r="L3313" s="1" t="s">
        <v>10260</v>
      </c>
      <c r="M3313" s="1" t="s">
        <v>21787</v>
      </c>
    </row>
    <row r="3314">
      <c r="A3314" s="1" t="s">
        <v>21788</v>
      </c>
      <c r="B3314" s="1" t="s">
        <v>6</v>
      </c>
      <c r="C3314" s="1" t="s">
        <v>4010</v>
      </c>
      <c r="D3314" s="1"/>
      <c r="E3314" s="1" t="s">
        <v>19087</v>
      </c>
      <c r="F3314" s="1" t="s">
        <v>21789</v>
      </c>
      <c r="G3314" s="1" t="s">
        <v>8588</v>
      </c>
      <c r="H3314" s="1" t="s">
        <v>10510</v>
      </c>
      <c r="I3314" s="1">
        <v>2019.0</v>
      </c>
      <c r="J3314" s="1" t="s">
        <v>8547</v>
      </c>
      <c r="K3314" s="1" t="s">
        <v>567</v>
      </c>
      <c r="L3314" s="1" t="s">
        <v>8772</v>
      </c>
      <c r="M3314" s="1" t="s">
        <v>21790</v>
      </c>
    </row>
    <row r="3315">
      <c r="A3315" s="1" t="s">
        <v>21791</v>
      </c>
      <c r="B3315" s="1" t="s">
        <v>6</v>
      </c>
      <c r="C3315" s="1" t="s">
        <v>4011</v>
      </c>
      <c r="F3315" s="1" t="s">
        <v>21792</v>
      </c>
      <c r="H3315" s="1" t="s">
        <v>12136</v>
      </c>
      <c r="I3315" s="1">
        <v>2016.0</v>
      </c>
      <c r="J3315" s="1" t="s">
        <v>8493</v>
      </c>
      <c r="K3315" s="1" t="s">
        <v>1196</v>
      </c>
      <c r="L3315" s="1" t="s">
        <v>9641</v>
      </c>
      <c r="M3315" s="1" t="s">
        <v>21793</v>
      </c>
    </row>
    <row r="3316">
      <c r="A3316" s="1" t="s">
        <v>21794</v>
      </c>
      <c r="B3316" s="1" t="s">
        <v>6</v>
      </c>
      <c r="C3316" s="1" t="s">
        <v>4012</v>
      </c>
      <c r="D3316" s="1"/>
      <c r="E3316" s="1" t="s">
        <v>21795</v>
      </c>
      <c r="F3316" s="1" t="s">
        <v>21796</v>
      </c>
      <c r="G3316" s="1" t="s">
        <v>8513</v>
      </c>
      <c r="H3316" s="1" t="s">
        <v>8521</v>
      </c>
      <c r="I3316" s="1">
        <v>2001.0</v>
      </c>
      <c r="J3316" s="1" t="s">
        <v>8515</v>
      </c>
      <c r="K3316" s="1" t="s">
        <v>542</v>
      </c>
      <c r="L3316" s="1" t="s">
        <v>8697</v>
      </c>
      <c r="M3316" s="1" t="s">
        <v>21797</v>
      </c>
    </row>
    <row r="3317">
      <c r="A3317" s="1" t="s">
        <v>21798</v>
      </c>
      <c r="B3317" s="1" t="s">
        <v>6</v>
      </c>
      <c r="C3317" s="1" t="s">
        <v>4013</v>
      </c>
      <c r="D3317" s="1"/>
      <c r="E3317" s="1" t="s">
        <v>15236</v>
      </c>
      <c r="F3317" s="1" t="s">
        <v>21799</v>
      </c>
      <c r="G3317" s="1" t="s">
        <v>9223</v>
      </c>
      <c r="H3317" s="1" t="s">
        <v>15238</v>
      </c>
      <c r="I3317" s="1">
        <v>2012.0</v>
      </c>
      <c r="J3317" s="1" t="s">
        <v>8547</v>
      </c>
      <c r="K3317" s="1" t="s">
        <v>694</v>
      </c>
      <c r="L3317" s="1" t="s">
        <v>8691</v>
      </c>
      <c r="M3317" s="1" t="s">
        <v>21800</v>
      </c>
    </row>
    <row r="3318">
      <c r="A3318" s="1" t="s">
        <v>21801</v>
      </c>
      <c r="B3318" s="1" t="s">
        <v>7</v>
      </c>
      <c r="C3318" s="1" t="s">
        <v>4014</v>
      </c>
      <c r="F3318" s="1" t="s">
        <v>15237</v>
      </c>
      <c r="G3318" s="1" t="s">
        <v>9223</v>
      </c>
      <c r="H3318" s="1" t="s">
        <v>15238</v>
      </c>
      <c r="I3318" s="1">
        <v>2007.0</v>
      </c>
      <c r="J3318" s="1" t="s">
        <v>8493</v>
      </c>
      <c r="K3318" s="1" t="s">
        <v>1694</v>
      </c>
      <c r="L3318" s="1" t="s">
        <v>8668</v>
      </c>
      <c r="M3318" s="1" t="s">
        <v>21802</v>
      </c>
    </row>
    <row r="3319">
      <c r="A3319" s="1" t="s">
        <v>21803</v>
      </c>
      <c r="B3319" s="1" t="s">
        <v>6</v>
      </c>
      <c r="C3319" s="1" t="s">
        <v>4015</v>
      </c>
      <c r="D3319" s="1"/>
      <c r="E3319" s="1" t="s">
        <v>21804</v>
      </c>
      <c r="F3319" s="1" t="s">
        <v>21805</v>
      </c>
      <c r="G3319" s="1" t="s">
        <v>8545</v>
      </c>
      <c r="H3319" s="1" t="s">
        <v>9017</v>
      </c>
      <c r="I3319" s="1">
        <v>1982.0</v>
      </c>
      <c r="J3319" s="1" t="s">
        <v>8613</v>
      </c>
      <c r="K3319" s="1" t="s">
        <v>660</v>
      </c>
      <c r="L3319" s="1" t="s">
        <v>8607</v>
      </c>
      <c r="M3319" s="1" t="s">
        <v>21806</v>
      </c>
    </row>
    <row r="3320">
      <c r="A3320" s="1" t="s">
        <v>21807</v>
      </c>
      <c r="B3320" s="1" t="s">
        <v>6</v>
      </c>
      <c r="C3320" s="1" t="s">
        <v>4016</v>
      </c>
      <c r="D3320" s="1"/>
      <c r="E3320" s="1" t="s">
        <v>21808</v>
      </c>
      <c r="F3320" s="1" t="s">
        <v>21809</v>
      </c>
      <c r="G3320" s="1" t="s">
        <v>8513</v>
      </c>
      <c r="H3320" s="1" t="s">
        <v>10431</v>
      </c>
      <c r="I3320" s="1">
        <v>2019.0</v>
      </c>
      <c r="J3320" s="1" t="s">
        <v>8493</v>
      </c>
      <c r="K3320" s="1" t="s">
        <v>1593</v>
      </c>
      <c r="L3320" s="1" t="s">
        <v>9641</v>
      </c>
      <c r="M3320" s="1" t="s">
        <v>21810</v>
      </c>
    </row>
    <row r="3321">
      <c r="A3321" s="1" t="s">
        <v>21811</v>
      </c>
      <c r="B3321" s="1" t="s">
        <v>6</v>
      </c>
      <c r="C3321" s="1" t="s">
        <v>4017</v>
      </c>
      <c r="D3321" s="1"/>
      <c r="E3321" s="1" t="s">
        <v>21812</v>
      </c>
      <c r="F3321" s="1" t="s">
        <v>21809</v>
      </c>
      <c r="G3321" s="1" t="s">
        <v>8611</v>
      </c>
      <c r="H3321" s="1" t="s">
        <v>18520</v>
      </c>
      <c r="I3321" s="1">
        <v>2017.0</v>
      </c>
      <c r="J3321" s="1" t="s">
        <v>8493</v>
      </c>
      <c r="K3321" s="1" t="s">
        <v>1016</v>
      </c>
      <c r="L3321" s="1" t="s">
        <v>9641</v>
      </c>
      <c r="M3321" s="1" t="s">
        <v>21813</v>
      </c>
    </row>
    <row r="3322">
      <c r="A3322" s="1" t="s">
        <v>21814</v>
      </c>
      <c r="B3322" s="1" t="s">
        <v>6</v>
      </c>
      <c r="C3322" s="1" t="s">
        <v>4018</v>
      </c>
      <c r="D3322" s="1"/>
      <c r="E3322" s="1" t="s">
        <v>21815</v>
      </c>
      <c r="F3322" s="1" t="s">
        <v>21816</v>
      </c>
      <c r="G3322" s="1" t="s">
        <v>8513</v>
      </c>
      <c r="H3322" s="1" t="s">
        <v>16634</v>
      </c>
      <c r="I3322" s="1">
        <v>2016.0</v>
      </c>
      <c r="J3322" s="1" t="s">
        <v>8493</v>
      </c>
      <c r="K3322" s="1" t="s">
        <v>1134</v>
      </c>
      <c r="L3322" s="1" t="s">
        <v>9641</v>
      </c>
      <c r="M3322" s="1" t="s">
        <v>21817</v>
      </c>
    </row>
    <row r="3323">
      <c r="A3323" s="1" t="s">
        <v>21818</v>
      </c>
      <c r="B3323" s="1" t="s">
        <v>6</v>
      </c>
      <c r="C3323" s="1" t="s">
        <v>4019</v>
      </c>
      <c r="D3323" s="1"/>
      <c r="E3323" s="1" t="s">
        <v>21819</v>
      </c>
      <c r="F3323" s="1" t="s">
        <v>21820</v>
      </c>
      <c r="G3323" s="1" t="s">
        <v>8513</v>
      </c>
      <c r="H3323" s="1" t="s">
        <v>21821</v>
      </c>
      <c r="I3323" s="1">
        <v>2007.0</v>
      </c>
      <c r="J3323" s="1" t="s">
        <v>8493</v>
      </c>
      <c r="K3323" s="1" t="s">
        <v>550</v>
      </c>
      <c r="L3323" s="1" t="s">
        <v>9641</v>
      </c>
      <c r="M3323" s="1" t="s">
        <v>21822</v>
      </c>
    </row>
    <row r="3324">
      <c r="A3324" s="1" t="s">
        <v>21823</v>
      </c>
      <c r="B3324" s="1" t="s">
        <v>6</v>
      </c>
      <c r="C3324" s="1" t="s">
        <v>4020</v>
      </c>
      <c r="F3324" s="1" t="s">
        <v>21824</v>
      </c>
      <c r="G3324" s="1" t="s">
        <v>8513</v>
      </c>
      <c r="H3324" s="1" t="s">
        <v>9672</v>
      </c>
      <c r="I3324" s="1">
        <v>2018.0</v>
      </c>
      <c r="J3324" s="1" t="s">
        <v>8493</v>
      </c>
      <c r="K3324" s="1" t="s">
        <v>965</v>
      </c>
      <c r="L3324" s="1" t="s">
        <v>9641</v>
      </c>
      <c r="M3324" s="1" t="s">
        <v>21825</v>
      </c>
    </row>
    <row r="3325">
      <c r="A3325" s="1" t="s">
        <v>21826</v>
      </c>
      <c r="B3325" s="1" t="s">
        <v>6</v>
      </c>
      <c r="C3325" s="1" t="s">
        <v>4021</v>
      </c>
      <c r="D3325" s="1"/>
      <c r="E3325" s="1" t="s">
        <v>11124</v>
      </c>
      <c r="F3325" s="1" t="s">
        <v>21824</v>
      </c>
      <c r="G3325" s="1" t="s">
        <v>8513</v>
      </c>
      <c r="H3325" s="1" t="s">
        <v>10545</v>
      </c>
      <c r="I3325" s="1">
        <v>2012.0</v>
      </c>
      <c r="J3325" s="1" t="s">
        <v>8493</v>
      </c>
      <c r="K3325" s="1" t="s">
        <v>1122</v>
      </c>
      <c r="L3325" s="1" t="s">
        <v>9641</v>
      </c>
      <c r="M3325" s="1" t="s">
        <v>21827</v>
      </c>
    </row>
    <row r="3326">
      <c r="A3326" s="1" t="s">
        <v>21828</v>
      </c>
      <c r="B3326" s="1" t="s">
        <v>6</v>
      </c>
      <c r="C3326" s="1" t="s">
        <v>4022</v>
      </c>
      <c r="D3326" s="1"/>
      <c r="E3326" s="1" t="s">
        <v>21829</v>
      </c>
      <c r="F3326" s="1" t="s">
        <v>21824</v>
      </c>
      <c r="G3326" s="1" t="s">
        <v>8513</v>
      </c>
      <c r="H3326" s="1" t="s">
        <v>16711</v>
      </c>
      <c r="I3326" s="1">
        <v>2006.0</v>
      </c>
      <c r="J3326" s="1" t="s">
        <v>8645</v>
      </c>
      <c r="K3326" s="1" t="s">
        <v>750</v>
      </c>
      <c r="L3326" s="1" t="s">
        <v>9641</v>
      </c>
      <c r="M3326" s="1" t="s">
        <v>21830</v>
      </c>
    </row>
    <row r="3327">
      <c r="A3327" s="1" t="s">
        <v>21831</v>
      </c>
      <c r="B3327" s="1" t="s">
        <v>6</v>
      </c>
      <c r="C3327" s="1" t="s">
        <v>4023</v>
      </c>
      <c r="D3327" s="1"/>
      <c r="E3327" s="1" t="s">
        <v>21832</v>
      </c>
      <c r="F3327" s="1" t="s">
        <v>21833</v>
      </c>
      <c r="G3327" s="1" t="s">
        <v>8513</v>
      </c>
      <c r="H3327" s="1" t="s">
        <v>9793</v>
      </c>
      <c r="I3327" s="1">
        <v>2006.0</v>
      </c>
      <c r="J3327" s="1" t="s">
        <v>8493</v>
      </c>
      <c r="K3327" s="1" t="s">
        <v>1067</v>
      </c>
      <c r="L3327" s="1" t="s">
        <v>9641</v>
      </c>
      <c r="M3327" s="1" t="s">
        <v>21834</v>
      </c>
    </row>
    <row r="3328">
      <c r="A3328" s="1" t="s">
        <v>21835</v>
      </c>
      <c r="B3328" s="1" t="s">
        <v>6</v>
      </c>
      <c r="C3328" s="1" t="s">
        <v>4024</v>
      </c>
      <c r="D3328" s="1"/>
      <c r="E3328" s="1" t="s">
        <v>21836</v>
      </c>
      <c r="F3328" s="1" t="s">
        <v>21837</v>
      </c>
      <c r="G3328" s="1" t="s">
        <v>8545</v>
      </c>
      <c r="H3328" s="1" t="s">
        <v>9793</v>
      </c>
      <c r="I3328" s="1">
        <v>2015.0</v>
      </c>
      <c r="J3328" s="1" t="s">
        <v>8547</v>
      </c>
      <c r="K3328" s="1" t="s">
        <v>1410</v>
      </c>
      <c r="L3328" s="1" t="s">
        <v>8709</v>
      </c>
      <c r="M3328" s="1" t="s">
        <v>21838</v>
      </c>
    </row>
    <row r="3329">
      <c r="A3329" s="1" t="s">
        <v>21839</v>
      </c>
      <c r="B3329" s="1" t="s">
        <v>6</v>
      </c>
      <c r="C3329" s="1" t="s">
        <v>4025</v>
      </c>
      <c r="D3329" s="1"/>
      <c r="E3329" s="1" t="s">
        <v>17260</v>
      </c>
      <c r="F3329" s="1" t="s">
        <v>21840</v>
      </c>
      <c r="H3329" s="1" t="s">
        <v>14738</v>
      </c>
      <c r="I3329" s="1">
        <v>2018.0</v>
      </c>
      <c r="J3329" s="1" t="s">
        <v>8493</v>
      </c>
      <c r="K3329" s="1" t="s">
        <v>677</v>
      </c>
      <c r="L3329" s="1" t="s">
        <v>9641</v>
      </c>
      <c r="M3329" s="1" t="s">
        <v>21841</v>
      </c>
    </row>
    <row r="3330">
      <c r="A3330" s="1" t="s">
        <v>21842</v>
      </c>
      <c r="B3330" s="1" t="s">
        <v>6</v>
      </c>
      <c r="C3330" s="1" t="s">
        <v>4026</v>
      </c>
      <c r="D3330" s="1"/>
      <c r="E3330" s="1" t="s">
        <v>21843</v>
      </c>
      <c r="F3330" s="1" t="s">
        <v>21844</v>
      </c>
      <c r="G3330" s="1" t="s">
        <v>8545</v>
      </c>
      <c r="H3330" s="1" t="s">
        <v>10966</v>
      </c>
      <c r="I3330" s="1">
        <v>2017.0</v>
      </c>
      <c r="J3330" s="1" t="s">
        <v>8547</v>
      </c>
      <c r="K3330" s="1" t="s">
        <v>685</v>
      </c>
      <c r="L3330" s="1" t="s">
        <v>8501</v>
      </c>
      <c r="M3330" s="1" t="s">
        <v>21845</v>
      </c>
    </row>
    <row r="3331">
      <c r="A3331" s="1" t="s">
        <v>21846</v>
      </c>
      <c r="B3331" s="1" t="s">
        <v>6</v>
      </c>
      <c r="C3331" s="1" t="s">
        <v>4027</v>
      </c>
      <c r="D3331" s="1"/>
      <c r="E3331" s="1" t="s">
        <v>9858</v>
      </c>
      <c r="F3331" s="1" t="s">
        <v>21847</v>
      </c>
      <c r="G3331" s="1" t="s">
        <v>8545</v>
      </c>
      <c r="H3331" s="1" t="s">
        <v>9860</v>
      </c>
      <c r="I3331" s="1">
        <v>2005.0</v>
      </c>
      <c r="J3331" s="1" t="s">
        <v>8547</v>
      </c>
      <c r="K3331" s="1" t="s">
        <v>876</v>
      </c>
      <c r="L3331" s="1" t="s">
        <v>8709</v>
      </c>
      <c r="M3331" s="1" t="s">
        <v>21848</v>
      </c>
    </row>
    <row r="3332">
      <c r="A3332" s="1" t="s">
        <v>21849</v>
      </c>
      <c r="B3332" s="1" t="s">
        <v>7</v>
      </c>
      <c r="C3332" s="1" t="s">
        <v>4028</v>
      </c>
      <c r="F3332" s="1" t="s">
        <v>21850</v>
      </c>
      <c r="G3332" s="1" t="s">
        <v>9223</v>
      </c>
      <c r="H3332" s="1" t="s">
        <v>19141</v>
      </c>
      <c r="I3332" s="1">
        <v>2017.0</v>
      </c>
      <c r="J3332" s="1" t="s">
        <v>8807</v>
      </c>
      <c r="K3332" s="1" t="s">
        <v>628</v>
      </c>
      <c r="L3332" s="1" t="s">
        <v>9093</v>
      </c>
      <c r="M3332" s="1" t="s">
        <v>21851</v>
      </c>
    </row>
    <row r="3333">
      <c r="A3333" s="1" t="s">
        <v>21852</v>
      </c>
      <c r="B3333" s="1" t="s">
        <v>6</v>
      </c>
      <c r="C3333" s="1" t="s">
        <v>4029</v>
      </c>
      <c r="D3333" s="1"/>
      <c r="E3333" s="1" t="s">
        <v>21853</v>
      </c>
      <c r="F3333" s="1" t="s">
        <v>21854</v>
      </c>
      <c r="G3333" s="1" t="s">
        <v>8545</v>
      </c>
      <c r="H3333" s="1" t="s">
        <v>17834</v>
      </c>
      <c r="I3333" s="1">
        <v>2019.0</v>
      </c>
      <c r="J3333" s="1" t="s">
        <v>8547</v>
      </c>
      <c r="K3333" s="1" t="s">
        <v>685</v>
      </c>
      <c r="L3333" s="1" t="s">
        <v>8607</v>
      </c>
      <c r="M3333" s="1" t="s">
        <v>21855</v>
      </c>
    </row>
    <row r="3334">
      <c r="A3334" s="1" t="s">
        <v>21856</v>
      </c>
      <c r="B3334" s="1" t="s">
        <v>6</v>
      </c>
      <c r="C3334" s="1" t="s">
        <v>4030</v>
      </c>
      <c r="D3334" s="1"/>
      <c r="E3334" s="1" t="s">
        <v>8925</v>
      </c>
      <c r="F3334" s="1" t="s">
        <v>21857</v>
      </c>
      <c r="G3334" s="1" t="s">
        <v>8513</v>
      </c>
      <c r="H3334" s="1" t="s">
        <v>21858</v>
      </c>
      <c r="I3334" s="1">
        <v>2015.0</v>
      </c>
      <c r="J3334" s="1" t="s">
        <v>8547</v>
      </c>
      <c r="K3334" s="1" t="s">
        <v>664</v>
      </c>
      <c r="L3334" s="1" t="s">
        <v>8928</v>
      </c>
      <c r="M3334" s="1" t="s">
        <v>21859</v>
      </c>
    </row>
    <row r="3335">
      <c r="A3335" s="1" t="s">
        <v>21860</v>
      </c>
      <c r="B3335" s="1" t="s">
        <v>7</v>
      </c>
      <c r="C3335" s="1" t="s">
        <v>4031</v>
      </c>
      <c r="D3335" s="1"/>
      <c r="E3335" s="1" t="s">
        <v>21861</v>
      </c>
      <c r="G3335" s="1" t="s">
        <v>8513</v>
      </c>
      <c r="H3335" s="1" t="s">
        <v>10154</v>
      </c>
      <c r="I3335" s="1">
        <v>2019.0</v>
      </c>
      <c r="J3335" s="1" t="s">
        <v>8493</v>
      </c>
      <c r="K3335" s="1" t="s">
        <v>536</v>
      </c>
      <c r="L3335" s="1" t="s">
        <v>9208</v>
      </c>
      <c r="M3335" s="1" t="s">
        <v>21862</v>
      </c>
    </row>
    <row r="3336">
      <c r="A3336" s="1" t="s">
        <v>21863</v>
      </c>
      <c r="B3336" s="1" t="s">
        <v>7</v>
      </c>
      <c r="C3336" s="1" t="s">
        <v>4032</v>
      </c>
      <c r="D3336" s="1"/>
      <c r="E3336" s="1" t="s">
        <v>21864</v>
      </c>
      <c r="F3336" s="1" t="s">
        <v>21865</v>
      </c>
      <c r="G3336" s="1" t="s">
        <v>8513</v>
      </c>
      <c r="H3336" s="1" t="s">
        <v>21866</v>
      </c>
      <c r="I3336" s="1">
        <v>1990.0</v>
      </c>
      <c r="J3336" s="1" t="s">
        <v>8547</v>
      </c>
      <c r="K3336" s="1" t="s">
        <v>536</v>
      </c>
      <c r="L3336" s="1" t="s">
        <v>9208</v>
      </c>
      <c r="M3336" s="1" t="s">
        <v>21867</v>
      </c>
    </row>
    <row r="3337">
      <c r="A3337" s="1" t="s">
        <v>21868</v>
      </c>
      <c r="B3337" s="1" t="s">
        <v>7</v>
      </c>
      <c r="C3337" s="1" t="s">
        <v>4033</v>
      </c>
      <c r="D3337" s="1"/>
      <c r="E3337" s="1" t="s">
        <v>21864</v>
      </c>
      <c r="G3337" s="1" t="s">
        <v>8513</v>
      </c>
      <c r="H3337" s="1" t="s">
        <v>21866</v>
      </c>
      <c r="I3337" s="1">
        <v>2014.0</v>
      </c>
      <c r="J3337" s="1" t="s">
        <v>8613</v>
      </c>
      <c r="K3337" s="1" t="s">
        <v>536</v>
      </c>
      <c r="L3337" s="1" t="s">
        <v>9208</v>
      </c>
      <c r="M3337" s="1" t="s">
        <v>21869</v>
      </c>
    </row>
    <row r="3338">
      <c r="A3338" s="1" t="s">
        <v>21870</v>
      </c>
      <c r="B3338" s="1" t="s">
        <v>7</v>
      </c>
      <c r="C3338" s="1" t="s">
        <v>4034</v>
      </c>
      <c r="F3338" s="1" t="s">
        <v>21871</v>
      </c>
      <c r="G3338" s="1" t="s">
        <v>8513</v>
      </c>
      <c r="H3338" s="1" t="s">
        <v>11010</v>
      </c>
      <c r="I3338" s="1">
        <v>1996.0</v>
      </c>
      <c r="J3338" s="1" t="s">
        <v>8613</v>
      </c>
      <c r="K3338" s="1" t="s">
        <v>536</v>
      </c>
      <c r="L3338" s="1" t="s">
        <v>9208</v>
      </c>
      <c r="M3338" s="1" t="s">
        <v>21872</v>
      </c>
    </row>
    <row r="3339">
      <c r="A3339" s="1" t="s">
        <v>21873</v>
      </c>
      <c r="B3339" s="1" t="s">
        <v>6</v>
      </c>
      <c r="C3339" s="1" t="s">
        <v>4035</v>
      </c>
      <c r="D3339" s="1"/>
      <c r="E3339" s="1" t="s">
        <v>21179</v>
      </c>
      <c r="F3339" s="1" t="s">
        <v>21874</v>
      </c>
      <c r="G3339" s="1" t="s">
        <v>8513</v>
      </c>
      <c r="H3339" s="1" t="s">
        <v>11905</v>
      </c>
      <c r="I3339" s="1">
        <v>2019.0</v>
      </c>
      <c r="J3339" s="1" t="s">
        <v>8493</v>
      </c>
      <c r="K3339" s="1" t="s">
        <v>1219</v>
      </c>
      <c r="L3339" s="1" t="s">
        <v>9641</v>
      </c>
      <c r="M3339" s="1" t="s">
        <v>21875</v>
      </c>
    </row>
    <row r="3340">
      <c r="A3340" s="1" t="s">
        <v>21876</v>
      </c>
      <c r="B3340" s="1" t="s">
        <v>7</v>
      </c>
      <c r="C3340" s="1" t="s">
        <v>4036</v>
      </c>
      <c r="F3340" s="1" t="s">
        <v>21877</v>
      </c>
      <c r="G3340" s="1" t="s">
        <v>10246</v>
      </c>
      <c r="H3340" s="1" t="s">
        <v>18931</v>
      </c>
      <c r="I3340" s="1">
        <v>2019.0</v>
      </c>
      <c r="J3340" s="1" t="s">
        <v>8493</v>
      </c>
      <c r="K3340" s="1" t="s">
        <v>571</v>
      </c>
      <c r="L3340" s="1" t="s">
        <v>8640</v>
      </c>
      <c r="M3340" s="1" t="s">
        <v>21878</v>
      </c>
    </row>
    <row r="3341">
      <c r="A3341" s="1" t="s">
        <v>21879</v>
      </c>
      <c r="B3341" s="1" t="s">
        <v>6</v>
      </c>
      <c r="C3341" s="1" t="s">
        <v>4037</v>
      </c>
      <c r="D3341" s="1"/>
      <c r="E3341" s="1" t="s">
        <v>21880</v>
      </c>
      <c r="F3341" s="1" t="s">
        <v>21881</v>
      </c>
      <c r="G3341" s="1" t="s">
        <v>8545</v>
      </c>
      <c r="H3341" s="1" t="s">
        <v>17949</v>
      </c>
      <c r="I3341" s="1">
        <v>2020.0</v>
      </c>
      <c r="J3341" s="1" t="s">
        <v>8493</v>
      </c>
      <c r="K3341" s="1" t="s">
        <v>758</v>
      </c>
      <c r="L3341" s="1" t="s">
        <v>9641</v>
      </c>
      <c r="M3341" s="1" t="s">
        <v>21882</v>
      </c>
    </row>
    <row r="3342">
      <c r="A3342" s="1" t="s">
        <v>21883</v>
      </c>
      <c r="B3342" s="1" t="s">
        <v>7</v>
      </c>
      <c r="C3342" s="1" t="s">
        <v>4038</v>
      </c>
      <c r="G3342" s="1" t="s">
        <v>8513</v>
      </c>
      <c r="H3342" s="1" t="s">
        <v>12921</v>
      </c>
      <c r="I3342" s="1">
        <v>2019.0</v>
      </c>
      <c r="J3342" s="1" t="s">
        <v>8493</v>
      </c>
      <c r="K3342" s="1" t="s">
        <v>536</v>
      </c>
      <c r="L3342" s="1" t="s">
        <v>9208</v>
      </c>
      <c r="M3342" s="1" t="s">
        <v>21884</v>
      </c>
    </row>
    <row r="3343">
      <c r="A3343" s="1" t="s">
        <v>21885</v>
      </c>
      <c r="B3343" s="1" t="s">
        <v>6</v>
      </c>
      <c r="C3343" s="1" t="s">
        <v>4039</v>
      </c>
      <c r="D3343" s="1"/>
      <c r="E3343" s="1" t="s">
        <v>12641</v>
      </c>
      <c r="F3343" s="1" t="s">
        <v>21886</v>
      </c>
      <c r="G3343" s="1" t="s">
        <v>8513</v>
      </c>
      <c r="H3343" s="1" t="s">
        <v>10233</v>
      </c>
      <c r="I3343" s="1">
        <v>2009.0</v>
      </c>
      <c r="J3343" s="1" t="s">
        <v>8493</v>
      </c>
      <c r="K3343" s="1" t="s">
        <v>1219</v>
      </c>
      <c r="L3343" s="1" t="s">
        <v>9641</v>
      </c>
      <c r="M3343" s="1" t="s">
        <v>21887</v>
      </c>
    </row>
    <row r="3344">
      <c r="A3344" s="1" t="s">
        <v>21888</v>
      </c>
      <c r="B3344" s="1" t="s">
        <v>6</v>
      </c>
      <c r="C3344" s="1" t="s">
        <v>4040</v>
      </c>
      <c r="D3344" s="1"/>
      <c r="E3344" s="1" t="s">
        <v>19807</v>
      </c>
      <c r="F3344" s="1" t="s">
        <v>21886</v>
      </c>
      <c r="G3344" s="1" t="s">
        <v>8513</v>
      </c>
      <c r="H3344" s="1" t="s">
        <v>13269</v>
      </c>
      <c r="I3344" s="1">
        <v>2019.0</v>
      </c>
      <c r="J3344" s="1" t="s">
        <v>8493</v>
      </c>
      <c r="K3344" s="1" t="s">
        <v>965</v>
      </c>
      <c r="L3344" s="1" t="s">
        <v>9641</v>
      </c>
      <c r="M3344" s="1" t="s">
        <v>21889</v>
      </c>
    </row>
    <row r="3345">
      <c r="A3345" s="1" t="s">
        <v>21890</v>
      </c>
      <c r="B3345" s="1" t="s">
        <v>6</v>
      </c>
      <c r="C3345" s="1" t="s">
        <v>4041</v>
      </c>
      <c r="D3345" s="1"/>
      <c r="E3345" s="1" t="s">
        <v>21891</v>
      </c>
      <c r="F3345" s="1" t="s">
        <v>21886</v>
      </c>
      <c r="G3345" s="1" t="s">
        <v>8513</v>
      </c>
      <c r="H3345" s="1" t="s">
        <v>8980</v>
      </c>
      <c r="I3345" s="1">
        <v>2011.0</v>
      </c>
      <c r="J3345" s="1" t="s">
        <v>8507</v>
      </c>
      <c r="K3345" s="1" t="s">
        <v>550</v>
      </c>
      <c r="L3345" s="1" t="s">
        <v>9641</v>
      </c>
      <c r="M3345" s="1" t="s">
        <v>21892</v>
      </c>
    </row>
    <row r="3346">
      <c r="A3346" s="1" t="s">
        <v>21893</v>
      </c>
      <c r="B3346" s="1" t="s">
        <v>6</v>
      </c>
      <c r="C3346" s="1" t="s">
        <v>4042</v>
      </c>
      <c r="D3346" s="1"/>
      <c r="E3346" s="1" t="s">
        <v>21891</v>
      </c>
      <c r="F3346" s="1" t="s">
        <v>21886</v>
      </c>
      <c r="G3346" s="1" t="s">
        <v>8513</v>
      </c>
      <c r="H3346" s="1" t="s">
        <v>17373</v>
      </c>
      <c r="I3346" s="1">
        <v>2013.0</v>
      </c>
      <c r="J3346" s="1" t="s">
        <v>8507</v>
      </c>
      <c r="K3346" s="1" t="s">
        <v>618</v>
      </c>
      <c r="L3346" s="1" t="s">
        <v>9641</v>
      </c>
      <c r="M3346" s="1" t="s">
        <v>21894</v>
      </c>
    </row>
    <row r="3347">
      <c r="A3347" s="1" t="s">
        <v>21895</v>
      </c>
      <c r="B3347" s="1" t="s">
        <v>6</v>
      </c>
      <c r="C3347" s="1" t="s">
        <v>4043</v>
      </c>
      <c r="D3347" s="1"/>
      <c r="E3347" s="1" t="s">
        <v>12641</v>
      </c>
      <c r="F3347" s="1" t="s">
        <v>21886</v>
      </c>
      <c r="G3347" s="1" t="s">
        <v>8513</v>
      </c>
      <c r="H3347" s="1" t="s">
        <v>8980</v>
      </c>
      <c r="I3347" s="1">
        <v>2010.0</v>
      </c>
      <c r="J3347" s="1" t="s">
        <v>8493</v>
      </c>
      <c r="K3347" s="1" t="s">
        <v>1579</v>
      </c>
      <c r="L3347" s="1" t="s">
        <v>9641</v>
      </c>
      <c r="M3347" s="1" t="s">
        <v>21896</v>
      </c>
    </row>
    <row r="3348">
      <c r="A3348" s="1" t="s">
        <v>21897</v>
      </c>
      <c r="B3348" s="1" t="s">
        <v>6</v>
      </c>
      <c r="C3348" s="1" t="s">
        <v>4044</v>
      </c>
      <c r="D3348" s="1"/>
      <c r="E3348" s="1" t="s">
        <v>19807</v>
      </c>
      <c r="F3348" s="1" t="s">
        <v>21898</v>
      </c>
      <c r="G3348" s="1" t="s">
        <v>8513</v>
      </c>
      <c r="H3348" s="1" t="s">
        <v>21899</v>
      </c>
      <c r="I3348" s="1">
        <v>2016.0</v>
      </c>
      <c r="J3348" s="1" t="s">
        <v>8507</v>
      </c>
      <c r="K3348" s="1" t="s">
        <v>700</v>
      </c>
      <c r="L3348" s="1" t="s">
        <v>9641</v>
      </c>
      <c r="M3348" s="1" t="s">
        <v>21900</v>
      </c>
    </row>
    <row r="3349">
      <c r="A3349" s="1" t="s">
        <v>21901</v>
      </c>
      <c r="B3349" s="1" t="s">
        <v>6</v>
      </c>
      <c r="C3349" s="1" t="s">
        <v>4045</v>
      </c>
      <c r="D3349" s="1"/>
      <c r="E3349" s="1" t="s">
        <v>19807</v>
      </c>
      <c r="F3349" s="1" t="s">
        <v>21886</v>
      </c>
      <c r="G3349" s="1" t="s">
        <v>8513</v>
      </c>
      <c r="H3349" s="1" t="s">
        <v>10247</v>
      </c>
      <c r="I3349" s="1">
        <v>2020.0</v>
      </c>
      <c r="J3349" s="1" t="s">
        <v>8493</v>
      </c>
      <c r="K3349" s="1" t="s">
        <v>666</v>
      </c>
      <c r="L3349" s="1" t="s">
        <v>9641</v>
      </c>
      <c r="M3349" s="1" t="s">
        <v>21902</v>
      </c>
    </row>
    <row r="3350">
      <c r="A3350" s="1" t="s">
        <v>21903</v>
      </c>
      <c r="B3350" s="1" t="s">
        <v>6</v>
      </c>
      <c r="C3350" s="1" t="s">
        <v>4046</v>
      </c>
      <c r="D3350" s="1"/>
      <c r="E3350" s="1" t="s">
        <v>21904</v>
      </c>
      <c r="F3350" s="1" t="s">
        <v>21905</v>
      </c>
      <c r="G3350" s="1" t="s">
        <v>8513</v>
      </c>
      <c r="H3350" s="1" t="s">
        <v>16192</v>
      </c>
      <c r="I3350" s="1">
        <v>2019.0</v>
      </c>
      <c r="J3350" s="1" t="s">
        <v>8613</v>
      </c>
      <c r="K3350" s="1" t="s">
        <v>929</v>
      </c>
      <c r="L3350" s="1" t="s">
        <v>9104</v>
      </c>
      <c r="M3350" s="1" t="s">
        <v>21906</v>
      </c>
    </row>
    <row r="3351">
      <c r="A3351" s="1" t="s">
        <v>21907</v>
      </c>
      <c r="B3351" s="1" t="s">
        <v>6</v>
      </c>
      <c r="C3351" s="1" t="s">
        <v>4047</v>
      </c>
      <c r="D3351" s="1"/>
      <c r="E3351" s="1" t="s">
        <v>21908</v>
      </c>
      <c r="F3351" s="1" t="s">
        <v>21909</v>
      </c>
      <c r="G3351" s="1" t="s">
        <v>8513</v>
      </c>
      <c r="H3351" s="1" t="s">
        <v>21910</v>
      </c>
      <c r="I3351" s="1">
        <v>2018.0</v>
      </c>
      <c r="J3351" s="1" t="s">
        <v>8613</v>
      </c>
      <c r="K3351" s="1" t="s">
        <v>1219</v>
      </c>
      <c r="L3351" s="1" t="s">
        <v>9641</v>
      </c>
      <c r="M3351" s="1" t="s">
        <v>21911</v>
      </c>
    </row>
    <row r="3352">
      <c r="A3352" s="1" t="s">
        <v>21912</v>
      </c>
      <c r="B3352" s="1" t="s">
        <v>6</v>
      </c>
      <c r="C3352" s="1" t="s">
        <v>4048</v>
      </c>
      <c r="D3352" s="1"/>
      <c r="E3352" s="1" t="s">
        <v>21913</v>
      </c>
      <c r="F3352" s="1" t="s">
        <v>21909</v>
      </c>
      <c r="G3352" s="1" t="s">
        <v>8513</v>
      </c>
      <c r="H3352" s="1" t="s">
        <v>21914</v>
      </c>
      <c r="I3352" s="1">
        <v>2001.0</v>
      </c>
      <c r="J3352" s="1" t="s">
        <v>8613</v>
      </c>
      <c r="K3352" s="1" t="s">
        <v>1030</v>
      </c>
      <c r="L3352" s="1" t="s">
        <v>9641</v>
      </c>
      <c r="M3352" s="1" t="s">
        <v>21915</v>
      </c>
    </row>
    <row r="3353">
      <c r="A3353" s="1" t="s">
        <v>21916</v>
      </c>
      <c r="B3353" s="1" t="s">
        <v>6</v>
      </c>
      <c r="C3353" s="1" t="s">
        <v>4049</v>
      </c>
      <c r="D3353" s="1"/>
      <c r="E3353" s="1" t="s">
        <v>21917</v>
      </c>
      <c r="F3353" s="1" t="s">
        <v>21918</v>
      </c>
      <c r="G3353" s="1" t="s">
        <v>8513</v>
      </c>
      <c r="H3353" s="1" t="s">
        <v>9609</v>
      </c>
      <c r="I3353" s="1">
        <v>2017.0</v>
      </c>
      <c r="J3353" s="1" t="s">
        <v>8493</v>
      </c>
      <c r="K3353" s="1" t="s">
        <v>580</v>
      </c>
      <c r="L3353" s="1" t="s">
        <v>9656</v>
      </c>
      <c r="M3353" s="1" t="s">
        <v>21919</v>
      </c>
    </row>
    <row r="3354">
      <c r="A3354" s="1" t="s">
        <v>21920</v>
      </c>
      <c r="B3354" s="1" t="s">
        <v>7</v>
      </c>
      <c r="C3354" s="1" t="s">
        <v>4050</v>
      </c>
      <c r="F3354" s="1" t="s">
        <v>21921</v>
      </c>
      <c r="G3354" s="1" t="s">
        <v>9213</v>
      </c>
      <c r="H3354" s="1" t="s">
        <v>9033</v>
      </c>
      <c r="I3354" s="1">
        <v>2017.0</v>
      </c>
      <c r="J3354" s="1" t="s">
        <v>8547</v>
      </c>
      <c r="K3354" s="1" t="s">
        <v>536</v>
      </c>
      <c r="L3354" s="1" t="s">
        <v>18335</v>
      </c>
      <c r="M3354" s="1" t="s">
        <v>21922</v>
      </c>
    </row>
    <row r="3355">
      <c r="A3355" s="1" t="s">
        <v>21923</v>
      </c>
      <c r="B3355" s="1" t="s">
        <v>6</v>
      </c>
      <c r="C3355" s="1" t="s">
        <v>4051</v>
      </c>
      <c r="D3355" s="1"/>
      <c r="E3355" s="1" t="s">
        <v>21924</v>
      </c>
      <c r="F3355" s="1" t="s">
        <v>21925</v>
      </c>
      <c r="G3355" s="1" t="s">
        <v>8545</v>
      </c>
      <c r="H3355" s="1" t="s">
        <v>8965</v>
      </c>
      <c r="I3355" s="1">
        <v>1993.0</v>
      </c>
      <c r="J3355" s="1" t="s">
        <v>8547</v>
      </c>
      <c r="K3355" s="1" t="s">
        <v>2581</v>
      </c>
      <c r="L3355" s="1" t="s">
        <v>8626</v>
      </c>
      <c r="M3355" s="1" t="s">
        <v>21926</v>
      </c>
    </row>
    <row r="3356">
      <c r="A3356" s="1" t="s">
        <v>21927</v>
      </c>
      <c r="B3356" s="1" t="s">
        <v>7</v>
      </c>
      <c r="C3356" s="1" t="s">
        <v>4052</v>
      </c>
      <c r="F3356" s="1" t="s">
        <v>21928</v>
      </c>
      <c r="G3356" s="1" t="s">
        <v>8545</v>
      </c>
      <c r="H3356" s="1" t="s">
        <v>8991</v>
      </c>
      <c r="I3356" s="1">
        <v>2018.0</v>
      </c>
      <c r="J3356" s="1" t="s">
        <v>8547</v>
      </c>
      <c r="K3356" s="1" t="s">
        <v>536</v>
      </c>
      <c r="L3356" s="1" t="s">
        <v>11103</v>
      </c>
      <c r="M3356" s="1" t="s">
        <v>21929</v>
      </c>
    </row>
    <row r="3357">
      <c r="A3357" s="1" t="s">
        <v>21930</v>
      </c>
      <c r="B3357" s="1" t="s">
        <v>7</v>
      </c>
      <c r="C3357" s="1" t="s">
        <v>4053</v>
      </c>
      <c r="F3357" s="1" t="s">
        <v>21931</v>
      </c>
      <c r="G3357" s="1" t="s">
        <v>8545</v>
      </c>
      <c r="H3357" s="1" t="s">
        <v>11755</v>
      </c>
      <c r="I3357" s="1">
        <v>2013.0</v>
      </c>
      <c r="J3357" s="1" t="s">
        <v>8547</v>
      </c>
      <c r="K3357" s="1" t="s">
        <v>536</v>
      </c>
      <c r="L3357" s="1" t="s">
        <v>8595</v>
      </c>
      <c r="M3357" s="1" t="s">
        <v>21932</v>
      </c>
    </row>
    <row r="3358">
      <c r="A3358" s="1" t="s">
        <v>21933</v>
      </c>
      <c r="B3358" s="1" t="s">
        <v>6</v>
      </c>
      <c r="C3358" s="1" t="s">
        <v>4054</v>
      </c>
      <c r="D3358" s="1"/>
      <c r="E3358" s="1" t="s">
        <v>21133</v>
      </c>
      <c r="F3358" s="1" t="s">
        <v>21934</v>
      </c>
      <c r="G3358" s="1" t="s">
        <v>8545</v>
      </c>
      <c r="H3358" s="1" t="s">
        <v>8980</v>
      </c>
      <c r="I3358" s="1">
        <v>2018.0</v>
      </c>
      <c r="J3358" s="1" t="s">
        <v>8547</v>
      </c>
      <c r="K3358" s="1" t="s">
        <v>980</v>
      </c>
      <c r="L3358" s="1" t="s">
        <v>8802</v>
      </c>
      <c r="M3358" s="1" t="s">
        <v>21935</v>
      </c>
    </row>
    <row r="3359">
      <c r="A3359" s="1" t="s">
        <v>21936</v>
      </c>
      <c r="B3359" s="1" t="s">
        <v>6</v>
      </c>
      <c r="C3359" s="1" t="s">
        <v>4055</v>
      </c>
      <c r="D3359" s="1"/>
      <c r="E3359" s="1" t="s">
        <v>21937</v>
      </c>
      <c r="F3359" s="1" t="s">
        <v>21938</v>
      </c>
      <c r="G3359" s="1" t="s">
        <v>8545</v>
      </c>
      <c r="H3359" s="1" t="s">
        <v>8980</v>
      </c>
      <c r="I3359" s="1">
        <v>2014.0</v>
      </c>
      <c r="J3359" s="1" t="s">
        <v>8547</v>
      </c>
      <c r="K3359" s="1" t="s">
        <v>671</v>
      </c>
      <c r="L3359" s="1" t="s">
        <v>8772</v>
      </c>
      <c r="M3359" s="1" t="s">
        <v>21939</v>
      </c>
    </row>
    <row r="3360">
      <c r="A3360" s="1" t="s">
        <v>21940</v>
      </c>
      <c r="B3360" s="1" t="s">
        <v>6</v>
      </c>
      <c r="C3360" s="1" t="s">
        <v>4056</v>
      </c>
      <c r="D3360" s="1"/>
      <c r="E3360" s="1" t="s">
        <v>21941</v>
      </c>
      <c r="F3360" s="1" t="s">
        <v>21942</v>
      </c>
      <c r="G3360" s="1" t="s">
        <v>8545</v>
      </c>
      <c r="H3360" s="1" t="s">
        <v>9298</v>
      </c>
      <c r="I3360" s="1">
        <v>1973.0</v>
      </c>
      <c r="J3360" s="1" t="s">
        <v>8547</v>
      </c>
      <c r="K3360" s="1" t="s">
        <v>1410</v>
      </c>
      <c r="L3360" s="1" t="s">
        <v>8873</v>
      </c>
      <c r="M3360" s="1" t="s">
        <v>21943</v>
      </c>
    </row>
    <row r="3361">
      <c r="A3361" s="1" t="s">
        <v>21944</v>
      </c>
      <c r="B3361" s="1" t="s">
        <v>6</v>
      </c>
      <c r="C3361" s="1" t="s">
        <v>4057</v>
      </c>
      <c r="D3361" s="1"/>
      <c r="E3361" s="1" t="s">
        <v>21945</v>
      </c>
      <c r="F3361" s="1" t="s">
        <v>21946</v>
      </c>
      <c r="G3361" s="1" t="s">
        <v>8545</v>
      </c>
      <c r="H3361" s="1" t="s">
        <v>9220</v>
      </c>
      <c r="I3361" s="1">
        <v>2006.0</v>
      </c>
      <c r="J3361" s="1" t="s">
        <v>8547</v>
      </c>
      <c r="K3361" s="1" t="s">
        <v>559</v>
      </c>
      <c r="L3361" s="1" t="s">
        <v>8709</v>
      </c>
      <c r="M3361" s="1" t="s">
        <v>21947</v>
      </c>
    </row>
    <row r="3362">
      <c r="A3362" s="1" t="s">
        <v>21948</v>
      </c>
      <c r="B3362" s="1" t="s">
        <v>7</v>
      </c>
      <c r="C3362" s="1" t="s">
        <v>4058</v>
      </c>
      <c r="F3362" s="1" t="s">
        <v>21949</v>
      </c>
      <c r="G3362" s="1" t="s">
        <v>8545</v>
      </c>
      <c r="H3362" s="1" t="s">
        <v>12698</v>
      </c>
      <c r="I3362" s="1">
        <v>2011.0</v>
      </c>
      <c r="J3362" s="1" t="s">
        <v>8547</v>
      </c>
      <c r="K3362" s="1" t="s">
        <v>536</v>
      </c>
      <c r="L3362" s="1" t="s">
        <v>8565</v>
      </c>
      <c r="M3362" s="1" t="s">
        <v>21950</v>
      </c>
    </row>
    <row r="3363">
      <c r="A3363" s="1" t="s">
        <v>21951</v>
      </c>
      <c r="B3363" s="1" t="s">
        <v>6</v>
      </c>
      <c r="C3363" s="1" t="s">
        <v>4059</v>
      </c>
      <c r="D3363" s="1"/>
      <c r="E3363" s="1" t="s">
        <v>12048</v>
      </c>
      <c r="F3363" s="1" t="s">
        <v>21952</v>
      </c>
      <c r="G3363" s="1" t="s">
        <v>8545</v>
      </c>
      <c r="H3363" s="1" t="s">
        <v>9017</v>
      </c>
      <c r="I3363" s="1">
        <v>1980.0</v>
      </c>
      <c r="J3363" s="1" t="s">
        <v>8613</v>
      </c>
      <c r="K3363" s="1" t="s">
        <v>696</v>
      </c>
      <c r="L3363" s="1" t="s">
        <v>10432</v>
      </c>
      <c r="M3363" s="1" t="s">
        <v>21953</v>
      </c>
    </row>
    <row r="3364">
      <c r="A3364" s="1" t="s">
        <v>21954</v>
      </c>
      <c r="B3364" s="1" t="s">
        <v>6</v>
      </c>
      <c r="C3364" s="1" t="s">
        <v>4060</v>
      </c>
      <c r="D3364" s="1"/>
      <c r="E3364" s="1" t="s">
        <v>21955</v>
      </c>
      <c r="F3364" s="1" t="s">
        <v>21956</v>
      </c>
      <c r="G3364" s="1" t="s">
        <v>8545</v>
      </c>
      <c r="H3364" s="1" t="s">
        <v>8965</v>
      </c>
      <c r="I3364" s="1">
        <v>2003.0</v>
      </c>
      <c r="J3364" s="1" t="s">
        <v>8547</v>
      </c>
      <c r="K3364" s="1" t="s">
        <v>1172</v>
      </c>
      <c r="L3364" s="1" t="s">
        <v>9215</v>
      </c>
      <c r="M3364" s="1" t="s">
        <v>21957</v>
      </c>
    </row>
    <row r="3365">
      <c r="A3365" s="1" t="s">
        <v>21958</v>
      </c>
      <c r="B3365" s="1" t="s">
        <v>6</v>
      </c>
      <c r="C3365" s="1" t="s">
        <v>4061</v>
      </c>
      <c r="D3365" s="1"/>
      <c r="E3365" s="1" t="s">
        <v>21959</v>
      </c>
      <c r="F3365" s="1" t="s">
        <v>21960</v>
      </c>
      <c r="G3365" s="1" t="s">
        <v>8545</v>
      </c>
      <c r="H3365" s="1" t="s">
        <v>10741</v>
      </c>
      <c r="I3365" s="1">
        <v>2018.0</v>
      </c>
      <c r="J3365" s="1" t="s">
        <v>8547</v>
      </c>
      <c r="K3365" s="1" t="s">
        <v>559</v>
      </c>
      <c r="L3365" s="1" t="s">
        <v>8620</v>
      </c>
      <c r="M3365" s="1" t="s">
        <v>21961</v>
      </c>
    </row>
    <row r="3366">
      <c r="A3366" s="1" t="s">
        <v>21962</v>
      </c>
      <c r="B3366" s="1" t="s">
        <v>7</v>
      </c>
      <c r="C3366" s="1" t="s">
        <v>4062</v>
      </c>
      <c r="F3366" s="1" t="s">
        <v>21963</v>
      </c>
      <c r="G3366" s="1" t="s">
        <v>9530</v>
      </c>
      <c r="H3366" s="1" t="s">
        <v>20430</v>
      </c>
      <c r="I3366" s="1">
        <v>2017.0</v>
      </c>
      <c r="J3366" s="1" t="s">
        <v>9076</v>
      </c>
      <c r="K3366" s="1" t="s">
        <v>571</v>
      </c>
      <c r="L3366" s="1" t="s">
        <v>9093</v>
      </c>
      <c r="M3366" s="1" t="s">
        <v>21964</v>
      </c>
    </row>
    <row r="3367">
      <c r="A3367" s="1" t="s">
        <v>21965</v>
      </c>
      <c r="B3367" s="1" t="s">
        <v>6</v>
      </c>
      <c r="C3367" s="1" t="s">
        <v>4063</v>
      </c>
      <c r="D3367" s="1"/>
      <c r="E3367" s="1" t="s">
        <v>21966</v>
      </c>
      <c r="F3367" s="1" t="s">
        <v>21967</v>
      </c>
      <c r="G3367" s="1" t="s">
        <v>8513</v>
      </c>
      <c r="H3367" s="1" t="s">
        <v>16923</v>
      </c>
      <c r="I3367" s="1">
        <v>2017.0</v>
      </c>
      <c r="J3367" s="1" t="s">
        <v>8507</v>
      </c>
      <c r="K3367" s="1" t="s">
        <v>563</v>
      </c>
      <c r="L3367" s="1" t="s">
        <v>8783</v>
      </c>
      <c r="M3367" s="1" t="s">
        <v>21968</v>
      </c>
    </row>
    <row r="3368">
      <c r="A3368" s="1" t="s">
        <v>21969</v>
      </c>
      <c r="B3368" s="1" t="s">
        <v>6</v>
      </c>
      <c r="C3368" s="1" t="s">
        <v>4064</v>
      </c>
      <c r="D3368" s="1"/>
      <c r="E3368" s="1" t="s">
        <v>21970</v>
      </c>
      <c r="F3368" s="1" t="s">
        <v>21971</v>
      </c>
      <c r="G3368" s="1" t="s">
        <v>8513</v>
      </c>
      <c r="H3368" s="1" t="s">
        <v>21972</v>
      </c>
      <c r="I3368" s="1">
        <v>2016.0</v>
      </c>
      <c r="J3368" s="1" t="s">
        <v>8493</v>
      </c>
      <c r="K3368" s="1" t="s">
        <v>580</v>
      </c>
      <c r="L3368" s="1" t="s">
        <v>8783</v>
      </c>
      <c r="M3368" s="1" t="s">
        <v>21973</v>
      </c>
    </row>
    <row r="3369">
      <c r="A3369" s="1" t="s">
        <v>21974</v>
      </c>
      <c r="B3369" s="1" t="s">
        <v>6</v>
      </c>
      <c r="C3369" s="1" t="s">
        <v>4065</v>
      </c>
      <c r="D3369" s="1"/>
      <c r="E3369" s="1" t="s">
        <v>17861</v>
      </c>
      <c r="F3369" s="1" t="s">
        <v>21975</v>
      </c>
      <c r="G3369" s="1" t="s">
        <v>8513</v>
      </c>
      <c r="H3369" s="1" t="s">
        <v>9472</v>
      </c>
      <c r="I3369" s="1">
        <v>1995.0</v>
      </c>
      <c r="J3369" s="1" t="s">
        <v>8507</v>
      </c>
      <c r="K3369" s="1" t="s">
        <v>597</v>
      </c>
      <c r="L3369" s="1" t="s">
        <v>21976</v>
      </c>
      <c r="M3369" s="1" t="s">
        <v>21977</v>
      </c>
    </row>
    <row r="3370">
      <c r="A3370" s="1" t="s">
        <v>21978</v>
      </c>
      <c r="B3370" s="1" t="s">
        <v>7</v>
      </c>
      <c r="C3370" s="1" t="s">
        <v>4066</v>
      </c>
      <c r="H3370" s="1" t="s">
        <v>8546</v>
      </c>
      <c r="I3370" s="1">
        <v>2018.0</v>
      </c>
      <c r="J3370" s="1" t="s">
        <v>9076</v>
      </c>
      <c r="K3370" s="1" t="s">
        <v>536</v>
      </c>
      <c r="L3370" s="1" t="s">
        <v>10380</v>
      </c>
      <c r="M3370" s="1" t="s">
        <v>21979</v>
      </c>
    </row>
    <row r="3371">
      <c r="A3371" s="1" t="s">
        <v>21980</v>
      </c>
      <c r="B3371" s="1" t="s">
        <v>6</v>
      </c>
      <c r="C3371" s="1" t="s">
        <v>4067</v>
      </c>
      <c r="D3371" s="1"/>
      <c r="E3371" s="1" t="s">
        <v>17599</v>
      </c>
      <c r="F3371" s="1" t="s">
        <v>21981</v>
      </c>
      <c r="G3371" s="1" t="s">
        <v>9545</v>
      </c>
      <c r="H3371" s="1" t="s">
        <v>17093</v>
      </c>
      <c r="I3371" s="1">
        <v>2015.0</v>
      </c>
      <c r="J3371" s="1" t="s">
        <v>8547</v>
      </c>
      <c r="K3371" s="1" t="s">
        <v>805</v>
      </c>
      <c r="L3371" s="1" t="s">
        <v>8802</v>
      </c>
      <c r="M3371" s="1" t="s">
        <v>21982</v>
      </c>
    </row>
    <row r="3372">
      <c r="A3372" s="1" t="s">
        <v>21983</v>
      </c>
      <c r="B3372" s="1" t="s">
        <v>7</v>
      </c>
      <c r="C3372" s="1" t="s">
        <v>4068</v>
      </c>
      <c r="F3372" s="1" t="s">
        <v>21984</v>
      </c>
      <c r="G3372" s="1" t="s">
        <v>12088</v>
      </c>
      <c r="H3372" s="1" t="s">
        <v>9188</v>
      </c>
      <c r="I3372" s="1">
        <v>2016.0</v>
      </c>
      <c r="J3372" s="1" t="s">
        <v>8807</v>
      </c>
      <c r="K3372" s="1" t="s">
        <v>536</v>
      </c>
      <c r="L3372" s="1" t="s">
        <v>9093</v>
      </c>
      <c r="M3372" s="1" t="s">
        <v>21985</v>
      </c>
    </row>
    <row r="3373">
      <c r="A3373" s="1" t="s">
        <v>21986</v>
      </c>
      <c r="B3373" s="1" t="s">
        <v>6</v>
      </c>
      <c r="C3373" s="1" t="s">
        <v>4069</v>
      </c>
      <c r="D3373" s="1"/>
      <c r="E3373" s="1" t="s">
        <v>12864</v>
      </c>
      <c r="F3373" s="1" t="s">
        <v>21987</v>
      </c>
      <c r="G3373" s="1" t="s">
        <v>21988</v>
      </c>
      <c r="H3373" s="1" t="s">
        <v>8690</v>
      </c>
      <c r="I3373" s="1">
        <v>2015.0</v>
      </c>
      <c r="J3373" s="1" t="s">
        <v>8507</v>
      </c>
      <c r="K3373" s="1" t="s">
        <v>538</v>
      </c>
      <c r="L3373" s="1" t="s">
        <v>8626</v>
      </c>
      <c r="M3373" s="1" t="s">
        <v>21989</v>
      </c>
    </row>
    <row r="3374">
      <c r="A3374" s="1" t="s">
        <v>21990</v>
      </c>
      <c r="B3374" s="1" t="s">
        <v>6</v>
      </c>
      <c r="C3374" s="1" t="s">
        <v>4070</v>
      </c>
      <c r="D3374" s="1"/>
      <c r="E3374" s="1" t="s">
        <v>21991</v>
      </c>
      <c r="F3374" s="1" t="s">
        <v>21992</v>
      </c>
      <c r="G3374" s="1" t="s">
        <v>9043</v>
      </c>
      <c r="H3374" s="1" t="s">
        <v>9075</v>
      </c>
      <c r="I3374" s="1">
        <v>2019.0</v>
      </c>
      <c r="J3374" s="1" t="s">
        <v>8493</v>
      </c>
      <c r="K3374" s="1" t="s">
        <v>580</v>
      </c>
      <c r="L3374" s="1" t="s">
        <v>8590</v>
      </c>
      <c r="M3374" s="1" t="s">
        <v>21993</v>
      </c>
    </row>
    <row r="3375">
      <c r="A3375" s="1" t="s">
        <v>21994</v>
      </c>
      <c r="B3375" s="1" t="s">
        <v>6</v>
      </c>
      <c r="C3375" s="1" t="s">
        <v>4071</v>
      </c>
      <c r="D3375" s="1"/>
      <c r="E3375" s="1" t="s">
        <v>21995</v>
      </c>
      <c r="F3375" s="1" t="s">
        <v>21996</v>
      </c>
      <c r="G3375" s="1" t="s">
        <v>8527</v>
      </c>
      <c r="H3375" s="1" t="s">
        <v>9620</v>
      </c>
      <c r="I3375" s="1">
        <v>2019.0</v>
      </c>
      <c r="J3375" s="1" t="s">
        <v>8613</v>
      </c>
      <c r="K3375" s="1" t="s">
        <v>582</v>
      </c>
      <c r="L3375" s="1" t="s">
        <v>9104</v>
      </c>
      <c r="M3375" s="1" t="s">
        <v>21997</v>
      </c>
    </row>
    <row r="3376">
      <c r="A3376" s="1" t="s">
        <v>21998</v>
      </c>
      <c r="B3376" s="1" t="s">
        <v>7</v>
      </c>
      <c r="C3376" s="1" t="s">
        <v>4072</v>
      </c>
      <c r="F3376" s="1" t="s">
        <v>21999</v>
      </c>
      <c r="I3376" s="1">
        <v>2010.0</v>
      </c>
      <c r="J3376" s="1" t="s">
        <v>8807</v>
      </c>
      <c r="K3376" s="1" t="s">
        <v>571</v>
      </c>
      <c r="L3376" s="1" t="s">
        <v>9093</v>
      </c>
      <c r="M3376" s="1" t="s">
        <v>22000</v>
      </c>
    </row>
    <row r="3377">
      <c r="A3377" s="1" t="s">
        <v>22001</v>
      </c>
      <c r="B3377" s="1" t="s">
        <v>6</v>
      </c>
      <c r="C3377" s="1" t="s">
        <v>4073</v>
      </c>
      <c r="D3377" s="1"/>
      <c r="E3377" s="1" t="s">
        <v>16075</v>
      </c>
      <c r="F3377" s="1" t="s">
        <v>22002</v>
      </c>
      <c r="G3377" s="1" t="s">
        <v>10246</v>
      </c>
      <c r="H3377" s="1" t="s">
        <v>8521</v>
      </c>
      <c r="I3377" s="1">
        <v>2003.0</v>
      </c>
      <c r="J3377" s="1" t="s">
        <v>8507</v>
      </c>
      <c r="K3377" s="1" t="s">
        <v>761</v>
      </c>
      <c r="L3377" s="1" t="s">
        <v>8783</v>
      </c>
      <c r="M3377" s="1" t="s">
        <v>22003</v>
      </c>
    </row>
    <row r="3378">
      <c r="A3378" s="1" t="s">
        <v>22004</v>
      </c>
      <c r="B3378" s="1" t="s">
        <v>6</v>
      </c>
      <c r="C3378" s="1" t="s">
        <v>4074</v>
      </c>
      <c r="D3378" s="1"/>
      <c r="E3378" s="1" t="s">
        <v>16075</v>
      </c>
      <c r="F3378" s="1" t="s">
        <v>22005</v>
      </c>
      <c r="G3378" s="1" t="s">
        <v>8513</v>
      </c>
      <c r="H3378" s="1" t="s">
        <v>8521</v>
      </c>
      <c r="I3378" s="1">
        <v>2004.0</v>
      </c>
      <c r="J3378" s="1" t="s">
        <v>8507</v>
      </c>
      <c r="K3378" s="1" t="s">
        <v>720</v>
      </c>
      <c r="L3378" s="1" t="s">
        <v>8783</v>
      </c>
      <c r="M3378" s="1" t="s">
        <v>22006</v>
      </c>
    </row>
    <row r="3379">
      <c r="A3379" s="1" t="s">
        <v>22007</v>
      </c>
      <c r="B3379" s="1" t="s">
        <v>6</v>
      </c>
      <c r="C3379" s="1" t="s">
        <v>4075</v>
      </c>
      <c r="D3379" s="1"/>
      <c r="E3379" s="1" t="s">
        <v>22008</v>
      </c>
      <c r="F3379" s="1" t="s">
        <v>22009</v>
      </c>
      <c r="G3379" s="1" t="s">
        <v>8611</v>
      </c>
      <c r="H3379" s="1" t="s">
        <v>22010</v>
      </c>
      <c r="I3379" s="1">
        <v>2016.0</v>
      </c>
      <c r="J3379" s="1" t="s">
        <v>8493</v>
      </c>
      <c r="K3379" s="1" t="s">
        <v>569</v>
      </c>
      <c r="L3379" s="1" t="s">
        <v>8516</v>
      </c>
      <c r="M3379" s="1" t="s">
        <v>22011</v>
      </c>
    </row>
    <row r="3380">
      <c r="A3380" s="1" t="s">
        <v>22012</v>
      </c>
      <c r="B3380" s="1" t="s">
        <v>6</v>
      </c>
      <c r="C3380" s="1" t="s">
        <v>4076</v>
      </c>
      <c r="D3380" s="1"/>
      <c r="E3380" s="1" t="s">
        <v>22013</v>
      </c>
      <c r="F3380" s="1" t="s">
        <v>22014</v>
      </c>
      <c r="G3380" s="1" t="s">
        <v>8777</v>
      </c>
      <c r="H3380" s="1" t="s">
        <v>10741</v>
      </c>
      <c r="I3380" s="1">
        <v>2015.0</v>
      </c>
      <c r="J3380" s="1" t="s">
        <v>8547</v>
      </c>
      <c r="K3380" s="1" t="s">
        <v>677</v>
      </c>
      <c r="L3380" s="1" t="s">
        <v>8663</v>
      </c>
      <c r="M3380" s="1" t="s">
        <v>22015</v>
      </c>
    </row>
    <row r="3381">
      <c r="A3381" s="1" t="s">
        <v>22016</v>
      </c>
      <c r="B3381" s="1" t="s">
        <v>7</v>
      </c>
      <c r="C3381" s="1" t="s">
        <v>4077</v>
      </c>
      <c r="F3381" s="1" t="s">
        <v>22017</v>
      </c>
      <c r="G3381" s="1" t="s">
        <v>8638</v>
      </c>
      <c r="H3381" s="1" t="s">
        <v>9037</v>
      </c>
      <c r="I3381" s="1">
        <v>2014.0</v>
      </c>
      <c r="J3381" s="1" t="s">
        <v>8493</v>
      </c>
      <c r="K3381" s="1" t="s">
        <v>536</v>
      </c>
      <c r="L3381" s="1" t="s">
        <v>8640</v>
      </c>
      <c r="M3381" s="1" t="s">
        <v>22018</v>
      </c>
    </row>
    <row r="3382">
      <c r="A3382" s="1" t="s">
        <v>22019</v>
      </c>
      <c r="B3382" s="1" t="s">
        <v>6</v>
      </c>
      <c r="C3382" s="1" t="s">
        <v>4078</v>
      </c>
      <c r="D3382" s="1"/>
      <c r="E3382" s="1" t="s">
        <v>19392</v>
      </c>
      <c r="F3382" s="1" t="s">
        <v>22020</v>
      </c>
      <c r="G3382" s="1" t="s">
        <v>8527</v>
      </c>
      <c r="H3382" s="1" t="s">
        <v>11294</v>
      </c>
      <c r="I3382" s="1">
        <v>2019.0</v>
      </c>
      <c r="J3382" s="1" t="s">
        <v>8547</v>
      </c>
      <c r="K3382" s="1" t="s">
        <v>569</v>
      </c>
      <c r="L3382" s="1" t="s">
        <v>8772</v>
      </c>
      <c r="M3382" s="1" t="s">
        <v>22021</v>
      </c>
    </row>
    <row r="3383">
      <c r="A3383" s="1" t="s">
        <v>22022</v>
      </c>
      <c r="B3383" s="1" t="s">
        <v>6</v>
      </c>
      <c r="C3383" s="1" t="s">
        <v>4079</v>
      </c>
      <c r="D3383" s="1"/>
      <c r="E3383" s="1" t="s">
        <v>22023</v>
      </c>
      <c r="F3383" s="1" t="s">
        <v>22024</v>
      </c>
      <c r="G3383" s="1" t="s">
        <v>8513</v>
      </c>
      <c r="H3383" s="1" t="s">
        <v>20618</v>
      </c>
      <c r="I3383" s="1">
        <v>2016.0</v>
      </c>
      <c r="J3383" s="1" t="s">
        <v>8493</v>
      </c>
      <c r="K3383" s="1" t="s">
        <v>561</v>
      </c>
      <c r="L3383" s="1" t="s">
        <v>8783</v>
      </c>
      <c r="M3383" s="1" t="s">
        <v>22025</v>
      </c>
    </row>
    <row r="3384">
      <c r="A3384" s="1" t="s">
        <v>22026</v>
      </c>
      <c r="B3384" s="1" t="s">
        <v>6</v>
      </c>
      <c r="C3384" s="1" t="s">
        <v>4080</v>
      </c>
      <c r="D3384" s="1"/>
      <c r="E3384" s="1" t="s">
        <v>22027</v>
      </c>
      <c r="F3384" s="1" t="s">
        <v>22028</v>
      </c>
      <c r="G3384" s="1" t="s">
        <v>8513</v>
      </c>
      <c r="H3384" s="1" t="s">
        <v>10451</v>
      </c>
      <c r="I3384" s="1">
        <v>2011.0</v>
      </c>
      <c r="J3384" s="1" t="s">
        <v>8507</v>
      </c>
      <c r="K3384" s="1" t="s">
        <v>599</v>
      </c>
      <c r="L3384" s="1" t="s">
        <v>12766</v>
      </c>
      <c r="M3384" s="1" t="s">
        <v>22029</v>
      </c>
    </row>
    <row r="3385">
      <c r="A3385" s="1" t="s">
        <v>22030</v>
      </c>
      <c r="B3385" s="1" t="s">
        <v>6</v>
      </c>
      <c r="C3385" s="1" t="s">
        <v>4081</v>
      </c>
      <c r="D3385" s="1"/>
      <c r="E3385" s="1" t="s">
        <v>10709</v>
      </c>
      <c r="F3385" s="1" t="s">
        <v>22031</v>
      </c>
      <c r="G3385" s="1" t="s">
        <v>8513</v>
      </c>
      <c r="H3385" s="1" t="s">
        <v>10718</v>
      </c>
      <c r="I3385" s="1">
        <v>2014.0</v>
      </c>
      <c r="J3385" s="1" t="s">
        <v>8507</v>
      </c>
      <c r="K3385" s="1" t="s">
        <v>914</v>
      </c>
      <c r="L3385" s="1" t="s">
        <v>8559</v>
      </c>
      <c r="M3385" s="1" t="s">
        <v>22032</v>
      </c>
    </row>
    <row r="3386">
      <c r="A3386" s="1" t="s">
        <v>22033</v>
      </c>
      <c r="B3386" s="1" t="s">
        <v>6</v>
      </c>
      <c r="C3386" s="1" t="s">
        <v>4082</v>
      </c>
      <c r="D3386" s="1"/>
      <c r="E3386" s="1" t="s">
        <v>22034</v>
      </c>
      <c r="F3386" s="1" t="s">
        <v>22035</v>
      </c>
      <c r="G3386" s="1" t="s">
        <v>8545</v>
      </c>
      <c r="H3386" s="1" t="s">
        <v>11755</v>
      </c>
      <c r="I3386" s="1">
        <v>2014.0</v>
      </c>
      <c r="J3386" s="1" t="s">
        <v>8547</v>
      </c>
      <c r="K3386" s="1" t="s">
        <v>602</v>
      </c>
      <c r="L3386" s="1" t="s">
        <v>8501</v>
      </c>
      <c r="M3386" s="1" t="s">
        <v>22036</v>
      </c>
    </row>
    <row r="3387">
      <c r="A3387" s="1" t="s">
        <v>22037</v>
      </c>
      <c r="B3387" s="1" t="s">
        <v>6</v>
      </c>
      <c r="C3387" s="1" t="s">
        <v>4083</v>
      </c>
      <c r="D3387" s="1"/>
      <c r="E3387" s="1" t="s">
        <v>22038</v>
      </c>
      <c r="F3387" s="1" t="s">
        <v>22039</v>
      </c>
      <c r="G3387" s="1" t="s">
        <v>8513</v>
      </c>
      <c r="H3387" s="1" t="s">
        <v>22040</v>
      </c>
      <c r="I3387" s="1">
        <v>2019.0</v>
      </c>
      <c r="J3387" s="1" t="s">
        <v>8547</v>
      </c>
      <c r="K3387" s="1" t="s">
        <v>561</v>
      </c>
      <c r="L3387" s="1" t="s">
        <v>9494</v>
      </c>
      <c r="M3387" s="1" t="s">
        <v>22041</v>
      </c>
    </row>
    <row r="3388">
      <c r="A3388" s="1" t="s">
        <v>22042</v>
      </c>
      <c r="B3388" s="1" t="s">
        <v>7</v>
      </c>
      <c r="C3388" s="1" t="s">
        <v>4084</v>
      </c>
      <c r="F3388" s="1" t="s">
        <v>22043</v>
      </c>
      <c r="G3388" s="1" t="s">
        <v>8513</v>
      </c>
      <c r="H3388" s="1" t="s">
        <v>12594</v>
      </c>
      <c r="I3388" s="1">
        <v>2020.0</v>
      </c>
      <c r="J3388" s="1" t="s">
        <v>8493</v>
      </c>
      <c r="K3388" s="1" t="s">
        <v>536</v>
      </c>
      <c r="L3388" s="1" t="s">
        <v>8852</v>
      </c>
      <c r="M3388" s="1" t="s">
        <v>22044</v>
      </c>
    </row>
    <row r="3389">
      <c r="A3389" s="1" t="s">
        <v>22045</v>
      </c>
      <c r="B3389" s="1" t="s">
        <v>6</v>
      </c>
      <c r="C3389" s="1" t="s">
        <v>4085</v>
      </c>
      <c r="D3389" s="1"/>
      <c r="E3389" s="1" t="s">
        <v>10462</v>
      </c>
      <c r="F3389" s="1" t="s">
        <v>22046</v>
      </c>
      <c r="G3389" s="1" t="s">
        <v>8513</v>
      </c>
      <c r="H3389" s="1" t="s">
        <v>10212</v>
      </c>
      <c r="I3389" s="1">
        <v>1988.0</v>
      </c>
      <c r="J3389" s="1" t="s">
        <v>8515</v>
      </c>
      <c r="K3389" s="1" t="s">
        <v>694</v>
      </c>
      <c r="L3389" s="1" t="s">
        <v>22047</v>
      </c>
      <c r="M3389" s="1" t="s">
        <v>22048</v>
      </c>
    </row>
    <row r="3390">
      <c r="A3390" s="1" t="s">
        <v>22049</v>
      </c>
      <c r="B3390" s="1" t="s">
        <v>7</v>
      </c>
      <c r="C3390" s="1" t="s">
        <v>4086</v>
      </c>
      <c r="H3390" s="1" t="s">
        <v>11700</v>
      </c>
      <c r="I3390" s="1">
        <v>2019.0</v>
      </c>
      <c r="J3390" s="1" t="s">
        <v>8493</v>
      </c>
      <c r="K3390" s="1" t="s">
        <v>536</v>
      </c>
      <c r="L3390" s="1" t="s">
        <v>8570</v>
      </c>
      <c r="M3390" s="1" t="s">
        <v>22050</v>
      </c>
    </row>
    <row r="3391">
      <c r="A3391" s="1" t="s">
        <v>22051</v>
      </c>
      <c r="B3391" s="1" t="s">
        <v>7</v>
      </c>
      <c r="C3391" s="1" t="s">
        <v>4087</v>
      </c>
      <c r="F3391" s="1" t="s">
        <v>22052</v>
      </c>
      <c r="G3391" s="1" t="s">
        <v>8611</v>
      </c>
      <c r="H3391" s="1" t="s">
        <v>22053</v>
      </c>
      <c r="I3391" s="1">
        <v>2017.0</v>
      </c>
      <c r="J3391" s="1" t="s">
        <v>8493</v>
      </c>
      <c r="K3391" s="1" t="s">
        <v>536</v>
      </c>
      <c r="L3391" s="1" t="s">
        <v>14017</v>
      </c>
      <c r="M3391" s="1" t="s">
        <v>22054</v>
      </c>
    </row>
    <row r="3392">
      <c r="A3392" s="1" t="s">
        <v>22055</v>
      </c>
      <c r="B3392" s="1" t="s">
        <v>6</v>
      </c>
      <c r="C3392" s="1" t="s">
        <v>4088</v>
      </c>
      <c r="D3392" s="1"/>
      <c r="E3392" s="1" t="s">
        <v>8519</v>
      </c>
      <c r="F3392" s="1" t="s">
        <v>22056</v>
      </c>
      <c r="G3392" s="1" t="s">
        <v>8513</v>
      </c>
      <c r="H3392" s="1" t="s">
        <v>8892</v>
      </c>
      <c r="I3392" s="1">
        <v>2010.0</v>
      </c>
      <c r="J3392" s="1" t="s">
        <v>8515</v>
      </c>
      <c r="K3392" s="1" t="s">
        <v>569</v>
      </c>
      <c r="L3392" s="1" t="s">
        <v>19741</v>
      </c>
      <c r="M3392" s="1" t="s">
        <v>22057</v>
      </c>
    </row>
    <row r="3393">
      <c r="A3393" s="1" t="s">
        <v>22058</v>
      </c>
      <c r="B3393" s="1" t="s">
        <v>6</v>
      </c>
      <c r="C3393" s="1" t="s">
        <v>4089</v>
      </c>
      <c r="D3393" s="1"/>
      <c r="E3393" s="1" t="s">
        <v>22059</v>
      </c>
      <c r="F3393" s="1" t="s">
        <v>22060</v>
      </c>
      <c r="G3393" s="1" t="s">
        <v>8513</v>
      </c>
      <c r="H3393" s="1" t="s">
        <v>10022</v>
      </c>
      <c r="I3393" s="1">
        <v>2017.0</v>
      </c>
      <c r="J3393" s="1" t="s">
        <v>8507</v>
      </c>
      <c r="K3393" s="1" t="s">
        <v>532</v>
      </c>
      <c r="L3393" s="1" t="s">
        <v>8691</v>
      </c>
      <c r="M3393" s="1" t="s">
        <v>22061</v>
      </c>
    </row>
    <row r="3394">
      <c r="A3394" s="1" t="s">
        <v>22062</v>
      </c>
      <c r="B3394" s="1" t="s">
        <v>6</v>
      </c>
      <c r="C3394" s="1" t="s">
        <v>4090</v>
      </c>
      <c r="D3394" s="1"/>
      <c r="E3394" s="1" t="s">
        <v>22063</v>
      </c>
      <c r="F3394" s="1" t="s">
        <v>22064</v>
      </c>
      <c r="G3394" s="1" t="s">
        <v>8513</v>
      </c>
      <c r="H3394" s="1" t="s">
        <v>22065</v>
      </c>
      <c r="I3394" s="1">
        <v>2012.0</v>
      </c>
      <c r="J3394" s="1" t="s">
        <v>8507</v>
      </c>
      <c r="K3394" s="1" t="s">
        <v>597</v>
      </c>
      <c r="L3394" s="1" t="s">
        <v>8522</v>
      </c>
      <c r="M3394" s="1" t="s">
        <v>22066</v>
      </c>
    </row>
    <row r="3395">
      <c r="A3395" s="1" t="s">
        <v>22067</v>
      </c>
      <c r="B3395" s="1" t="s">
        <v>6</v>
      </c>
      <c r="C3395" s="1" t="s">
        <v>4091</v>
      </c>
      <c r="D3395" s="1"/>
      <c r="E3395" s="1" t="s">
        <v>22068</v>
      </c>
      <c r="F3395" s="1" t="s">
        <v>22069</v>
      </c>
      <c r="G3395" s="1" t="s">
        <v>15183</v>
      </c>
      <c r="H3395" s="1" t="s">
        <v>12698</v>
      </c>
      <c r="I3395" s="1">
        <v>2016.0</v>
      </c>
      <c r="J3395" s="1" t="s">
        <v>8493</v>
      </c>
      <c r="K3395" s="1" t="s">
        <v>546</v>
      </c>
      <c r="L3395" s="1" t="s">
        <v>8626</v>
      </c>
      <c r="M3395" s="1" t="s">
        <v>22070</v>
      </c>
    </row>
    <row r="3396">
      <c r="A3396" s="1" t="s">
        <v>22071</v>
      </c>
      <c r="B3396" s="1" t="s">
        <v>6</v>
      </c>
      <c r="C3396" s="1" t="s">
        <v>4092</v>
      </c>
      <c r="D3396" s="1"/>
      <c r="E3396" s="1" t="s">
        <v>22072</v>
      </c>
      <c r="F3396" s="1" t="s">
        <v>22073</v>
      </c>
      <c r="G3396" s="1" t="s">
        <v>8611</v>
      </c>
      <c r="H3396" s="1" t="s">
        <v>8576</v>
      </c>
      <c r="I3396" s="1">
        <v>2014.0</v>
      </c>
      <c r="J3396" s="1" t="s">
        <v>8507</v>
      </c>
      <c r="K3396" s="1" t="s">
        <v>610</v>
      </c>
      <c r="L3396" s="1" t="s">
        <v>11691</v>
      </c>
      <c r="M3396" s="1" t="s">
        <v>22074</v>
      </c>
    </row>
    <row r="3397">
      <c r="A3397" s="1" t="s">
        <v>22075</v>
      </c>
      <c r="B3397" s="1" t="s">
        <v>7</v>
      </c>
      <c r="C3397" s="1" t="s">
        <v>4093</v>
      </c>
      <c r="F3397" s="1" t="s">
        <v>22076</v>
      </c>
      <c r="G3397" s="1" t="s">
        <v>8672</v>
      </c>
      <c r="H3397" s="1" t="s">
        <v>10212</v>
      </c>
      <c r="I3397" s="1">
        <v>2020.0</v>
      </c>
      <c r="J3397" s="1" t="s">
        <v>8493</v>
      </c>
      <c r="K3397" s="1" t="s">
        <v>526</v>
      </c>
      <c r="L3397" s="1" t="s">
        <v>8668</v>
      </c>
      <c r="M3397" s="1" t="s">
        <v>22077</v>
      </c>
    </row>
    <row r="3398">
      <c r="A3398" s="1" t="s">
        <v>22078</v>
      </c>
      <c r="B3398" s="1" t="s">
        <v>6</v>
      </c>
      <c r="C3398" s="1" t="s">
        <v>4094</v>
      </c>
      <c r="D3398" s="1"/>
      <c r="E3398" s="1" t="s">
        <v>22079</v>
      </c>
      <c r="F3398" s="1" t="s">
        <v>22080</v>
      </c>
      <c r="G3398" s="1" t="s">
        <v>8513</v>
      </c>
      <c r="H3398" s="1" t="s">
        <v>12430</v>
      </c>
      <c r="I3398" s="1">
        <v>2015.0</v>
      </c>
      <c r="J3398" s="1" t="s">
        <v>8645</v>
      </c>
      <c r="K3398" s="1" t="s">
        <v>595</v>
      </c>
      <c r="L3398" s="1" t="s">
        <v>8948</v>
      </c>
      <c r="M3398" s="1" t="s">
        <v>22081</v>
      </c>
    </row>
    <row r="3399">
      <c r="A3399" s="1" t="s">
        <v>22082</v>
      </c>
      <c r="B3399" s="1" t="s">
        <v>6</v>
      </c>
      <c r="C3399" s="1" t="s">
        <v>4095</v>
      </c>
      <c r="D3399" s="1"/>
      <c r="E3399" s="1" t="s">
        <v>22083</v>
      </c>
      <c r="F3399" s="1" t="s">
        <v>22084</v>
      </c>
      <c r="G3399" s="1" t="s">
        <v>8588</v>
      </c>
      <c r="H3399" s="1" t="s">
        <v>22085</v>
      </c>
      <c r="I3399" s="1">
        <v>2018.0</v>
      </c>
      <c r="J3399" s="1" t="s">
        <v>8493</v>
      </c>
      <c r="K3399" s="1" t="s">
        <v>4096</v>
      </c>
      <c r="L3399" s="1" t="s">
        <v>8501</v>
      </c>
      <c r="M3399" s="1" t="s">
        <v>22086</v>
      </c>
    </row>
    <row r="3400">
      <c r="A3400" s="1" t="s">
        <v>22087</v>
      </c>
      <c r="B3400" s="1" t="s">
        <v>6</v>
      </c>
      <c r="C3400" s="1" t="s">
        <v>4097</v>
      </c>
      <c r="D3400" s="1"/>
      <c r="E3400" s="1" t="s">
        <v>22088</v>
      </c>
      <c r="F3400" s="1" t="s">
        <v>22089</v>
      </c>
      <c r="G3400" s="1" t="s">
        <v>22090</v>
      </c>
      <c r="H3400" s="1" t="s">
        <v>15309</v>
      </c>
      <c r="I3400" s="1">
        <v>2018.0</v>
      </c>
      <c r="J3400" s="1" t="s">
        <v>8547</v>
      </c>
      <c r="K3400" s="1" t="s">
        <v>894</v>
      </c>
      <c r="L3400" s="1" t="s">
        <v>8709</v>
      </c>
      <c r="M3400" s="1" t="s">
        <v>22091</v>
      </c>
    </row>
    <row r="3401">
      <c r="A3401" s="1" t="s">
        <v>22092</v>
      </c>
      <c r="B3401" s="1" t="s">
        <v>6</v>
      </c>
      <c r="C3401" s="1" t="s">
        <v>4098</v>
      </c>
      <c r="D3401" s="1"/>
      <c r="E3401" s="1" t="s">
        <v>22093</v>
      </c>
      <c r="F3401" s="1" t="s">
        <v>22094</v>
      </c>
      <c r="G3401" s="1" t="s">
        <v>9356</v>
      </c>
      <c r="H3401" s="1" t="s">
        <v>8540</v>
      </c>
      <c r="I3401" s="1">
        <v>2005.0</v>
      </c>
      <c r="J3401" s="1" t="s">
        <v>8515</v>
      </c>
      <c r="K3401" s="1" t="s">
        <v>803</v>
      </c>
      <c r="L3401" s="1" t="s">
        <v>9054</v>
      </c>
      <c r="M3401" s="1" t="s">
        <v>22095</v>
      </c>
    </row>
    <row r="3402">
      <c r="A3402" s="1" t="s">
        <v>22096</v>
      </c>
      <c r="B3402" s="1" t="s">
        <v>7</v>
      </c>
      <c r="C3402" s="1" t="s">
        <v>4099</v>
      </c>
      <c r="F3402" s="1" t="s">
        <v>22097</v>
      </c>
      <c r="G3402" s="1" t="s">
        <v>9530</v>
      </c>
      <c r="H3402" s="1" t="s">
        <v>8764</v>
      </c>
      <c r="I3402" s="1">
        <v>2012.0</v>
      </c>
      <c r="J3402" s="1" t="s">
        <v>8547</v>
      </c>
      <c r="K3402" s="1" t="s">
        <v>536</v>
      </c>
      <c r="L3402" s="1" t="s">
        <v>8595</v>
      </c>
      <c r="M3402" s="1" t="s">
        <v>22098</v>
      </c>
    </row>
    <row r="3403">
      <c r="A3403" s="1" t="s">
        <v>22099</v>
      </c>
      <c r="B3403" s="1" t="s">
        <v>7</v>
      </c>
      <c r="C3403" s="1" t="s">
        <v>4100</v>
      </c>
      <c r="F3403" s="1" t="s">
        <v>22100</v>
      </c>
      <c r="G3403" s="1" t="s">
        <v>8513</v>
      </c>
      <c r="H3403" s="1" t="s">
        <v>8662</v>
      </c>
      <c r="I3403" s="1">
        <v>2017.0</v>
      </c>
      <c r="J3403" s="1" t="s">
        <v>8493</v>
      </c>
      <c r="K3403" s="1" t="s">
        <v>628</v>
      </c>
      <c r="L3403" s="1" t="s">
        <v>9826</v>
      </c>
      <c r="M3403" s="1" t="s">
        <v>22101</v>
      </c>
    </row>
    <row r="3404">
      <c r="A3404" s="1" t="s">
        <v>22102</v>
      </c>
      <c r="B3404" s="1" t="s">
        <v>6</v>
      </c>
      <c r="C3404" s="1" t="s">
        <v>4101</v>
      </c>
      <c r="D3404" s="1"/>
      <c r="E3404" s="1" t="s">
        <v>22103</v>
      </c>
      <c r="G3404" s="1" t="s">
        <v>8611</v>
      </c>
      <c r="H3404" s="1" t="s">
        <v>10281</v>
      </c>
      <c r="I3404" s="1">
        <v>2017.0</v>
      </c>
      <c r="J3404" s="1" t="s">
        <v>8493</v>
      </c>
      <c r="K3404" s="1" t="s">
        <v>563</v>
      </c>
      <c r="L3404" s="1" t="s">
        <v>8646</v>
      </c>
      <c r="M3404" s="1" t="s">
        <v>22104</v>
      </c>
    </row>
    <row r="3405">
      <c r="A3405" s="1" t="s">
        <v>22105</v>
      </c>
      <c r="B3405" s="1" t="s">
        <v>7</v>
      </c>
      <c r="C3405" s="1" t="s">
        <v>4102</v>
      </c>
      <c r="D3405" s="1"/>
      <c r="E3405" s="1" t="s">
        <v>22106</v>
      </c>
      <c r="H3405" s="1" t="s">
        <v>8980</v>
      </c>
      <c r="I3405" s="1">
        <v>2018.0</v>
      </c>
      <c r="J3405" s="1" t="s">
        <v>8613</v>
      </c>
      <c r="K3405" s="1" t="s">
        <v>536</v>
      </c>
      <c r="L3405" s="1" t="s">
        <v>9245</v>
      </c>
      <c r="M3405" s="1" t="s">
        <v>22107</v>
      </c>
    </row>
    <row r="3406">
      <c r="A3406" s="1" t="s">
        <v>22108</v>
      </c>
      <c r="B3406" s="1" t="s">
        <v>6</v>
      </c>
      <c r="C3406" s="1" t="s">
        <v>4103</v>
      </c>
      <c r="D3406" s="1"/>
      <c r="E3406" s="1" t="s">
        <v>22109</v>
      </c>
      <c r="F3406" s="1" t="s">
        <v>22110</v>
      </c>
      <c r="G3406" s="1" t="s">
        <v>8513</v>
      </c>
      <c r="H3406" s="1" t="s">
        <v>8521</v>
      </c>
      <c r="I3406" s="1">
        <v>1996.0</v>
      </c>
      <c r="J3406" s="1" t="s">
        <v>8515</v>
      </c>
      <c r="K3406" s="1" t="s">
        <v>640</v>
      </c>
      <c r="L3406" s="1" t="s">
        <v>22111</v>
      </c>
      <c r="M3406" s="1" t="s">
        <v>22112</v>
      </c>
    </row>
    <row r="3407">
      <c r="A3407" s="1" t="s">
        <v>22113</v>
      </c>
      <c r="B3407" s="1" t="s">
        <v>6</v>
      </c>
      <c r="C3407" s="1" t="s">
        <v>4104</v>
      </c>
      <c r="D3407" s="1"/>
      <c r="E3407" s="1" t="s">
        <v>22114</v>
      </c>
      <c r="F3407" s="1" t="s">
        <v>22115</v>
      </c>
      <c r="G3407" s="1" t="s">
        <v>22116</v>
      </c>
      <c r="H3407" s="1" t="s">
        <v>22117</v>
      </c>
      <c r="I3407" s="1">
        <v>2017.0</v>
      </c>
      <c r="J3407" s="1" t="s">
        <v>8507</v>
      </c>
      <c r="K3407" s="1" t="s">
        <v>561</v>
      </c>
      <c r="L3407" s="1" t="s">
        <v>8522</v>
      </c>
      <c r="M3407" s="1" t="s">
        <v>22118</v>
      </c>
    </row>
    <row r="3408">
      <c r="A3408" s="1" t="s">
        <v>22119</v>
      </c>
      <c r="B3408" s="1" t="s">
        <v>7</v>
      </c>
      <c r="C3408" s="1" t="s">
        <v>4105</v>
      </c>
      <c r="F3408" s="1" t="s">
        <v>22120</v>
      </c>
      <c r="G3408" s="1" t="s">
        <v>10478</v>
      </c>
      <c r="H3408" s="1" t="s">
        <v>12504</v>
      </c>
      <c r="I3408" s="1">
        <v>2020.0</v>
      </c>
      <c r="J3408" s="1" t="s">
        <v>8493</v>
      </c>
      <c r="K3408" s="1" t="s">
        <v>536</v>
      </c>
      <c r="L3408" s="1" t="s">
        <v>8565</v>
      </c>
      <c r="M3408" s="1" t="s">
        <v>22121</v>
      </c>
    </row>
    <row r="3409">
      <c r="A3409" s="1" t="s">
        <v>22122</v>
      </c>
      <c r="B3409" s="1" t="s">
        <v>7</v>
      </c>
      <c r="C3409" s="1" t="s">
        <v>4106</v>
      </c>
      <c r="F3409" s="1" t="s">
        <v>22123</v>
      </c>
      <c r="G3409" s="1" t="s">
        <v>8513</v>
      </c>
      <c r="H3409" s="1" t="s">
        <v>15963</v>
      </c>
      <c r="I3409" s="1">
        <v>2020.0</v>
      </c>
      <c r="J3409" s="1" t="s">
        <v>9076</v>
      </c>
      <c r="K3409" s="1" t="s">
        <v>628</v>
      </c>
      <c r="L3409" s="1" t="s">
        <v>10380</v>
      </c>
      <c r="M3409" s="1" t="s">
        <v>22124</v>
      </c>
    </row>
    <row r="3410">
      <c r="A3410" s="1" t="s">
        <v>22125</v>
      </c>
      <c r="B3410" s="1" t="s">
        <v>6</v>
      </c>
      <c r="C3410" s="1" t="s">
        <v>4107</v>
      </c>
      <c r="D3410" s="1"/>
      <c r="E3410" s="1" t="s">
        <v>10258</v>
      </c>
      <c r="F3410" s="1" t="s">
        <v>22126</v>
      </c>
      <c r="G3410" s="1" t="s">
        <v>8545</v>
      </c>
      <c r="H3410" s="1" t="s">
        <v>9185</v>
      </c>
      <c r="I3410" s="1">
        <v>2015.0</v>
      </c>
      <c r="J3410" s="1" t="s">
        <v>8613</v>
      </c>
      <c r="K3410" s="1" t="s">
        <v>1410</v>
      </c>
      <c r="L3410" s="1" t="s">
        <v>8724</v>
      </c>
      <c r="M3410" s="1" t="s">
        <v>22127</v>
      </c>
    </row>
    <row r="3411">
      <c r="A3411" s="1" t="s">
        <v>22128</v>
      </c>
      <c r="B3411" s="1" t="s">
        <v>6</v>
      </c>
      <c r="C3411" s="1" t="s">
        <v>4108</v>
      </c>
      <c r="D3411" s="1"/>
      <c r="E3411" s="1" t="s">
        <v>22129</v>
      </c>
      <c r="F3411" s="1" t="s">
        <v>22130</v>
      </c>
      <c r="G3411" s="1" t="s">
        <v>8545</v>
      </c>
      <c r="H3411" s="1" t="s">
        <v>8980</v>
      </c>
      <c r="I3411" s="1">
        <v>2009.0</v>
      </c>
      <c r="J3411" s="1" t="s">
        <v>8547</v>
      </c>
      <c r="K3411" s="1" t="s">
        <v>620</v>
      </c>
      <c r="L3411" s="1" t="s">
        <v>8626</v>
      </c>
      <c r="M3411" s="1" t="s">
        <v>22131</v>
      </c>
    </row>
    <row r="3412">
      <c r="A3412" s="1" t="s">
        <v>22132</v>
      </c>
      <c r="B3412" s="1" t="s">
        <v>6</v>
      </c>
      <c r="C3412" s="1" t="s">
        <v>4109</v>
      </c>
      <c r="D3412" s="1"/>
      <c r="E3412" s="1" t="s">
        <v>14080</v>
      </c>
      <c r="F3412" s="1" t="s">
        <v>22133</v>
      </c>
      <c r="G3412" s="1" t="s">
        <v>8545</v>
      </c>
      <c r="H3412" s="1" t="s">
        <v>8980</v>
      </c>
      <c r="I3412" s="1">
        <v>2008.0</v>
      </c>
      <c r="J3412" s="1" t="s">
        <v>8613</v>
      </c>
      <c r="K3412" s="1" t="s">
        <v>1910</v>
      </c>
      <c r="L3412" s="1" t="s">
        <v>9215</v>
      </c>
      <c r="M3412" s="1" t="s">
        <v>22134</v>
      </c>
    </row>
    <row r="3413">
      <c r="A3413" s="1" t="s">
        <v>22135</v>
      </c>
      <c r="B3413" s="1" t="s">
        <v>6</v>
      </c>
      <c r="C3413" s="1" t="s">
        <v>4110</v>
      </c>
      <c r="D3413" s="1"/>
      <c r="E3413" s="1" t="s">
        <v>18078</v>
      </c>
      <c r="F3413" s="1" t="s">
        <v>22136</v>
      </c>
      <c r="G3413" s="1" t="s">
        <v>8672</v>
      </c>
      <c r="H3413" s="1" t="s">
        <v>9493</v>
      </c>
      <c r="I3413" s="1">
        <v>2017.0</v>
      </c>
      <c r="J3413" s="1" t="s">
        <v>8493</v>
      </c>
      <c r="K3413" s="1" t="s">
        <v>528</v>
      </c>
      <c r="L3413" s="1" t="s">
        <v>8681</v>
      </c>
      <c r="M3413" s="1" t="s">
        <v>22137</v>
      </c>
    </row>
    <row r="3414">
      <c r="A3414" s="1" t="s">
        <v>22138</v>
      </c>
      <c r="B3414" s="1" t="s">
        <v>7</v>
      </c>
      <c r="C3414" s="1" t="s">
        <v>4111</v>
      </c>
      <c r="F3414" s="1" t="s">
        <v>22139</v>
      </c>
      <c r="G3414" s="1" t="s">
        <v>9367</v>
      </c>
      <c r="H3414" s="1" t="s">
        <v>13711</v>
      </c>
      <c r="I3414" s="1">
        <v>2018.0</v>
      </c>
      <c r="J3414" s="1" t="s">
        <v>8493</v>
      </c>
      <c r="K3414" s="1" t="s">
        <v>536</v>
      </c>
      <c r="L3414" s="1" t="s">
        <v>13443</v>
      </c>
      <c r="M3414" s="1" t="s">
        <v>22140</v>
      </c>
    </row>
    <row r="3415">
      <c r="A3415" s="1" t="s">
        <v>22141</v>
      </c>
      <c r="B3415" s="1" t="s">
        <v>6</v>
      </c>
      <c r="C3415" s="1" t="s">
        <v>4112</v>
      </c>
      <c r="D3415" s="1"/>
      <c r="E3415" s="1" t="s">
        <v>22142</v>
      </c>
      <c r="F3415" s="1" t="s">
        <v>22143</v>
      </c>
      <c r="G3415" s="1" t="s">
        <v>8513</v>
      </c>
      <c r="H3415" s="1" t="s">
        <v>8521</v>
      </c>
      <c r="I3415" s="1">
        <v>1997.0</v>
      </c>
      <c r="J3415" s="1" t="s">
        <v>8507</v>
      </c>
      <c r="K3415" s="1" t="s">
        <v>685</v>
      </c>
      <c r="L3415" s="1" t="s">
        <v>9494</v>
      </c>
      <c r="M3415" s="1" t="s">
        <v>22144</v>
      </c>
    </row>
    <row r="3416">
      <c r="A3416" s="1" t="s">
        <v>22145</v>
      </c>
      <c r="B3416" s="1" t="s">
        <v>6</v>
      </c>
      <c r="C3416" s="1" t="s">
        <v>4113</v>
      </c>
      <c r="D3416" s="1"/>
      <c r="E3416" s="1" t="s">
        <v>22146</v>
      </c>
      <c r="F3416" s="1" t="s">
        <v>22147</v>
      </c>
      <c r="G3416" s="1" t="s">
        <v>8513</v>
      </c>
      <c r="H3416" s="1" t="s">
        <v>21037</v>
      </c>
      <c r="I3416" s="1">
        <v>2020.0</v>
      </c>
      <c r="J3416" s="1" t="s">
        <v>8680</v>
      </c>
      <c r="K3416" s="1" t="s">
        <v>750</v>
      </c>
      <c r="L3416" s="1" t="s">
        <v>8646</v>
      </c>
      <c r="M3416" s="1" t="s">
        <v>22148</v>
      </c>
    </row>
    <row r="3417">
      <c r="A3417" s="1" t="s">
        <v>22149</v>
      </c>
      <c r="B3417" s="1" t="s">
        <v>7</v>
      </c>
      <c r="C3417" s="1" t="s">
        <v>4114</v>
      </c>
      <c r="F3417" s="1" t="s">
        <v>22150</v>
      </c>
      <c r="H3417" s="1" t="s">
        <v>22151</v>
      </c>
      <c r="I3417" s="1">
        <v>2016.0</v>
      </c>
      <c r="J3417" s="1" t="s">
        <v>8547</v>
      </c>
      <c r="K3417" s="1" t="s">
        <v>536</v>
      </c>
      <c r="L3417" s="1" t="s">
        <v>8788</v>
      </c>
      <c r="M3417" s="1" t="s">
        <v>22152</v>
      </c>
    </row>
    <row r="3418">
      <c r="A3418" s="1" t="s">
        <v>22153</v>
      </c>
      <c r="B3418" s="1" t="s">
        <v>7</v>
      </c>
      <c r="C3418" s="1" t="s">
        <v>4115</v>
      </c>
      <c r="F3418" s="1" t="s">
        <v>22154</v>
      </c>
      <c r="G3418" s="1" t="s">
        <v>8491</v>
      </c>
      <c r="H3418" s="1" t="s">
        <v>15178</v>
      </c>
      <c r="I3418" s="1">
        <v>2020.0</v>
      </c>
      <c r="J3418" s="1" t="s">
        <v>8493</v>
      </c>
      <c r="K3418" s="1" t="s">
        <v>536</v>
      </c>
      <c r="L3418" s="1" t="s">
        <v>8529</v>
      </c>
      <c r="M3418" s="1" t="s">
        <v>22155</v>
      </c>
    </row>
    <row r="3419">
      <c r="A3419" s="1" t="s">
        <v>22156</v>
      </c>
      <c r="B3419" s="1" t="s">
        <v>6</v>
      </c>
      <c r="C3419" s="1" t="s">
        <v>4116</v>
      </c>
      <c r="D3419" s="1"/>
      <c r="E3419" s="1" t="s">
        <v>22157</v>
      </c>
      <c r="F3419" s="1" t="s">
        <v>22158</v>
      </c>
      <c r="G3419" s="1" t="s">
        <v>9545</v>
      </c>
      <c r="H3419" s="1" t="s">
        <v>11049</v>
      </c>
      <c r="I3419" s="1">
        <v>2017.0</v>
      </c>
      <c r="J3419" s="1" t="s">
        <v>8547</v>
      </c>
      <c r="K3419" s="1" t="s">
        <v>573</v>
      </c>
      <c r="L3419" s="1" t="s">
        <v>8709</v>
      </c>
      <c r="M3419" s="1" t="s">
        <v>22159</v>
      </c>
    </row>
    <row r="3420">
      <c r="A3420" s="1" t="s">
        <v>22160</v>
      </c>
      <c r="B3420" s="1" t="s">
        <v>7</v>
      </c>
      <c r="C3420" s="1" t="s">
        <v>4117</v>
      </c>
      <c r="F3420" s="1" t="s">
        <v>22161</v>
      </c>
      <c r="G3420" s="1" t="s">
        <v>8611</v>
      </c>
      <c r="H3420" s="1" t="s">
        <v>13186</v>
      </c>
      <c r="I3420" s="1">
        <v>2017.0</v>
      </c>
      <c r="J3420" s="1" t="s">
        <v>8547</v>
      </c>
      <c r="K3420" s="1" t="s">
        <v>536</v>
      </c>
      <c r="L3420" s="1" t="s">
        <v>8821</v>
      </c>
      <c r="M3420" s="1" t="s">
        <v>22162</v>
      </c>
    </row>
    <row r="3421">
      <c r="A3421" s="1" t="s">
        <v>22163</v>
      </c>
      <c r="B3421" s="1" t="s">
        <v>6</v>
      </c>
      <c r="C3421" s="1" t="s">
        <v>4118</v>
      </c>
      <c r="D3421" s="1"/>
      <c r="E3421" s="1" t="s">
        <v>22164</v>
      </c>
      <c r="F3421" s="1" t="s">
        <v>22165</v>
      </c>
      <c r="G3421" s="1" t="s">
        <v>10496</v>
      </c>
      <c r="H3421" s="1" t="s">
        <v>11747</v>
      </c>
      <c r="I3421" s="1">
        <v>2013.0</v>
      </c>
      <c r="J3421" s="1" t="s">
        <v>8547</v>
      </c>
      <c r="K3421" s="1" t="s">
        <v>673</v>
      </c>
      <c r="L3421" s="1" t="s">
        <v>18543</v>
      </c>
      <c r="M3421" s="1" t="s">
        <v>22166</v>
      </c>
    </row>
    <row r="3422">
      <c r="A3422" s="1" t="s">
        <v>22167</v>
      </c>
      <c r="B3422" s="1" t="s">
        <v>6</v>
      </c>
      <c r="C3422" s="1" t="s">
        <v>445</v>
      </c>
      <c r="D3422" s="1"/>
      <c r="E3422" s="1" t="s">
        <v>22168</v>
      </c>
      <c r="F3422" s="1" t="s">
        <v>22169</v>
      </c>
      <c r="G3422" s="1" t="s">
        <v>22170</v>
      </c>
      <c r="H3422" s="1" t="s">
        <v>11384</v>
      </c>
      <c r="I3422" s="1">
        <v>2019.0</v>
      </c>
      <c r="J3422" s="1" t="s">
        <v>9260</v>
      </c>
      <c r="K3422" s="1" t="s">
        <v>803</v>
      </c>
      <c r="L3422" s="1" t="s">
        <v>9104</v>
      </c>
      <c r="M3422" s="1" t="s">
        <v>22171</v>
      </c>
    </row>
    <row r="3423">
      <c r="A3423" s="1" t="s">
        <v>22172</v>
      </c>
      <c r="B3423" s="1" t="s">
        <v>7</v>
      </c>
      <c r="C3423" s="1" t="s">
        <v>4119</v>
      </c>
      <c r="F3423" s="1" t="s">
        <v>22173</v>
      </c>
      <c r="G3423" s="1" t="s">
        <v>8513</v>
      </c>
      <c r="H3423" s="1" t="s">
        <v>9250</v>
      </c>
      <c r="I3423" s="1">
        <v>2019.0</v>
      </c>
      <c r="J3423" s="1" t="s">
        <v>8493</v>
      </c>
      <c r="K3423" s="1" t="s">
        <v>571</v>
      </c>
      <c r="L3423" s="1" t="s">
        <v>9826</v>
      </c>
      <c r="M3423" s="1" t="s">
        <v>22174</v>
      </c>
    </row>
    <row r="3424">
      <c r="A3424" s="1" t="s">
        <v>22175</v>
      </c>
      <c r="B3424" s="1" t="s">
        <v>7</v>
      </c>
      <c r="C3424" s="1" t="s">
        <v>4120</v>
      </c>
      <c r="F3424" s="1" t="s">
        <v>22176</v>
      </c>
      <c r="G3424" s="1" t="s">
        <v>8638</v>
      </c>
      <c r="H3424" s="1" t="s">
        <v>22177</v>
      </c>
      <c r="I3424" s="1">
        <v>2015.0</v>
      </c>
      <c r="J3424" s="1" t="s">
        <v>8493</v>
      </c>
      <c r="K3424" s="1" t="s">
        <v>571</v>
      </c>
      <c r="L3424" s="1" t="s">
        <v>8640</v>
      </c>
      <c r="M3424" s="1" t="s">
        <v>22178</v>
      </c>
    </row>
    <row r="3425">
      <c r="A3425" s="1" t="s">
        <v>22179</v>
      </c>
      <c r="B3425" s="1" t="s">
        <v>6</v>
      </c>
      <c r="C3425" s="1" t="s">
        <v>4121</v>
      </c>
      <c r="D3425" s="1"/>
      <c r="E3425" s="1" t="s">
        <v>22180</v>
      </c>
      <c r="F3425" s="1" t="s">
        <v>22181</v>
      </c>
      <c r="G3425" s="1" t="s">
        <v>8513</v>
      </c>
      <c r="H3425" s="1" t="s">
        <v>10741</v>
      </c>
      <c r="I3425" s="1">
        <v>2019.0</v>
      </c>
      <c r="J3425" s="1" t="s">
        <v>9260</v>
      </c>
      <c r="K3425" s="1" t="s">
        <v>894</v>
      </c>
      <c r="L3425" s="1" t="s">
        <v>8646</v>
      </c>
      <c r="M3425" s="1" t="s">
        <v>22182</v>
      </c>
    </row>
    <row r="3426">
      <c r="A3426" s="1" t="s">
        <v>22183</v>
      </c>
      <c r="B3426" s="1" t="s">
        <v>6</v>
      </c>
      <c r="C3426" s="1" t="s">
        <v>4122</v>
      </c>
      <c r="D3426" s="1"/>
      <c r="E3426" s="1" t="s">
        <v>19530</v>
      </c>
      <c r="F3426" s="1" t="s">
        <v>22184</v>
      </c>
      <c r="G3426" s="1" t="s">
        <v>22185</v>
      </c>
      <c r="H3426" s="1" t="s">
        <v>9188</v>
      </c>
      <c r="I3426" s="1">
        <v>2015.0</v>
      </c>
      <c r="J3426" s="1" t="s">
        <v>8507</v>
      </c>
      <c r="K3426" s="1" t="s">
        <v>576</v>
      </c>
      <c r="L3426" s="1" t="s">
        <v>8858</v>
      </c>
      <c r="M3426" s="1" t="s">
        <v>22186</v>
      </c>
    </row>
    <row r="3427">
      <c r="A3427" s="1" t="s">
        <v>22187</v>
      </c>
      <c r="B3427" s="1" t="s">
        <v>6</v>
      </c>
      <c r="C3427" s="1" t="s">
        <v>4123</v>
      </c>
      <c r="D3427" s="1"/>
      <c r="E3427" s="1" t="s">
        <v>22188</v>
      </c>
      <c r="F3427" s="1" t="s">
        <v>22189</v>
      </c>
      <c r="G3427" s="1" t="s">
        <v>8513</v>
      </c>
      <c r="H3427" s="1" t="s">
        <v>13413</v>
      </c>
      <c r="I3427" s="1">
        <v>1945.0</v>
      </c>
      <c r="J3427" s="1" t="s">
        <v>8547</v>
      </c>
      <c r="K3427" s="1" t="s">
        <v>929</v>
      </c>
      <c r="L3427" s="1" t="s">
        <v>22190</v>
      </c>
      <c r="M3427" s="1" t="s">
        <v>22191</v>
      </c>
    </row>
    <row r="3428">
      <c r="A3428" s="1" t="s">
        <v>22192</v>
      </c>
      <c r="B3428" s="1" t="s">
        <v>6</v>
      </c>
      <c r="C3428" s="1" t="s">
        <v>4124</v>
      </c>
      <c r="D3428" s="1"/>
      <c r="E3428" s="1" t="s">
        <v>22193</v>
      </c>
      <c r="F3428" s="1" t="s">
        <v>22194</v>
      </c>
      <c r="G3428" s="1" t="s">
        <v>13246</v>
      </c>
      <c r="H3428" s="1" t="s">
        <v>9060</v>
      </c>
      <c r="I3428" s="1">
        <v>2009.0</v>
      </c>
      <c r="J3428" s="1" t="s">
        <v>8515</v>
      </c>
      <c r="K3428" s="1" t="s">
        <v>671</v>
      </c>
      <c r="L3428" s="1" t="s">
        <v>22195</v>
      </c>
      <c r="M3428" s="1" t="s">
        <v>22196</v>
      </c>
    </row>
    <row r="3429">
      <c r="A3429" s="1" t="s">
        <v>22197</v>
      </c>
      <c r="B3429" s="1" t="s">
        <v>7</v>
      </c>
      <c r="C3429" s="1" t="s">
        <v>4125</v>
      </c>
      <c r="F3429" s="1" t="s">
        <v>22198</v>
      </c>
      <c r="G3429" s="1" t="s">
        <v>9297</v>
      </c>
      <c r="H3429" s="1" t="s">
        <v>9917</v>
      </c>
      <c r="I3429" s="1">
        <v>2005.0</v>
      </c>
      <c r="J3429" s="1" t="s">
        <v>8493</v>
      </c>
      <c r="K3429" s="1" t="s">
        <v>536</v>
      </c>
      <c r="L3429" s="1" t="s">
        <v>10970</v>
      </c>
      <c r="M3429" s="1" t="s">
        <v>22199</v>
      </c>
    </row>
    <row r="3430">
      <c r="A3430" s="1" t="s">
        <v>22200</v>
      </c>
      <c r="B3430" s="1" t="s">
        <v>7</v>
      </c>
      <c r="C3430" s="1" t="s">
        <v>4126</v>
      </c>
      <c r="F3430" s="1" t="s">
        <v>22201</v>
      </c>
      <c r="H3430" s="1" t="s">
        <v>9479</v>
      </c>
      <c r="I3430" s="1">
        <v>2012.0</v>
      </c>
      <c r="J3430" s="1" t="s">
        <v>8493</v>
      </c>
      <c r="K3430" s="1" t="s">
        <v>536</v>
      </c>
      <c r="L3430" s="1" t="s">
        <v>9299</v>
      </c>
      <c r="M3430" s="1" t="s">
        <v>22202</v>
      </c>
    </row>
    <row r="3431">
      <c r="A3431" s="1" t="s">
        <v>22203</v>
      </c>
      <c r="B3431" s="1" t="s">
        <v>6</v>
      </c>
      <c r="C3431" s="1" t="s">
        <v>4127</v>
      </c>
      <c r="D3431" s="1"/>
      <c r="E3431" s="1" t="s">
        <v>18141</v>
      </c>
      <c r="F3431" s="1" t="s">
        <v>22204</v>
      </c>
      <c r="G3431" s="1" t="s">
        <v>8527</v>
      </c>
      <c r="H3431" s="1" t="s">
        <v>8729</v>
      </c>
      <c r="I3431" s="1">
        <v>2015.0</v>
      </c>
      <c r="J3431" s="1" t="s">
        <v>8547</v>
      </c>
      <c r="K3431" s="1" t="s">
        <v>584</v>
      </c>
      <c r="L3431" s="1" t="s">
        <v>8772</v>
      </c>
      <c r="M3431" s="1" t="s">
        <v>22205</v>
      </c>
    </row>
    <row r="3432">
      <c r="A3432" s="1" t="s">
        <v>22206</v>
      </c>
      <c r="B3432" s="1" t="s">
        <v>6</v>
      </c>
      <c r="C3432" s="1" t="s">
        <v>4128</v>
      </c>
      <c r="D3432" s="1"/>
      <c r="E3432" s="1" t="s">
        <v>18141</v>
      </c>
      <c r="F3432" s="1" t="s">
        <v>22207</v>
      </c>
      <c r="G3432" s="1" t="s">
        <v>8527</v>
      </c>
      <c r="H3432" s="1" t="s">
        <v>8729</v>
      </c>
      <c r="I3432" s="1">
        <v>2016.0</v>
      </c>
      <c r="J3432" s="1" t="s">
        <v>8547</v>
      </c>
      <c r="K3432" s="1" t="s">
        <v>584</v>
      </c>
      <c r="L3432" s="1" t="s">
        <v>8772</v>
      </c>
      <c r="M3432" s="1" t="s">
        <v>22208</v>
      </c>
    </row>
    <row r="3433">
      <c r="A3433" s="1" t="s">
        <v>22209</v>
      </c>
      <c r="B3433" s="1" t="s">
        <v>6</v>
      </c>
      <c r="C3433" s="1" t="s">
        <v>4129</v>
      </c>
      <c r="D3433" s="1"/>
      <c r="E3433" s="1" t="s">
        <v>22210</v>
      </c>
      <c r="F3433" s="1" t="s">
        <v>22211</v>
      </c>
      <c r="G3433" s="1" t="s">
        <v>9391</v>
      </c>
      <c r="H3433" s="1" t="s">
        <v>14720</v>
      </c>
      <c r="I3433" s="1">
        <v>2018.0</v>
      </c>
      <c r="J3433" s="1" t="s">
        <v>8493</v>
      </c>
      <c r="K3433" s="1" t="s">
        <v>587</v>
      </c>
      <c r="L3433" s="1" t="s">
        <v>9002</v>
      </c>
      <c r="M3433" s="1" t="s">
        <v>22212</v>
      </c>
    </row>
    <row r="3434">
      <c r="A3434" s="1" t="s">
        <v>22213</v>
      </c>
      <c r="B3434" s="1" t="s">
        <v>6</v>
      </c>
      <c r="C3434" s="1" t="s">
        <v>4130</v>
      </c>
      <c r="D3434" s="1"/>
      <c r="E3434" s="1" t="s">
        <v>22214</v>
      </c>
      <c r="F3434" s="1" t="s">
        <v>22215</v>
      </c>
      <c r="G3434" s="1" t="s">
        <v>8545</v>
      </c>
      <c r="H3434" s="1" t="s">
        <v>11700</v>
      </c>
      <c r="I3434" s="1">
        <v>2006.0</v>
      </c>
      <c r="J3434" s="1" t="s">
        <v>8547</v>
      </c>
      <c r="K3434" s="1" t="s">
        <v>662</v>
      </c>
      <c r="L3434" s="1" t="s">
        <v>9215</v>
      </c>
      <c r="M3434" s="1" t="s">
        <v>22216</v>
      </c>
    </row>
    <row r="3435">
      <c r="A3435" s="1" t="s">
        <v>22217</v>
      </c>
      <c r="B3435" s="1" t="s">
        <v>6</v>
      </c>
      <c r="C3435" s="1" t="s">
        <v>4131</v>
      </c>
      <c r="D3435" s="1"/>
      <c r="E3435" s="1" t="s">
        <v>22218</v>
      </c>
      <c r="F3435" s="1" t="s">
        <v>9243</v>
      </c>
      <c r="G3435" s="1" t="s">
        <v>8611</v>
      </c>
      <c r="H3435" s="1" t="s">
        <v>9244</v>
      </c>
      <c r="I3435" s="1">
        <v>2016.0</v>
      </c>
      <c r="J3435" s="1" t="s">
        <v>8680</v>
      </c>
      <c r="K3435" s="1" t="s">
        <v>589</v>
      </c>
      <c r="L3435" s="1" t="s">
        <v>8646</v>
      </c>
      <c r="M3435" s="1" t="s">
        <v>22219</v>
      </c>
    </row>
    <row r="3436">
      <c r="A3436" s="1" t="s">
        <v>22220</v>
      </c>
      <c r="B3436" s="1" t="s">
        <v>6</v>
      </c>
      <c r="C3436" s="1" t="s">
        <v>4132</v>
      </c>
      <c r="D3436" s="1"/>
      <c r="E3436" s="1" t="s">
        <v>22221</v>
      </c>
      <c r="F3436" s="1" t="s">
        <v>22222</v>
      </c>
      <c r="G3436" s="1" t="s">
        <v>8545</v>
      </c>
      <c r="H3436" s="1" t="s">
        <v>10127</v>
      </c>
      <c r="I3436" s="1">
        <v>2019.0</v>
      </c>
      <c r="J3436" s="1" t="s">
        <v>8547</v>
      </c>
      <c r="K3436" s="1" t="s">
        <v>602</v>
      </c>
      <c r="L3436" s="1" t="s">
        <v>9084</v>
      </c>
      <c r="M3436" s="1" t="s">
        <v>22223</v>
      </c>
    </row>
    <row r="3437">
      <c r="A3437" s="1" t="s">
        <v>22224</v>
      </c>
      <c r="B3437" s="1" t="s">
        <v>6</v>
      </c>
      <c r="C3437" s="1" t="s">
        <v>4133</v>
      </c>
      <c r="D3437" s="1"/>
      <c r="E3437" s="1" t="s">
        <v>22225</v>
      </c>
      <c r="F3437" s="1" t="s">
        <v>22226</v>
      </c>
      <c r="G3437" s="1" t="s">
        <v>22227</v>
      </c>
      <c r="H3437" s="1" t="s">
        <v>14013</v>
      </c>
      <c r="I3437" s="1">
        <v>2018.0</v>
      </c>
      <c r="J3437" s="1" t="s">
        <v>8547</v>
      </c>
      <c r="K3437" s="1" t="s">
        <v>538</v>
      </c>
      <c r="L3437" s="1" t="s">
        <v>8620</v>
      </c>
      <c r="M3437" s="1" t="s">
        <v>22228</v>
      </c>
    </row>
    <row r="3438">
      <c r="A3438" s="1" t="s">
        <v>22229</v>
      </c>
      <c r="B3438" s="1" t="s">
        <v>7</v>
      </c>
      <c r="C3438" s="1" t="s">
        <v>4134</v>
      </c>
      <c r="H3438" s="1" t="s">
        <v>10217</v>
      </c>
      <c r="I3438" s="1">
        <v>2014.0</v>
      </c>
      <c r="J3438" s="1" t="s">
        <v>8613</v>
      </c>
      <c r="K3438" s="1" t="s">
        <v>536</v>
      </c>
      <c r="L3438" s="1" t="s">
        <v>10118</v>
      </c>
      <c r="M3438" s="1" t="s">
        <v>22230</v>
      </c>
    </row>
    <row r="3439">
      <c r="A3439" s="1" t="s">
        <v>22231</v>
      </c>
      <c r="B3439" s="1" t="s">
        <v>6</v>
      </c>
      <c r="C3439" s="1" t="s">
        <v>4135</v>
      </c>
      <c r="D3439" s="1"/>
      <c r="E3439" s="1" t="s">
        <v>22232</v>
      </c>
      <c r="F3439" s="1" t="s">
        <v>22233</v>
      </c>
      <c r="G3439" s="1" t="s">
        <v>22234</v>
      </c>
      <c r="H3439" s="1" t="s">
        <v>10683</v>
      </c>
      <c r="I3439" s="1">
        <v>2012.0</v>
      </c>
      <c r="J3439" s="1" t="s">
        <v>8515</v>
      </c>
      <c r="K3439" s="1" t="s">
        <v>700</v>
      </c>
      <c r="L3439" s="1" t="s">
        <v>8626</v>
      </c>
      <c r="M3439" s="1" t="s">
        <v>22235</v>
      </c>
    </row>
    <row r="3440">
      <c r="A3440" s="1" t="s">
        <v>22236</v>
      </c>
      <c r="B3440" s="1" t="s">
        <v>7</v>
      </c>
      <c r="C3440" s="1" t="s">
        <v>4136</v>
      </c>
      <c r="F3440" s="1" t="s">
        <v>22237</v>
      </c>
      <c r="G3440" s="1" t="s">
        <v>22238</v>
      </c>
      <c r="H3440" s="1" t="s">
        <v>9525</v>
      </c>
      <c r="I3440" s="1">
        <v>2018.0</v>
      </c>
      <c r="J3440" s="1" t="s">
        <v>9076</v>
      </c>
      <c r="K3440" s="1" t="s">
        <v>571</v>
      </c>
      <c r="L3440" s="1" t="s">
        <v>9093</v>
      </c>
      <c r="M3440" s="1" t="s">
        <v>22239</v>
      </c>
    </row>
    <row r="3441">
      <c r="A3441" s="1" t="s">
        <v>22240</v>
      </c>
      <c r="B3441" s="1" t="s">
        <v>7</v>
      </c>
      <c r="C3441" s="1" t="s">
        <v>4137</v>
      </c>
      <c r="F3441" s="1" t="s">
        <v>22241</v>
      </c>
      <c r="H3441" s="1" t="s">
        <v>19612</v>
      </c>
      <c r="I3441" s="1">
        <v>2020.0</v>
      </c>
      <c r="J3441" s="1" t="s">
        <v>8807</v>
      </c>
      <c r="K3441" s="1" t="s">
        <v>571</v>
      </c>
      <c r="L3441" s="1" t="s">
        <v>14759</v>
      </c>
      <c r="M3441" s="1" t="s">
        <v>22242</v>
      </c>
    </row>
    <row r="3442">
      <c r="A3442" s="1" t="s">
        <v>22243</v>
      </c>
      <c r="B3442" s="1" t="s">
        <v>7</v>
      </c>
      <c r="C3442" s="1" t="s">
        <v>4138</v>
      </c>
      <c r="F3442" s="1" t="s">
        <v>22244</v>
      </c>
      <c r="G3442" s="1" t="s">
        <v>10496</v>
      </c>
      <c r="H3442" s="1" t="s">
        <v>19902</v>
      </c>
      <c r="I3442" s="1">
        <v>2003.0</v>
      </c>
      <c r="J3442" s="1" t="s">
        <v>8547</v>
      </c>
      <c r="K3442" s="1" t="s">
        <v>2108</v>
      </c>
      <c r="L3442" s="1" t="s">
        <v>9779</v>
      </c>
      <c r="M3442" s="1" t="s">
        <v>22245</v>
      </c>
    </row>
    <row r="3443">
      <c r="A3443" s="1" t="s">
        <v>22246</v>
      </c>
      <c r="B3443" s="1" t="s">
        <v>7</v>
      </c>
      <c r="C3443" s="1" t="s">
        <v>4139</v>
      </c>
      <c r="F3443" s="1" t="s">
        <v>22247</v>
      </c>
      <c r="H3443" s="1" t="s">
        <v>19514</v>
      </c>
      <c r="I3443" s="1">
        <v>2020.0</v>
      </c>
      <c r="J3443" s="1" t="s">
        <v>8680</v>
      </c>
      <c r="K3443" s="1" t="s">
        <v>536</v>
      </c>
      <c r="L3443" s="1" t="s">
        <v>10118</v>
      </c>
      <c r="M3443" s="1" t="s">
        <v>22248</v>
      </c>
    </row>
    <row r="3444">
      <c r="A3444" s="1" t="s">
        <v>22249</v>
      </c>
      <c r="B3444" s="1" t="s">
        <v>6</v>
      </c>
      <c r="C3444" s="1" t="s">
        <v>4140</v>
      </c>
      <c r="D3444" s="1"/>
      <c r="E3444" s="1" t="s">
        <v>22250</v>
      </c>
      <c r="F3444" s="1" t="s">
        <v>22251</v>
      </c>
      <c r="G3444" s="1" t="s">
        <v>8545</v>
      </c>
      <c r="H3444" s="1" t="s">
        <v>9017</v>
      </c>
      <c r="I3444" s="1">
        <v>1972.0</v>
      </c>
      <c r="J3444" s="1" t="s">
        <v>8547</v>
      </c>
      <c r="K3444" s="1" t="s">
        <v>879</v>
      </c>
      <c r="L3444" s="1" t="s">
        <v>9784</v>
      </c>
      <c r="M3444" s="1" t="s">
        <v>22252</v>
      </c>
    </row>
    <row r="3445">
      <c r="A3445" s="1" t="s">
        <v>22253</v>
      </c>
      <c r="B3445" s="1" t="s">
        <v>6</v>
      </c>
      <c r="C3445" s="1" t="s">
        <v>4141</v>
      </c>
      <c r="D3445" s="1"/>
      <c r="E3445" s="1" t="s">
        <v>22254</v>
      </c>
      <c r="F3445" s="1" t="s">
        <v>22255</v>
      </c>
      <c r="G3445" s="1" t="s">
        <v>22256</v>
      </c>
      <c r="H3445" s="1" t="s">
        <v>11653</v>
      </c>
      <c r="I3445" s="1">
        <v>2014.0</v>
      </c>
      <c r="J3445" s="1" t="s">
        <v>8493</v>
      </c>
      <c r="K3445" s="1" t="s">
        <v>567</v>
      </c>
      <c r="L3445" s="1" t="s">
        <v>10058</v>
      </c>
      <c r="M3445" s="1" t="s">
        <v>22257</v>
      </c>
    </row>
    <row r="3446">
      <c r="A3446" s="1" t="s">
        <v>22258</v>
      </c>
      <c r="B3446" s="1" t="s">
        <v>6</v>
      </c>
      <c r="C3446" s="1" t="s">
        <v>4142</v>
      </c>
      <c r="F3446" s="1" t="s">
        <v>22259</v>
      </c>
      <c r="H3446" s="1" t="s">
        <v>8690</v>
      </c>
      <c r="I3446" s="1">
        <v>2009.0</v>
      </c>
      <c r="J3446" s="1" t="s">
        <v>9076</v>
      </c>
      <c r="K3446" s="1" t="s">
        <v>1303</v>
      </c>
      <c r="L3446" s="1" t="s">
        <v>9272</v>
      </c>
      <c r="M3446" s="1" t="s">
        <v>22260</v>
      </c>
    </row>
    <row r="3447">
      <c r="A3447" s="1" t="s">
        <v>22261</v>
      </c>
      <c r="B3447" s="1" t="s">
        <v>6</v>
      </c>
      <c r="C3447" s="1" t="s">
        <v>4143</v>
      </c>
      <c r="D3447" s="1"/>
      <c r="E3447" s="1" t="s">
        <v>22262</v>
      </c>
      <c r="F3447" s="1" t="s">
        <v>22263</v>
      </c>
      <c r="H3447" s="1" t="s">
        <v>8690</v>
      </c>
      <c r="I3447" s="1">
        <v>2013.0</v>
      </c>
      <c r="J3447" s="1" t="s">
        <v>9076</v>
      </c>
      <c r="K3447" s="1" t="s">
        <v>1219</v>
      </c>
      <c r="L3447" s="1" t="s">
        <v>9272</v>
      </c>
      <c r="M3447" s="1" t="s">
        <v>22264</v>
      </c>
    </row>
    <row r="3448">
      <c r="A3448" s="1" t="s">
        <v>22265</v>
      </c>
      <c r="B3448" s="1" t="s">
        <v>6</v>
      </c>
      <c r="C3448" s="1" t="s">
        <v>4144</v>
      </c>
      <c r="D3448" s="1"/>
      <c r="E3448" s="1" t="s">
        <v>22262</v>
      </c>
      <c r="F3448" s="1" t="s">
        <v>22266</v>
      </c>
      <c r="H3448" s="1" t="s">
        <v>8690</v>
      </c>
      <c r="I3448" s="1">
        <v>2016.0</v>
      </c>
      <c r="J3448" s="1" t="s">
        <v>8807</v>
      </c>
      <c r="K3448" s="1" t="s">
        <v>1196</v>
      </c>
      <c r="L3448" s="1" t="s">
        <v>9272</v>
      </c>
      <c r="M3448" s="1" t="s">
        <v>22267</v>
      </c>
    </row>
    <row r="3449">
      <c r="A3449" s="1" t="s">
        <v>22268</v>
      </c>
      <c r="B3449" s="1" t="s">
        <v>6</v>
      </c>
      <c r="C3449" s="1" t="s">
        <v>4145</v>
      </c>
      <c r="D3449" s="1"/>
      <c r="E3449" s="1" t="s">
        <v>22269</v>
      </c>
      <c r="F3449" s="1" t="s">
        <v>22259</v>
      </c>
      <c r="H3449" s="1" t="s">
        <v>8690</v>
      </c>
      <c r="I3449" s="1">
        <v>2012.0</v>
      </c>
      <c r="J3449" s="1" t="s">
        <v>9076</v>
      </c>
      <c r="K3449" s="1" t="s">
        <v>1122</v>
      </c>
      <c r="L3449" s="1" t="s">
        <v>9272</v>
      </c>
      <c r="M3449" s="1" t="s">
        <v>22270</v>
      </c>
    </row>
    <row r="3450">
      <c r="A3450" s="1" t="s">
        <v>22271</v>
      </c>
      <c r="B3450" s="1" t="s">
        <v>6</v>
      </c>
      <c r="C3450" s="1" t="s">
        <v>4146</v>
      </c>
      <c r="D3450" s="1"/>
      <c r="E3450" s="1" t="s">
        <v>22269</v>
      </c>
      <c r="F3450" s="1" t="s">
        <v>22272</v>
      </c>
      <c r="G3450" s="1" t="s">
        <v>8545</v>
      </c>
      <c r="H3450" s="1" t="s">
        <v>9336</v>
      </c>
      <c r="I3450" s="1">
        <v>2017.0</v>
      </c>
      <c r="J3450" s="1" t="s">
        <v>9076</v>
      </c>
      <c r="K3450" s="1" t="s">
        <v>1196</v>
      </c>
      <c r="L3450" s="1" t="s">
        <v>9272</v>
      </c>
      <c r="M3450" s="1" t="s">
        <v>22273</v>
      </c>
    </row>
    <row r="3451">
      <c r="A3451" s="1" t="s">
        <v>22274</v>
      </c>
      <c r="B3451" s="1" t="s">
        <v>6</v>
      </c>
      <c r="C3451" s="1" t="s">
        <v>4147</v>
      </c>
      <c r="D3451" s="1"/>
      <c r="E3451" s="1" t="s">
        <v>22269</v>
      </c>
      <c r="F3451" s="1" t="s">
        <v>22275</v>
      </c>
      <c r="H3451" s="1" t="s">
        <v>8690</v>
      </c>
      <c r="I3451" s="1">
        <v>2017.0</v>
      </c>
      <c r="J3451" s="1" t="s">
        <v>9076</v>
      </c>
      <c r="K3451" s="1" t="s">
        <v>1196</v>
      </c>
      <c r="L3451" s="1" t="s">
        <v>9272</v>
      </c>
      <c r="M3451" s="1" t="s">
        <v>22276</v>
      </c>
    </row>
    <row r="3452">
      <c r="A3452" s="1" t="s">
        <v>22277</v>
      </c>
      <c r="B3452" s="1" t="s">
        <v>6</v>
      </c>
      <c r="C3452" s="1" t="s">
        <v>4148</v>
      </c>
      <c r="F3452" s="1" t="s">
        <v>22259</v>
      </c>
      <c r="H3452" s="1" t="s">
        <v>8690</v>
      </c>
      <c r="I3452" s="1">
        <v>2010.0</v>
      </c>
      <c r="J3452" s="1" t="s">
        <v>9076</v>
      </c>
      <c r="K3452" s="1" t="s">
        <v>1303</v>
      </c>
      <c r="L3452" s="1" t="s">
        <v>9272</v>
      </c>
      <c r="M3452" s="1" t="s">
        <v>22278</v>
      </c>
    </row>
    <row r="3453">
      <c r="A3453" s="1" t="s">
        <v>22279</v>
      </c>
      <c r="B3453" s="1" t="s">
        <v>6</v>
      </c>
      <c r="C3453" s="1" t="s">
        <v>4149</v>
      </c>
      <c r="D3453" s="1"/>
      <c r="E3453" s="1" t="s">
        <v>22262</v>
      </c>
      <c r="F3453" s="1" t="s">
        <v>22259</v>
      </c>
      <c r="H3453" s="1" t="s">
        <v>8690</v>
      </c>
      <c r="I3453" s="1">
        <v>2013.0</v>
      </c>
      <c r="J3453" s="1" t="s">
        <v>9076</v>
      </c>
      <c r="K3453" s="1" t="s">
        <v>965</v>
      </c>
      <c r="L3453" s="1" t="s">
        <v>9272</v>
      </c>
      <c r="M3453" s="1" t="s">
        <v>22280</v>
      </c>
    </row>
    <row r="3454">
      <c r="A3454" s="1" t="s">
        <v>22281</v>
      </c>
      <c r="B3454" s="1" t="s">
        <v>6</v>
      </c>
      <c r="C3454" s="1" t="s">
        <v>4150</v>
      </c>
      <c r="D3454" s="1"/>
      <c r="E3454" s="1" t="s">
        <v>20926</v>
      </c>
      <c r="F3454" s="1" t="s">
        <v>22282</v>
      </c>
      <c r="G3454" s="1" t="s">
        <v>8513</v>
      </c>
      <c r="H3454" s="1" t="s">
        <v>15294</v>
      </c>
      <c r="I3454" s="1">
        <v>2015.0</v>
      </c>
      <c r="J3454" s="1" t="s">
        <v>8507</v>
      </c>
      <c r="K3454" s="1" t="s">
        <v>595</v>
      </c>
      <c r="L3454" s="1" t="s">
        <v>8948</v>
      </c>
      <c r="M3454" s="1" t="s">
        <v>22283</v>
      </c>
    </row>
    <row r="3455">
      <c r="A3455" s="1" t="s">
        <v>22284</v>
      </c>
      <c r="B3455" s="1" t="s">
        <v>6</v>
      </c>
      <c r="C3455" s="1" t="s">
        <v>4151</v>
      </c>
      <c r="D3455" s="1"/>
      <c r="E3455" s="1" t="s">
        <v>22285</v>
      </c>
      <c r="F3455" s="1" t="s">
        <v>22286</v>
      </c>
      <c r="G3455" s="1" t="s">
        <v>8545</v>
      </c>
      <c r="H3455" s="1" t="s">
        <v>22287</v>
      </c>
      <c r="I3455" s="1">
        <v>2020.0</v>
      </c>
      <c r="J3455" s="1" t="s">
        <v>8493</v>
      </c>
      <c r="K3455" s="1" t="s">
        <v>705</v>
      </c>
      <c r="L3455" s="1" t="s">
        <v>9784</v>
      </c>
      <c r="M3455" s="1" t="s">
        <v>22288</v>
      </c>
    </row>
    <row r="3456">
      <c r="A3456" s="1" t="s">
        <v>22289</v>
      </c>
      <c r="B3456" s="1" t="s">
        <v>7</v>
      </c>
      <c r="C3456" s="1" t="s">
        <v>4152</v>
      </c>
      <c r="F3456" s="1" t="s">
        <v>22290</v>
      </c>
      <c r="H3456" s="1" t="s">
        <v>22291</v>
      </c>
      <c r="I3456" s="1">
        <v>2019.0</v>
      </c>
      <c r="J3456" s="1" t="s">
        <v>9076</v>
      </c>
      <c r="K3456" s="1" t="s">
        <v>536</v>
      </c>
      <c r="L3456" s="1" t="s">
        <v>9093</v>
      </c>
      <c r="M3456" s="1" t="s">
        <v>22292</v>
      </c>
    </row>
    <row r="3457">
      <c r="A3457" s="1" t="s">
        <v>22293</v>
      </c>
      <c r="B3457" s="1" t="s">
        <v>6</v>
      </c>
      <c r="C3457" s="1" t="s">
        <v>4153</v>
      </c>
      <c r="D3457" s="1"/>
      <c r="E3457" s="1" t="s">
        <v>22294</v>
      </c>
      <c r="F3457" s="1" t="s">
        <v>22295</v>
      </c>
      <c r="G3457" s="1" t="s">
        <v>8545</v>
      </c>
      <c r="H3457" s="1" t="s">
        <v>11700</v>
      </c>
      <c r="I3457" s="1">
        <v>2004.0</v>
      </c>
      <c r="J3457" s="1" t="s">
        <v>8493</v>
      </c>
      <c r="K3457" s="1" t="s">
        <v>559</v>
      </c>
      <c r="L3457" s="1" t="s">
        <v>15278</v>
      </c>
      <c r="M3457" s="1" t="s">
        <v>22296</v>
      </c>
    </row>
    <row r="3458">
      <c r="A3458" s="1" t="s">
        <v>22297</v>
      </c>
      <c r="B3458" s="1" t="s">
        <v>6</v>
      </c>
      <c r="C3458" s="1" t="s">
        <v>4154</v>
      </c>
      <c r="D3458" s="1"/>
      <c r="E3458" s="1" t="s">
        <v>22298</v>
      </c>
      <c r="F3458" s="1" t="s">
        <v>22299</v>
      </c>
      <c r="G3458" s="1" t="s">
        <v>8513</v>
      </c>
      <c r="H3458" s="1" t="s">
        <v>22300</v>
      </c>
      <c r="I3458" s="1">
        <v>2013.0</v>
      </c>
      <c r="J3458" s="1" t="s">
        <v>8645</v>
      </c>
      <c r="K3458" s="1" t="s">
        <v>750</v>
      </c>
      <c r="L3458" s="1" t="s">
        <v>9836</v>
      </c>
      <c r="M3458" s="1" t="s">
        <v>22301</v>
      </c>
    </row>
    <row r="3459">
      <c r="A3459" s="1" t="s">
        <v>22302</v>
      </c>
      <c r="B3459" s="1" t="s">
        <v>6</v>
      </c>
      <c r="C3459" s="1" t="s">
        <v>4155</v>
      </c>
      <c r="D3459" s="1"/>
      <c r="E3459" s="1" t="s">
        <v>22303</v>
      </c>
      <c r="F3459" s="1" t="s">
        <v>22304</v>
      </c>
      <c r="G3459" s="1" t="s">
        <v>8545</v>
      </c>
      <c r="H3459" s="1" t="s">
        <v>11280</v>
      </c>
      <c r="I3459" s="1">
        <v>2019.0</v>
      </c>
      <c r="J3459" s="1" t="s">
        <v>8547</v>
      </c>
      <c r="K3459" s="1" t="s">
        <v>640</v>
      </c>
      <c r="L3459" s="1" t="s">
        <v>8501</v>
      </c>
      <c r="M3459" s="1" t="s">
        <v>22305</v>
      </c>
    </row>
    <row r="3460">
      <c r="A3460" s="1" t="s">
        <v>22306</v>
      </c>
      <c r="B3460" s="1" t="s">
        <v>6</v>
      </c>
      <c r="C3460" s="1" t="s">
        <v>4156</v>
      </c>
      <c r="D3460" s="1"/>
      <c r="E3460" s="1" t="s">
        <v>22307</v>
      </c>
      <c r="F3460" s="1" t="s">
        <v>22308</v>
      </c>
      <c r="G3460" s="1" t="s">
        <v>8513</v>
      </c>
      <c r="H3460" s="1" t="s">
        <v>9609</v>
      </c>
      <c r="I3460" s="1">
        <v>2017.0</v>
      </c>
      <c r="J3460" s="1" t="s">
        <v>8507</v>
      </c>
      <c r="K3460" s="1" t="s">
        <v>528</v>
      </c>
      <c r="L3460" s="1" t="s">
        <v>9002</v>
      </c>
      <c r="M3460" s="1" t="s">
        <v>22309</v>
      </c>
    </row>
    <row r="3461">
      <c r="A3461" s="1" t="s">
        <v>22310</v>
      </c>
      <c r="B3461" s="1" t="s">
        <v>6</v>
      </c>
      <c r="C3461" s="1" t="s">
        <v>4157</v>
      </c>
      <c r="D3461" s="1"/>
      <c r="E3461" s="1" t="s">
        <v>22311</v>
      </c>
      <c r="F3461" s="1" t="s">
        <v>22312</v>
      </c>
      <c r="G3461" s="1" t="s">
        <v>8545</v>
      </c>
      <c r="H3461" s="1" t="s">
        <v>9214</v>
      </c>
      <c r="I3461" s="1">
        <v>2003.0</v>
      </c>
      <c r="J3461" s="1" t="s">
        <v>8547</v>
      </c>
      <c r="K3461" s="1" t="s">
        <v>890</v>
      </c>
      <c r="L3461" s="1" t="s">
        <v>8590</v>
      </c>
      <c r="M3461" s="1" t="s">
        <v>22313</v>
      </c>
    </row>
    <row r="3462">
      <c r="A3462" s="1" t="s">
        <v>22314</v>
      </c>
      <c r="B3462" s="1" t="s">
        <v>6</v>
      </c>
      <c r="C3462" s="1" t="s">
        <v>4158</v>
      </c>
      <c r="D3462" s="1"/>
      <c r="E3462" s="1" t="s">
        <v>21669</v>
      </c>
      <c r="F3462" s="1" t="s">
        <v>22315</v>
      </c>
      <c r="G3462" s="1" t="s">
        <v>8545</v>
      </c>
      <c r="H3462" s="1" t="s">
        <v>10212</v>
      </c>
      <c r="I3462" s="1">
        <v>1998.0</v>
      </c>
      <c r="J3462" s="1" t="s">
        <v>8547</v>
      </c>
      <c r="K3462" s="1" t="s">
        <v>2440</v>
      </c>
      <c r="L3462" s="1" t="s">
        <v>8709</v>
      </c>
      <c r="M3462" s="1" t="s">
        <v>22316</v>
      </c>
    </row>
    <row r="3463">
      <c r="A3463" s="1" t="s">
        <v>22317</v>
      </c>
      <c r="B3463" s="1" t="s">
        <v>6</v>
      </c>
      <c r="C3463" s="1" t="s">
        <v>4159</v>
      </c>
      <c r="D3463" s="1"/>
      <c r="E3463" s="1" t="s">
        <v>22318</v>
      </c>
      <c r="F3463" s="1" t="s">
        <v>22319</v>
      </c>
      <c r="G3463" s="1" t="s">
        <v>8545</v>
      </c>
      <c r="H3463" s="1" t="s">
        <v>9017</v>
      </c>
      <c r="I3463" s="1">
        <v>2017.0</v>
      </c>
      <c r="J3463" s="1" t="s">
        <v>8493</v>
      </c>
      <c r="K3463" s="1" t="s">
        <v>705</v>
      </c>
      <c r="L3463" s="1" t="s">
        <v>8620</v>
      </c>
      <c r="M3463" s="1" t="s">
        <v>22320</v>
      </c>
    </row>
    <row r="3464">
      <c r="A3464" s="1" t="s">
        <v>22321</v>
      </c>
      <c r="B3464" s="1" t="s">
        <v>7</v>
      </c>
      <c r="C3464" s="1" t="s">
        <v>4160</v>
      </c>
      <c r="F3464" s="1" t="s">
        <v>22322</v>
      </c>
      <c r="G3464" s="1" t="s">
        <v>8513</v>
      </c>
      <c r="H3464" s="1" t="s">
        <v>14236</v>
      </c>
      <c r="I3464" s="1">
        <v>2016.0</v>
      </c>
      <c r="J3464" s="1" t="s">
        <v>9076</v>
      </c>
      <c r="K3464" s="1" t="s">
        <v>536</v>
      </c>
      <c r="L3464" s="1" t="s">
        <v>9093</v>
      </c>
      <c r="M3464" s="1" t="s">
        <v>22323</v>
      </c>
    </row>
    <row r="3465">
      <c r="A3465" s="1" t="s">
        <v>22324</v>
      </c>
      <c r="B3465" s="1" t="s">
        <v>7</v>
      </c>
      <c r="C3465" s="1" t="s">
        <v>4161</v>
      </c>
      <c r="F3465" s="1" t="s">
        <v>22325</v>
      </c>
      <c r="H3465" s="1" t="s">
        <v>22326</v>
      </c>
      <c r="I3465" s="1">
        <v>2018.0</v>
      </c>
      <c r="J3465" s="1" t="s">
        <v>9076</v>
      </c>
      <c r="K3465" s="1" t="s">
        <v>536</v>
      </c>
      <c r="L3465" s="1" t="s">
        <v>9093</v>
      </c>
      <c r="M3465" s="1" t="s">
        <v>22327</v>
      </c>
    </row>
    <row r="3466">
      <c r="A3466" s="1" t="s">
        <v>22328</v>
      </c>
      <c r="B3466" s="1" t="s">
        <v>6</v>
      </c>
      <c r="C3466" s="1" t="s">
        <v>4162</v>
      </c>
      <c r="D3466" s="1"/>
      <c r="E3466" s="1" t="s">
        <v>22329</v>
      </c>
      <c r="F3466" s="1" t="s">
        <v>22330</v>
      </c>
      <c r="G3466" s="1" t="s">
        <v>19488</v>
      </c>
      <c r="H3466" s="1" t="s">
        <v>10212</v>
      </c>
      <c r="I3466" s="1">
        <v>2004.0</v>
      </c>
      <c r="J3466" s="1" t="s">
        <v>8507</v>
      </c>
      <c r="K3466" s="1" t="s">
        <v>576</v>
      </c>
      <c r="L3466" s="1" t="s">
        <v>10937</v>
      </c>
      <c r="M3466" s="1" t="s">
        <v>22331</v>
      </c>
    </row>
    <row r="3467">
      <c r="A3467" s="1" t="s">
        <v>22332</v>
      </c>
      <c r="B3467" s="1" t="s">
        <v>6</v>
      </c>
      <c r="C3467" s="1" t="s">
        <v>4163</v>
      </c>
      <c r="D3467" s="1"/>
      <c r="E3467" s="1" t="s">
        <v>22333</v>
      </c>
      <c r="F3467" s="1" t="s">
        <v>22334</v>
      </c>
      <c r="G3467" s="1" t="s">
        <v>9265</v>
      </c>
      <c r="H3467" s="1" t="s">
        <v>12097</v>
      </c>
      <c r="I3467" s="1">
        <v>2010.0</v>
      </c>
      <c r="J3467" s="1" t="s">
        <v>9076</v>
      </c>
      <c r="K3467" s="1" t="s">
        <v>1034</v>
      </c>
      <c r="L3467" s="1" t="s">
        <v>9104</v>
      </c>
      <c r="M3467" s="1" t="s">
        <v>22335</v>
      </c>
    </row>
    <row r="3468">
      <c r="A3468" s="1" t="s">
        <v>22336</v>
      </c>
      <c r="B3468" s="1" t="s">
        <v>6</v>
      </c>
      <c r="C3468" s="1" t="s">
        <v>4164</v>
      </c>
      <c r="D3468" s="1"/>
      <c r="E3468" s="1" t="s">
        <v>22337</v>
      </c>
      <c r="F3468" s="1" t="s">
        <v>22338</v>
      </c>
      <c r="G3468" s="1" t="s">
        <v>8513</v>
      </c>
      <c r="H3468" s="1" t="s">
        <v>22339</v>
      </c>
      <c r="I3468" s="1">
        <v>2010.0</v>
      </c>
      <c r="J3468" s="1" t="s">
        <v>8613</v>
      </c>
      <c r="K3468" s="1" t="s">
        <v>834</v>
      </c>
      <c r="L3468" s="1" t="s">
        <v>9104</v>
      </c>
      <c r="M3468" s="1" t="s">
        <v>22340</v>
      </c>
    </row>
    <row r="3469">
      <c r="A3469" s="1" t="s">
        <v>22341</v>
      </c>
      <c r="B3469" s="1" t="s">
        <v>6</v>
      </c>
      <c r="C3469" s="1" t="s">
        <v>4165</v>
      </c>
      <c r="D3469" s="1"/>
      <c r="E3469" s="1" t="s">
        <v>22342</v>
      </c>
      <c r="F3469" s="1" t="s">
        <v>22343</v>
      </c>
      <c r="G3469" s="1" t="s">
        <v>8513</v>
      </c>
      <c r="H3469" s="1" t="s">
        <v>22344</v>
      </c>
      <c r="I3469" s="1">
        <v>2016.0</v>
      </c>
      <c r="J3469" s="1" t="s">
        <v>8613</v>
      </c>
      <c r="K3469" s="1" t="s">
        <v>2436</v>
      </c>
      <c r="L3469" s="1" t="s">
        <v>9104</v>
      </c>
      <c r="M3469" s="1" t="s">
        <v>22345</v>
      </c>
    </row>
    <row r="3470">
      <c r="A3470" s="1" t="s">
        <v>22346</v>
      </c>
      <c r="B3470" s="1" t="s">
        <v>6</v>
      </c>
      <c r="C3470" s="1" t="s">
        <v>4166</v>
      </c>
      <c r="D3470" s="1"/>
      <c r="E3470" s="1" t="s">
        <v>22347</v>
      </c>
      <c r="F3470" s="1" t="s">
        <v>22348</v>
      </c>
      <c r="G3470" s="1" t="s">
        <v>22349</v>
      </c>
      <c r="H3470" s="1" t="s">
        <v>20430</v>
      </c>
      <c r="I3470" s="1">
        <v>2017.0</v>
      </c>
      <c r="J3470" s="1" t="s">
        <v>8613</v>
      </c>
      <c r="K3470" s="1" t="s">
        <v>602</v>
      </c>
      <c r="L3470" s="1" t="s">
        <v>8992</v>
      </c>
      <c r="M3470" s="1" t="s">
        <v>22350</v>
      </c>
    </row>
    <row r="3471">
      <c r="A3471" s="1" t="s">
        <v>22351</v>
      </c>
      <c r="B3471" s="1" t="s">
        <v>6</v>
      </c>
      <c r="C3471" s="1" t="s">
        <v>4167</v>
      </c>
      <c r="D3471" s="1"/>
      <c r="E3471" s="1" t="s">
        <v>9150</v>
      </c>
      <c r="F3471" s="1" t="s">
        <v>22352</v>
      </c>
      <c r="G3471" s="1" t="s">
        <v>8678</v>
      </c>
      <c r="H3471" s="1" t="s">
        <v>11179</v>
      </c>
      <c r="I3471" s="1">
        <v>2018.0</v>
      </c>
      <c r="J3471" s="1" t="s">
        <v>8547</v>
      </c>
      <c r="K3471" s="1" t="s">
        <v>599</v>
      </c>
      <c r="L3471" s="1" t="s">
        <v>8508</v>
      </c>
      <c r="M3471" s="1" t="s">
        <v>22353</v>
      </c>
    </row>
    <row r="3472">
      <c r="A3472" s="1" t="s">
        <v>22354</v>
      </c>
      <c r="B3472" s="1" t="s">
        <v>6</v>
      </c>
      <c r="C3472" s="1" t="s">
        <v>4168</v>
      </c>
      <c r="D3472" s="1"/>
      <c r="E3472" s="1" t="s">
        <v>22355</v>
      </c>
      <c r="F3472" s="1" t="s">
        <v>22356</v>
      </c>
      <c r="H3472" s="1" t="s">
        <v>12097</v>
      </c>
      <c r="I3472" s="1">
        <v>2017.0</v>
      </c>
      <c r="J3472" s="1" t="s">
        <v>8547</v>
      </c>
      <c r="K3472" s="1" t="s">
        <v>876</v>
      </c>
      <c r="L3472" s="1" t="s">
        <v>8681</v>
      </c>
      <c r="M3472" s="1" t="s">
        <v>22357</v>
      </c>
    </row>
    <row r="3473">
      <c r="A3473" s="1" t="s">
        <v>22358</v>
      </c>
      <c r="B3473" s="1" t="s">
        <v>6</v>
      </c>
      <c r="C3473" s="1" t="s">
        <v>4169</v>
      </c>
      <c r="D3473" s="1"/>
      <c r="E3473" s="1" t="s">
        <v>22359</v>
      </c>
      <c r="F3473" s="1" t="s">
        <v>22360</v>
      </c>
      <c r="G3473" s="1" t="s">
        <v>8545</v>
      </c>
      <c r="H3473" s="1" t="s">
        <v>8980</v>
      </c>
      <c r="I3473" s="1">
        <v>2009.0</v>
      </c>
      <c r="J3473" s="1" t="s">
        <v>8547</v>
      </c>
      <c r="K3473" s="1" t="s">
        <v>1021</v>
      </c>
      <c r="L3473" s="1" t="s">
        <v>9084</v>
      </c>
      <c r="M3473" s="1" t="s">
        <v>22361</v>
      </c>
    </row>
    <row r="3474">
      <c r="A3474" s="1" t="s">
        <v>22362</v>
      </c>
      <c r="B3474" s="1" t="s">
        <v>7</v>
      </c>
      <c r="C3474" s="1" t="s">
        <v>4170</v>
      </c>
      <c r="F3474" s="1" t="s">
        <v>22363</v>
      </c>
      <c r="G3474" s="1" t="s">
        <v>8638</v>
      </c>
      <c r="H3474" s="1" t="s">
        <v>12911</v>
      </c>
      <c r="I3474" s="1">
        <v>2013.0</v>
      </c>
      <c r="J3474" s="1" t="s">
        <v>8493</v>
      </c>
      <c r="K3474" s="1" t="s">
        <v>536</v>
      </c>
      <c r="L3474" s="1" t="s">
        <v>11078</v>
      </c>
      <c r="M3474" s="1" t="s">
        <v>22364</v>
      </c>
    </row>
    <row r="3475">
      <c r="A3475" s="1" t="s">
        <v>22365</v>
      </c>
      <c r="B3475" s="1" t="s">
        <v>7</v>
      </c>
      <c r="C3475" s="1" t="s">
        <v>4171</v>
      </c>
      <c r="D3475" s="1"/>
      <c r="E3475" s="1" t="s">
        <v>22366</v>
      </c>
      <c r="F3475" s="1" t="s">
        <v>22367</v>
      </c>
      <c r="G3475" s="1" t="s">
        <v>8638</v>
      </c>
      <c r="H3475" s="1" t="s">
        <v>22368</v>
      </c>
      <c r="I3475" s="1">
        <v>2016.0</v>
      </c>
      <c r="J3475" s="1" t="s">
        <v>8547</v>
      </c>
      <c r="K3475" s="1" t="s">
        <v>571</v>
      </c>
      <c r="L3475" s="1" t="s">
        <v>8640</v>
      </c>
      <c r="M3475" s="1" t="s">
        <v>22369</v>
      </c>
    </row>
    <row r="3476">
      <c r="A3476" s="1" t="s">
        <v>22370</v>
      </c>
      <c r="B3476" s="1" t="s">
        <v>6</v>
      </c>
      <c r="C3476" s="1" t="s">
        <v>4172</v>
      </c>
      <c r="D3476" s="1"/>
      <c r="E3476" s="1" t="s">
        <v>12629</v>
      </c>
      <c r="F3476" s="1" t="s">
        <v>22371</v>
      </c>
      <c r="G3476" s="1" t="s">
        <v>8611</v>
      </c>
      <c r="H3476" s="1" t="s">
        <v>22372</v>
      </c>
      <c r="I3476" s="1">
        <v>1998.0</v>
      </c>
      <c r="J3476" s="1" t="s">
        <v>8507</v>
      </c>
      <c r="K3476" s="1" t="s">
        <v>538</v>
      </c>
      <c r="L3476" s="1" t="s">
        <v>8928</v>
      </c>
      <c r="M3476" s="1" t="s">
        <v>22373</v>
      </c>
    </row>
    <row r="3477">
      <c r="A3477" s="1" t="s">
        <v>22374</v>
      </c>
      <c r="B3477" s="1" t="s">
        <v>7</v>
      </c>
      <c r="C3477" s="1" t="s">
        <v>4173</v>
      </c>
      <c r="F3477" s="1" t="s">
        <v>22375</v>
      </c>
      <c r="G3477" s="1" t="s">
        <v>8527</v>
      </c>
      <c r="H3477" s="1" t="s">
        <v>17217</v>
      </c>
      <c r="I3477" s="1">
        <v>2014.0</v>
      </c>
      <c r="J3477" s="1" t="s">
        <v>8547</v>
      </c>
      <c r="K3477" s="1" t="s">
        <v>536</v>
      </c>
      <c r="L3477" s="1" t="s">
        <v>8788</v>
      </c>
      <c r="M3477" s="1" t="s">
        <v>22376</v>
      </c>
    </row>
    <row r="3478">
      <c r="A3478" s="1" t="s">
        <v>22377</v>
      </c>
      <c r="B3478" s="1" t="s">
        <v>6</v>
      </c>
      <c r="C3478" s="1" t="s">
        <v>4174</v>
      </c>
      <c r="D3478" s="1"/>
      <c r="E3478" s="1" t="s">
        <v>22378</v>
      </c>
      <c r="F3478" s="1" t="s">
        <v>22379</v>
      </c>
      <c r="G3478" s="1" t="s">
        <v>8527</v>
      </c>
      <c r="H3478" s="1" t="s">
        <v>8729</v>
      </c>
      <c r="I3478" s="1">
        <v>2012.0</v>
      </c>
      <c r="J3478" s="1" t="s">
        <v>8493</v>
      </c>
      <c r="K3478" s="1" t="s">
        <v>569</v>
      </c>
      <c r="L3478" s="1" t="s">
        <v>8709</v>
      </c>
      <c r="M3478" s="1" t="s">
        <v>22380</v>
      </c>
    </row>
    <row r="3479">
      <c r="A3479" s="1" t="s">
        <v>22381</v>
      </c>
      <c r="B3479" s="1" t="s">
        <v>6</v>
      </c>
      <c r="C3479" s="1" t="s">
        <v>4175</v>
      </c>
      <c r="D3479" s="1"/>
      <c r="E3479" s="1" t="s">
        <v>15974</v>
      </c>
      <c r="F3479" s="1" t="s">
        <v>22382</v>
      </c>
      <c r="G3479" s="1" t="s">
        <v>8545</v>
      </c>
      <c r="H3479" s="1" t="s">
        <v>9287</v>
      </c>
      <c r="I3479" s="1">
        <v>2000.0</v>
      </c>
      <c r="J3479" s="1" t="s">
        <v>8613</v>
      </c>
      <c r="K3479" s="1" t="s">
        <v>554</v>
      </c>
      <c r="L3479" s="1" t="s">
        <v>8681</v>
      </c>
      <c r="M3479" s="1" t="s">
        <v>22383</v>
      </c>
    </row>
    <row r="3480">
      <c r="A3480" s="1" t="s">
        <v>22384</v>
      </c>
      <c r="B3480" s="1" t="s">
        <v>6</v>
      </c>
      <c r="C3480" s="1" t="s">
        <v>4176</v>
      </c>
      <c r="D3480" s="1"/>
      <c r="E3480" s="1" t="s">
        <v>22385</v>
      </c>
      <c r="F3480" s="1" t="s">
        <v>22386</v>
      </c>
      <c r="G3480" s="1" t="s">
        <v>8545</v>
      </c>
      <c r="H3480" s="1" t="s">
        <v>9214</v>
      </c>
      <c r="I3480" s="1">
        <v>2005.0</v>
      </c>
      <c r="J3480" s="1" t="s">
        <v>8547</v>
      </c>
      <c r="K3480" s="1" t="s">
        <v>1312</v>
      </c>
      <c r="L3480" s="1" t="s">
        <v>9215</v>
      </c>
      <c r="M3480" s="1" t="s">
        <v>22387</v>
      </c>
    </row>
    <row r="3481">
      <c r="A3481" s="1" t="s">
        <v>22388</v>
      </c>
      <c r="B3481" s="1" t="s">
        <v>6</v>
      </c>
      <c r="C3481" s="1" t="s">
        <v>4177</v>
      </c>
      <c r="D3481" s="1"/>
      <c r="E3481" s="1" t="s">
        <v>22389</v>
      </c>
      <c r="F3481" s="1" t="s">
        <v>22390</v>
      </c>
      <c r="G3481" s="1" t="s">
        <v>8545</v>
      </c>
      <c r="H3481" s="1" t="s">
        <v>9214</v>
      </c>
      <c r="I3481" s="1">
        <v>2016.0</v>
      </c>
      <c r="J3481" s="1" t="s">
        <v>8507</v>
      </c>
      <c r="K3481" s="1" t="s">
        <v>559</v>
      </c>
      <c r="L3481" s="1" t="s">
        <v>8724</v>
      </c>
      <c r="M3481" s="1" t="s">
        <v>22391</v>
      </c>
    </row>
    <row r="3482">
      <c r="A3482" s="1" t="s">
        <v>22392</v>
      </c>
      <c r="B3482" s="1" t="s">
        <v>6</v>
      </c>
      <c r="C3482" s="1" t="s">
        <v>4178</v>
      </c>
      <c r="D3482" s="1"/>
      <c r="E3482" s="1" t="s">
        <v>22393</v>
      </c>
      <c r="F3482" s="1" t="s">
        <v>22394</v>
      </c>
      <c r="G3482" s="1" t="s">
        <v>8513</v>
      </c>
      <c r="H3482" s="1" t="s">
        <v>22395</v>
      </c>
      <c r="I3482" s="1">
        <v>2017.0</v>
      </c>
      <c r="J3482" s="1" t="s">
        <v>8493</v>
      </c>
      <c r="K3482" s="1" t="s">
        <v>1442</v>
      </c>
      <c r="L3482" s="1" t="s">
        <v>11955</v>
      </c>
      <c r="M3482" s="1" t="s">
        <v>22396</v>
      </c>
    </row>
    <row r="3483">
      <c r="A3483" s="1" t="s">
        <v>22397</v>
      </c>
      <c r="B3483" s="1" t="s">
        <v>6</v>
      </c>
      <c r="C3483" s="1" t="s">
        <v>4179</v>
      </c>
      <c r="D3483" s="1"/>
      <c r="E3483" s="1" t="s">
        <v>14070</v>
      </c>
      <c r="F3483" s="1" t="s">
        <v>22398</v>
      </c>
      <c r="G3483" s="1" t="s">
        <v>8545</v>
      </c>
      <c r="H3483" s="1" t="s">
        <v>18758</v>
      </c>
      <c r="I3483" s="1">
        <v>2001.0</v>
      </c>
      <c r="J3483" s="1" t="s">
        <v>8613</v>
      </c>
      <c r="K3483" s="1" t="s">
        <v>869</v>
      </c>
      <c r="L3483" s="1" t="s">
        <v>9930</v>
      </c>
      <c r="M3483" s="1" t="s">
        <v>22399</v>
      </c>
    </row>
    <row r="3484">
      <c r="A3484" s="1" t="s">
        <v>22400</v>
      </c>
      <c r="B3484" s="1" t="s">
        <v>6</v>
      </c>
      <c r="C3484" s="1" t="s">
        <v>4180</v>
      </c>
      <c r="D3484" s="1"/>
      <c r="E3484" s="1" t="s">
        <v>22401</v>
      </c>
      <c r="F3484" s="1" t="s">
        <v>22402</v>
      </c>
      <c r="G3484" s="1" t="s">
        <v>8545</v>
      </c>
      <c r="H3484" s="1" t="s">
        <v>8965</v>
      </c>
      <c r="I3484" s="1">
        <v>2004.0</v>
      </c>
      <c r="J3484" s="1" t="s">
        <v>8613</v>
      </c>
      <c r="K3484" s="1" t="s">
        <v>1312</v>
      </c>
      <c r="L3484" s="1" t="s">
        <v>9784</v>
      </c>
      <c r="M3484" s="1" t="s">
        <v>22403</v>
      </c>
    </row>
    <row r="3485">
      <c r="A3485" s="1" t="s">
        <v>22404</v>
      </c>
      <c r="B3485" s="1" t="s">
        <v>7</v>
      </c>
      <c r="C3485" s="1" t="s">
        <v>4181</v>
      </c>
      <c r="F3485" s="1" t="s">
        <v>22405</v>
      </c>
      <c r="G3485" s="1" t="s">
        <v>8513</v>
      </c>
      <c r="H3485" s="1" t="s">
        <v>18150</v>
      </c>
      <c r="I3485" s="1">
        <v>2019.0</v>
      </c>
      <c r="J3485" s="1" t="s">
        <v>8547</v>
      </c>
      <c r="K3485" s="1" t="s">
        <v>536</v>
      </c>
      <c r="L3485" s="1" t="s">
        <v>19227</v>
      </c>
      <c r="M3485" s="1" t="s">
        <v>22406</v>
      </c>
    </row>
    <row r="3486">
      <c r="A3486" s="1" t="s">
        <v>22407</v>
      </c>
      <c r="B3486" s="1" t="s">
        <v>6</v>
      </c>
      <c r="C3486" s="1" t="s">
        <v>4182</v>
      </c>
      <c r="D3486" s="1"/>
      <c r="E3486" s="1" t="s">
        <v>22408</v>
      </c>
      <c r="F3486" s="1" t="s">
        <v>22409</v>
      </c>
      <c r="H3486" s="1" t="s">
        <v>11332</v>
      </c>
      <c r="I3486" s="1">
        <v>2019.0</v>
      </c>
      <c r="J3486" s="1" t="s">
        <v>8493</v>
      </c>
      <c r="K3486" s="1" t="s">
        <v>573</v>
      </c>
      <c r="L3486" s="1" t="s">
        <v>8646</v>
      </c>
      <c r="M3486" s="1" t="s">
        <v>22410</v>
      </c>
    </row>
    <row r="3487">
      <c r="A3487" s="1" t="s">
        <v>22411</v>
      </c>
      <c r="B3487" s="1" t="s">
        <v>6</v>
      </c>
      <c r="C3487" s="1" t="s">
        <v>4183</v>
      </c>
      <c r="D3487" s="1"/>
      <c r="E3487" s="1" t="s">
        <v>22412</v>
      </c>
      <c r="F3487" s="1" t="s">
        <v>22413</v>
      </c>
      <c r="G3487" s="1" t="s">
        <v>8990</v>
      </c>
      <c r="H3487" s="1" t="s">
        <v>13761</v>
      </c>
      <c r="I3487" s="1">
        <v>2016.0</v>
      </c>
      <c r="J3487" s="1" t="s">
        <v>8493</v>
      </c>
      <c r="K3487" s="1" t="s">
        <v>584</v>
      </c>
      <c r="L3487" s="1" t="s">
        <v>8724</v>
      </c>
      <c r="M3487" s="1" t="s">
        <v>22414</v>
      </c>
    </row>
    <row r="3488">
      <c r="A3488" s="1" t="s">
        <v>22415</v>
      </c>
      <c r="B3488" s="1" t="s">
        <v>6</v>
      </c>
      <c r="C3488" s="1" t="s">
        <v>4184</v>
      </c>
      <c r="D3488" s="1"/>
      <c r="E3488" s="1" t="s">
        <v>22416</v>
      </c>
      <c r="G3488" s="1" t="s">
        <v>8513</v>
      </c>
      <c r="H3488" s="1" t="s">
        <v>8965</v>
      </c>
      <c r="I3488" s="1">
        <v>2017.0</v>
      </c>
      <c r="J3488" s="1" t="s">
        <v>8507</v>
      </c>
      <c r="K3488" s="1" t="s">
        <v>640</v>
      </c>
      <c r="L3488" s="1" t="s">
        <v>8646</v>
      </c>
      <c r="M3488" s="1" t="s">
        <v>22417</v>
      </c>
    </row>
    <row r="3489">
      <c r="A3489" s="1" t="s">
        <v>22418</v>
      </c>
      <c r="B3489" s="1" t="s">
        <v>6</v>
      </c>
      <c r="C3489" s="1" t="s">
        <v>4185</v>
      </c>
      <c r="D3489" s="1"/>
      <c r="E3489" s="1" t="s">
        <v>22419</v>
      </c>
      <c r="F3489" s="1" t="s">
        <v>22420</v>
      </c>
      <c r="G3489" s="1" t="s">
        <v>8513</v>
      </c>
      <c r="H3489" s="1" t="s">
        <v>8521</v>
      </c>
      <c r="I3489" s="1">
        <v>1987.0</v>
      </c>
      <c r="J3489" s="1" t="s">
        <v>8515</v>
      </c>
      <c r="K3489" s="1" t="s">
        <v>610</v>
      </c>
      <c r="L3489" s="1" t="s">
        <v>17478</v>
      </c>
      <c r="M3489" s="1" t="s">
        <v>22421</v>
      </c>
    </row>
    <row r="3490">
      <c r="A3490" s="1" t="s">
        <v>22422</v>
      </c>
      <c r="B3490" s="1" t="s">
        <v>7</v>
      </c>
      <c r="C3490" s="1" t="s">
        <v>4186</v>
      </c>
      <c r="F3490" s="1" t="s">
        <v>22423</v>
      </c>
      <c r="G3490" s="1" t="s">
        <v>8722</v>
      </c>
      <c r="H3490" s="1" t="s">
        <v>14778</v>
      </c>
      <c r="I3490" s="1">
        <v>2020.0</v>
      </c>
      <c r="J3490" s="1" t="s">
        <v>8493</v>
      </c>
      <c r="K3490" s="1" t="s">
        <v>526</v>
      </c>
      <c r="L3490" s="1" t="s">
        <v>11156</v>
      </c>
      <c r="M3490" s="1" t="s">
        <v>22424</v>
      </c>
    </row>
    <row r="3491">
      <c r="A3491" s="1" t="s">
        <v>22425</v>
      </c>
      <c r="B3491" s="1" t="s">
        <v>6</v>
      </c>
      <c r="C3491" s="1" t="s">
        <v>4187</v>
      </c>
      <c r="D3491" s="1"/>
      <c r="E3491" s="1" t="s">
        <v>22426</v>
      </c>
      <c r="F3491" s="1" t="s">
        <v>22427</v>
      </c>
      <c r="G3491" s="1" t="s">
        <v>8661</v>
      </c>
      <c r="H3491" s="1" t="s">
        <v>9467</v>
      </c>
      <c r="I3491" s="1">
        <v>2016.0</v>
      </c>
      <c r="J3491" s="1" t="s">
        <v>8493</v>
      </c>
      <c r="K3491" s="1" t="s">
        <v>894</v>
      </c>
      <c r="L3491" s="1" t="s">
        <v>8724</v>
      </c>
      <c r="M3491" s="1" t="s">
        <v>22428</v>
      </c>
    </row>
    <row r="3492">
      <c r="A3492" s="1" t="s">
        <v>22429</v>
      </c>
      <c r="B3492" s="1" t="s">
        <v>7</v>
      </c>
      <c r="C3492" s="1" t="s">
        <v>4188</v>
      </c>
      <c r="F3492" s="1" t="s">
        <v>22430</v>
      </c>
      <c r="G3492" s="1" t="s">
        <v>9727</v>
      </c>
      <c r="H3492" s="1" t="s">
        <v>17026</v>
      </c>
      <c r="I3492" s="1">
        <v>2016.0</v>
      </c>
      <c r="J3492" s="1" t="s">
        <v>8547</v>
      </c>
      <c r="K3492" s="1" t="s">
        <v>536</v>
      </c>
      <c r="L3492" s="1" t="s">
        <v>21192</v>
      </c>
      <c r="M3492" s="1" t="s">
        <v>22431</v>
      </c>
    </row>
    <row r="3493">
      <c r="A3493" s="1" t="s">
        <v>22432</v>
      </c>
      <c r="B3493" s="1" t="s">
        <v>7</v>
      </c>
      <c r="C3493" s="1" t="s">
        <v>4189</v>
      </c>
      <c r="F3493" s="1" t="s">
        <v>22433</v>
      </c>
      <c r="G3493" s="1" t="s">
        <v>10354</v>
      </c>
      <c r="H3493" s="1" t="s">
        <v>11168</v>
      </c>
      <c r="I3493" s="1">
        <v>2016.0</v>
      </c>
      <c r="J3493" s="1" t="s">
        <v>8493</v>
      </c>
      <c r="K3493" s="1" t="s">
        <v>536</v>
      </c>
      <c r="L3493" s="1" t="s">
        <v>11790</v>
      </c>
      <c r="M3493" s="1" t="s">
        <v>22434</v>
      </c>
    </row>
    <row r="3494">
      <c r="A3494" s="1" t="s">
        <v>22435</v>
      </c>
      <c r="B3494" s="1" t="s">
        <v>7</v>
      </c>
      <c r="C3494" s="1" t="s">
        <v>4190</v>
      </c>
      <c r="F3494" s="1" t="s">
        <v>22436</v>
      </c>
      <c r="G3494" s="1" t="s">
        <v>8513</v>
      </c>
      <c r="I3494" s="1">
        <v>2012.0</v>
      </c>
      <c r="J3494" s="1" t="s">
        <v>8547</v>
      </c>
      <c r="K3494" s="1" t="s">
        <v>628</v>
      </c>
      <c r="L3494" s="1" t="s">
        <v>10588</v>
      </c>
      <c r="M3494" s="1" t="s">
        <v>22437</v>
      </c>
    </row>
    <row r="3495">
      <c r="A3495" s="1" t="s">
        <v>22438</v>
      </c>
      <c r="B3495" s="1" t="s">
        <v>7</v>
      </c>
      <c r="C3495" s="1" t="s">
        <v>4191</v>
      </c>
      <c r="F3495" s="1" t="s">
        <v>22439</v>
      </c>
      <c r="H3495" s="1" t="s">
        <v>11582</v>
      </c>
      <c r="I3495" s="1">
        <v>2016.0</v>
      </c>
      <c r="J3495" s="1" t="s">
        <v>8547</v>
      </c>
      <c r="K3495" s="1" t="s">
        <v>536</v>
      </c>
      <c r="L3495" s="1" t="s">
        <v>8595</v>
      </c>
      <c r="M3495" s="1" t="s">
        <v>22440</v>
      </c>
    </row>
    <row r="3496">
      <c r="A3496" s="1" t="s">
        <v>22441</v>
      </c>
      <c r="B3496" s="1" t="s">
        <v>6</v>
      </c>
      <c r="C3496" s="1" t="s">
        <v>4192</v>
      </c>
      <c r="D3496" s="1"/>
      <c r="E3496" s="1" t="s">
        <v>22442</v>
      </c>
      <c r="F3496" s="1" t="s">
        <v>22442</v>
      </c>
      <c r="H3496" s="1" t="s">
        <v>19797</v>
      </c>
      <c r="I3496" s="1">
        <v>2016.0</v>
      </c>
      <c r="J3496" s="1" t="s">
        <v>8547</v>
      </c>
      <c r="K3496" s="1" t="s">
        <v>2389</v>
      </c>
      <c r="L3496" s="1" t="s">
        <v>15773</v>
      </c>
      <c r="M3496" s="1" t="s">
        <v>22443</v>
      </c>
    </row>
    <row r="3497">
      <c r="A3497" s="1" t="s">
        <v>22444</v>
      </c>
      <c r="B3497" s="1" t="s">
        <v>7</v>
      </c>
      <c r="C3497" s="1" t="s">
        <v>4193</v>
      </c>
      <c r="F3497" s="1" t="s">
        <v>22445</v>
      </c>
      <c r="G3497" s="1" t="s">
        <v>9297</v>
      </c>
      <c r="H3497" s="1" t="s">
        <v>20821</v>
      </c>
      <c r="I3497" s="1">
        <v>2016.0</v>
      </c>
      <c r="J3497" s="1" t="s">
        <v>8547</v>
      </c>
      <c r="K3497" s="1" t="s">
        <v>536</v>
      </c>
      <c r="L3497" s="1" t="s">
        <v>8595</v>
      </c>
      <c r="M3497" s="1" t="s">
        <v>22446</v>
      </c>
    </row>
    <row r="3498">
      <c r="A3498" s="1" t="s">
        <v>22447</v>
      </c>
      <c r="B3498" s="1" t="s">
        <v>7</v>
      </c>
      <c r="C3498" s="1" t="s">
        <v>4194</v>
      </c>
      <c r="D3498" s="1"/>
      <c r="E3498" s="1" t="s">
        <v>22448</v>
      </c>
      <c r="G3498" s="1" t="s">
        <v>8722</v>
      </c>
      <c r="H3498" s="1" t="s">
        <v>13883</v>
      </c>
      <c r="I3498" s="1">
        <v>2020.0</v>
      </c>
      <c r="J3498" s="1" t="s">
        <v>8493</v>
      </c>
      <c r="K3498" s="1" t="s">
        <v>536</v>
      </c>
      <c r="L3498" s="1" t="s">
        <v>8570</v>
      </c>
      <c r="M3498" s="1" t="s">
        <v>22449</v>
      </c>
    </row>
    <row r="3499">
      <c r="A3499" s="1" t="s">
        <v>22450</v>
      </c>
      <c r="B3499" s="1" t="s">
        <v>6</v>
      </c>
      <c r="C3499" s="1" t="s">
        <v>4195</v>
      </c>
      <c r="D3499" s="1"/>
      <c r="E3499" s="1" t="s">
        <v>22451</v>
      </c>
      <c r="F3499" s="1" t="s">
        <v>22452</v>
      </c>
      <c r="G3499" s="1" t="s">
        <v>8499</v>
      </c>
      <c r="H3499" s="1" t="s">
        <v>8947</v>
      </c>
      <c r="I3499" s="1">
        <v>2017.0</v>
      </c>
      <c r="J3499" s="1" t="s">
        <v>8493</v>
      </c>
      <c r="K3499" s="1" t="s">
        <v>561</v>
      </c>
      <c r="L3499" s="1" t="s">
        <v>9403</v>
      </c>
      <c r="M3499" s="1" t="s">
        <v>22453</v>
      </c>
    </row>
    <row r="3500">
      <c r="A3500" s="1" t="s">
        <v>22454</v>
      </c>
      <c r="B3500" s="1" t="s">
        <v>7</v>
      </c>
      <c r="C3500" s="1" t="s">
        <v>4196</v>
      </c>
      <c r="F3500" s="1" t="s">
        <v>22455</v>
      </c>
      <c r="G3500" s="1" t="s">
        <v>8777</v>
      </c>
      <c r="H3500" s="1" t="s">
        <v>22456</v>
      </c>
      <c r="I3500" s="1">
        <v>2017.0</v>
      </c>
      <c r="J3500" s="1" t="s">
        <v>8493</v>
      </c>
      <c r="K3500" s="1" t="s">
        <v>536</v>
      </c>
      <c r="L3500" s="1" t="s">
        <v>8565</v>
      </c>
      <c r="M3500" s="1" t="s">
        <v>22457</v>
      </c>
    </row>
    <row r="3501">
      <c r="A3501" s="1" t="s">
        <v>22458</v>
      </c>
      <c r="B3501" s="1" t="s">
        <v>7</v>
      </c>
      <c r="C3501" s="1" t="s">
        <v>4197</v>
      </c>
      <c r="F3501" s="1" t="s">
        <v>22459</v>
      </c>
      <c r="G3501" s="1" t="s">
        <v>10354</v>
      </c>
      <c r="H3501" s="1" t="s">
        <v>14814</v>
      </c>
      <c r="I3501" s="1">
        <v>2016.0</v>
      </c>
      <c r="J3501" s="1" t="s">
        <v>8493</v>
      </c>
      <c r="K3501" s="1" t="s">
        <v>536</v>
      </c>
      <c r="L3501" s="1" t="s">
        <v>11156</v>
      </c>
      <c r="M3501" s="1" t="s">
        <v>22460</v>
      </c>
    </row>
    <row r="3502">
      <c r="A3502" s="1" t="s">
        <v>22461</v>
      </c>
      <c r="B3502" s="1" t="s">
        <v>6</v>
      </c>
      <c r="C3502" s="1" t="s">
        <v>4198</v>
      </c>
      <c r="G3502" s="1" t="s">
        <v>22462</v>
      </c>
      <c r="H3502" s="1" t="s">
        <v>13389</v>
      </c>
      <c r="I3502" s="1">
        <v>2020.0</v>
      </c>
      <c r="J3502" s="1" t="s">
        <v>8493</v>
      </c>
      <c r="K3502" s="1" t="s">
        <v>673</v>
      </c>
      <c r="L3502" s="1" t="s">
        <v>8928</v>
      </c>
      <c r="M3502" s="1" t="s">
        <v>22463</v>
      </c>
    </row>
    <row r="3503">
      <c r="A3503" s="1" t="s">
        <v>22464</v>
      </c>
      <c r="B3503" s="1" t="s">
        <v>7</v>
      </c>
      <c r="C3503" s="1" t="s">
        <v>4199</v>
      </c>
      <c r="F3503" s="1" t="s">
        <v>22465</v>
      </c>
      <c r="G3503" s="1" t="s">
        <v>8499</v>
      </c>
      <c r="H3503" s="1" t="s">
        <v>22466</v>
      </c>
      <c r="I3503" s="1">
        <v>2017.0</v>
      </c>
      <c r="J3503" s="1" t="s">
        <v>8493</v>
      </c>
      <c r="K3503" s="1" t="s">
        <v>536</v>
      </c>
      <c r="L3503" s="1" t="s">
        <v>11156</v>
      </c>
      <c r="M3503" s="1" t="s">
        <v>22467</v>
      </c>
    </row>
    <row r="3504">
      <c r="A3504" s="1" t="s">
        <v>22468</v>
      </c>
      <c r="B3504" s="1" t="s">
        <v>7</v>
      </c>
      <c r="C3504" s="1" t="s">
        <v>4200</v>
      </c>
      <c r="F3504" s="1" t="s">
        <v>22469</v>
      </c>
      <c r="G3504" s="1" t="s">
        <v>8777</v>
      </c>
      <c r="H3504" s="1" t="s">
        <v>16042</v>
      </c>
      <c r="I3504" s="1">
        <v>2020.0</v>
      </c>
      <c r="J3504" s="1" t="s">
        <v>8493</v>
      </c>
      <c r="K3504" s="1" t="s">
        <v>536</v>
      </c>
      <c r="L3504" s="1" t="s">
        <v>11889</v>
      </c>
      <c r="M3504" s="1" t="s">
        <v>22470</v>
      </c>
    </row>
    <row r="3505">
      <c r="A3505" s="1" t="s">
        <v>22471</v>
      </c>
      <c r="B3505" s="1" t="s">
        <v>7</v>
      </c>
      <c r="C3505" s="1" t="s">
        <v>4201</v>
      </c>
      <c r="F3505" s="1" t="s">
        <v>22472</v>
      </c>
      <c r="G3505" s="1" t="s">
        <v>22473</v>
      </c>
      <c r="H3505" s="1" t="s">
        <v>11399</v>
      </c>
      <c r="I3505" s="1">
        <v>2019.0</v>
      </c>
      <c r="J3505" s="1" t="s">
        <v>8493</v>
      </c>
      <c r="K3505" s="1" t="s">
        <v>571</v>
      </c>
      <c r="L3505" s="1" t="s">
        <v>11156</v>
      </c>
      <c r="M3505" s="1" t="s">
        <v>22474</v>
      </c>
    </row>
    <row r="3506">
      <c r="A3506" s="1" t="s">
        <v>22475</v>
      </c>
      <c r="B3506" s="1" t="s">
        <v>7</v>
      </c>
      <c r="C3506" s="1" t="s">
        <v>4202</v>
      </c>
      <c r="F3506" s="1" t="s">
        <v>22476</v>
      </c>
      <c r="G3506" s="1" t="s">
        <v>9297</v>
      </c>
      <c r="H3506" s="1" t="s">
        <v>11384</v>
      </c>
      <c r="I3506" s="1">
        <v>2004.0</v>
      </c>
      <c r="J3506" s="1" t="s">
        <v>8493</v>
      </c>
      <c r="K3506" s="1" t="s">
        <v>536</v>
      </c>
      <c r="L3506" s="1" t="s">
        <v>11385</v>
      </c>
      <c r="M3506" s="1" t="s">
        <v>22477</v>
      </c>
    </row>
    <row r="3507">
      <c r="A3507" s="1" t="s">
        <v>22478</v>
      </c>
      <c r="B3507" s="1" t="s">
        <v>7</v>
      </c>
      <c r="C3507" s="1" t="s">
        <v>4203</v>
      </c>
      <c r="F3507" s="1" t="s">
        <v>22479</v>
      </c>
      <c r="G3507" s="1" t="s">
        <v>8499</v>
      </c>
      <c r="H3507" s="1" t="s">
        <v>9921</v>
      </c>
      <c r="I3507" s="1">
        <v>2010.0</v>
      </c>
      <c r="J3507" s="1" t="s">
        <v>8613</v>
      </c>
      <c r="K3507" s="1" t="s">
        <v>536</v>
      </c>
      <c r="L3507" s="1" t="s">
        <v>22480</v>
      </c>
      <c r="M3507" s="1" t="s">
        <v>22481</v>
      </c>
    </row>
    <row r="3508">
      <c r="A3508" s="1" t="s">
        <v>22482</v>
      </c>
      <c r="B3508" s="1" t="s">
        <v>7</v>
      </c>
      <c r="C3508" s="1" t="s">
        <v>4204</v>
      </c>
      <c r="D3508" s="1"/>
      <c r="E3508" s="1" t="s">
        <v>22483</v>
      </c>
      <c r="F3508" s="1" t="s">
        <v>22484</v>
      </c>
      <c r="G3508" s="1" t="s">
        <v>22485</v>
      </c>
      <c r="H3508" s="1" t="s">
        <v>9921</v>
      </c>
      <c r="I3508" s="1">
        <v>2016.0</v>
      </c>
      <c r="J3508" s="1" t="s">
        <v>8547</v>
      </c>
      <c r="K3508" s="1" t="s">
        <v>536</v>
      </c>
      <c r="L3508" s="1" t="s">
        <v>11156</v>
      </c>
      <c r="M3508" s="1" t="s">
        <v>22486</v>
      </c>
    </row>
    <row r="3509">
      <c r="A3509" s="1" t="s">
        <v>22487</v>
      </c>
      <c r="B3509" s="1" t="s">
        <v>6</v>
      </c>
      <c r="C3509" s="1" t="s">
        <v>4205</v>
      </c>
      <c r="D3509" s="1"/>
      <c r="E3509" s="1" t="s">
        <v>22488</v>
      </c>
      <c r="F3509" s="1" t="s">
        <v>22489</v>
      </c>
      <c r="G3509" s="1" t="s">
        <v>8545</v>
      </c>
      <c r="H3509" s="1" t="s">
        <v>8965</v>
      </c>
      <c r="I3509" s="1">
        <v>2016.0</v>
      </c>
      <c r="J3509" s="1" t="s">
        <v>8547</v>
      </c>
      <c r="K3509" s="1" t="s">
        <v>544</v>
      </c>
      <c r="L3509" s="1" t="s">
        <v>8590</v>
      </c>
      <c r="M3509" s="1" t="s">
        <v>22490</v>
      </c>
    </row>
    <row r="3510">
      <c r="A3510" s="1" t="s">
        <v>22491</v>
      </c>
      <c r="B3510" s="1" t="s">
        <v>6</v>
      </c>
      <c r="C3510" s="1" t="s">
        <v>4206</v>
      </c>
      <c r="D3510" s="1"/>
      <c r="E3510" s="1" t="s">
        <v>22492</v>
      </c>
      <c r="F3510" s="1" t="s">
        <v>22493</v>
      </c>
      <c r="G3510" s="1" t="s">
        <v>8545</v>
      </c>
      <c r="H3510" s="1" t="s">
        <v>10736</v>
      </c>
      <c r="I3510" s="1">
        <v>2018.0</v>
      </c>
      <c r="J3510" s="1" t="s">
        <v>8613</v>
      </c>
      <c r="K3510" s="1" t="s">
        <v>685</v>
      </c>
      <c r="L3510" s="1" t="s">
        <v>8709</v>
      </c>
      <c r="M3510" s="1" t="s">
        <v>22494</v>
      </c>
    </row>
    <row r="3511">
      <c r="A3511" s="1" t="s">
        <v>22495</v>
      </c>
      <c r="B3511" s="1" t="s">
        <v>6</v>
      </c>
      <c r="C3511" s="1" t="s">
        <v>4207</v>
      </c>
      <c r="D3511" s="1"/>
      <c r="E3511" s="1" t="s">
        <v>22496</v>
      </c>
      <c r="F3511" s="1" t="s">
        <v>22497</v>
      </c>
      <c r="G3511" s="1" t="s">
        <v>8575</v>
      </c>
      <c r="H3511" s="1" t="s">
        <v>13974</v>
      </c>
      <c r="I3511" s="1">
        <v>2011.0</v>
      </c>
      <c r="J3511" s="1" t="s">
        <v>8493</v>
      </c>
      <c r="K3511" s="1" t="s">
        <v>914</v>
      </c>
      <c r="L3511" s="1" t="s">
        <v>8508</v>
      </c>
      <c r="M3511" s="1" t="s">
        <v>22498</v>
      </c>
    </row>
    <row r="3512">
      <c r="A3512" s="1" t="s">
        <v>22499</v>
      </c>
      <c r="B3512" s="1" t="s">
        <v>6</v>
      </c>
      <c r="C3512" s="1" t="s">
        <v>4208</v>
      </c>
      <c r="D3512" s="1"/>
      <c r="E3512" s="1" t="s">
        <v>22500</v>
      </c>
      <c r="G3512" s="1" t="s">
        <v>8545</v>
      </c>
      <c r="H3512" s="1" t="s">
        <v>11736</v>
      </c>
      <c r="I3512" s="1">
        <v>2018.0</v>
      </c>
      <c r="J3512" s="1" t="s">
        <v>8680</v>
      </c>
      <c r="K3512" s="1" t="s">
        <v>1048</v>
      </c>
      <c r="L3512" s="1" t="s">
        <v>8577</v>
      </c>
      <c r="M3512" s="1" t="s">
        <v>22501</v>
      </c>
    </row>
    <row r="3513">
      <c r="A3513" s="1" t="s">
        <v>22502</v>
      </c>
      <c r="B3513" s="1" t="s">
        <v>7</v>
      </c>
      <c r="C3513" s="1" t="s">
        <v>4209</v>
      </c>
      <c r="F3513" s="1" t="s">
        <v>22503</v>
      </c>
      <c r="G3513" s="1" t="s">
        <v>8545</v>
      </c>
      <c r="H3513" s="1" t="s">
        <v>13852</v>
      </c>
      <c r="I3513" s="1">
        <v>2019.0</v>
      </c>
      <c r="J3513" s="1" t="s">
        <v>8493</v>
      </c>
      <c r="K3513" s="1" t="s">
        <v>536</v>
      </c>
      <c r="L3513" s="1" t="s">
        <v>14263</v>
      </c>
      <c r="M3513" s="1" t="s">
        <v>22504</v>
      </c>
    </row>
    <row r="3514">
      <c r="A3514" s="1" t="s">
        <v>22505</v>
      </c>
      <c r="B3514" s="1" t="s">
        <v>6</v>
      </c>
      <c r="C3514" s="1" t="s">
        <v>4210</v>
      </c>
      <c r="D3514" s="1"/>
      <c r="E3514" s="1" t="s">
        <v>22506</v>
      </c>
      <c r="F3514" s="1" t="s">
        <v>22507</v>
      </c>
      <c r="G3514" s="1" t="s">
        <v>8513</v>
      </c>
      <c r="H3514" s="1" t="s">
        <v>13802</v>
      </c>
      <c r="I3514" s="1">
        <v>2017.0</v>
      </c>
      <c r="J3514" s="1" t="s">
        <v>8507</v>
      </c>
      <c r="K3514" s="1" t="s">
        <v>645</v>
      </c>
      <c r="L3514" s="1" t="s">
        <v>8607</v>
      </c>
      <c r="M3514" s="1" t="s">
        <v>22508</v>
      </c>
    </row>
    <row r="3515">
      <c r="A3515" s="1" t="s">
        <v>22509</v>
      </c>
      <c r="B3515" s="1" t="s">
        <v>6</v>
      </c>
      <c r="C3515" s="1" t="s">
        <v>4211</v>
      </c>
      <c r="D3515" s="1"/>
      <c r="E3515" s="1" t="s">
        <v>22510</v>
      </c>
      <c r="F3515" s="1" t="s">
        <v>22511</v>
      </c>
      <c r="G3515" s="1" t="s">
        <v>9478</v>
      </c>
      <c r="H3515" s="1" t="s">
        <v>16957</v>
      </c>
      <c r="I3515" s="1">
        <v>2016.0</v>
      </c>
      <c r="J3515" s="1" t="s">
        <v>8507</v>
      </c>
      <c r="K3515" s="1" t="s">
        <v>620</v>
      </c>
      <c r="L3515" s="1" t="s">
        <v>8783</v>
      </c>
      <c r="M3515" s="1" t="s">
        <v>22512</v>
      </c>
    </row>
    <row r="3516">
      <c r="A3516" s="1" t="s">
        <v>22513</v>
      </c>
      <c r="B3516" s="1" t="s">
        <v>6</v>
      </c>
      <c r="C3516" s="1" t="s">
        <v>4212</v>
      </c>
      <c r="D3516" s="1"/>
      <c r="E3516" s="1" t="s">
        <v>9308</v>
      </c>
      <c r="F3516" s="1" t="s">
        <v>22514</v>
      </c>
      <c r="G3516" s="1" t="s">
        <v>8513</v>
      </c>
      <c r="H3516" s="1" t="s">
        <v>10587</v>
      </c>
      <c r="I3516" s="1">
        <v>2019.0</v>
      </c>
      <c r="J3516" s="1" t="s">
        <v>9260</v>
      </c>
      <c r="K3516" s="1" t="s">
        <v>584</v>
      </c>
      <c r="L3516" s="1" t="s">
        <v>9990</v>
      </c>
      <c r="M3516" s="1" t="s">
        <v>22515</v>
      </c>
    </row>
    <row r="3517">
      <c r="A3517" s="1" t="s">
        <v>22516</v>
      </c>
      <c r="B3517" s="1" t="s">
        <v>7</v>
      </c>
      <c r="C3517" s="1" t="s">
        <v>4213</v>
      </c>
      <c r="F3517" s="1" t="s">
        <v>22517</v>
      </c>
      <c r="G3517" s="1" t="s">
        <v>8513</v>
      </c>
      <c r="H3517" s="1" t="s">
        <v>12642</v>
      </c>
      <c r="I3517" s="1">
        <v>2017.0</v>
      </c>
      <c r="J3517" s="1" t="s">
        <v>8493</v>
      </c>
      <c r="K3517" s="1" t="s">
        <v>571</v>
      </c>
      <c r="L3517" s="1" t="s">
        <v>8668</v>
      </c>
      <c r="M3517" s="1" t="s">
        <v>22518</v>
      </c>
    </row>
    <row r="3518">
      <c r="A3518" s="1" t="s">
        <v>22519</v>
      </c>
      <c r="B3518" s="1" t="s">
        <v>6</v>
      </c>
      <c r="C3518" s="1" t="s">
        <v>4214</v>
      </c>
      <c r="D3518" s="1"/>
      <c r="E3518" s="1" t="s">
        <v>22520</v>
      </c>
      <c r="F3518" s="1" t="s">
        <v>22521</v>
      </c>
      <c r="G3518" s="1" t="s">
        <v>8513</v>
      </c>
      <c r="H3518" s="1" t="s">
        <v>10431</v>
      </c>
      <c r="I3518" s="1">
        <v>2006.0</v>
      </c>
      <c r="J3518" s="1" t="s">
        <v>8515</v>
      </c>
      <c r="K3518" s="1" t="s">
        <v>563</v>
      </c>
      <c r="L3518" s="1" t="s">
        <v>22195</v>
      </c>
      <c r="M3518" s="1" t="s">
        <v>22522</v>
      </c>
    </row>
    <row r="3519">
      <c r="A3519" s="1" t="s">
        <v>22523</v>
      </c>
      <c r="B3519" s="1" t="s">
        <v>6</v>
      </c>
      <c r="C3519" s="1" t="s">
        <v>4215</v>
      </c>
      <c r="D3519" s="1"/>
      <c r="E3519" s="1" t="s">
        <v>22524</v>
      </c>
      <c r="F3519" s="1" t="s">
        <v>22525</v>
      </c>
      <c r="G3519" s="1" t="s">
        <v>8777</v>
      </c>
      <c r="H3519" s="1" t="s">
        <v>11856</v>
      </c>
      <c r="I3519" s="1">
        <v>2019.0</v>
      </c>
      <c r="J3519" s="1" t="s">
        <v>8493</v>
      </c>
      <c r="K3519" s="1" t="s">
        <v>761</v>
      </c>
      <c r="L3519" s="1" t="s">
        <v>8620</v>
      </c>
      <c r="M3519" s="1" t="s">
        <v>22526</v>
      </c>
    </row>
    <row r="3520">
      <c r="A3520" s="1" t="s">
        <v>22527</v>
      </c>
      <c r="B3520" s="1" t="s">
        <v>6</v>
      </c>
      <c r="C3520" s="1" t="s">
        <v>4216</v>
      </c>
      <c r="F3520" s="1" t="s">
        <v>22528</v>
      </c>
      <c r="G3520" s="1" t="s">
        <v>8513</v>
      </c>
      <c r="H3520" s="1" t="s">
        <v>14662</v>
      </c>
      <c r="I3520" s="1">
        <v>2018.0</v>
      </c>
      <c r="J3520" s="1" t="s">
        <v>12979</v>
      </c>
      <c r="K3520" s="1" t="s">
        <v>681</v>
      </c>
      <c r="L3520" s="1" t="s">
        <v>9425</v>
      </c>
      <c r="M3520" s="1" t="s">
        <v>22529</v>
      </c>
    </row>
    <row r="3521">
      <c r="A3521" s="1" t="s">
        <v>22530</v>
      </c>
      <c r="B3521" s="1" t="s">
        <v>7</v>
      </c>
      <c r="C3521" s="1" t="s">
        <v>4217</v>
      </c>
      <c r="F3521" s="1" t="s">
        <v>22531</v>
      </c>
      <c r="G3521" s="1" t="s">
        <v>10354</v>
      </c>
      <c r="H3521" s="1" t="s">
        <v>9287</v>
      </c>
      <c r="I3521" s="1">
        <v>2015.0</v>
      </c>
      <c r="J3521" s="1" t="s">
        <v>8547</v>
      </c>
      <c r="K3521" s="1" t="s">
        <v>536</v>
      </c>
      <c r="L3521" s="1" t="s">
        <v>11790</v>
      </c>
      <c r="M3521" s="1" t="s">
        <v>22532</v>
      </c>
    </row>
    <row r="3522">
      <c r="A3522" s="1" t="s">
        <v>22533</v>
      </c>
      <c r="B3522" s="1" t="s">
        <v>6</v>
      </c>
      <c r="C3522" s="1" t="s">
        <v>4218</v>
      </c>
      <c r="D3522" s="1"/>
      <c r="E3522" s="1" t="s">
        <v>22534</v>
      </c>
      <c r="F3522" s="1" t="s">
        <v>22535</v>
      </c>
      <c r="G3522" s="1" t="s">
        <v>8491</v>
      </c>
      <c r="H3522" s="1" t="s">
        <v>12233</v>
      </c>
      <c r="I3522" s="1">
        <v>2017.0</v>
      </c>
      <c r="J3522" s="1" t="s">
        <v>8493</v>
      </c>
      <c r="K3522" s="1" t="s">
        <v>620</v>
      </c>
      <c r="L3522" s="1" t="s">
        <v>13369</v>
      </c>
      <c r="M3522" s="1" t="s">
        <v>22536</v>
      </c>
    </row>
    <row r="3523">
      <c r="A3523" s="1" t="s">
        <v>22537</v>
      </c>
      <c r="B3523" s="1" t="s">
        <v>6</v>
      </c>
      <c r="C3523" s="1" t="s">
        <v>4219</v>
      </c>
      <c r="D3523" s="1"/>
      <c r="E3523" s="1" t="s">
        <v>21357</v>
      </c>
      <c r="F3523" s="1" t="s">
        <v>22538</v>
      </c>
      <c r="G3523" s="1" t="s">
        <v>8545</v>
      </c>
      <c r="H3523" s="1" t="s">
        <v>15711</v>
      </c>
      <c r="I3523" s="1">
        <v>2001.0</v>
      </c>
      <c r="J3523" s="1" t="s">
        <v>9260</v>
      </c>
      <c r="K3523" s="1" t="s">
        <v>4220</v>
      </c>
      <c r="L3523" s="1" t="s">
        <v>9892</v>
      </c>
      <c r="M3523" s="1" t="s">
        <v>22539</v>
      </c>
    </row>
    <row r="3524">
      <c r="A3524" s="1" t="s">
        <v>22540</v>
      </c>
      <c r="B3524" s="1" t="s">
        <v>6</v>
      </c>
      <c r="C3524" s="1" t="s">
        <v>4221</v>
      </c>
      <c r="D3524" s="1"/>
      <c r="E3524" s="1" t="s">
        <v>22541</v>
      </c>
      <c r="F3524" s="1" t="s">
        <v>22542</v>
      </c>
      <c r="H3524" s="1" t="s">
        <v>11399</v>
      </c>
      <c r="I3524" s="1">
        <v>2018.0</v>
      </c>
      <c r="J3524" s="1" t="s">
        <v>8493</v>
      </c>
      <c r="K3524" s="1" t="s">
        <v>542</v>
      </c>
      <c r="L3524" s="1" t="s">
        <v>8724</v>
      </c>
      <c r="M3524" s="1" t="s">
        <v>22543</v>
      </c>
    </row>
    <row r="3525">
      <c r="A3525" s="1" t="s">
        <v>22544</v>
      </c>
      <c r="B3525" s="1" t="s">
        <v>6</v>
      </c>
      <c r="C3525" s="1" t="s">
        <v>4222</v>
      </c>
      <c r="F3525" s="1" t="s">
        <v>22545</v>
      </c>
      <c r="G3525" s="1" t="s">
        <v>8545</v>
      </c>
      <c r="H3525" s="1" t="s">
        <v>9361</v>
      </c>
      <c r="I3525" s="1">
        <v>2016.0</v>
      </c>
      <c r="J3525" s="1" t="s">
        <v>8613</v>
      </c>
      <c r="K3525" s="1" t="s">
        <v>761</v>
      </c>
      <c r="L3525" s="1" t="s">
        <v>8681</v>
      </c>
      <c r="M3525" s="1" t="s">
        <v>22546</v>
      </c>
    </row>
    <row r="3526">
      <c r="A3526" s="1" t="s">
        <v>22547</v>
      </c>
      <c r="B3526" s="1" t="s">
        <v>6</v>
      </c>
      <c r="C3526" s="1" t="s">
        <v>4223</v>
      </c>
      <c r="D3526" s="1"/>
      <c r="E3526" s="1" t="s">
        <v>15966</v>
      </c>
      <c r="F3526" s="1" t="s">
        <v>22548</v>
      </c>
      <c r="G3526" s="1" t="s">
        <v>8545</v>
      </c>
      <c r="H3526" s="1" t="s">
        <v>9392</v>
      </c>
      <c r="I3526" s="1">
        <v>2004.0</v>
      </c>
      <c r="J3526" s="1" t="s">
        <v>8613</v>
      </c>
      <c r="K3526" s="1" t="s">
        <v>2440</v>
      </c>
      <c r="L3526" s="1" t="s">
        <v>8626</v>
      </c>
      <c r="M3526" s="1" t="s">
        <v>22549</v>
      </c>
    </row>
    <row r="3527">
      <c r="A3527" s="1" t="s">
        <v>22550</v>
      </c>
      <c r="B3527" s="1" t="s">
        <v>6</v>
      </c>
      <c r="C3527" s="1" t="s">
        <v>4224</v>
      </c>
      <c r="D3527" s="1"/>
      <c r="E3527" s="1" t="s">
        <v>22551</v>
      </c>
      <c r="F3527" s="1" t="s">
        <v>22552</v>
      </c>
      <c r="G3527" s="1" t="s">
        <v>8545</v>
      </c>
      <c r="H3527" s="1" t="s">
        <v>8528</v>
      </c>
      <c r="I3527" s="1">
        <v>1971.0</v>
      </c>
      <c r="J3527" s="1" t="s">
        <v>8547</v>
      </c>
      <c r="K3527" s="1" t="s">
        <v>976</v>
      </c>
      <c r="L3527" s="1" t="s">
        <v>10386</v>
      </c>
      <c r="M3527" s="1" t="s">
        <v>22553</v>
      </c>
    </row>
    <row r="3528">
      <c r="A3528" s="1" t="s">
        <v>22554</v>
      </c>
      <c r="B3528" s="1" t="s">
        <v>6</v>
      </c>
      <c r="C3528" s="1" t="s">
        <v>4225</v>
      </c>
      <c r="D3528" s="1"/>
      <c r="E3528" s="1" t="s">
        <v>12514</v>
      </c>
      <c r="F3528" s="1" t="s">
        <v>22555</v>
      </c>
      <c r="G3528" s="1" t="s">
        <v>8545</v>
      </c>
      <c r="H3528" s="1" t="s">
        <v>12698</v>
      </c>
      <c r="I3528" s="1">
        <v>2010.0</v>
      </c>
      <c r="J3528" s="1" t="s">
        <v>8493</v>
      </c>
      <c r="K3528" s="1" t="s">
        <v>1910</v>
      </c>
      <c r="L3528" s="1" t="s">
        <v>8501</v>
      </c>
      <c r="M3528" s="1" t="s">
        <v>22556</v>
      </c>
    </row>
    <row r="3529">
      <c r="A3529" s="1" t="s">
        <v>22557</v>
      </c>
      <c r="B3529" s="1" t="s">
        <v>7</v>
      </c>
      <c r="C3529" s="1" t="s">
        <v>4226</v>
      </c>
      <c r="F3529" s="1" t="s">
        <v>22558</v>
      </c>
      <c r="G3529" s="1" t="s">
        <v>8611</v>
      </c>
      <c r="H3529" s="1" t="s">
        <v>9698</v>
      </c>
      <c r="I3529" s="1">
        <v>2011.0</v>
      </c>
      <c r="J3529" s="1" t="s">
        <v>8547</v>
      </c>
      <c r="K3529" s="1" t="s">
        <v>628</v>
      </c>
      <c r="L3529" s="1" t="s">
        <v>12781</v>
      </c>
      <c r="M3529" s="1" t="s">
        <v>22559</v>
      </c>
    </row>
    <row r="3530">
      <c r="A3530" s="1" t="s">
        <v>22560</v>
      </c>
      <c r="B3530" s="1" t="s">
        <v>6</v>
      </c>
      <c r="C3530" s="1" t="s">
        <v>4227</v>
      </c>
      <c r="D3530" s="1"/>
      <c r="E3530" s="1" t="s">
        <v>22561</v>
      </c>
      <c r="F3530" s="1" t="s">
        <v>22562</v>
      </c>
      <c r="G3530" s="1" t="s">
        <v>6324</v>
      </c>
      <c r="H3530" s="1" t="s">
        <v>8506</v>
      </c>
      <c r="I3530" s="1">
        <v>2015.0</v>
      </c>
      <c r="J3530" s="1" t="s">
        <v>8493</v>
      </c>
      <c r="K3530" s="1" t="s">
        <v>664</v>
      </c>
      <c r="L3530" s="1" t="s">
        <v>9084</v>
      </c>
      <c r="M3530" s="1" t="s">
        <v>22563</v>
      </c>
    </row>
    <row r="3531">
      <c r="A3531" s="1" t="s">
        <v>22564</v>
      </c>
      <c r="B3531" s="1" t="s">
        <v>6</v>
      </c>
      <c r="C3531" s="1" t="s">
        <v>4228</v>
      </c>
      <c r="D3531" s="1"/>
      <c r="E3531" s="1" t="s">
        <v>22565</v>
      </c>
      <c r="F3531" s="1" t="s">
        <v>22566</v>
      </c>
      <c r="G3531" s="1" t="s">
        <v>8588</v>
      </c>
      <c r="H3531" s="1" t="s">
        <v>22567</v>
      </c>
      <c r="I3531" s="1">
        <v>2018.0</v>
      </c>
      <c r="J3531" s="1" t="s">
        <v>8493</v>
      </c>
      <c r="K3531" s="1" t="s">
        <v>660</v>
      </c>
      <c r="L3531" s="1" t="s">
        <v>9892</v>
      </c>
      <c r="M3531" s="1" t="s">
        <v>22568</v>
      </c>
    </row>
    <row r="3532">
      <c r="A3532" s="1" t="s">
        <v>22569</v>
      </c>
      <c r="B3532" s="1" t="s">
        <v>6</v>
      </c>
      <c r="C3532" s="1" t="s">
        <v>4229</v>
      </c>
      <c r="D3532" s="1"/>
      <c r="E3532" s="1" t="s">
        <v>22570</v>
      </c>
      <c r="F3532" s="1" t="s">
        <v>22571</v>
      </c>
      <c r="G3532" s="1" t="s">
        <v>9727</v>
      </c>
      <c r="H3532" s="1" t="s">
        <v>17612</v>
      </c>
      <c r="I3532" s="1">
        <v>2017.0</v>
      </c>
      <c r="J3532" s="1" t="s">
        <v>8547</v>
      </c>
      <c r="K3532" s="1" t="s">
        <v>561</v>
      </c>
      <c r="L3532" s="1" t="s">
        <v>8783</v>
      </c>
      <c r="M3532" s="1" t="s">
        <v>22572</v>
      </c>
    </row>
    <row r="3533">
      <c r="A3533" s="1" t="s">
        <v>22573</v>
      </c>
      <c r="B3533" s="1" t="s">
        <v>7</v>
      </c>
      <c r="C3533" s="1" t="s">
        <v>4230</v>
      </c>
      <c r="F3533" s="1" t="s">
        <v>22574</v>
      </c>
      <c r="H3533" s="1" t="s">
        <v>10602</v>
      </c>
      <c r="I3533" s="1">
        <v>2019.0</v>
      </c>
      <c r="J3533" s="1" t="s">
        <v>8493</v>
      </c>
      <c r="K3533" s="1" t="s">
        <v>536</v>
      </c>
      <c r="L3533" s="1" t="s">
        <v>14887</v>
      </c>
      <c r="M3533" s="1" t="s">
        <v>22575</v>
      </c>
    </row>
    <row r="3534">
      <c r="A3534" s="1" t="s">
        <v>22576</v>
      </c>
      <c r="B3534" s="1" t="s">
        <v>6</v>
      </c>
      <c r="C3534" s="1" t="s">
        <v>4231</v>
      </c>
      <c r="D3534" s="1"/>
      <c r="E3534" s="1" t="s">
        <v>11274</v>
      </c>
      <c r="F3534" s="1" t="s">
        <v>22577</v>
      </c>
      <c r="G3534" s="1" t="s">
        <v>8513</v>
      </c>
      <c r="H3534" s="1" t="s">
        <v>17333</v>
      </c>
      <c r="I3534" s="1">
        <v>2020.0</v>
      </c>
      <c r="J3534" s="1" t="s">
        <v>8547</v>
      </c>
      <c r="K3534" s="1" t="s">
        <v>758</v>
      </c>
      <c r="L3534" s="1" t="s">
        <v>9641</v>
      </c>
      <c r="M3534" s="1" t="s">
        <v>22578</v>
      </c>
    </row>
    <row r="3535">
      <c r="A3535" s="1" t="s">
        <v>22579</v>
      </c>
      <c r="B3535" s="1" t="s">
        <v>7</v>
      </c>
      <c r="C3535" s="1" t="s">
        <v>4232</v>
      </c>
      <c r="G3535" s="1" t="s">
        <v>12088</v>
      </c>
      <c r="H3535" s="1" t="s">
        <v>22580</v>
      </c>
      <c r="I3535" s="1">
        <v>2015.0</v>
      </c>
      <c r="J3535" s="1" t="s">
        <v>9076</v>
      </c>
      <c r="K3535" s="1" t="s">
        <v>628</v>
      </c>
      <c r="L3535" s="1" t="s">
        <v>22581</v>
      </c>
      <c r="M3535" s="1" t="s">
        <v>22582</v>
      </c>
    </row>
    <row r="3536">
      <c r="A3536" s="1" t="s">
        <v>22583</v>
      </c>
      <c r="B3536" s="1" t="s">
        <v>7</v>
      </c>
      <c r="C3536" s="1" t="s">
        <v>4233</v>
      </c>
      <c r="F3536" s="1" t="s">
        <v>22584</v>
      </c>
      <c r="H3536" s="1" t="s">
        <v>8576</v>
      </c>
      <c r="I3536" s="1">
        <v>2019.0</v>
      </c>
      <c r="J3536" s="1" t="s">
        <v>9076</v>
      </c>
      <c r="K3536" s="1" t="s">
        <v>571</v>
      </c>
      <c r="L3536" s="1" t="s">
        <v>22581</v>
      </c>
      <c r="M3536" s="1" t="s">
        <v>22585</v>
      </c>
    </row>
    <row r="3537">
      <c r="A3537" s="1" t="s">
        <v>22586</v>
      </c>
      <c r="B3537" s="1" t="s">
        <v>7</v>
      </c>
      <c r="C3537" s="1" t="s">
        <v>4234</v>
      </c>
      <c r="F3537" s="1" t="s">
        <v>22587</v>
      </c>
      <c r="G3537" s="1" t="s">
        <v>10354</v>
      </c>
      <c r="H3537" s="1" t="s">
        <v>13129</v>
      </c>
      <c r="I3537" s="1">
        <v>2018.0</v>
      </c>
      <c r="J3537" s="1" t="s">
        <v>8493</v>
      </c>
      <c r="K3537" s="1" t="s">
        <v>571</v>
      </c>
      <c r="L3537" s="1" t="s">
        <v>11156</v>
      </c>
      <c r="M3537" s="1" t="s">
        <v>22588</v>
      </c>
    </row>
    <row r="3538">
      <c r="A3538" s="1" t="s">
        <v>22589</v>
      </c>
      <c r="B3538" s="1" t="s">
        <v>7</v>
      </c>
      <c r="C3538" s="1" t="s">
        <v>4235</v>
      </c>
      <c r="F3538" s="1" t="s">
        <v>22590</v>
      </c>
      <c r="G3538" s="1" t="s">
        <v>8655</v>
      </c>
      <c r="H3538" s="1" t="s">
        <v>8835</v>
      </c>
      <c r="I3538" s="1">
        <v>2015.0</v>
      </c>
      <c r="J3538" s="1" t="s">
        <v>8547</v>
      </c>
      <c r="K3538" s="1" t="s">
        <v>536</v>
      </c>
      <c r="L3538" s="1" t="s">
        <v>9550</v>
      </c>
      <c r="M3538" s="1" t="s">
        <v>22591</v>
      </c>
    </row>
    <row r="3539">
      <c r="A3539" s="1" t="s">
        <v>22592</v>
      </c>
      <c r="B3539" s="1" t="s">
        <v>6</v>
      </c>
      <c r="C3539" s="1" t="s">
        <v>4236</v>
      </c>
      <c r="D3539" s="1"/>
      <c r="E3539" s="1" t="s">
        <v>22593</v>
      </c>
      <c r="G3539" s="1" t="s">
        <v>22594</v>
      </c>
      <c r="H3539" s="1" t="s">
        <v>22595</v>
      </c>
      <c r="I3539" s="1">
        <v>2019.0</v>
      </c>
      <c r="J3539" s="1" t="s">
        <v>8493</v>
      </c>
      <c r="K3539" s="1" t="s">
        <v>694</v>
      </c>
      <c r="L3539" s="1" t="s">
        <v>8663</v>
      </c>
      <c r="M3539" s="1" t="s">
        <v>22596</v>
      </c>
    </row>
    <row r="3540">
      <c r="A3540" s="1" t="s">
        <v>22597</v>
      </c>
      <c r="B3540" s="1" t="s">
        <v>7</v>
      </c>
      <c r="C3540" s="1" t="s">
        <v>4237</v>
      </c>
      <c r="F3540" s="1" t="s">
        <v>22598</v>
      </c>
      <c r="G3540" s="1" t="s">
        <v>8513</v>
      </c>
      <c r="H3540" s="1" t="s">
        <v>22599</v>
      </c>
      <c r="I3540" s="1">
        <v>2020.0</v>
      </c>
      <c r="J3540" s="1" t="s">
        <v>8493</v>
      </c>
      <c r="K3540" s="1" t="s">
        <v>1044</v>
      </c>
      <c r="L3540" s="1" t="s">
        <v>9208</v>
      </c>
      <c r="M3540" s="1" t="s">
        <v>22600</v>
      </c>
    </row>
    <row r="3541">
      <c r="A3541" s="1" t="s">
        <v>22601</v>
      </c>
      <c r="B3541" s="1" t="s">
        <v>6</v>
      </c>
      <c r="C3541" s="1" t="s">
        <v>4238</v>
      </c>
      <c r="D3541" s="1"/>
      <c r="E3541" s="1" t="s">
        <v>22602</v>
      </c>
      <c r="F3541" s="1" t="s">
        <v>22603</v>
      </c>
      <c r="G3541" s="1" t="s">
        <v>8513</v>
      </c>
      <c r="H3541" s="1" t="s">
        <v>16023</v>
      </c>
      <c r="I3541" s="1">
        <v>2019.0</v>
      </c>
      <c r="J3541" s="1" t="s">
        <v>8493</v>
      </c>
      <c r="K3541" s="1" t="s">
        <v>694</v>
      </c>
      <c r="L3541" s="1" t="s">
        <v>9610</v>
      </c>
      <c r="M3541" s="1" t="s">
        <v>22604</v>
      </c>
    </row>
    <row r="3542">
      <c r="A3542" s="1" t="s">
        <v>22605</v>
      </c>
      <c r="B3542" s="1" t="s">
        <v>6</v>
      </c>
      <c r="C3542" s="1" t="s">
        <v>4239</v>
      </c>
      <c r="D3542" s="1"/>
      <c r="E3542" s="1" t="s">
        <v>15063</v>
      </c>
      <c r="F3542" s="1" t="s">
        <v>22606</v>
      </c>
      <c r="G3542" s="1" t="s">
        <v>22607</v>
      </c>
      <c r="H3542" s="1" t="s">
        <v>22608</v>
      </c>
      <c r="I3542" s="1">
        <v>2012.0</v>
      </c>
      <c r="J3542" s="1" t="s">
        <v>8547</v>
      </c>
      <c r="K3542" s="1" t="s">
        <v>809</v>
      </c>
      <c r="L3542" s="1" t="s">
        <v>8501</v>
      </c>
      <c r="M3542" s="1" t="s">
        <v>22609</v>
      </c>
    </row>
    <row r="3543">
      <c r="A3543" s="1" t="s">
        <v>22610</v>
      </c>
      <c r="B3543" s="1" t="s">
        <v>7</v>
      </c>
      <c r="C3543" s="1" t="s">
        <v>4240</v>
      </c>
      <c r="F3543" s="1" t="s">
        <v>22611</v>
      </c>
      <c r="G3543" s="1" t="s">
        <v>8638</v>
      </c>
      <c r="H3543" s="1" t="s">
        <v>9207</v>
      </c>
      <c r="I3543" s="1">
        <v>2018.0</v>
      </c>
      <c r="J3543" s="1" t="s">
        <v>8547</v>
      </c>
      <c r="K3543" s="1" t="s">
        <v>571</v>
      </c>
      <c r="L3543" s="1" t="s">
        <v>8640</v>
      </c>
      <c r="M3543" s="1" t="s">
        <v>22612</v>
      </c>
    </row>
    <row r="3544">
      <c r="A3544" s="1" t="s">
        <v>22613</v>
      </c>
      <c r="B3544" s="1" t="s">
        <v>6</v>
      </c>
      <c r="C3544" s="1" t="s">
        <v>4241</v>
      </c>
      <c r="D3544" s="1"/>
      <c r="E3544" s="1" t="s">
        <v>22614</v>
      </c>
      <c r="F3544" s="1" t="s">
        <v>22615</v>
      </c>
      <c r="G3544" s="1" t="s">
        <v>22616</v>
      </c>
      <c r="H3544" s="1" t="s">
        <v>9033</v>
      </c>
      <c r="I3544" s="1">
        <v>2015.0</v>
      </c>
      <c r="J3544" s="1" t="s">
        <v>8507</v>
      </c>
      <c r="K3544" s="1" t="s">
        <v>879</v>
      </c>
      <c r="L3544" s="1" t="s">
        <v>8783</v>
      </c>
      <c r="M3544" s="1" t="s">
        <v>22617</v>
      </c>
    </row>
    <row r="3545">
      <c r="A3545" s="1" t="s">
        <v>22618</v>
      </c>
      <c r="B3545" s="1" t="s">
        <v>6</v>
      </c>
      <c r="C3545" s="1" t="s">
        <v>4242</v>
      </c>
      <c r="D3545" s="1"/>
      <c r="E3545" s="1" t="s">
        <v>22619</v>
      </c>
      <c r="F3545" s="1" t="s">
        <v>22620</v>
      </c>
      <c r="G3545" s="1" t="s">
        <v>11999</v>
      </c>
      <c r="H3545" s="1" t="s">
        <v>9609</v>
      </c>
      <c r="I3545" s="1">
        <v>2010.0</v>
      </c>
      <c r="J3545" s="1" t="s">
        <v>8507</v>
      </c>
      <c r="K3545" s="1" t="s">
        <v>528</v>
      </c>
      <c r="L3545" s="1" t="s">
        <v>9180</v>
      </c>
      <c r="M3545" s="1" t="s">
        <v>22621</v>
      </c>
    </row>
    <row r="3546">
      <c r="A3546" s="1" t="s">
        <v>22622</v>
      </c>
      <c r="B3546" s="1" t="s">
        <v>7</v>
      </c>
      <c r="C3546" s="1" t="s">
        <v>4243</v>
      </c>
      <c r="D3546" s="1"/>
      <c r="E3546" s="1" t="s">
        <v>22623</v>
      </c>
      <c r="F3546" s="1" t="s">
        <v>22624</v>
      </c>
      <c r="G3546" s="1" t="s">
        <v>8611</v>
      </c>
      <c r="H3546" s="1" t="s">
        <v>10313</v>
      </c>
      <c r="I3546" s="1">
        <v>2020.0</v>
      </c>
      <c r="J3546" s="1" t="s">
        <v>8493</v>
      </c>
      <c r="K3546" s="1" t="s">
        <v>526</v>
      </c>
      <c r="L3546" s="1" t="s">
        <v>22625</v>
      </c>
      <c r="M3546" s="1" t="s">
        <v>22626</v>
      </c>
    </row>
    <row r="3547">
      <c r="A3547" s="1" t="s">
        <v>22627</v>
      </c>
      <c r="B3547" s="1" t="s">
        <v>6</v>
      </c>
      <c r="C3547" s="1" t="s">
        <v>4244</v>
      </c>
      <c r="D3547" s="1"/>
      <c r="E3547" s="1" t="s">
        <v>22628</v>
      </c>
      <c r="F3547" s="1" t="s">
        <v>22629</v>
      </c>
      <c r="G3547" s="1" t="s">
        <v>22630</v>
      </c>
      <c r="H3547" s="1" t="s">
        <v>13129</v>
      </c>
      <c r="I3547" s="1">
        <v>2018.0</v>
      </c>
      <c r="J3547" s="1" t="s">
        <v>8547</v>
      </c>
      <c r="K3547" s="1" t="s">
        <v>803</v>
      </c>
      <c r="L3547" s="1" t="s">
        <v>8702</v>
      </c>
      <c r="M3547" s="1" t="s">
        <v>22631</v>
      </c>
    </row>
    <row r="3548">
      <c r="A3548" s="1" t="s">
        <v>22632</v>
      </c>
      <c r="B3548" s="1" t="s">
        <v>6</v>
      </c>
      <c r="C3548" s="1" t="s">
        <v>4245</v>
      </c>
      <c r="D3548" s="1"/>
      <c r="E3548" s="1" t="s">
        <v>22633</v>
      </c>
      <c r="F3548" s="1" t="s">
        <v>22634</v>
      </c>
      <c r="G3548" s="1" t="s">
        <v>9043</v>
      </c>
      <c r="H3548" s="1" t="s">
        <v>18355</v>
      </c>
      <c r="I3548" s="1">
        <v>2020.0</v>
      </c>
      <c r="J3548" s="1" t="s">
        <v>8807</v>
      </c>
      <c r="K3548" s="1" t="s">
        <v>681</v>
      </c>
      <c r="L3548" s="1" t="s">
        <v>9104</v>
      </c>
      <c r="M3548" s="1" t="s">
        <v>22635</v>
      </c>
    </row>
    <row r="3549">
      <c r="A3549" s="1" t="s">
        <v>22636</v>
      </c>
      <c r="B3549" s="1" t="s">
        <v>6</v>
      </c>
      <c r="C3549" s="1" t="s">
        <v>4246</v>
      </c>
      <c r="D3549" s="1"/>
      <c r="E3549" s="1" t="s">
        <v>21262</v>
      </c>
      <c r="F3549" s="1" t="s">
        <v>22637</v>
      </c>
      <c r="G3549" s="1" t="s">
        <v>8513</v>
      </c>
      <c r="H3549" s="1" t="s">
        <v>22638</v>
      </c>
      <c r="I3549" s="1">
        <v>2011.0</v>
      </c>
      <c r="J3549" s="1" t="s">
        <v>8493</v>
      </c>
      <c r="K3549" s="1" t="s">
        <v>595</v>
      </c>
      <c r="L3549" s="1" t="s">
        <v>9641</v>
      </c>
      <c r="M3549" s="1" t="s">
        <v>22639</v>
      </c>
    </row>
    <row r="3550">
      <c r="A3550" s="1" t="s">
        <v>22640</v>
      </c>
      <c r="B3550" s="1" t="s">
        <v>7</v>
      </c>
      <c r="C3550" s="1" t="s">
        <v>4247</v>
      </c>
      <c r="F3550" s="1" t="s">
        <v>22641</v>
      </c>
      <c r="G3550" s="1" t="s">
        <v>9297</v>
      </c>
      <c r="H3550" s="1" t="s">
        <v>9921</v>
      </c>
      <c r="I3550" s="1">
        <v>2002.0</v>
      </c>
      <c r="J3550" s="1" t="s">
        <v>8547</v>
      </c>
      <c r="K3550" s="1" t="s">
        <v>536</v>
      </c>
      <c r="L3550" s="1" t="s">
        <v>8788</v>
      </c>
      <c r="M3550" s="1" t="s">
        <v>22642</v>
      </c>
    </row>
    <row r="3551">
      <c r="A3551" s="1" t="s">
        <v>22643</v>
      </c>
      <c r="B3551" s="1" t="s">
        <v>6</v>
      </c>
      <c r="C3551" s="1" t="s">
        <v>4248</v>
      </c>
      <c r="D3551" s="1"/>
      <c r="E3551" s="1" t="s">
        <v>22644</v>
      </c>
      <c r="F3551" s="1" t="s">
        <v>22645</v>
      </c>
      <c r="G3551" s="1" t="s">
        <v>8513</v>
      </c>
      <c r="H3551" s="1" t="s">
        <v>22646</v>
      </c>
      <c r="I3551" s="1">
        <v>2012.0</v>
      </c>
      <c r="J3551" s="1" t="s">
        <v>8507</v>
      </c>
      <c r="K3551" s="1" t="s">
        <v>685</v>
      </c>
      <c r="L3551" s="1" t="s">
        <v>8522</v>
      </c>
      <c r="M3551" s="1" t="s">
        <v>22647</v>
      </c>
    </row>
    <row r="3552">
      <c r="A3552" s="1" t="s">
        <v>22648</v>
      </c>
      <c r="B3552" s="1" t="s">
        <v>7</v>
      </c>
      <c r="C3552" s="1" t="s">
        <v>4249</v>
      </c>
      <c r="F3552" s="1" t="s">
        <v>22649</v>
      </c>
      <c r="H3552" s="1" t="s">
        <v>11582</v>
      </c>
      <c r="I3552" s="1">
        <v>2012.0</v>
      </c>
      <c r="J3552" s="1" t="s">
        <v>8547</v>
      </c>
      <c r="K3552" s="1" t="s">
        <v>536</v>
      </c>
      <c r="L3552" s="1" t="s">
        <v>8717</v>
      </c>
      <c r="M3552" s="1" t="s">
        <v>22650</v>
      </c>
    </row>
    <row r="3553">
      <c r="A3553" s="1" t="s">
        <v>22651</v>
      </c>
      <c r="B3553" s="1" t="s">
        <v>6</v>
      </c>
      <c r="C3553" s="1" t="s">
        <v>4250</v>
      </c>
      <c r="D3553" s="1"/>
      <c r="E3553" s="1" t="s">
        <v>22652</v>
      </c>
      <c r="F3553" s="1" t="s">
        <v>22653</v>
      </c>
      <c r="G3553" s="1" t="s">
        <v>8611</v>
      </c>
      <c r="H3553" s="1" t="s">
        <v>8576</v>
      </c>
      <c r="I3553" s="1">
        <v>2004.0</v>
      </c>
      <c r="J3553" s="1" t="s">
        <v>8507</v>
      </c>
      <c r="K3553" s="1" t="s">
        <v>587</v>
      </c>
      <c r="L3553" s="1" t="s">
        <v>11715</v>
      </c>
      <c r="M3553" s="1" t="s">
        <v>22654</v>
      </c>
    </row>
    <row r="3554">
      <c r="A3554" s="1" t="s">
        <v>22655</v>
      </c>
      <c r="B3554" s="1" t="s">
        <v>6</v>
      </c>
      <c r="C3554" s="1" t="s">
        <v>4251</v>
      </c>
      <c r="D3554" s="1"/>
      <c r="E3554" s="1" t="s">
        <v>22656</v>
      </c>
      <c r="F3554" s="1" t="s">
        <v>22657</v>
      </c>
      <c r="G3554" s="1" t="s">
        <v>22658</v>
      </c>
      <c r="H3554" s="1" t="s">
        <v>15511</v>
      </c>
      <c r="I3554" s="1">
        <v>2016.0</v>
      </c>
      <c r="J3554" s="1" t="s">
        <v>8493</v>
      </c>
      <c r="K3554" s="1" t="s">
        <v>576</v>
      </c>
      <c r="L3554" s="1" t="s">
        <v>8501</v>
      </c>
      <c r="M3554" s="1" t="s">
        <v>22659</v>
      </c>
    </row>
    <row r="3555">
      <c r="A3555" s="1" t="s">
        <v>22660</v>
      </c>
      <c r="B3555" s="1" t="s">
        <v>6</v>
      </c>
      <c r="C3555" s="1" t="s">
        <v>4252</v>
      </c>
      <c r="D3555" s="1"/>
      <c r="E3555" s="1" t="s">
        <v>22661</v>
      </c>
      <c r="F3555" s="1" t="s">
        <v>22662</v>
      </c>
      <c r="G3555" s="1" t="s">
        <v>8777</v>
      </c>
      <c r="H3555" s="1" t="s">
        <v>8991</v>
      </c>
      <c r="I3555" s="1">
        <v>2017.0</v>
      </c>
      <c r="J3555" s="1" t="s">
        <v>8547</v>
      </c>
      <c r="K3555" s="1" t="s">
        <v>671</v>
      </c>
      <c r="L3555" s="1" t="s">
        <v>8577</v>
      </c>
      <c r="M3555" s="1" t="s">
        <v>22663</v>
      </c>
    </row>
    <row r="3556">
      <c r="A3556" s="1" t="s">
        <v>22664</v>
      </c>
      <c r="B3556" s="1" t="s">
        <v>6</v>
      </c>
      <c r="C3556" s="1" t="s">
        <v>4253</v>
      </c>
      <c r="D3556" s="1"/>
      <c r="E3556" s="1" t="s">
        <v>22665</v>
      </c>
      <c r="G3556" s="1" t="s">
        <v>8777</v>
      </c>
      <c r="H3556" s="1" t="s">
        <v>10741</v>
      </c>
      <c r="I3556" s="1">
        <v>2014.0</v>
      </c>
      <c r="J3556" s="1" t="s">
        <v>8613</v>
      </c>
      <c r="K3556" s="1" t="s">
        <v>996</v>
      </c>
      <c r="L3556" s="1" t="s">
        <v>8663</v>
      </c>
      <c r="M3556" s="1" t="s">
        <v>22666</v>
      </c>
    </row>
    <row r="3557">
      <c r="A3557" s="1" t="s">
        <v>22667</v>
      </c>
      <c r="B3557" s="1" t="s">
        <v>6</v>
      </c>
      <c r="C3557" s="1" t="s">
        <v>4254</v>
      </c>
      <c r="D3557" s="1"/>
      <c r="E3557" s="1" t="s">
        <v>22668</v>
      </c>
      <c r="G3557" s="1" t="s">
        <v>8513</v>
      </c>
      <c r="H3557" s="1" t="s">
        <v>11099</v>
      </c>
      <c r="I3557" s="1">
        <v>2019.0</v>
      </c>
      <c r="J3557" s="1" t="s">
        <v>8493</v>
      </c>
      <c r="K3557" s="1" t="s">
        <v>530</v>
      </c>
      <c r="L3557" s="1" t="s">
        <v>8646</v>
      </c>
      <c r="M3557" s="1" t="s">
        <v>22669</v>
      </c>
    </row>
    <row r="3558">
      <c r="A3558" s="1" t="s">
        <v>22670</v>
      </c>
      <c r="B3558" s="1" t="s">
        <v>7</v>
      </c>
      <c r="C3558" s="1" t="s">
        <v>4255</v>
      </c>
      <c r="F3558" s="1" t="s">
        <v>22671</v>
      </c>
      <c r="G3558" s="1" t="s">
        <v>8513</v>
      </c>
      <c r="H3558" s="1" t="s">
        <v>9188</v>
      </c>
      <c r="I3558" s="1">
        <v>2018.0</v>
      </c>
      <c r="J3558" s="1" t="s">
        <v>8547</v>
      </c>
      <c r="K3558" s="1" t="s">
        <v>628</v>
      </c>
      <c r="L3558" s="1" t="s">
        <v>9208</v>
      </c>
      <c r="M3558" s="1" t="s">
        <v>22672</v>
      </c>
    </row>
    <row r="3559">
      <c r="A3559" s="1" t="s">
        <v>22673</v>
      </c>
      <c r="B3559" s="1" t="s">
        <v>6</v>
      </c>
      <c r="C3559" s="1" t="s">
        <v>4256</v>
      </c>
      <c r="D3559" s="1"/>
      <c r="E3559" s="1" t="s">
        <v>22674</v>
      </c>
      <c r="F3559" s="1" t="s">
        <v>22675</v>
      </c>
      <c r="G3559" s="1" t="s">
        <v>19817</v>
      </c>
      <c r="H3559" s="1" t="s">
        <v>11384</v>
      </c>
      <c r="I3559" s="1">
        <v>2010.0</v>
      </c>
      <c r="J3559" s="1" t="s">
        <v>9260</v>
      </c>
      <c r="K3559" s="1" t="s">
        <v>569</v>
      </c>
      <c r="L3559" s="1" t="s">
        <v>8697</v>
      </c>
      <c r="M3559" s="1" t="s">
        <v>22676</v>
      </c>
    </row>
    <row r="3560">
      <c r="A3560" s="1" t="s">
        <v>22677</v>
      </c>
      <c r="B3560" s="1" t="s">
        <v>6</v>
      </c>
      <c r="C3560" s="1" t="s">
        <v>4257</v>
      </c>
      <c r="D3560" s="1"/>
      <c r="E3560" s="1" t="s">
        <v>22678</v>
      </c>
      <c r="F3560" s="1" t="s">
        <v>22679</v>
      </c>
      <c r="G3560" s="1" t="s">
        <v>22680</v>
      </c>
      <c r="H3560" s="1" t="s">
        <v>8817</v>
      </c>
      <c r="I3560" s="1">
        <v>2016.0</v>
      </c>
      <c r="J3560" s="1" t="s">
        <v>9260</v>
      </c>
      <c r="K3560" s="1" t="s">
        <v>550</v>
      </c>
      <c r="L3560" s="1" t="s">
        <v>9104</v>
      </c>
      <c r="M3560" s="1" t="s">
        <v>22681</v>
      </c>
    </row>
    <row r="3561">
      <c r="A3561" s="1" t="s">
        <v>22682</v>
      </c>
      <c r="B3561" s="1" t="s">
        <v>6</v>
      </c>
      <c r="C3561" s="1" t="s">
        <v>4258</v>
      </c>
      <c r="D3561" s="1"/>
      <c r="E3561" s="1" t="s">
        <v>22683</v>
      </c>
      <c r="F3561" s="1" t="s">
        <v>22684</v>
      </c>
      <c r="G3561" s="1" t="s">
        <v>8513</v>
      </c>
      <c r="H3561" s="1" t="s">
        <v>17644</v>
      </c>
      <c r="I3561" s="1">
        <v>2003.0</v>
      </c>
      <c r="J3561" s="1" t="s">
        <v>8807</v>
      </c>
      <c r="K3561" s="1" t="s">
        <v>632</v>
      </c>
      <c r="L3561" s="1" t="s">
        <v>9272</v>
      </c>
      <c r="M3561" s="1" t="s">
        <v>22685</v>
      </c>
    </row>
    <row r="3562">
      <c r="A3562" s="1" t="s">
        <v>22686</v>
      </c>
      <c r="B3562" s="1" t="s">
        <v>6</v>
      </c>
      <c r="C3562" s="1" t="s">
        <v>4259</v>
      </c>
      <c r="D3562" s="1"/>
      <c r="E3562" s="1" t="s">
        <v>22687</v>
      </c>
      <c r="F3562" s="1" t="s">
        <v>22688</v>
      </c>
      <c r="G3562" s="1" t="s">
        <v>8513</v>
      </c>
      <c r="H3562" s="1" t="s">
        <v>17644</v>
      </c>
      <c r="I3562" s="1">
        <v>2011.0</v>
      </c>
      <c r="J3562" s="1" t="s">
        <v>8807</v>
      </c>
      <c r="K3562" s="1" t="s">
        <v>2798</v>
      </c>
      <c r="L3562" s="1" t="s">
        <v>8808</v>
      </c>
      <c r="M3562" s="1" t="s">
        <v>22689</v>
      </c>
    </row>
    <row r="3563">
      <c r="A3563" s="1" t="s">
        <v>22690</v>
      </c>
      <c r="B3563" s="1" t="s">
        <v>6</v>
      </c>
      <c r="C3563" s="1" t="s">
        <v>4260</v>
      </c>
      <c r="D3563" s="1"/>
      <c r="E3563" s="1" t="s">
        <v>22687</v>
      </c>
      <c r="F3563" s="1" t="s">
        <v>22688</v>
      </c>
      <c r="G3563" s="1" t="s">
        <v>8513</v>
      </c>
      <c r="H3563" s="1" t="s">
        <v>17644</v>
      </c>
      <c r="I3563" s="1">
        <v>2011.0</v>
      </c>
      <c r="J3563" s="1" t="s">
        <v>8807</v>
      </c>
      <c r="K3563" s="1" t="s">
        <v>2986</v>
      </c>
      <c r="L3563" s="1" t="s">
        <v>8808</v>
      </c>
      <c r="M3563" s="1" t="s">
        <v>22691</v>
      </c>
    </row>
    <row r="3564">
      <c r="A3564" s="1" t="s">
        <v>22692</v>
      </c>
      <c r="B3564" s="1" t="s">
        <v>6</v>
      </c>
      <c r="C3564" s="1" t="s">
        <v>4261</v>
      </c>
      <c r="D3564" s="1"/>
      <c r="E3564" s="1" t="s">
        <v>22687</v>
      </c>
      <c r="F3564" s="1" t="s">
        <v>22693</v>
      </c>
      <c r="H3564" s="1" t="s">
        <v>17644</v>
      </c>
      <c r="I3564" s="1">
        <v>2011.0</v>
      </c>
      <c r="J3564" s="1" t="s">
        <v>8807</v>
      </c>
      <c r="K3564" s="1" t="s">
        <v>2953</v>
      </c>
      <c r="L3564" s="1" t="s">
        <v>9272</v>
      </c>
      <c r="M3564" s="1" t="s">
        <v>22694</v>
      </c>
    </row>
    <row r="3565">
      <c r="A3565" s="1" t="s">
        <v>22695</v>
      </c>
      <c r="B3565" s="1" t="s">
        <v>7</v>
      </c>
      <c r="C3565" s="1" t="s">
        <v>4262</v>
      </c>
      <c r="F3565" s="1" t="s">
        <v>22696</v>
      </c>
      <c r="H3565" s="1" t="s">
        <v>8528</v>
      </c>
      <c r="I3565" s="1">
        <v>2015.0</v>
      </c>
      <c r="J3565" s="1" t="s">
        <v>8807</v>
      </c>
      <c r="K3565" s="1" t="s">
        <v>536</v>
      </c>
      <c r="L3565" s="1" t="s">
        <v>13248</v>
      </c>
      <c r="M3565" s="1" t="s">
        <v>22697</v>
      </c>
    </row>
    <row r="3566">
      <c r="A3566" s="1" t="s">
        <v>22698</v>
      </c>
      <c r="B3566" s="1" t="s">
        <v>7</v>
      </c>
      <c r="C3566" s="1" t="s">
        <v>4263</v>
      </c>
      <c r="F3566" s="1" t="s">
        <v>22699</v>
      </c>
      <c r="G3566" s="1" t="s">
        <v>8611</v>
      </c>
      <c r="H3566" s="1" t="s">
        <v>11483</v>
      </c>
      <c r="I3566" s="1">
        <v>2018.0</v>
      </c>
      <c r="J3566" s="1" t="s">
        <v>8807</v>
      </c>
      <c r="K3566" s="1" t="s">
        <v>536</v>
      </c>
      <c r="L3566" s="1" t="s">
        <v>13248</v>
      </c>
      <c r="M3566" s="1" t="s">
        <v>22700</v>
      </c>
    </row>
    <row r="3567">
      <c r="A3567" s="1" t="s">
        <v>22701</v>
      </c>
      <c r="B3567" s="1" t="s">
        <v>6</v>
      </c>
      <c r="C3567" s="1" t="s">
        <v>4264</v>
      </c>
      <c r="D3567" s="1"/>
      <c r="E3567" s="1" t="s">
        <v>22702</v>
      </c>
      <c r="F3567" s="1" t="s">
        <v>22703</v>
      </c>
      <c r="G3567" s="1" t="s">
        <v>8545</v>
      </c>
      <c r="H3567" s="1" t="s">
        <v>12097</v>
      </c>
      <c r="I3567" s="1">
        <v>2017.0</v>
      </c>
      <c r="J3567" s="1" t="s">
        <v>8493</v>
      </c>
      <c r="K3567" s="1" t="s">
        <v>1021</v>
      </c>
      <c r="L3567" s="1" t="s">
        <v>18543</v>
      </c>
      <c r="M3567" s="1" t="s">
        <v>22704</v>
      </c>
    </row>
    <row r="3568">
      <c r="A3568" s="1" t="s">
        <v>22705</v>
      </c>
      <c r="B3568" s="1" t="s">
        <v>6</v>
      </c>
      <c r="C3568" s="1" t="s">
        <v>4265</v>
      </c>
      <c r="D3568" s="1"/>
      <c r="E3568" s="1" t="s">
        <v>22706</v>
      </c>
      <c r="F3568" s="1" t="s">
        <v>22707</v>
      </c>
      <c r="G3568" s="1" t="s">
        <v>8513</v>
      </c>
      <c r="H3568" s="1" t="s">
        <v>11042</v>
      </c>
      <c r="I3568" s="1">
        <v>2013.0</v>
      </c>
      <c r="J3568" s="1" t="s">
        <v>8515</v>
      </c>
      <c r="K3568" s="1" t="s">
        <v>1410</v>
      </c>
      <c r="L3568" s="1" t="s">
        <v>8522</v>
      </c>
      <c r="M3568" s="1" t="s">
        <v>22708</v>
      </c>
    </row>
    <row r="3569">
      <c r="A3569" s="1" t="s">
        <v>22709</v>
      </c>
      <c r="B3569" s="1" t="s">
        <v>6</v>
      </c>
      <c r="C3569" s="1" t="s">
        <v>4266</v>
      </c>
      <c r="D3569" s="1"/>
      <c r="E3569" s="1" t="s">
        <v>22710</v>
      </c>
      <c r="F3569" s="1" t="s">
        <v>22711</v>
      </c>
      <c r="G3569" s="1" t="s">
        <v>9356</v>
      </c>
      <c r="H3569" s="1" t="s">
        <v>22712</v>
      </c>
      <c r="I3569" s="1">
        <v>2014.0</v>
      </c>
      <c r="J3569" s="1" t="s">
        <v>8515</v>
      </c>
      <c r="K3569" s="1" t="s">
        <v>563</v>
      </c>
      <c r="L3569" s="1" t="s">
        <v>22713</v>
      </c>
      <c r="M3569" s="1" t="s">
        <v>22714</v>
      </c>
    </row>
    <row r="3570">
      <c r="A3570" s="1" t="s">
        <v>22715</v>
      </c>
      <c r="B3570" s="1" t="s">
        <v>7</v>
      </c>
      <c r="C3570" s="1" t="s">
        <v>4267</v>
      </c>
      <c r="F3570" s="1" t="s">
        <v>22716</v>
      </c>
      <c r="G3570" s="1" t="s">
        <v>8513</v>
      </c>
      <c r="H3570" s="1" t="s">
        <v>14778</v>
      </c>
      <c r="I3570" s="1">
        <v>2019.0</v>
      </c>
      <c r="J3570" s="1" t="s">
        <v>8547</v>
      </c>
      <c r="K3570" s="1" t="s">
        <v>571</v>
      </c>
      <c r="L3570" s="1" t="s">
        <v>22717</v>
      </c>
      <c r="M3570" s="1" t="s">
        <v>22718</v>
      </c>
    </row>
    <row r="3571">
      <c r="A3571" s="1" t="s">
        <v>22719</v>
      </c>
      <c r="B3571" s="1" t="s">
        <v>6</v>
      </c>
      <c r="C3571" s="1" t="s">
        <v>4268</v>
      </c>
      <c r="D3571" s="1"/>
      <c r="E3571" s="1" t="s">
        <v>22720</v>
      </c>
      <c r="F3571" s="1" t="s">
        <v>22721</v>
      </c>
      <c r="G3571" s="1" t="s">
        <v>22722</v>
      </c>
      <c r="H3571" s="1" t="s">
        <v>13175</v>
      </c>
      <c r="I3571" s="1">
        <v>2015.0</v>
      </c>
      <c r="J3571" s="1" t="s">
        <v>8507</v>
      </c>
      <c r="K3571" s="1" t="s">
        <v>1410</v>
      </c>
      <c r="L3571" s="1" t="s">
        <v>8590</v>
      </c>
      <c r="M3571" s="1" t="s">
        <v>22723</v>
      </c>
    </row>
    <row r="3572">
      <c r="A3572" s="1" t="s">
        <v>22724</v>
      </c>
      <c r="B3572" s="1" t="s">
        <v>6</v>
      </c>
      <c r="C3572" s="1" t="s">
        <v>4269</v>
      </c>
      <c r="D3572" s="1"/>
      <c r="E3572" s="1" t="s">
        <v>22725</v>
      </c>
      <c r="F3572" s="1" t="s">
        <v>22726</v>
      </c>
      <c r="G3572" s="1" t="s">
        <v>12072</v>
      </c>
      <c r="H3572" s="1" t="s">
        <v>8521</v>
      </c>
      <c r="I3572" s="1">
        <v>2010.0</v>
      </c>
      <c r="J3572" s="1" t="s">
        <v>9260</v>
      </c>
      <c r="K3572" s="1" t="s">
        <v>597</v>
      </c>
      <c r="L3572" s="1" t="s">
        <v>9272</v>
      </c>
      <c r="M3572" s="1" t="s">
        <v>22727</v>
      </c>
    </row>
    <row r="3573">
      <c r="A3573" s="1" t="s">
        <v>22728</v>
      </c>
      <c r="B3573" s="1" t="s">
        <v>6</v>
      </c>
      <c r="C3573" s="1" t="s">
        <v>4270</v>
      </c>
      <c r="D3573" s="1"/>
      <c r="E3573" s="1" t="s">
        <v>22729</v>
      </c>
      <c r="F3573" s="1" t="s">
        <v>22730</v>
      </c>
      <c r="G3573" s="1" t="s">
        <v>9530</v>
      </c>
      <c r="H3573" s="1" t="s">
        <v>17605</v>
      </c>
      <c r="I3573" s="1">
        <v>2017.0</v>
      </c>
      <c r="J3573" s="1" t="s">
        <v>8493</v>
      </c>
      <c r="K3573" s="1" t="s">
        <v>805</v>
      </c>
      <c r="L3573" s="1" t="s">
        <v>9403</v>
      </c>
      <c r="M3573" s="1" t="s">
        <v>22731</v>
      </c>
    </row>
    <row r="3574">
      <c r="A3574" s="1" t="s">
        <v>22732</v>
      </c>
      <c r="B3574" s="1" t="s">
        <v>7</v>
      </c>
      <c r="C3574" s="1" t="s">
        <v>4271</v>
      </c>
      <c r="F3574" s="1" t="s">
        <v>22733</v>
      </c>
      <c r="G3574" s="1" t="s">
        <v>8499</v>
      </c>
      <c r="H3574" s="1" t="s">
        <v>20323</v>
      </c>
      <c r="I3574" s="1">
        <v>2017.0</v>
      </c>
      <c r="J3574" s="1" t="s">
        <v>9076</v>
      </c>
      <c r="K3574" s="1" t="s">
        <v>536</v>
      </c>
      <c r="L3574" s="1" t="s">
        <v>9093</v>
      </c>
      <c r="M3574" s="1" t="s">
        <v>22734</v>
      </c>
    </row>
    <row r="3575">
      <c r="A3575" s="1" t="s">
        <v>22735</v>
      </c>
      <c r="B3575" s="1" t="s">
        <v>7</v>
      </c>
      <c r="C3575" s="1" t="s">
        <v>4272</v>
      </c>
      <c r="F3575" s="1" t="s">
        <v>22736</v>
      </c>
      <c r="G3575" s="1" t="s">
        <v>8499</v>
      </c>
      <c r="H3575" s="1" t="s">
        <v>22737</v>
      </c>
      <c r="I3575" s="1">
        <v>2019.0</v>
      </c>
      <c r="J3575" s="1" t="s">
        <v>9076</v>
      </c>
      <c r="K3575" s="1" t="s">
        <v>536</v>
      </c>
      <c r="L3575" s="1" t="s">
        <v>9093</v>
      </c>
      <c r="M3575" s="1" t="s">
        <v>22738</v>
      </c>
    </row>
    <row r="3576">
      <c r="A3576" s="1" t="s">
        <v>22739</v>
      </c>
      <c r="B3576" s="1" t="s">
        <v>6</v>
      </c>
      <c r="C3576" s="1" t="s">
        <v>4273</v>
      </c>
      <c r="D3576" s="1"/>
      <c r="E3576" s="1" t="s">
        <v>16029</v>
      </c>
      <c r="F3576" s="1" t="s">
        <v>22740</v>
      </c>
      <c r="G3576" s="1" t="s">
        <v>9478</v>
      </c>
      <c r="H3576" s="1" t="s">
        <v>12535</v>
      </c>
      <c r="I3576" s="1">
        <v>1982.0</v>
      </c>
      <c r="J3576" s="1" t="s">
        <v>8547</v>
      </c>
      <c r="K3576" s="1" t="s">
        <v>620</v>
      </c>
      <c r="L3576" s="1" t="s">
        <v>16781</v>
      </c>
      <c r="M3576" s="1" t="s">
        <v>22741</v>
      </c>
    </row>
    <row r="3577">
      <c r="A3577" s="1" t="s">
        <v>22742</v>
      </c>
      <c r="B3577" s="1" t="s">
        <v>7</v>
      </c>
      <c r="C3577" s="1" t="s">
        <v>4274</v>
      </c>
      <c r="F3577" s="1" t="s">
        <v>22743</v>
      </c>
      <c r="G3577" s="1" t="s">
        <v>8513</v>
      </c>
      <c r="H3577" s="1" t="s">
        <v>14662</v>
      </c>
      <c r="I3577" s="1">
        <v>2017.0</v>
      </c>
      <c r="J3577" s="1" t="s">
        <v>8613</v>
      </c>
      <c r="K3577" s="1" t="s">
        <v>536</v>
      </c>
      <c r="L3577" s="1" t="s">
        <v>9208</v>
      </c>
      <c r="M3577" s="1" t="s">
        <v>22744</v>
      </c>
    </row>
    <row r="3578">
      <c r="A3578" s="1" t="s">
        <v>22745</v>
      </c>
      <c r="B3578" s="1" t="s">
        <v>6</v>
      </c>
      <c r="C3578" s="1" t="s">
        <v>4275</v>
      </c>
      <c r="D3578" s="1"/>
      <c r="E3578" s="1" t="s">
        <v>22746</v>
      </c>
      <c r="F3578" s="1" t="s">
        <v>22747</v>
      </c>
      <c r="G3578" s="1" t="s">
        <v>8513</v>
      </c>
      <c r="H3578" s="1" t="s">
        <v>8806</v>
      </c>
      <c r="I3578" s="1">
        <v>2016.0</v>
      </c>
      <c r="J3578" s="1" t="s">
        <v>8613</v>
      </c>
      <c r="K3578" s="1" t="s">
        <v>758</v>
      </c>
      <c r="L3578" s="1" t="s">
        <v>9272</v>
      </c>
      <c r="M3578" s="1" t="s">
        <v>22748</v>
      </c>
    </row>
    <row r="3579">
      <c r="A3579" s="1" t="s">
        <v>22749</v>
      </c>
      <c r="B3579" s="1" t="s">
        <v>6</v>
      </c>
      <c r="C3579" s="1" t="s">
        <v>4276</v>
      </c>
      <c r="D3579" s="1"/>
      <c r="E3579" s="1" t="s">
        <v>15428</v>
      </c>
      <c r="F3579" s="1" t="s">
        <v>22750</v>
      </c>
      <c r="G3579" s="1" t="s">
        <v>8513</v>
      </c>
      <c r="H3579" s="1" t="s">
        <v>8540</v>
      </c>
      <c r="I3579" s="1">
        <v>2010.0</v>
      </c>
      <c r="J3579" s="1" t="s">
        <v>8507</v>
      </c>
      <c r="K3579" s="1" t="s">
        <v>569</v>
      </c>
      <c r="L3579" s="1" t="s">
        <v>14565</v>
      </c>
      <c r="M3579" s="1" t="s">
        <v>22751</v>
      </c>
    </row>
    <row r="3580">
      <c r="A3580" s="1" t="s">
        <v>22752</v>
      </c>
      <c r="B3580" s="1" t="s">
        <v>7</v>
      </c>
      <c r="C3580" s="1" t="s">
        <v>4277</v>
      </c>
      <c r="F3580" s="1" t="s">
        <v>22753</v>
      </c>
      <c r="G3580" s="1" t="s">
        <v>8513</v>
      </c>
      <c r="H3580" s="1" t="s">
        <v>22754</v>
      </c>
      <c r="I3580" s="1">
        <v>2016.0</v>
      </c>
      <c r="J3580" s="1" t="s">
        <v>9076</v>
      </c>
      <c r="K3580" s="1" t="s">
        <v>571</v>
      </c>
      <c r="L3580" s="1" t="s">
        <v>9093</v>
      </c>
      <c r="M3580" s="1" t="s">
        <v>22755</v>
      </c>
    </row>
    <row r="3581">
      <c r="A3581" s="1" t="s">
        <v>22756</v>
      </c>
      <c r="B3581" s="1" t="s">
        <v>6</v>
      </c>
      <c r="C3581" s="1" t="s">
        <v>4278</v>
      </c>
      <c r="D3581" s="1"/>
      <c r="E3581" s="1" t="s">
        <v>22757</v>
      </c>
      <c r="F3581" s="1" t="s">
        <v>22758</v>
      </c>
      <c r="G3581" s="1" t="s">
        <v>8513</v>
      </c>
      <c r="H3581" s="1" t="s">
        <v>8882</v>
      </c>
      <c r="I3581" s="1">
        <v>2014.0</v>
      </c>
      <c r="J3581" s="1" t="s">
        <v>9076</v>
      </c>
      <c r="K3581" s="1" t="s">
        <v>753</v>
      </c>
      <c r="L3581" s="1" t="s">
        <v>8808</v>
      </c>
      <c r="M3581" s="1" t="s">
        <v>22759</v>
      </c>
    </row>
    <row r="3582">
      <c r="A3582" s="1" t="s">
        <v>22760</v>
      </c>
      <c r="B3582" s="1" t="s">
        <v>7</v>
      </c>
      <c r="C3582" s="1" t="s">
        <v>4279</v>
      </c>
      <c r="F3582" s="1" t="s">
        <v>22761</v>
      </c>
      <c r="G3582" s="1" t="s">
        <v>8513</v>
      </c>
      <c r="H3582" s="1" t="s">
        <v>9298</v>
      </c>
      <c r="I3582" s="1">
        <v>2017.0</v>
      </c>
      <c r="J3582" s="1" t="s">
        <v>9076</v>
      </c>
      <c r="K3582" s="1" t="s">
        <v>536</v>
      </c>
      <c r="L3582" s="1" t="s">
        <v>9093</v>
      </c>
      <c r="M3582" s="1" t="s">
        <v>22762</v>
      </c>
    </row>
    <row r="3583">
      <c r="A3583" s="1" t="s">
        <v>22763</v>
      </c>
      <c r="B3583" s="1" t="s">
        <v>7</v>
      </c>
      <c r="C3583" s="1" t="s">
        <v>4280</v>
      </c>
      <c r="F3583" s="1" t="s">
        <v>22764</v>
      </c>
      <c r="H3583" s="1" t="s">
        <v>15352</v>
      </c>
      <c r="I3583" s="1">
        <v>2017.0</v>
      </c>
      <c r="J3583" s="1" t="s">
        <v>8680</v>
      </c>
      <c r="K3583" s="1" t="s">
        <v>628</v>
      </c>
      <c r="L3583" s="1" t="s">
        <v>9093</v>
      </c>
      <c r="M3583" s="1" t="s">
        <v>22765</v>
      </c>
    </row>
    <row r="3584">
      <c r="A3584" s="1" t="s">
        <v>22766</v>
      </c>
      <c r="B3584" s="1" t="s">
        <v>7</v>
      </c>
      <c r="C3584" s="1" t="s">
        <v>4281</v>
      </c>
      <c r="D3584" s="1"/>
      <c r="E3584" s="1" t="s">
        <v>22767</v>
      </c>
      <c r="F3584" s="1" t="s">
        <v>22768</v>
      </c>
      <c r="G3584" s="1" t="s">
        <v>9408</v>
      </c>
      <c r="H3584" s="1" t="s">
        <v>8882</v>
      </c>
      <c r="I3584" s="1">
        <v>2018.0</v>
      </c>
      <c r="J3584" s="1" t="s">
        <v>8807</v>
      </c>
      <c r="K3584" s="1" t="s">
        <v>536</v>
      </c>
      <c r="L3584" s="1" t="s">
        <v>9093</v>
      </c>
      <c r="M3584" s="1" t="s">
        <v>22769</v>
      </c>
    </row>
    <row r="3585">
      <c r="A3585" s="1" t="s">
        <v>22770</v>
      </c>
      <c r="B3585" s="1" t="s">
        <v>7</v>
      </c>
      <c r="C3585" s="1" t="s">
        <v>4282</v>
      </c>
      <c r="F3585" s="1" t="s">
        <v>22771</v>
      </c>
      <c r="G3585" s="1" t="s">
        <v>9408</v>
      </c>
      <c r="H3585" s="1" t="s">
        <v>22772</v>
      </c>
      <c r="I3585" s="1">
        <v>2016.0</v>
      </c>
      <c r="J3585" s="1" t="s">
        <v>9076</v>
      </c>
      <c r="K3585" s="1" t="s">
        <v>571</v>
      </c>
      <c r="L3585" s="1" t="s">
        <v>9093</v>
      </c>
      <c r="M3585" s="1" t="s">
        <v>22773</v>
      </c>
    </row>
    <row r="3586">
      <c r="A3586" s="1" t="s">
        <v>22774</v>
      </c>
      <c r="B3586" s="1" t="s">
        <v>6</v>
      </c>
      <c r="C3586" s="1" t="s">
        <v>4283</v>
      </c>
      <c r="D3586" s="1"/>
      <c r="E3586" s="1" t="s">
        <v>22775</v>
      </c>
      <c r="F3586" s="1" t="s">
        <v>12613</v>
      </c>
      <c r="H3586" s="1" t="s">
        <v>14501</v>
      </c>
      <c r="I3586" s="1">
        <v>2018.0</v>
      </c>
      <c r="J3586" s="1" t="s">
        <v>8680</v>
      </c>
      <c r="K3586" s="1" t="s">
        <v>1164</v>
      </c>
      <c r="L3586" s="1" t="s">
        <v>8663</v>
      </c>
      <c r="M3586" s="1" t="s">
        <v>22776</v>
      </c>
    </row>
    <row r="3587">
      <c r="A3587" s="1" t="s">
        <v>22777</v>
      </c>
      <c r="B3587" s="1" t="s">
        <v>7</v>
      </c>
      <c r="C3587" s="1" t="s">
        <v>4284</v>
      </c>
      <c r="G3587" s="1" t="s">
        <v>8513</v>
      </c>
      <c r="H3587" s="1" t="s">
        <v>9188</v>
      </c>
      <c r="I3587" s="1">
        <v>2019.0</v>
      </c>
      <c r="J3587" s="1" t="s">
        <v>8807</v>
      </c>
      <c r="K3587" s="1" t="s">
        <v>536</v>
      </c>
      <c r="L3587" s="1" t="s">
        <v>9093</v>
      </c>
      <c r="M3587" s="1" t="s">
        <v>22778</v>
      </c>
    </row>
    <row r="3588">
      <c r="A3588" s="1" t="s">
        <v>22779</v>
      </c>
      <c r="B3588" s="1" t="s">
        <v>7</v>
      </c>
      <c r="C3588" s="1" t="s">
        <v>4285</v>
      </c>
      <c r="F3588" s="1" t="s">
        <v>22780</v>
      </c>
      <c r="G3588" s="1" t="s">
        <v>8513</v>
      </c>
      <c r="H3588" s="1" t="s">
        <v>9188</v>
      </c>
      <c r="I3588" s="1">
        <v>2018.0</v>
      </c>
      <c r="J3588" s="1" t="s">
        <v>8807</v>
      </c>
      <c r="K3588" s="1" t="s">
        <v>536</v>
      </c>
      <c r="L3588" s="1" t="s">
        <v>9093</v>
      </c>
      <c r="M3588" s="1" t="s">
        <v>22781</v>
      </c>
    </row>
    <row r="3589">
      <c r="A3589" s="1" t="s">
        <v>22782</v>
      </c>
      <c r="B3589" s="1" t="s">
        <v>6</v>
      </c>
      <c r="C3589" s="1" t="s">
        <v>4286</v>
      </c>
      <c r="D3589" s="1"/>
      <c r="E3589" s="1" t="s">
        <v>22783</v>
      </c>
      <c r="F3589" s="1" t="s">
        <v>22784</v>
      </c>
      <c r="G3589" s="1" t="s">
        <v>8513</v>
      </c>
      <c r="H3589" s="1" t="s">
        <v>22785</v>
      </c>
      <c r="I3589" s="1">
        <v>2016.0</v>
      </c>
      <c r="J3589" s="1" t="s">
        <v>9076</v>
      </c>
      <c r="K3589" s="1" t="s">
        <v>947</v>
      </c>
      <c r="L3589" s="1" t="s">
        <v>9104</v>
      </c>
      <c r="M3589" s="1" t="s">
        <v>22786</v>
      </c>
    </row>
    <row r="3590">
      <c r="A3590" s="1" t="s">
        <v>22787</v>
      </c>
      <c r="B3590" s="1" t="s">
        <v>6</v>
      </c>
      <c r="C3590" s="1" t="s">
        <v>4287</v>
      </c>
      <c r="D3590" s="1"/>
      <c r="E3590" s="1" t="s">
        <v>22788</v>
      </c>
      <c r="F3590" s="1" t="s">
        <v>22789</v>
      </c>
      <c r="G3590" s="1" t="s">
        <v>8513</v>
      </c>
      <c r="H3590" s="1" t="s">
        <v>21086</v>
      </c>
      <c r="I3590" s="1">
        <v>2015.0</v>
      </c>
      <c r="J3590" s="1" t="s">
        <v>9076</v>
      </c>
      <c r="K3590" s="1" t="s">
        <v>753</v>
      </c>
      <c r="L3590" s="1" t="s">
        <v>9272</v>
      </c>
      <c r="M3590" s="1" t="s">
        <v>22790</v>
      </c>
    </row>
    <row r="3591">
      <c r="A3591" s="1" t="s">
        <v>22791</v>
      </c>
      <c r="B3591" s="1" t="s">
        <v>6</v>
      </c>
      <c r="C3591" s="1" t="s">
        <v>4288</v>
      </c>
      <c r="D3591" s="1"/>
      <c r="E3591" s="1" t="s">
        <v>22783</v>
      </c>
      <c r="F3591" s="1" t="s">
        <v>22792</v>
      </c>
      <c r="G3591" s="1" t="s">
        <v>8513</v>
      </c>
      <c r="H3591" s="1" t="s">
        <v>8882</v>
      </c>
      <c r="I3591" s="1">
        <v>2018.0</v>
      </c>
      <c r="J3591" s="1" t="s">
        <v>9076</v>
      </c>
      <c r="K3591" s="1" t="s">
        <v>753</v>
      </c>
      <c r="L3591" s="1" t="s">
        <v>9272</v>
      </c>
      <c r="M3591" s="1" t="s">
        <v>22793</v>
      </c>
    </row>
    <row r="3592">
      <c r="A3592" s="1" t="s">
        <v>22794</v>
      </c>
      <c r="B3592" s="1" t="s">
        <v>6</v>
      </c>
      <c r="C3592" s="1" t="s">
        <v>4289</v>
      </c>
      <c r="G3592" s="1" t="s">
        <v>8513</v>
      </c>
      <c r="H3592" s="1" t="s">
        <v>8882</v>
      </c>
      <c r="I3592" s="1">
        <v>2017.0</v>
      </c>
      <c r="J3592" s="1" t="s">
        <v>8807</v>
      </c>
      <c r="K3592" s="1" t="s">
        <v>753</v>
      </c>
      <c r="L3592" s="1" t="s">
        <v>9272</v>
      </c>
      <c r="M3592" s="1" t="s">
        <v>22795</v>
      </c>
    </row>
    <row r="3593">
      <c r="A3593" s="1" t="s">
        <v>22796</v>
      </c>
      <c r="B3593" s="1" t="s">
        <v>7</v>
      </c>
      <c r="C3593" s="1" t="s">
        <v>4290</v>
      </c>
      <c r="F3593" s="1" t="s">
        <v>22797</v>
      </c>
      <c r="G3593" s="1" t="s">
        <v>8672</v>
      </c>
      <c r="H3593" s="1" t="s">
        <v>9188</v>
      </c>
      <c r="I3593" s="1">
        <v>2020.0</v>
      </c>
      <c r="J3593" s="1" t="s">
        <v>9076</v>
      </c>
      <c r="K3593" s="1" t="s">
        <v>571</v>
      </c>
      <c r="L3593" s="1" t="s">
        <v>9093</v>
      </c>
      <c r="M3593" s="1" t="s">
        <v>22798</v>
      </c>
    </row>
    <row r="3594">
      <c r="A3594" s="1" t="s">
        <v>22799</v>
      </c>
      <c r="B3594" s="1" t="s">
        <v>7</v>
      </c>
      <c r="C3594" s="1" t="s">
        <v>4291</v>
      </c>
      <c r="F3594" s="1" t="s">
        <v>22800</v>
      </c>
      <c r="G3594" s="1" t="s">
        <v>22801</v>
      </c>
      <c r="H3594" s="1" t="s">
        <v>9188</v>
      </c>
      <c r="I3594" s="1">
        <v>2019.0</v>
      </c>
      <c r="J3594" s="1" t="s">
        <v>9076</v>
      </c>
      <c r="K3594" s="1" t="s">
        <v>2257</v>
      </c>
      <c r="L3594" s="1" t="s">
        <v>9093</v>
      </c>
      <c r="M3594" s="1" t="s">
        <v>22802</v>
      </c>
    </row>
    <row r="3595">
      <c r="A3595" s="1" t="s">
        <v>22803</v>
      </c>
      <c r="B3595" s="1" t="s">
        <v>6</v>
      </c>
      <c r="C3595" s="1" t="s">
        <v>4292</v>
      </c>
      <c r="G3595" s="1" t="s">
        <v>22804</v>
      </c>
      <c r="H3595" s="1" t="s">
        <v>8882</v>
      </c>
      <c r="I3595" s="1">
        <v>2016.0</v>
      </c>
      <c r="J3595" s="1" t="s">
        <v>15595</v>
      </c>
      <c r="K3595" s="1" t="s">
        <v>616</v>
      </c>
      <c r="L3595" s="1" t="s">
        <v>22805</v>
      </c>
      <c r="M3595" s="1" t="s">
        <v>22806</v>
      </c>
    </row>
    <row r="3596">
      <c r="A3596" s="1" t="s">
        <v>22807</v>
      </c>
      <c r="B3596" s="1" t="s">
        <v>7</v>
      </c>
      <c r="C3596" s="1" t="s">
        <v>4293</v>
      </c>
      <c r="F3596" s="1" t="s">
        <v>22808</v>
      </c>
      <c r="G3596" s="1" t="s">
        <v>11999</v>
      </c>
      <c r="H3596" s="1" t="s">
        <v>9188</v>
      </c>
      <c r="I3596" s="1">
        <v>2019.0</v>
      </c>
      <c r="J3596" s="1" t="s">
        <v>8807</v>
      </c>
      <c r="K3596" s="1" t="s">
        <v>536</v>
      </c>
      <c r="L3596" s="1" t="s">
        <v>10380</v>
      </c>
      <c r="M3596" s="1" t="s">
        <v>22809</v>
      </c>
    </row>
    <row r="3597">
      <c r="A3597" s="1" t="s">
        <v>22810</v>
      </c>
      <c r="B3597" s="1" t="s">
        <v>6</v>
      </c>
      <c r="C3597" s="1" t="s">
        <v>4294</v>
      </c>
      <c r="D3597" s="1"/>
      <c r="E3597" s="1" t="s">
        <v>22811</v>
      </c>
      <c r="F3597" s="1" t="s">
        <v>22812</v>
      </c>
      <c r="G3597" s="1" t="s">
        <v>8513</v>
      </c>
      <c r="H3597" s="1" t="s">
        <v>14791</v>
      </c>
      <c r="I3597" s="1">
        <v>2013.0</v>
      </c>
      <c r="J3597" s="1" t="s">
        <v>9076</v>
      </c>
      <c r="K3597" s="1" t="s">
        <v>753</v>
      </c>
      <c r="L3597" s="1" t="s">
        <v>9272</v>
      </c>
      <c r="M3597" s="1" t="s">
        <v>22813</v>
      </c>
    </row>
    <row r="3598">
      <c r="A3598" s="1" t="s">
        <v>22814</v>
      </c>
      <c r="B3598" s="1" t="s">
        <v>7</v>
      </c>
      <c r="C3598" s="1" t="s">
        <v>4295</v>
      </c>
      <c r="F3598" s="1" t="s">
        <v>22815</v>
      </c>
      <c r="G3598" s="1" t="s">
        <v>8545</v>
      </c>
      <c r="H3598" s="1" t="s">
        <v>11516</v>
      </c>
      <c r="I3598" s="1">
        <v>2019.0</v>
      </c>
      <c r="J3598" s="1" t="s">
        <v>8493</v>
      </c>
      <c r="K3598" s="1" t="s">
        <v>536</v>
      </c>
      <c r="L3598" s="1" t="s">
        <v>8529</v>
      </c>
      <c r="M3598" s="1" t="s">
        <v>22816</v>
      </c>
    </row>
    <row r="3599">
      <c r="A3599" s="1" t="s">
        <v>22817</v>
      </c>
      <c r="B3599" s="1" t="s">
        <v>6</v>
      </c>
      <c r="C3599" s="1" t="s">
        <v>4296</v>
      </c>
      <c r="D3599" s="1"/>
      <c r="E3599" s="1" t="s">
        <v>22818</v>
      </c>
      <c r="F3599" s="1" t="s">
        <v>22819</v>
      </c>
      <c r="H3599" s="1" t="s">
        <v>12474</v>
      </c>
      <c r="I3599" s="1">
        <v>2010.0</v>
      </c>
      <c r="J3599" s="1" t="s">
        <v>8493</v>
      </c>
      <c r="K3599" s="1" t="s">
        <v>761</v>
      </c>
      <c r="L3599" s="1" t="s">
        <v>8724</v>
      </c>
      <c r="M3599" s="1" t="s">
        <v>22820</v>
      </c>
    </row>
    <row r="3600">
      <c r="A3600" s="1" t="s">
        <v>22821</v>
      </c>
      <c r="B3600" s="1" t="s">
        <v>7</v>
      </c>
      <c r="C3600" s="1" t="s">
        <v>4297</v>
      </c>
      <c r="G3600" s="1" t="s">
        <v>8513</v>
      </c>
      <c r="H3600" s="1" t="s">
        <v>15173</v>
      </c>
      <c r="I3600" s="1">
        <v>2020.0</v>
      </c>
      <c r="J3600" s="1" t="s">
        <v>8493</v>
      </c>
      <c r="K3600" s="1" t="s">
        <v>536</v>
      </c>
      <c r="L3600" s="1" t="s">
        <v>12003</v>
      </c>
      <c r="M3600" s="1" t="s">
        <v>22822</v>
      </c>
    </row>
    <row r="3601">
      <c r="A3601" s="1" t="s">
        <v>22823</v>
      </c>
      <c r="B3601" s="1" t="s">
        <v>6</v>
      </c>
      <c r="C3601" s="1" t="s">
        <v>4298</v>
      </c>
      <c r="D3601" s="1"/>
      <c r="E3601" s="1" t="s">
        <v>22824</v>
      </c>
      <c r="F3601" s="1" t="s">
        <v>22825</v>
      </c>
      <c r="G3601" s="1" t="s">
        <v>8545</v>
      </c>
      <c r="H3601" s="1" t="s">
        <v>9891</v>
      </c>
      <c r="I3601" s="1">
        <v>2015.0</v>
      </c>
      <c r="J3601" s="1" t="s">
        <v>8493</v>
      </c>
      <c r="K3601" s="1" t="s">
        <v>610</v>
      </c>
      <c r="L3601" s="1" t="s">
        <v>8620</v>
      </c>
      <c r="M3601" s="1" t="s">
        <v>22826</v>
      </c>
    </row>
    <row r="3602">
      <c r="A3602" s="1" t="s">
        <v>22827</v>
      </c>
      <c r="B3602" s="1" t="s">
        <v>7</v>
      </c>
      <c r="C3602" s="1" t="s">
        <v>4299</v>
      </c>
      <c r="F3602" s="1" t="s">
        <v>22828</v>
      </c>
      <c r="H3602" s="1" t="s">
        <v>22829</v>
      </c>
      <c r="I3602" s="1">
        <v>2017.0</v>
      </c>
      <c r="J3602" s="1" t="s">
        <v>8807</v>
      </c>
      <c r="K3602" s="1" t="s">
        <v>536</v>
      </c>
      <c r="L3602" s="1" t="s">
        <v>9093</v>
      </c>
      <c r="M3602" s="1" t="s">
        <v>22830</v>
      </c>
    </row>
    <row r="3603">
      <c r="A3603" s="1" t="s">
        <v>22831</v>
      </c>
      <c r="B3603" s="1" t="s">
        <v>6</v>
      </c>
      <c r="C3603" s="1" t="s">
        <v>4300</v>
      </c>
      <c r="D3603" s="1"/>
      <c r="E3603" s="1" t="s">
        <v>22832</v>
      </c>
      <c r="F3603" s="1" t="s">
        <v>22833</v>
      </c>
      <c r="G3603" s="1" t="s">
        <v>10997</v>
      </c>
      <c r="H3603" s="1" t="s">
        <v>22834</v>
      </c>
      <c r="I3603" s="1">
        <v>2013.0</v>
      </c>
      <c r="J3603" s="1" t="s">
        <v>15595</v>
      </c>
      <c r="K3603" s="1" t="s">
        <v>530</v>
      </c>
      <c r="L3603" s="1" t="s">
        <v>9104</v>
      </c>
      <c r="M3603" s="1" t="s">
        <v>22835</v>
      </c>
    </row>
    <row r="3604">
      <c r="A3604" s="1" t="s">
        <v>22836</v>
      </c>
      <c r="B3604" s="1" t="s">
        <v>6</v>
      </c>
      <c r="C3604" s="1" t="s">
        <v>4301</v>
      </c>
      <c r="D3604" s="1"/>
      <c r="E3604" s="1" t="s">
        <v>22837</v>
      </c>
      <c r="G3604" s="1" t="s">
        <v>8777</v>
      </c>
      <c r="H3604" s="1" t="s">
        <v>11337</v>
      </c>
      <c r="I3604" s="1">
        <v>2016.0</v>
      </c>
      <c r="J3604" s="1" t="s">
        <v>8493</v>
      </c>
      <c r="K3604" s="1" t="s">
        <v>546</v>
      </c>
      <c r="L3604" s="1" t="s">
        <v>8577</v>
      </c>
      <c r="M3604" s="1" t="s">
        <v>22838</v>
      </c>
    </row>
    <row r="3605">
      <c r="A3605" s="1" t="s">
        <v>22839</v>
      </c>
      <c r="B3605" s="1" t="s">
        <v>6</v>
      </c>
      <c r="C3605" s="1" t="s">
        <v>4302</v>
      </c>
      <c r="D3605" s="1"/>
      <c r="E3605" s="1" t="s">
        <v>22840</v>
      </c>
      <c r="F3605" s="1" t="s">
        <v>22841</v>
      </c>
      <c r="G3605" s="1" t="s">
        <v>9367</v>
      </c>
      <c r="H3605" s="1" t="s">
        <v>22842</v>
      </c>
      <c r="I3605" s="1">
        <v>2012.0</v>
      </c>
      <c r="J3605" s="1" t="s">
        <v>8515</v>
      </c>
      <c r="K3605" s="1" t="s">
        <v>978</v>
      </c>
      <c r="L3605" s="1" t="s">
        <v>9892</v>
      </c>
      <c r="M3605" s="1" t="s">
        <v>22843</v>
      </c>
    </row>
    <row r="3606">
      <c r="A3606" s="1" t="s">
        <v>22844</v>
      </c>
      <c r="B3606" s="1" t="s">
        <v>6</v>
      </c>
      <c r="C3606" s="1" t="s">
        <v>4303</v>
      </c>
      <c r="D3606" s="1"/>
      <c r="E3606" s="1" t="s">
        <v>22845</v>
      </c>
      <c r="F3606" s="1" t="s">
        <v>22846</v>
      </c>
      <c r="G3606" s="1" t="s">
        <v>8513</v>
      </c>
      <c r="H3606" s="1" t="s">
        <v>22847</v>
      </c>
      <c r="I3606" s="1">
        <v>2020.0</v>
      </c>
      <c r="J3606" s="1" t="s">
        <v>8493</v>
      </c>
      <c r="K3606" s="1" t="s">
        <v>1593</v>
      </c>
      <c r="L3606" s="1" t="s">
        <v>9641</v>
      </c>
      <c r="M3606" s="1" t="s">
        <v>22848</v>
      </c>
    </row>
    <row r="3607">
      <c r="A3607" s="1" t="s">
        <v>22849</v>
      </c>
      <c r="B3607" s="1" t="s">
        <v>6</v>
      </c>
      <c r="C3607" s="1" t="s">
        <v>4304</v>
      </c>
      <c r="D3607" s="1"/>
      <c r="E3607" s="1" t="s">
        <v>22850</v>
      </c>
      <c r="G3607" s="1" t="s">
        <v>8513</v>
      </c>
      <c r="H3607" s="1" t="s">
        <v>9152</v>
      </c>
      <c r="I3607" s="1">
        <v>2018.0</v>
      </c>
      <c r="J3607" s="1" t="s">
        <v>8547</v>
      </c>
      <c r="K3607" s="1" t="s">
        <v>909</v>
      </c>
      <c r="L3607" s="1" t="s">
        <v>8646</v>
      </c>
      <c r="M3607" s="1" t="s">
        <v>22851</v>
      </c>
    </row>
    <row r="3608">
      <c r="A3608" s="1" t="s">
        <v>22852</v>
      </c>
      <c r="B3608" s="1" t="s">
        <v>6</v>
      </c>
      <c r="C3608" s="1" t="s">
        <v>4305</v>
      </c>
      <c r="D3608" s="1"/>
      <c r="E3608" s="1" t="s">
        <v>22853</v>
      </c>
      <c r="G3608" s="1" t="s">
        <v>8513</v>
      </c>
      <c r="H3608" s="1" t="s">
        <v>22854</v>
      </c>
      <c r="I3608" s="1">
        <v>2017.0</v>
      </c>
      <c r="J3608" s="1" t="s">
        <v>8493</v>
      </c>
      <c r="K3608" s="1" t="s">
        <v>557</v>
      </c>
      <c r="L3608" s="1" t="s">
        <v>8646</v>
      </c>
      <c r="M3608" s="1" t="s">
        <v>22855</v>
      </c>
    </row>
    <row r="3609">
      <c r="A3609" s="1" t="s">
        <v>22856</v>
      </c>
      <c r="B3609" s="1" t="s">
        <v>6</v>
      </c>
      <c r="C3609" s="1" t="s">
        <v>4306</v>
      </c>
      <c r="D3609" s="1"/>
      <c r="E3609" s="1" t="s">
        <v>22857</v>
      </c>
      <c r="F3609" s="1" t="s">
        <v>22858</v>
      </c>
      <c r="G3609" s="1" t="s">
        <v>8513</v>
      </c>
      <c r="H3609" s="1" t="s">
        <v>13614</v>
      </c>
      <c r="I3609" s="1">
        <v>2019.0</v>
      </c>
      <c r="J3609" s="1" t="s">
        <v>8515</v>
      </c>
      <c r="K3609" s="1" t="s">
        <v>528</v>
      </c>
      <c r="L3609" s="1" t="s">
        <v>10915</v>
      </c>
      <c r="M3609" s="1" t="s">
        <v>22859</v>
      </c>
    </row>
    <row r="3610">
      <c r="A3610" s="1" t="s">
        <v>22860</v>
      </c>
      <c r="B3610" s="1" t="s">
        <v>6</v>
      </c>
      <c r="C3610" s="1" t="s">
        <v>4307</v>
      </c>
      <c r="D3610" s="1"/>
      <c r="E3610" s="1" t="s">
        <v>22861</v>
      </c>
      <c r="F3610" s="1" t="s">
        <v>22862</v>
      </c>
      <c r="G3610" s="1" t="s">
        <v>8513</v>
      </c>
      <c r="H3610" s="1" t="s">
        <v>13413</v>
      </c>
      <c r="I3610" s="1">
        <v>1946.0</v>
      </c>
      <c r="J3610" s="1" t="s">
        <v>8613</v>
      </c>
      <c r="K3610" s="1" t="s">
        <v>1303</v>
      </c>
      <c r="L3610" s="1" t="s">
        <v>22190</v>
      </c>
      <c r="M3610" s="1" t="s">
        <v>22863</v>
      </c>
    </row>
    <row r="3611">
      <c r="A3611" s="1" t="s">
        <v>22864</v>
      </c>
      <c r="B3611" s="1" t="s">
        <v>6</v>
      </c>
      <c r="C3611" s="1" t="s">
        <v>4308</v>
      </c>
      <c r="D3611" s="1"/>
      <c r="E3611" s="1" t="s">
        <v>22865</v>
      </c>
      <c r="F3611" s="1" t="s">
        <v>22866</v>
      </c>
      <c r="G3611" s="1" t="s">
        <v>8534</v>
      </c>
      <c r="H3611" s="1" t="s">
        <v>10596</v>
      </c>
      <c r="I3611" s="1">
        <v>2006.0</v>
      </c>
      <c r="J3611" s="1" t="s">
        <v>8547</v>
      </c>
      <c r="K3611" s="1" t="s">
        <v>685</v>
      </c>
      <c r="L3611" s="1" t="s">
        <v>8709</v>
      </c>
      <c r="M3611" s="1" t="s">
        <v>22867</v>
      </c>
    </row>
    <row r="3612">
      <c r="A3612" s="1" t="s">
        <v>22868</v>
      </c>
      <c r="B3612" s="1" t="s">
        <v>7</v>
      </c>
      <c r="C3612" s="1" t="s">
        <v>4309</v>
      </c>
      <c r="F3612" s="1" t="s">
        <v>22869</v>
      </c>
      <c r="G3612" s="1" t="s">
        <v>22870</v>
      </c>
      <c r="H3612" s="1" t="s">
        <v>11732</v>
      </c>
      <c r="I3612" s="1">
        <v>2015.0</v>
      </c>
      <c r="J3612" s="1" t="s">
        <v>8493</v>
      </c>
      <c r="K3612" s="1" t="s">
        <v>536</v>
      </c>
      <c r="L3612" s="1" t="s">
        <v>8836</v>
      </c>
      <c r="M3612" s="1" t="s">
        <v>22871</v>
      </c>
    </row>
    <row r="3613">
      <c r="A3613" s="1" t="s">
        <v>22872</v>
      </c>
      <c r="B3613" s="1" t="s">
        <v>7</v>
      </c>
      <c r="C3613" s="1" t="s">
        <v>4310</v>
      </c>
      <c r="F3613" s="1" t="s">
        <v>22873</v>
      </c>
      <c r="G3613" s="1" t="s">
        <v>8655</v>
      </c>
      <c r="H3613" s="1" t="s">
        <v>11732</v>
      </c>
      <c r="I3613" s="1">
        <v>2013.0</v>
      </c>
      <c r="J3613" s="1" t="s">
        <v>8613</v>
      </c>
      <c r="K3613" s="1" t="s">
        <v>536</v>
      </c>
      <c r="L3613" s="1" t="s">
        <v>8836</v>
      </c>
      <c r="M3613" s="1" t="s">
        <v>22874</v>
      </c>
    </row>
    <row r="3614">
      <c r="A3614" s="1" t="s">
        <v>22875</v>
      </c>
      <c r="B3614" s="1" t="s">
        <v>7</v>
      </c>
      <c r="C3614" s="1" t="s">
        <v>4311</v>
      </c>
      <c r="F3614" s="1" t="s">
        <v>22876</v>
      </c>
      <c r="G3614" s="1" t="s">
        <v>8638</v>
      </c>
      <c r="H3614" s="1" t="s">
        <v>19809</v>
      </c>
      <c r="I3614" s="1">
        <v>2019.0</v>
      </c>
      <c r="J3614" s="1" t="s">
        <v>8547</v>
      </c>
      <c r="K3614" s="1" t="s">
        <v>536</v>
      </c>
      <c r="L3614" s="1" t="s">
        <v>8640</v>
      </c>
      <c r="M3614" s="1" t="s">
        <v>22877</v>
      </c>
    </row>
    <row r="3615">
      <c r="A3615" s="1" t="s">
        <v>22878</v>
      </c>
      <c r="B3615" s="1" t="s">
        <v>7</v>
      </c>
      <c r="C3615" s="1" t="s">
        <v>4312</v>
      </c>
      <c r="D3615" s="1"/>
      <c r="E3615" s="1" t="s">
        <v>22879</v>
      </c>
      <c r="F3615" s="1" t="s">
        <v>22880</v>
      </c>
      <c r="G3615" s="1" t="s">
        <v>8527</v>
      </c>
      <c r="H3615" s="1" t="s">
        <v>9601</v>
      </c>
      <c r="I3615" s="1">
        <v>2014.0</v>
      </c>
      <c r="J3615" s="1" t="s">
        <v>8493</v>
      </c>
      <c r="K3615" s="1" t="s">
        <v>628</v>
      </c>
      <c r="L3615" s="1" t="s">
        <v>8717</v>
      </c>
      <c r="M3615" s="1" t="s">
        <v>22881</v>
      </c>
    </row>
    <row r="3616">
      <c r="A3616" s="1" t="s">
        <v>22882</v>
      </c>
      <c r="B3616" s="1" t="s">
        <v>6</v>
      </c>
      <c r="C3616" s="1" t="s">
        <v>4313</v>
      </c>
      <c r="F3616" s="1" t="s">
        <v>22883</v>
      </c>
      <c r="G3616" s="1" t="s">
        <v>8527</v>
      </c>
      <c r="H3616" s="1" t="s">
        <v>12504</v>
      </c>
      <c r="I3616" s="1">
        <v>2020.0</v>
      </c>
      <c r="J3616" s="1" t="s">
        <v>8493</v>
      </c>
      <c r="K3616" s="1" t="s">
        <v>634</v>
      </c>
      <c r="L3616" s="1" t="s">
        <v>8724</v>
      </c>
      <c r="M3616" s="1" t="s">
        <v>22884</v>
      </c>
    </row>
    <row r="3617">
      <c r="A3617" s="1" t="s">
        <v>22885</v>
      </c>
      <c r="B3617" s="1" t="s">
        <v>6</v>
      </c>
      <c r="C3617" s="1" t="s">
        <v>4314</v>
      </c>
      <c r="D3617" s="1"/>
      <c r="E3617" s="1" t="s">
        <v>22886</v>
      </c>
      <c r="F3617" s="1" t="s">
        <v>22887</v>
      </c>
      <c r="G3617" s="1" t="s">
        <v>8513</v>
      </c>
      <c r="H3617" s="1" t="s">
        <v>22888</v>
      </c>
      <c r="I3617" s="1">
        <v>2018.0</v>
      </c>
      <c r="J3617" s="1" t="s">
        <v>8547</v>
      </c>
      <c r="K3617" s="1" t="s">
        <v>580</v>
      </c>
      <c r="L3617" s="1" t="s">
        <v>9114</v>
      </c>
      <c r="M3617" s="1" t="s">
        <v>22889</v>
      </c>
    </row>
    <row r="3618">
      <c r="A3618" s="1" t="s">
        <v>22890</v>
      </c>
      <c r="B3618" s="1" t="s">
        <v>6</v>
      </c>
      <c r="C3618" s="1" t="s">
        <v>4315</v>
      </c>
      <c r="D3618" s="1"/>
      <c r="E3618" s="1" t="s">
        <v>22891</v>
      </c>
      <c r="F3618" s="1" t="s">
        <v>22892</v>
      </c>
      <c r="G3618" s="1" t="s">
        <v>8513</v>
      </c>
      <c r="H3618" s="1" t="s">
        <v>8806</v>
      </c>
      <c r="I3618" s="1">
        <v>2015.0</v>
      </c>
      <c r="J3618" s="1" t="s">
        <v>8613</v>
      </c>
      <c r="K3618" s="1" t="s">
        <v>758</v>
      </c>
      <c r="L3618" s="1" t="s">
        <v>9104</v>
      </c>
      <c r="M3618" s="1" t="s">
        <v>22893</v>
      </c>
    </row>
    <row r="3619">
      <c r="A3619" s="1" t="s">
        <v>22894</v>
      </c>
      <c r="B3619" s="1" t="s">
        <v>6</v>
      </c>
      <c r="C3619" s="1" t="s">
        <v>4316</v>
      </c>
      <c r="D3619" s="1"/>
      <c r="E3619" s="1" t="s">
        <v>22895</v>
      </c>
      <c r="F3619" s="1" t="s">
        <v>22896</v>
      </c>
      <c r="G3619" s="1" t="s">
        <v>8545</v>
      </c>
      <c r="H3619" s="1" t="s">
        <v>8528</v>
      </c>
      <c r="I3619" s="1">
        <v>2013.0</v>
      </c>
      <c r="J3619" s="1" t="s">
        <v>8493</v>
      </c>
      <c r="K3619" s="1" t="s">
        <v>584</v>
      </c>
      <c r="L3619" s="1" t="s">
        <v>8620</v>
      </c>
      <c r="M3619" s="1" t="s">
        <v>22897</v>
      </c>
    </row>
    <row r="3620">
      <c r="A3620" s="1" t="s">
        <v>22898</v>
      </c>
      <c r="B3620" s="1" t="s">
        <v>6</v>
      </c>
      <c r="C3620" s="1" t="s">
        <v>4317</v>
      </c>
      <c r="G3620" s="1" t="s">
        <v>9727</v>
      </c>
      <c r="H3620" s="1" t="s">
        <v>8749</v>
      </c>
      <c r="I3620" s="1">
        <v>2017.0</v>
      </c>
      <c r="J3620" s="1" t="s">
        <v>8493</v>
      </c>
      <c r="K3620" s="1" t="s">
        <v>694</v>
      </c>
      <c r="L3620" s="1" t="s">
        <v>8646</v>
      </c>
      <c r="M3620" s="1" t="s">
        <v>22899</v>
      </c>
    </row>
    <row r="3621">
      <c r="A3621" s="1" t="s">
        <v>22900</v>
      </c>
      <c r="B3621" s="1" t="s">
        <v>7</v>
      </c>
      <c r="C3621" s="1" t="s">
        <v>4318</v>
      </c>
      <c r="G3621" s="1" t="s">
        <v>8672</v>
      </c>
      <c r="H3621" s="1" t="s">
        <v>13186</v>
      </c>
      <c r="I3621" s="1">
        <v>2014.0</v>
      </c>
      <c r="J3621" s="1" t="s">
        <v>8613</v>
      </c>
      <c r="K3621" s="1" t="s">
        <v>536</v>
      </c>
      <c r="L3621" s="1" t="s">
        <v>8650</v>
      </c>
      <c r="M3621" s="1" t="s">
        <v>22901</v>
      </c>
    </row>
    <row r="3622">
      <c r="A3622" s="1" t="s">
        <v>22902</v>
      </c>
      <c r="B3622" s="1" t="s">
        <v>6</v>
      </c>
      <c r="C3622" s="1" t="s">
        <v>4319</v>
      </c>
      <c r="D3622" s="1"/>
      <c r="E3622" s="1" t="s">
        <v>22903</v>
      </c>
      <c r="F3622" s="1" t="s">
        <v>22904</v>
      </c>
      <c r="G3622" s="1" t="s">
        <v>10478</v>
      </c>
      <c r="H3622" s="1" t="s">
        <v>9277</v>
      </c>
      <c r="I3622" s="1">
        <v>2010.0</v>
      </c>
      <c r="J3622" s="1" t="s">
        <v>8613</v>
      </c>
      <c r="K3622" s="1" t="s">
        <v>542</v>
      </c>
      <c r="L3622" s="1" t="s">
        <v>9215</v>
      </c>
      <c r="M3622" s="1" t="s">
        <v>22905</v>
      </c>
    </row>
    <row r="3623">
      <c r="A3623" s="1" t="s">
        <v>22906</v>
      </c>
      <c r="B3623" s="1" t="s">
        <v>7</v>
      </c>
      <c r="C3623" s="1" t="s">
        <v>4320</v>
      </c>
      <c r="F3623" s="1" t="s">
        <v>22907</v>
      </c>
      <c r="G3623" s="1" t="s">
        <v>8655</v>
      </c>
      <c r="H3623" s="1" t="s">
        <v>22908</v>
      </c>
      <c r="I3623" s="1">
        <v>2018.0</v>
      </c>
      <c r="J3623" s="1" t="s">
        <v>8493</v>
      </c>
      <c r="K3623" s="1" t="s">
        <v>536</v>
      </c>
      <c r="L3623" s="1" t="s">
        <v>11234</v>
      </c>
      <c r="M3623" s="1" t="s">
        <v>22909</v>
      </c>
    </row>
    <row r="3624">
      <c r="A3624" s="1" t="s">
        <v>22910</v>
      </c>
      <c r="B3624" s="1" t="s">
        <v>6</v>
      </c>
      <c r="C3624" s="1" t="s">
        <v>4321</v>
      </c>
      <c r="D3624" s="1"/>
      <c r="E3624" s="1" t="s">
        <v>22911</v>
      </c>
      <c r="G3624" s="1" t="s">
        <v>8513</v>
      </c>
      <c r="H3624" s="1" t="s">
        <v>11755</v>
      </c>
      <c r="I3624" s="1">
        <v>2010.0</v>
      </c>
      <c r="J3624" s="1" t="s">
        <v>8493</v>
      </c>
      <c r="K3624" s="1" t="s">
        <v>576</v>
      </c>
      <c r="L3624" s="1" t="s">
        <v>8646</v>
      </c>
      <c r="M3624" s="1" t="s">
        <v>22912</v>
      </c>
    </row>
    <row r="3625">
      <c r="A3625" s="1" t="s">
        <v>22913</v>
      </c>
      <c r="B3625" s="1" t="s">
        <v>6</v>
      </c>
      <c r="C3625" s="1" t="s">
        <v>4322</v>
      </c>
      <c r="D3625" s="1"/>
      <c r="E3625" s="1" t="s">
        <v>19952</v>
      </c>
      <c r="F3625" s="1" t="s">
        <v>22914</v>
      </c>
      <c r="G3625" s="1" t="s">
        <v>8513</v>
      </c>
      <c r="H3625" s="1" t="s">
        <v>22915</v>
      </c>
      <c r="I3625" s="1">
        <v>2014.0</v>
      </c>
      <c r="J3625" s="1" t="s">
        <v>8507</v>
      </c>
      <c r="K3625" s="1" t="s">
        <v>550</v>
      </c>
      <c r="L3625" s="1" t="s">
        <v>22916</v>
      </c>
      <c r="M3625" s="1" t="s">
        <v>22917</v>
      </c>
    </row>
    <row r="3626">
      <c r="A3626" s="1" t="s">
        <v>22918</v>
      </c>
      <c r="B3626" s="1" t="s">
        <v>6</v>
      </c>
      <c r="C3626" s="1" t="s">
        <v>4323</v>
      </c>
      <c r="D3626" s="1"/>
      <c r="E3626" s="1" t="s">
        <v>11975</v>
      </c>
      <c r="F3626" s="1" t="s">
        <v>22919</v>
      </c>
      <c r="G3626" s="1" t="s">
        <v>8545</v>
      </c>
      <c r="H3626" s="1" t="s">
        <v>9793</v>
      </c>
      <c r="I3626" s="1">
        <v>2007.0</v>
      </c>
      <c r="J3626" s="1" t="s">
        <v>8547</v>
      </c>
      <c r="K3626" s="1" t="s">
        <v>705</v>
      </c>
      <c r="L3626" s="1" t="s">
        <v>9892</v>
      </c>
      <c r="M3626" s="1" t="s">
        <v>22920</v>
      </c>
    </row>
    <row r="3627">
      <c r="A3627" s="1" t="s">
        <v>22921</v>
      </c>
      <c r="B3627" s="1" t="s">
        <v>6</v>
      </c>
      <c r="C3627" s="1" t="s">
        <v>4324</v>
      </c>
      <c r="D3627" s="1"/>
      <c r="E3627" s="1" t="s">
        <v>19300</v>
      </c>
      <c r="G3627" s="1" t="s">
        <v>8513</v>
      </c>
      <c r="H3627" s="1" t="s">
        <v>8708</v>
      </c>
      <c r="I3627" s="1">
        <v>2018.0</v>
      </c>
      <c r="J3627" s="1" t="s">
        <v>8613</v>
      </c>
      <c r="K3627" s="1" t="s">
        <v>681</v>
      </c>
      <c r="L3627" s="1" t="s">
        <v>9656</v>
      </c>
      <c r="M3627" s="1" t="s">
        <v>22922</v>
      </c>
    </row>
    <row r="3628">
      <c r="A3628" s="1" t="s">
        <v>22923</v>
      </c>
      <c r="B3628" s="1" t="s">
        <v>6</v>
      </c>
      <c r="C3628" s="1" t="s">
        <v>4325</v>
      </c>
      <c r="D3628" s="1"/>
      <c r="E3628" s="1" t="s">
        <v>22924</v>
      </c>
      <c r="F3628" s="1" t="s">
        <v>22925</v>
      </c>
      <c r="G3628" s="1" t="s">
        <v>8545</v>
      </c>
      <c r="H3628" s="1" t="s">
        <v>9762</v>
      </c>
      <c r="I3628" s="1">
        <v>2012.0</v>
      </c>
      <c r="J3628" s="1" t="s">
        <v>8493</v>
      </c>
      <c r="K3628" s="1" t="s">
        <v>610</v>
      </c>
      <c r="L3628" s="1" t="s">
        <v>10323</v>
      </c>
      <c r="M3628" s="1" t="s">
        <v>22926</v>
      </c>
    </row>
    <row r="3629">
      <c r="A3629" s="1" t="s">
        <v>22927</v>
      </c>
      <c r="B3629" s="1" t="s">
        <v>6</v>
      </c>
      <c r="C3629" s="1" t="s">
        <v>4326</v>
      </c>
      <c r="D3629" s="1"/>
      <c r="E3629" s="1" t="s">
        <v>22928</v>
      </c>
      <c r="F3629" s="1" t="s">
        <v>22929</v>
      </c>
      <c r="G3629" s="1" t="s">
        <v>8545</v>
      </c>
      <c r="H3629" s="1" t="s">
        <v>13000</v>
      </c>
      <c r="I3629" s="1">
        <v>2018.0</v>
      </c>
      <c r="J3629" s="1" t="s">
        <v>8613</v>
      </c>
      <c r="K3629" s="1" t="s">
        <v>532</v>
      </c>
      <c r="L3629" s="1" t="s">
        <v>8620</v>
      </c>
      <c r="M3629" s="1" t="s">
        <v>22930</v>
      </c>
    </row>
    <row r="3630">
      <c r="A3630" s="1" t="s">
        <v>22931</v>
      </c>
      <c r="B3630" s="1" t="s">
        <v>7</v>
      </c>
      <c r="C3630" s="1" t="s">
        <v>4327</v>
      </c>
      <c r="F3630" s="1" t="s">
        <v>10110</v>
      </c>
      <c r="G3630" s="1" t="s">
        <v>8513</v>
      </c>
      <c r="H3630" s="1" t="s">
        <v>22932</v>
      </c>
      <c r="I3630" s="1">
        <v>2009.0</v>
      </c>
      <c r="J3630" s="1" t="s">
        <v>8680</v>
      </c>
      <c r="K3630" s="1" t="s">
        <v>536</v>
      </c>
      <c r="L3630" s="1" t="s">
        <v>9245</v>
      </c>
      <c r="M3630" s="1" t="s">
        <v>22933</v>
      </c>
    </row>
    <row r="3631">
      <c r="A3631" s="1" t="s">
        <v>22934</v>
      </c>
      <c r="B3631" s="1" t="s">
        <v>6</v>
      </c>
      <c r="C3631" s="1" t="s">
        <v>4328</v>
      </c>
      <c r="D3631" s="1"/>
      <c r="E3631" s="1" t="s">
        <v>22935</v>
      </c>
      <c r="G3631" s="1" t="s">
        <v>10473</v>
      </c>
      <c r="H3631" s="1" t="s">
        <v>9037</v>
      </c>
      <c r="I3631" s="1">
        <v>2019.0</v>
      </c>
      <c r="J3631" s="1" t="s">
        <v>8613</v>
      </c>
      <c r="K3631" s="1" t="s">
        <v>1048</v>
      </c>
      <c r="L3631" s="1" t="s">
        <v>8646</v>
      </c>
      <c r="M3631" s="1" t="s">
        <v>22936</v>
      </c>
    </row>
    <row r="3632">
      <c r="A3632" s="1" t="s">
        <v>22937</v>
      </c>
      <c r="B3632" s="1" t="s">
        <v>7</v>
      </c>
      <c r="C3632" s="1" t="s">
        <v>4329</v>
      </c>
      <c r="F3632" s="1" t="s">
        <v>22938</v>
      </c>
      <c r="G3632" s="1" t="s">
        <v>9297</v>
      </c>
      <c r="H3632" s="1" t="s">
        <v>9698</v>
      </c>
      <c r="I3632" s="1">
        <v>2016.0</v>
      </c>
      <c r="J3632" s="1" t="s">
        <v>8613</v>
      </c>
      <c r="K3632" s="1" t="s">
        <v>536</v>
      </c>
      <c r="L3632" s="1" t="s">
        <v>8788</v>
      </c>
      <c r="M3632" s="1" t="s">
        <v>22939</v>
      </c>
    </row>
    <row r="3633">
      <c r="A3633" s="1" t="s">
        <v>22940</v>
      </c>
      <c r="B3633" s="1" t="s">
        <v>7</v>
      </c>
      <c r="C3633" s="1" t="s">
        <v>4330</v>
      </c>
      <c r="F3633" s="1" t="s">
        <v>22941</v>
      </c>
      <c r="G3633" s="1" t="s">
        <v>8513</v>
      </c>
      <c r="H3633" s="1" t="s">
        <v>20155</v>
      </c>
      <c r="I3633" s="1">
        <v>2018.0</v>
      </c>
      <c r="J3633" s="1" t="s">
        <v>8547</v>
      </c>
      <c r="K3633" s="1" t="s">
        <v>536</v>
      </c>
      <c r="L3633" s="1" t="s">
        <v>9826</v>
      </c>
      <c r="M3633" s="1" t="s">
        <v>22942</v>
      </c>
    </row>
    <row r="3634">
      <c r="A3634" s="1" t="s">
        <v>22943</v>
      </c>
      <c r="B3634" s="1" t="s">
        <v>7</v>
      </c>
      <c r="C3634" s="1" t="s">
        <v>4331</v>
      </c>
      <c r="F3634" s="1" t="s">
        <v>10110</v>
      </c>
      <c r="G3634" s="1" t="s">
        <v>8611</v>
      </c>
      <c r="H3634" s="1" t="s">
        <v>22944</v>
      </c>
      <c r="I3634" s="1">
        <v>2014.0</v>
      </c>
      <c r="J3634" s="1" t="s">
        <v>8547</v>
      </c>
      <c r="K3634" s="1" t="s">
        <v>536</v>
      </c>
      <c r="L3634" s="1" t="s">
        <v>9245</v>
      </c>
      <c r="M3634" s="1" t="s">
        <v>22945</v>
      </c>
    </row>
    <row r="3635">
      <c r="A3635" s="1" t="s">
        <v>22946</v>
      </c>
      <c r="B3635" s="1" t="s">
        <v>6</v>
      </c>
      <c r="C3635" s="1" t="s">
        <v>4332</v>
      </c>
      <c r="D3635" s="1"/>
      <c r="E3635" s="1" t="s">
        <v>10867</v>
      </c>
      <c r="F3635" s="1" t="s">
        <v>22947</v>
      </c>
      <c r="G3635" s="1" t="s">
        <v>8534</v>
      </c>
      <c r="H3635" s="1" t="s">
        <v>10596</v>
      </c>
      <c r="I3635" s="1">
        <v>2006.0</v>
      </c>
      <c r="J3635" s="1" t="s">
        <v>8547</v>
      </c>
      <c r="K3635" s="1" t="s">
        <v>610</v>
      </c>
      <c r="L3635" s="1" t="s">
        <v>8724</v>
      </c>
      <c r="M3635" s="1" t="s">
        <v>22948</v>
      </c>
    </row>
    <row r="3636">
      <c r="A3636" s="1" t="s">
        <v>22949</v>
      </c>
      <c r="B3636" s="1" t="s">
        <v>6</v>
      </c>
      <c r="C3636" s="1" t="s">
        <v>4333</v>
      </c>
      <c r="D3636" s="1"/>
      <c r="E3636" s="1" t="s">
        <v>22950</v>
      </c>
      <c r="F3636" s="1" t="s">
        <v>22951</v>
      </c>
      <c r="G3636" s="1" t="s">
        <v>8672</v>
      </c>
      <c r="H3636" s="1" t="s">
        <v>22952</v>
      </c>
      <c r="I3636" s="1">
        <v>2018.0</v>
      </c>
      <c r="J3636" s="1" t="s">
        <v>8493</v>
      </c>
      <c r="K3636" s="1" t="s">
        <v>573</v>
      </c>
      <c r="L3636" s="1" t="s">
        <v>8842</v>
      </c>
      <c r="M3636" s="1" t="s">
        <v>22953</v>
      </c>
    </row>
    <row r="3637">
      <c r="A3637" s="1" t="s">
        <v>22954</v>
      </c>
      <c r="B3637" s="1" t="s">
        <v>6</v>
      </c>
      <c r="C3637" s="1" t="s">
        <v>4334</v>
      </c>
      <c r="D3637" s="1"/>
      <c r="E3637" s="1" t="s">
        <v>12906</v>
      </c>
      <c r="F3637" s="1" t="s">
        <v>22955</v>
      </c>
      <c r="G3637" s="1" t="s">
        <v>9478</v>
      </c>
      <c r="H3637" s="1" t="s">
        <v>12535</v>
      </c>
      <c r="I3637" s="1">
        <v>1997.0</v>
      </c>
      <c r="J3637" s="1" t="s">
        <v>8547</v>
      </c>
      <c r="K3637" s="1" t="s">
        <v>584</v>
      </c>
      <c r="L3637" s="1" t="s">
        <v>8873</v>
      </c>
      <c r="M3637" s="1" t="s">
        <v>22956</v>
      </c>
    </row>
    <row r="3638">
      <c r="A3638" s="1" t="s">
        <v>22957</v>
      </c>
      <c r="B3638" s="1" t="s">
        <v>6</v>
      </c>
      <c r="C3638" s="1" t="s">
        <v>4335</v>
      </c>
      <c r="D3638" s="1"/>
      <c r="E3638" s="1" t="s">
        <v>22958</v>
      </c>
      <c r="F3638" s="1" t="s">
        <v>22959</v>
      </c>
      <c r="G3638" s="1" t="s">
        <v>8588</v>
      </c>
      <c r="H3638" s="1" t="s">
        <v>22960</v>
      </c>
      <c r="I3638" s="1">
        <v>2019.0</v>
      </c>
      <c r="J3638" s="1" t="s">
        <v>8547</v>
      </c>
      <c r="K3638" s="1" t="s">
        <v>587</v>
      </c>
      <c r="L3638" s="1" t="s">
        <v>8501</v>
      </c>
      <c r="M3638" s="1" t="s">
        <v>22961</v>
      </c>
    </row>
    <row r="3639">
      <c r="A3639" s="1" t="s">
        <v>22962</v>
      </c>
      <c r="B3639" s="1" t="s">
        <v>6</v>
      </c>
      <c r="C3639" s="1" t="s">
        <v>4336</v>
      </c>
      <c r="D3639" s="1"/>
      <c r="E3639" s="1" t="s">
        <v>22963</v>
      </c>
      <c r="F3639" s="1" t="s">
        <v>22964</v>
      </c>
      <c r="G3639" s="1" t="s">
        <v>8513</v>
      </c>
      <c r="H3639" s="1" t="s">
        <v>22595</v>
      </c>
      <c r="I3639" s="1">
        <v>2018.0</v>
      </c>
      <c r="J3639" s="1" t="s">
        <v>8613</v>
      </c>
      <c r="K3639" s="1" t="s">
        <v>576</v>
      </c>
      <c r="L3639" s="1" t="s">
        <v>10881</v>
      </c>
      <c r="M3639" s="1" t="s">
        <v>22965</v>
      </c>
    </row>
    <row r="3640">
      <c r="A3640" s="1" t="s">
        <v>22966</v>
      </c>
      <c r="B3640" s="1" t="s">
        <v>6</v>
      </c>
      <c r="C3640" s="1" t="s">
        <v>4337</v>
      </c>
      <c r="D3640" s="1"/>
      <c r="E3640" s="1" t="s">
        <v>22967</v>
      </c>
      <c r="F3640" s="1" t="s">
        <v>22968</v>
      </c>
      <c r="G3640" s="1" t="s">
        <v>8513</v>
      </c>
      <c r="H3640" s="1" t="s">
        <v>14748</v>
      </c>
      <c r="I3640" s="1">
        <v>2018.0</v>
      </c>
      <c r="J3640" s="1" t="s">
        <v>8493</v>
      </c>
      <c r="K3640" s="1" t="s">
        <v>584</v>
      </c>
      <c r="L3640" s="1" t="s">
        <v>9002</v>
      </c>
      <c r="M3640" s="1" t="s">
        <v>22969</v>
      </c>
    </row>
    <row r="3641">
      <c r="A3641" s="1" t="s">
        <v>22970</v>
      </c>
      <c r="B3641" s="1" t="s">
        <v>6</v>
      </c>
      <c r="C3641" s="1" t="s">
        <v>4338</v>
      </c>
      <c r="D3641" s="1"/>
      <c r="E3641" s="1" t="s">
        <v>22971</v>
      </c>
      <c r="F3641" s="1" t="s">
        <v>22972</v>
      </c>
      <c r="G3641" s="1" t="s">
        <v>8499</v>
      </c>
      <c r="H3641" s="1" t="s">
        <v>8540</v>
      </c>
      <c r="I3641" s="1">
        <v>1992.0</v>
      </c>
      <c r="J3641" s="1" t="s">
        <v>8507</v>
      </c>
      <c r="K3641" s="1" t="s">
        <v>587</v>
      </c>
      <c r="L3641" s="1" t="s">
        <v>10386</v>
      </c>
      <c r="M3641" s="1" t="s">
        <v>22973</v>
      </c>
    </row>
    <row r="3642">
      <c r="A3642" s="1" t="s">
        <v>22974</v>
      </c>
      <c r="B3642" s="1" t="s">
        <v>6</v>
      </c>
      <c r="C3642" s="1" t="s">
        <v>4339</v>
      </c>
      <c r="D3642" s="1"/>
      <c r="E3642" s="1" t="s">
        <v>22975</v>
      </c>
      <c r="F3642" s="1" t="s">
        <v>22976</v>
      </c>
      <c r="G3642" s="1" t="s">
        <v>8513</v>
      </c>
      <c r="H3642" s="1" t="s">
        <v>11445</v>
      </c>
      <c r="I3642" s="1">
        <v>2019.0</v>
      </c>
      <c r="J3642" s="1" t="s">
        <v>8493</v>
      </c>
      <c r="K3642" s="1" t="s">
        <v>685</v>
      </c>
      <c r="L3642" s="1" t="s">
        <v>8928</v>
      </c>
      <c r="M3642" s="1" t="s">
        <v>22977</v>
      </c>
    </row>
    <row r="3643">
      <c r="A3643" s="1" t="s">
        <v>22978</v>
      </c>
      <c r="B3643" s="1" t="s">
        <v>6</v>
      </c>
      <c r="C3643" s="1" t="s">
        <v>4340</v>
      </c>
      <c r="D3643" s="1"/>
      <c r="E3643" s="1" t="s">
        <v>22979</v>
      </c>
      <c r="F3643" s="1" t="s">
        <v>22980</v>
      </c>
      <c r="G3643" s="1" t="s">
        <v>8513</v>
      </c>
      <c r="H3643" s="1" t="s">
        <v>22981</v>
      </c>
      <c r="I3643" s="1">
        <v>2015.0</v>
      </c>
      <c r="J3643" s="1" t="s">
        <v>8507</v>
      </c>
      <c r="K3643" s="1" t="s">
        <v>645</v>
      </c>
      <c r="L3643" s="1" t="s">
        <v>8559</v>
      </c>
      <c r="M3643" s="1" t="s">
        <v>22982</v>
      </c>
    </row>
    <row r="3644">
      <c r="A3644" s="1" t="s">
        <v>22983</v>
      </c>
      <c r="B3644" s="1" t="s">
        <v>6</v>
      </c>
      <c r="C3644" s="1" t="s">
        <v>4341</v>
      </c>
      <c r="D3644" s="1"/>
      <c r="E3644" s="1" t="s">
        <v>22984</v>
      </c>
      <c r="F3644" s="1" t="s">
        <v>22985</v>
      </c>
      <c r="G3644" s="1" t="s">
        <v>8545</v>
      </c>
      <c r="H3644" s="1" t="s">
        <v>22986</v>
      </c>
      <c r="I3644" s="1">
        <v>2018.0</v>
      </c>
      <c r="J3644" s="1" t="s">
        <v>8493</v>
      </c>
      <c r="K3644" s="1" t="s">
        <v>750</v>
      </c>
      <c r="L3644" s="1" t="s">
        <v>8590</v>
      </c>
      <c r="M3644" s="1" t="s">
        <v>22987</v>
      </c>
    </row>
    <row r="3645">
      <c r="A3645" s="1" t="s">
        <v>22988</v>
      </c>
      <c r="B3645" s="1" t="s">
        <v>7</v>
      </c>
      <c r="C3645" s="1" t="s">
        <v>4342</v>
      </c>
      <c r="F3645" s="1" t="s">
        <v>22989</v>
      </c>
      <c r="G3645" s="1" t="s">
        <v>22990</v>
      </c>
      <c r="H3645" s="1" t="s">
        <v>22991</v>
      </c>
      <c r="I3645" s="1">
        <v>2014.0</v>
      </c>
      <c r="J3645" s="1" t="s">
        <v>8493</v>
      </c>
      <c r="K3645" s="1" t="s">
        <v>628</v>
      </c>
      <c r="L3645" s="1" t="s">
        <v>12034</v>
      </c>
      <c r="M3645" s="1" t="s">
        <v>22992</v>
      </c>
    </row>
    <row r="3646">
      <c r="A3646" s="1" t="s">
        <v>22993</v>
      </c>
      <c r="B3646" s="1" t="s">
        <v>6</v>
      </c>
      <c r="C3646" s="1" t="s">
        <v>4343</v>
      </c>
      <c r="D3646" s="1"/>
      <c r="E3646" s="1" t="s">
        <v>22994</v>
      </c>
      <c r="G3646" s="1" t="s">
        <v>8545</v>
      </c>
      <c r="H3646" s="1" t="s">
        <v>9060</v>
      </c>
      <c r="I3646" s="1">
        <v>2017.0</v>
      </c>
      <c r="J3646" s="1" t="s">
        <v>8613</v>
      </c>
      <c r="K3646" s="1" t="s">
        <v>778</v>
      </c>
      <c r="L3646" s="1" t="s">
        <v>8577</v>
      </c>
      <c r="M3646" s="1" t="s">
        <v>22995</v>
      </c>
    </row>
    <row r="3647">
      <c r="A3647" s="1" t="s">
        <v>22996</v>
      </c>
      <c r="B3647" s="1" t="s">
        <v>7</v>
      </c>
      <c r="C3647" s="1" t="s">
        <v>4344</v>
      </c>
      <c r="F3647" s="1" t="s">
        <v>22997</v>
      </c>
      <c r="G3647" s="1" t="s">
        <v>8611</v>
      </c>
      <c r="H3647" s="1" t="s">
        <v>13604</v>
      </c>
      <c r="I3647" s="1">
        <v>2012.0</v>
      </c>
      <c r="J3647" s="1" t="s">
        <v>8493</v>
      </c>
      <c r="K3647" s="1" t="s">
        <v>571</v>
      </c>
      <c r="L3647" s="1" t="s">
        <v>11720</v>
      </c>
      <c r="M3647" s="1" t="s">
        <v>22998</v>
      </c>
    </row>
    <row r="3648">
      <c r="A3648" s="1" t="s">
        <v>22999</v>
      </c>
      <c r="B3648" s="1" t="s">
        <v>6</v>
      </c>
      <c r="C3648" s="1" t="s">
        <v>4345</v>
      </c>
      <c r="D3648" s="1"/>
      <c r="E3648" s="1" t="s">
        <v>13986</v>
      </c>
      <c r="F3648" s="1" t="s">
        <v>23000</v>
      </c>
      <c r="G3648" s="1" t="s">
        <v>10619</v>
      </c>
      <c r="H3648" s="1" t="s">
        <v>17823</v>
      </c>
      <c r="I3648" s="1">
        <v>2012.0</v>
      </c>
      <c r="J3648" s="1" t="s">
        <v>8515</v>
      </c>
      <c r="K3648" s="1" t="s">
        <v>869</v>
      </c>
      <c r="L3648" s="1" t="s">
        <v>8522</v>
      </c>
      <c r="M3648" s="1" t="s">
        <v>23001</v>
      </c>
    </row>
    <row r="3649">
      <c r="A3649" s="1" t="s">
        <v>23002</v>
      </c>
      <c r="B3649" s="1" t="s">
        <v>6</v>
      </c>
      <c r="C3649" s="1" t="s">
        <v>4346</v>
      </c>
      <c r="D3649" s="1"/>
      <c r="E3649" s="1" t="s">
        <v>23003</v>
      </c>
      <c r="F3649" s="1" t="s">
        <v>23004</v>
      </c>
      <c r="G3649" s="1" t="s">
        <v>9282</v>
      </c>
      <c r="H3649" s="1" t="s">
        <v>8961</v>
      </c>
      <c r="I3649" s="1">
        <v>2016.0</v>
      </c>
      <c r="J3649" s="1" t="s">
        <v>8493</v>
      </c>
      <c r="K3649" s="1" t="s">
        <v>610</v>
      </c>
      <c r="L3649" s="1" t="s">
        <v>8626</v>
      </c>
      <c r="M3649" s="1" t="s">
        <v>23005</v>
      </c>
    </row>
    <row r="3650">
      <c r="A3650" s="1" t="s">
        <v>23006</v>
      </c>
      <c r="B3650" s="1" t="s">
        <v>6</v>
      </c>
      <c r="C3650" s="1" t="s">
        <v>4347</v>
      </c>
      <c r="D3650" s="1"/>
      <c r="E3650" s="1" t="s">
        <v>23007</v>
      </c>
      <c r="F3650" s="1" t="s">
        <v>23008</v>
      </c>
      <c r="G3650" s="1" t="s">
        <v>23009</v>
      </c>
      <c r="H3650" s="1" t="s">
        <v>19546</v>
      </c>
      <c r="I3650" s="1">
        <v>2020.0</v>
      </c>
      <c r="J3650" s="1" t="s">
        <v>8493</v>
      </c>
      <c r="K3650" s="1" t="s">
        <v>645</v>
      </c>
      <c r="L3650" s="1" t="s">
        <v>12707</v>
      </c>
      <c r="M3650" s="1" t="s">
        <v>23010</v>
      </c>
    </row>
    <row r="3651">
      <c r="A3651" s="1" t="s">
        <v>23011</v>
      </c>
      <c r="B3651" s="1" t="s">
        <v>7</v>
      </c>
      <c r="C3651" s="1" t="s">
        <v>4348</v>
      </c>
      <c r="F3651" s="1" t="s">
        <v>23012</v>
      </c>
      <c r="G3651" s="1" t="s">
        <v>9297</v>
      </c>
      <c r="H3651" s="1" t="s">
        <v>9207</v>
      </c>
      <c r="I3651" s="1">
        <v>2017.0</v>
      </c>
      <c r="J3651" s="1" t="s">
        <v>8493</v>
      </c>
      <c r="K3651" s="1" t="s">
        <v>536</v>
      </c>
      <c r="L3651" s="1" t="s">
        <v>8717</v>
      </c>
      <c r="M3651" s="1" t="s">
        <v>23013</v>
      </c>
    </row>
    <row r="3652">
      <c r="A3652" s="1" t="s">
        <v>23014</v>
      </c>
      <c r="B3652" s="1" t="s">
        <v>6</v>
      </c>
      <c r="C3652" s="1" t="s">
        <v>4349</v>
      </c>
      <c r="D3652" s="1"/>
      <c r="E3652" s="1" t="s">
        <v>23015</v>
      </c>
      <c r="F3652" s="1" t="s">
        <v>23016</v>
      </c>
      <c r="G3652" s="1" t="s">
        <v>8534</v>
      </c>
      <c r="H3652" s="1" t="s">
        <v>11114</v>
      </c>
      <c r="I3652" s="1">
        <v>2013.0</v>
      </c>
      <c r="J3652" s="1" t="s">
        <v>8547</v>
      </c>
      <c r="K3652" s="1" t="s">
        <v>761</v>
      </c>
      <c r="L3652" s="1" t="s">
        <v>8873</v>
      </c>
      <c r="M3652" s="1" t="s">
        <v>23017</v>
      </c>
    </row>
    <row r="3653">
      <c r="A3653" s="1" t="s">
        <v>23018</v>
      </c>
      <c r="B3653" s="1" t="s">
        <v>6</v>
      </c>
      <c r="C3653" s="1" t="s">
        <v>4350</v>
      </c>
      <c r="D3653" s="1"/>
      <c r="E3653" s="1" t="s">
        <v>23019</v>
      </c>
      <c r="F3653" s="1" t="s">
        <v>23020</v>
      </c>
      <c r="G3653" s="1" t="s">
        <v>8588</v>
      </c>
      <c r="H3653" s="1" t="s">
        <v>10930</v>
      </c>
      <c r="I3653" s="1">
        <v>2018.0</v>
      </c>
      <c r="J3653" s="1" t="s">
        <v>8613</v>
      </c>
      <c r="K3653" s="1" t="s">
        <v>538</v>
      </c>
      <c r="L3653" s="1" t="s">
        <v>8607</v>
      </c>
      <c r="M3653" s="1" t="s">
        <v>23021</v>
      </c>
    </row>
    <row r="3654">
      <c r="A3654" s="1" t="s">
        <v>23022</v>
      </c>
      <c r="B3654" s="1" t="s">
        <v>6</v>
      </c>
      <c r="C3654" s="1" t="s">
        <v>4351</v>
      </c>
      <c r="D3654" s="1"/>
      <c r="E3654" s="1" t="s">
        <v>15624</v>
      </c>
      <c r="F3654" s="1" t="s">
        <v>23023</v>
      </c>
      <c r="G3654" s="1" t="s">
        <v>8491</v>
      </c>
      <c r="H3654" s="1" t="s">
        <v>8696</v>
      </c>
      <c r="I3654" s="1">
        <v>2019.0</v>
      </c>
      <c r="J3654" s="1" t="s">
        <v>8547</v>
      </c>
      <c r="K3654" s="1" t="s">
        <v>778</v>
      </c>
      <c r="L3654" s="1" t="s">
        <v>9641</v>
      </c>
      <c r="M3654" s="1" t="s">
        <v>23024</v>
      </c>
    </row>
    <row r="3655">
      <c r="A3655" s="1" t="s">
        <v>23025</v>
      </c>
      <c r="B3655" s="1" t="s">
        <v>6</v>
      </c>
      <c r="C3655" s="1" t="s">
        <v>4352</v>
      </c>
      <c r="D3655" s="1"/>
      <c r="E3655" s="1" t="s">
        <v>13238</v>
      </c>
      <c r="F3655" s="1" t="s">
        <v>23026</v>
      </c>
      <c r="G3655" s="1" t="s">
        <v>10317</v>
      </c>
      <c r="H3655" s="1" t="s">
        <v>12264</v>
      </c>
      <c r="I3655" s="1">
        <v>2017.0</v>
      </c>
      <c r="J3655" s="1" t="s">
        <v>8493</v>
      </c>
      <c r="K3655" s="1" t="s">
        <v>546</v>
      </c>
      <c r="L3655" s="1" t="s">
        <v>8620</v>
      </c>
      <c r="M3655" s="1" t="s">
        <v>23027</v>
      </c>
    </row>
    <row r="3656">
      <c r="A3656" s="1" t="s">
        <v>23028</v>
      </c>
      <c r="B3656" s="1" t="s">
        <v>6</v>
      </c>
      <c r="C3656" s="1" t="s">
        <v>4353</v>
      </c>
      <c r="D3656" s="1"/>
      <c r="E3656" s="1" t="s">
        <v>23029</v>
      </c>
      <c r="F3656" s="1" t="s">
        <v>23030</v>
      </c>
      <c r="H3656" s="1" t="s">
        <v>8540</v>
      </c>
      <c r="I3656" s="1">
        <v>1990.0</v>
      </c>
      <c r="J3656" s="1" t="s">
        <v>8547</v>
      </c>
      <c r="K3656" s="1" t="s">
        <v>685</v>
      </c>
      <c r="L3656" s="1" t="s">
        <v>8928</v>
      </c>
      <c r="M3656" s="1" t="s">
        <v>23031</v>
      </c>
    </row>
    <row r="3657">
      <c r="A3657" s="1" t="s">
        <v>23032</v>
      </c>
      <c r="B3657" s="1" t="s">
        <v>6</v>
      </c>
      <c r="C3657" s="1" t="s">
        <v>4354</v>
      </c>
      <c r="H3657" s="1" t="s">
        <v>9060</v>
      </c>
      <c r="I3657" s="1">
        <v>2019.0</v>
      </c>
      <c r="J3657" s="1" t="s">
        <v>8807</v>
      </c>
      <c r="K3657" s="1" t="s">
        <v>1303</v>
      </c>
      <c r="L3657" s="1" t="s">
        <v>9272</v>
      </c>
      <c r="M3657" s="1" t="s">
        <v>23033</v>
      </c>
    </row>
    <row r="3658">
      <c r="A3658" s="1" t="s">
        <v>23034</v>
      </c>
      <c r="B3658" s="1" t="s">
        <v>7</v>
      </c>
      <c r="C3658" s="1" t="s">
        <v>4355</v>
      </c>
      <c r="F3658" s="1" t="s">
        <v>22696</v>
      </c>
      <c r="G3658" s="1" t="s">
        <v>8611</v>
      </c>
      <c r="H3658" s="1" t="s">
        <v>8771</v>
      </c>
      <c r="I3658" s="1">
        <v>2019.0</v>
      </c>
      <c r="J3658" s="1" t="s">
        <v>8807</v>
      </c>
      <c r="K3658" s="1" t="s">
        <v>571</v>
      </c>
      <c r="L3658" s="1" t="s">
        <v>13248</v>
      </c>
      <c r="M3658" s="1" t="s">
        <v>23035</v>
      </c>
    </row>
    <row r="3659">
      <c r="A3659" s="1" t="s">
        <v>23036</v>
      </c>
      <c r="B3659" s="1" t="s">
        <v>6</v>
      </c>
      <c r="C3659" s="1" t="s">
        <v>4356</v>
      </c>
      <c r="D3659" s="1"/>
      <c r="E3659" s="1" t="s">
        <v>23037</v>
      </c>
      <c r="F3659" s="1" t="s">
        <v>23038</v>
      </c>
      <c r="G3659" s="1" t="s">
        <v>8513</v>
      </c>
      <c r="H3659" s="1" t="s">
        <v>9891</v>
      </c>
      <c r="I3659" s="1">
        <v>2016.0</v>
      </c>
      <c r="J3659" s="1" t="s">
        <v>8493</v>
      </c>
      <c r="K3659" s="1" t="s">
        <v>550</v>
      </c>
      <c r="L3659" s="1" t="s">
        <v>8607</v>
      </c>
      <c r="M3659" s="1" t="s">
        <v>23039</v>
      </c>
    </row>
    <row r="3660">
      <c r="A3660" s="1" t="s">
        <v>23040</v>
      </c>
      <c r="B3660" s="1" t="s">
        <v>6</v>
      </c>
      <c r="C3660" s="1" t="s">
        <v>4357</v>
      </c>
      <c r="D3660" s="1"/>
      <c r="E3660" s="1" t="s">
        <v>23041</v>
      </c>
      <c r="F3660" s="1" t="s">
        <v>23042</v>
      </c>
      <c r="G3660" s="1" t="s">
        <v>9478</v>
      </c>
      <c r="H3660" s="1" t="s">
        <v>12097</v>
      </c>
      <c r="I3660" s="1">
        <v>1983.0</v>
      </c>
      <c r="J3660" s="1" t="s">
        <v>8547</v>
      </c>
      <c r="K3660" s="1" t="s">
        <v>673</v>
      </c>
      <c r="L3660" s="1" t="s">
        <v>9327</v>
      </c>
      <c r="M3660" s="1" t="s">
        <v>23043</v>
      </c>
    </row>
    <row r="3661">
      <c r="A3661" s="1" t="s">
        <v>23044</v>
      </c>
      <c r="B3661" s="1" t="s">
        <v>6</v>
      </c>
      <c r="C3661" s="1" t="s">
        <v>4358</v>
      </c>
      <c r="D3661" s="1"/>
      <c r="E3661" s="1" t="s">
        <v>23045</v>
      </c>
      <c r="F3661" s="1" t="s">
        <v>23046</v>
      </c>
      <c r="G3661" s="1" t="s">
        <v>8513</v>
      </c>
      <c r="H3661" s="1" t="s">
        <v>9298</v>
      </c>
      <c r="I3661" s="1">
        <v>2017.0</v>
      </c>
      <c r="J3661" s="1" t="s">
        <v>8493</v>
      </c>
      <c r="K3661" s="1" t="s">
        <v>538</v>
      </c>
      <c r="L3661" s="1" t="s">
        <v>9457</v>
      </c>
      <c r="M3661" s="1" t="s">
        <v>23047</v>
      </c>
    </row>
    <row r="3662">
      <c r="A3662" s="1" t="s">
        <v>23048</v>
      </c>
      <c r="B3662" s="1" t="s">
        <v>7</v>
      </c>
      <c r="C3662" s="1" t="s">
        <v>4359</v>
      </c>
      <c r="F3662" s="1" t="s">
        <v>23049</v>
      </c>
      <c r="G3662" s="1" t="s">
        <v>9223</v>
      </c>
      <c r="H3662" s="1" t="s">
        <v>8749</v>
      </c>
      <c r="I3662" s="1">
        <v>2015.0</v>
      </c>
      <c r="K3662" s="1" t="s">
        <v>536</v>
      </c>
      <c r="L3662" s="1" t="s">
        <v>10380</v>
      </c>
      <c r="M3662" s="1" t="s">
        <v>23050</v>
      </c>
    </row>
    <row r="3663">
      <c r="A3663" s="1" t="s">
        <v>23051</v>
      </c>
      <c r="B3663" s="1" t="s">
        <v>6</v>
      </c>
      <c r="C3663" s="1" t="s">
        <v>4360</v>
      </c>
      <c r="D3663" s="1"/>
      <c r="E3663" s="1" t="s">
        <v>23052</v>
      </c>
      <c r="F3663" s="1" t="s">
        <v>23053</v>
      </c>
      <c r="G3663" s="1" t="s">
        <v>9223</v>
      </c>
      <c r="H3663" s="1" t="s">
        <v>12698</v>
      </c>
      <c r="I3663" s="1">
        <v>2016.0</v>
      </c>
      <c r="J3663" s="1" t="s">
        <v>9076</v>
      </c>
      <c r="K3663" s="1" t="s">
        <v>2436</v>
      </c>
      <c r="L3663" s="1" t="s">
        <v>9104</v>
      </c>
      <c r="M3663" s="1" t="s">
        <v>23054</v>
      </c>
    </row>
    <row r="3664">
      <c r="A3664" s="1" t="s">
        <v>23055</v>
      </c>
      <c r="B3664" s="1" t="s">
        <v>6</v>
      </c>
      <c r="C3664" s="1" t="s">
        <v>4361</v>
      </c>
      <c r="D3664" s="1"/>
      <c r="E3664" s="1" t="s">
        <v>23056</v>
      </c>
      <c r="F3664" s="1" t="s">
        <v>23053</v>
      </c>
      <c r="G3664" s="1" t="s">
        <v>9223</v>
      </c>
      <c r="H3664" s="1" t="s">
        <v>12698</v>
      </c>
      <c r="I3664" s="1">
        <v>2016.0</v>
      </c>
      <c r="J3664" s="1" t="s">
        <v>9076</v>
      </c>
      <c r="K3664" s="1" t="s">
        <v>947</v>
      </c>
      <c r="L3664" s="1" t="s">
        <v>9104</v>
      </c>
      <c r="M3664" s="1" t="s">
        <v>23057</v>
      </c>
    </row>
    <row r="3665">
      <c r="A3665" s="1" t="s">
        <v>23058</v>
      </c>
      <c r="B3665" s="1" t="s">
        <v>6</v>
      </c>
      <c r="C3665" s="1" t="s">
        <v>4362</v>
      </c>
      <c r="D3665" s="1"/>
      <c r="E3665" s="1" t="s">
        <v>23059</v>
      </c>
      <c r="F3665" s="1" t="s">
        <v>23060</v>
      </c>
      <c r="G3665" s="1" t="s">
        <v>23061</v>
      </c>
      <c r="H3665" s="1" t="s">
        <v>23062</v>
      </c>
      <c r="I3665" s="1">
        <v>2016.0</v>
      </c>
      <c r="J3665" s="1" t="s">
        <v>9260</v>
      </c>
      <c r="K3665" s="1" t="s">
        <v>750</v>
      </c>
      <c r="L3665" s="1" t="s">
        <v>8948</v>
      </c>
      <c r="M3665" s="1" t="s">
        <v>23063</v>
      </c>
    </row>
    <row r="3666">
      <c r="A3666" s="1" t="s">
        <v>23064</v>
      </c>
      <c r="B3666" s="1" t="s">
        <v>6</v>
      </c>
      <c r="C3666" s="1" t="s">
        <v>4363</v>
      </c>
      <c r="D3666" s="1"/>
      <c r="E3666" s="1" t="s">
        <v>23065</v>
      </c>
      <c r="F3666" s="1" t="s">
        <v>23066</v>
      </c>
      <c r="G3666" s="1" t="s">
        <v>8611</v>
      </c>
      <c r="H3666" s="1" t="s">
        <v>9266</v>
      </c>
      <c r="I3666" s="1">
        <v>2018.0</v>
      </c>
      <c r="J3666" s="1" t="s">
        <v>8680</v>
      </c>
      <c r="K3666" s="1" t="s">
        <v>798</v>
      </c>
      <c r="L3666" s="1" t="s">
        <v>8577</v>
      </c>
      <c r="M3666" s="1" t="s">
        <v>23067</v>
      </c>
    </row>
    <row r="3667">
      <c r="A3667" s="1" t="s">
        <v>23068</v>
      </c>
      <c r="B3667" s="1" t="s">
        <v>6</v>
      </c>
      <c r="C3667" s="1" t="s">
        <v>4364</v>
      </c>
      <c r="D3667" s="1"/>
      <c r="E3667" s="1" t="s">
        <v>23069</v>
      </c>
      <c r="F3667" s="1" t="s">
        <v>23070</v>
      </c>
      <c r="G3667" s="1" t="s">
        <v>8513</v>
      </c>
      <c r="H3667" s="1" t="s">
        <v>9188</v>
      </c>
      <c r="I3667" s="1">
        <v>1989.0</v>
      </c>
      <c r="J3667" s="1" t="s">
        <v>9260</v>
      </c>
      <c r="K3667" s="1" t="s">
        <v>582</v>
      </c>
      <c r="L3667" s="1" t="s">
        <v>9104</v>
      </c>
      <c r="M3667" s="1" t="s">
        <v>23071</v>
      </c>
    </row>
    <row r="3668">
      <c r="A3668" s="1" t="s">
        <v>23072</v>
      </c>
      <c r="B3668" s="1" t="s">
        <v>6</v>
      </c>
      <c r="C3668" s="1" t="s">
        <v>4365</v>
      </c>
      <c r="D3668" s="1"/>
      <c r="E3668" s="1" t="s">
        <v>10040</v>
      </c>
      <c r="F3668" s="1" t="s">
        <v>23073</v>
      </c>
      <c r="G3668" s="1" t="s">
        <v>8513</v>
      </c>
      <c r="H3668" s="1" t="s">
        <v>9012</v>
      </c>
      <c r="I3668" s="1">
        <v>2000.0</v>
      </c>
      <c r="J3668" s="1" t="s">
        <v>8515</v>
      </c>
      <c r="K3668" s="1" t="s">
        <v>580</v>
      </c>
      <c r="L3668" s="1" t="s">
        <v>8691</v>
      </c>
      <c r="M3668" s="1" t="s">
        <v>23074</v>
      </c>
    </row>
    <row r="3669">
      <c r="A3669" s="1" t="s">
        <v>23075</v>
      </c>
      <c r="B3669" s="1" t="s">
        <v>7</v>
      </c>
      <c r="C3669" s="1" t="s">
        <v>4366</v>
      </c>
      <c r="F3669" s="1" t="s">
        <v>23076</v>
      </c>
      <c r="G3669" s="1" t="s">
        <v>8545</v>
      </c>
      <c r="H3669" s="1" t="s">
        <v>23077</v>
      </c>
      <c r="I3669" s="1">
        <v>2020.0</v>
      </c>
      <c r="J3669" s="1" t="s">
        <v>9076</v>
      </c>
      <c r="K3669" s="1" t="s">
        <v>571</v>
      </c>
      <c r="L3669" s="1" t="s">
        <v>10380</v>
      </c>
      <c r="M3669" s="1" t="s">
        <v>23078</v>
      </c>
    </row>
    <row r="3670">
      <c r="A3670" s="1" t="s">
        <v>23079</v>
      </c>
      <c r="B3670" s="1" t="s">
        <v>6</v>
      </c>
      <c r="C3670" s="1" t="s">
        <v>4367</v>
      </c>
      <c r="D3670" s="1"/>
      <c r="E3670" s="1" t="s">
        <v>23080</v>
      </c>
      <c r="H3670" s="1" t="s">
        <v>8961</v>
      </c>
      <c r="I3670" s="1">
        <v>2018.0</v>
      </c>
      <c r="J3670" s="1" t="s">
        <v>15595</v>
      </c>
      <c r="K3670" s="1" t="s">
        <v>758</v>
      </c>
      <c r="L3670" s="1" t="s">
        <v>9104</v>
      </c>
      <c r="M3670" s="1" t="s">
        <v>23081</v>
      </c>
    </row>
    <row r="3671">
      <c r="A3671" s="1" t="s">
        <v>23082</v>
      </c>
      <c r="B3671" s="1" t="s">
        <v>6</v>
      </c>
      <c r="C3671" s="1" t="s">
        <v>4368</v>
      </c>
      <c r="F3671" s="1" t="s">
        <v>23083</v>
      </c>
      <c r="H3671" s="1" t="s">
        <v>14275</v>
      </c>
      <c r="I3671" s="1">
        <v>2019.0</v>
      </c>
      <c r="J3671" s="1" t="s">
        <v>9076</v>
      </c>
      <c r="K3671" s="1" t="s">
        <v>1579</v>
      </c>
      <c r="L3671" s="1" t="s">
        <v>9104</v>
      </c>
      <c r="M3671" s="1" t="s">
        <v>23084</v>
      </c>
    </row>
    <row r="3672">
      <c r="A3672" s="1" t="s">
        <v>23085</v>
      </c>
      <c r="B3672" s="1" t="s">
        <v>6</v>
      </c>
      <c r="C3672" s="1" t="s">
        <v>4369</v>
      </c>
      <c r="D3672" s="1"/>
      <c r="E3672" s="1" t="s">
        <v>23080</v>
      </c>
      <c r="H3672" s="1" t="s">
        <v>23086</v>
      </c>
      <c r="I3672" s="1">
        <v>2019.0</v>
      </c>
      <c r="J3672" s="1" t="s">
        <v>9076</v>
      </c>
      <c r="K3672" s="1" t="s">
        <v>1593</v>
      </c>
      <c r="L3672" s="1" t="s">
        <v>9104</v>
      </c>
      <c r="M3672" s="1" t="s">
        <v>23087</v>
      </c>
    </row>
    <row r="3673">
      <c r="A3673" s="1" t="s">
        <v>23088</v>
      </c>
      <c r="B3673" s="1" t="s">
        <v>6</v>
      </c>
      <c r="C3673" s="1" t="s">
        <v>4370</v>
      </c>
      <c r="D3673" s="1"/>
      <c r="E3673" s="1" t="s">
        <v>23080</v>
      </c>
      <c r="F3673" s="1" t="s">
        <v>23089</v>
      </c>
      <c r="H3673" s="1" t="s">
        <v>15728</v>
      </c>
      <c r="I3673" s="1">
        <v>2020.0</v>
      </c>
      <c r="J3673" s="1" t="s">
        <v>9076</v>
      </c>
      <c r="K3673" s="1" t="s">
        <v>666</v>
      </c>
      <c r="L3673" s="1" t="s">
        <v>9104</v>
      </c>
      <c r="M3673" s="1" t="s">
        <v>23090</v>
      </c>
    </row>
    <row r="3674">
      <c r="A3674" s="1" t="s">
        <v>23091</v>
      </c>
      <c r="B3674" s="1" t="s">
        <v>6</v>
      </c>
      <c r="C3674" s="1" t="s">
        <v>4371</v>
      </c>
      <c r="D3674" s="1"/>
      <c r="E3674" s="1" t="s">
        <v>23080</v>
      </c>
      <c r="H3674" s="1" t="s">
        <v>23092</v>
      </c>
      <c r="I3674" s="1">
        <v>2019.0</v>
      </c>
      <c r="J3674" s="1" t="s">
        <v>9076</v>
      </c>
      <c r="K3674" s="1" t="s">
        <v>1593</v>
      </c>
      <c r="L3674" s="1" t="s">
        <v>9104</v>
      </c>
      <c r="M3674" s="1" t="s">
        <v>23093</v>
      </c>
    </row>
    <row r="3675">
      <c r="A3675" s="1" t="s">
        <v>23094</v>
      </c>
      <c r="B3675" s="1" t="s">
        <v>6</v>
      </c>
      <c r="C3675" s="1" t="s">
        <v>4372</v>
      </c>
      <c r="H3675" s="1" t="s">
        <v>14801</v>
      </c>
      <c r="I3675" s="1">
        <v>2020.0</v>
      </c>
      <c r="J3675" s="1" t="s">
        <v>9076</v>
      </c>
      <c r="K3675" s="1" t="s">
        <v>758</v>
      </c>
      <c r="L3675" s="1" t="s">
        <v>9104</v>
      </c>
      <c r="M3675" s="1" t="s">
        <v>23095</v>
      </c>
    </row>
    <row r="3676">
      <c r="A3676" s="1" t="s">
        <v>23096</v>
      </c>
      <c r="B3676" s="1" t="s">
        <v>6</v>
      </c>
      <c r="C3676" s="1" t="s">
        <v>4373</v>
      </c>
      <c r="D3676" s="1"/>
      <c r="E3676" s="1" t="s">
        <v>23080</v>
      </c>
      <c r="F3676" s="1" t="s">
        <v>23097</v>
      </c>
      <c r="H3676" s="1" t="s">
        <v>13446</v>
      </c>
      <c r="I3676" s="1">
        <v>2019.0</v>
      </c>
      <c r="J3676" s="1" t="s">
        <v>9076</v>
      </c>
      <c r="K3676" s="1" t="s">
        <v>1011</v>
      </c>
      <c r="L3676" s="1" t="s">
        <v>9104</v>
      </c>
      <c r="M3676" s="1" t="s">
        <v>23098</v>
      </c>
    </row>
    <row r="3677">
      <c r="A3677" s="1" t="s">
        <v>23099</v>
      </c>
      <c r="B3677" s="1" t="s">
        <v>6</v>
      </c>
      <c r="C3677" s="1" t="s">
        <v>4374</v>
      </c>
      <c r="D3677" s="1"/>
      <c r="E3677" s="1" t="s">
        <v>23100</v>
      </c>
      <c r="F3677" s="1" t="s">
        <v>23101</v>
      </c>
      <c r="G3677" s="1" t="s">
        <v>8513</v>
      </c>
      <c r="H3677" s="1" t="s">
        <v>13779</v>
      </c>
      <c r="I3677" s="1">
        <v>2016.0</v>
      </c>
      <c r="J3677" s="1" t="s">
        <v>8645</v>
      </c>
      <c r="K3677" s="1" t="s">
        <v>552</v>
      </c>
      <c r="L3677" s="1" t="s">
        <v>8607</v>
      </c>
      <c r="M3677" s="1" t="s">
        <v>23102</v>
      </c>
    </row>
    <row r="3678">
      <c r="A3678" s="1" t="s">
        <v>23103</v>
      </c>
      <c r="B3678" s="1" t="s">
        <v>7</v>
      </c>
      <c r="C3678" s="1" t="s">
        <v>4375</v>
      </c>
      <c r="F3678" s="1" t="s">
        <v>23104</v>
      </c>
      <c r="G3678" s="1" t="s">
        <v>8545</v>
      </c>
      <c r="H3678" s="1" t="s">
        <v>23105</v>
      </c>
      <c r="I3678" s="1">
        <v>2019.0</v>
      </c>
      <c r="J3678" s="1" t="s">
        <v>8493</v>
      </c>
      <c r="K3678" s="1" t="s">
        <v>628</v>
      </c>
      <c r="L3678" s="1" t="s">
        <v>8717</v>
      </c>
      <c r="M3678" s="1" t="s">
        <v>23106</v>
      </c>
    </row>
    <row r="3679">
      <c r="A3679" s="1" t="s">
        <v>23107</v>
      </c>
      <c r="B3679" s="1" t="s">
        <v>7</v>
      </c>
      <c r="C3679" s="1" t="s">
        <v>4376</v>
      </c>
      <c r="F3679" s="1" t="s">
        <v>23108</v>
      </c>
      <c r="G3679" s="1" t="s">
        <v>8638</v>
      </c>
      <c r="H3679" s="1" t="s">
        <v>15106</v>
      </c>
      <c r="I3679" s="1">
        <v>2017.0</v>
      </c>
      <c r="J3679" s="1" t="s">
        <v>9076</v>
      </c>
      <c r="K3679" s="1" t="s">
        <v>571</v>
      </c>
      <c r="L3679" s="1" t="s">
        <v>8640</v>
      </c>
      <c r="M3679" s="1" t="s">
        <v>23109</v>
      </c>
    </row>
    <row r="3680">
      <c r="A3680" s="1" t="s">
        <v>23110</v>
      </c>
      <c r="B3680" s="1" t="s">
        <v>7</v>
      </c>
      <c r="C3680" s="1" t="s">
        <v>4377</v>
      </c>
      <c r="F3680" s="1" t="s">
        <v>23111</v>
      </c>
      <c r="G3680" s="1" t="s">
        <v>8513</v>
      </c>
      <c r="H3680" s="1" t="s">
        <v>8882</v>
      </c>
      <c r="I3680" s="1">
        <v>2018.0</v>
      </c>
      <c r="J3680" s="1" t="s">
        <v>9076</v>
      </c>
      <c r="K3680" s="1" t="s">
        <v>571</v>
      </c>
      <c r="L3680" s="1" t="s">
        <v>9093</v>
      </c>
      <c r="M3680" s="1" t="s">
        <v>23112</v>
      </c>
    </row>
    <row r="3681">
      <c r="A3681" s="1" t="s">
        <v>23113</v>
      </c>
      <c r="B3681" s="1" t="s">
        <v>7</v>
      </c>
      <c r="C3681" s="1" t="s">
        <v>4378</v>
      </c>
      <c r="F3681" s="1" t="s">
        <v>23114</v>
      </c>
      <c r="G3681" s="1" t="s">
        <v>8513</v>
      </c>
      <c r="H3681" s="1" t="s">
        <v>23115</v>
      </c>
      <c r="I3681" s="1">
        <v>2017.0</v>
      </c>
      <c r="J3681" s="1" t="s">
        <v>8680</v>
      </c>
      <c r="K3681" s="1" t="s">
        <v>526</v>
      </c>
      <c r="L3681" s="1" t="s">
        <v>10380</v>
      </c>
      <c r="M3681" s="1" t="s">
        <v>23116</v>
      </c>
    </row>
    <row r="3682">
      <c r="A3682" s="1" t="s">
        <v>23117</v>
      </c>
      <c r="B3682" s="1" t="s">
        <v>7</v>
      </c>
      <c r="C3682" s="1" t="s">
        <v>4379</v>
      </c>
      <c r="F3682" s="1" t="s">
        <v>23118</v>
      </c>
      <c r="G3682" s="1" t="s">
        <v>8655</v>
      </c>
      <c r="H3682" s="1" t="s">
        <v>19619</v>
      </c>
      <c r="I3682" s="1">
        <v>2018.0</v>
      </c>
      <c r="J3682" s="1" t="s">
        <v>8493</v>
      </c>
      <c r="K3682" s="1" t="s">
        <v>536</v>
      </c>
      <c r="L3682" s="1" t="s">
        <v>9550</v>
      </c>
      <c r="M3682" s="1" t="s">
        <v>23119</v>
      </c>
    </row>
    <row r="3683">
      <c r="A3683" s="1" t="s">
        <v>23120</v>
      </c>
      <c r="B3683" s="1" t="s">
        <v>6</v>
      </c>
      <c r="C3683" s="1" t="s">
        <v>4380</v>
      </c>
      <c r="D3683" s="1"/>
      <c r="E3683" s="1" t="s">
        <v>20952</v>
      </c>
      <c r="F3683" s="1" t="s">
        <v>23121</v>
      </c>
      <c r="G3683" s="1" t="s">
        <v>8722</v>
      </c>
      <c r="H3683" s="1" t="s">
        <v>9419</v>
      </c>
      <c r="I3683" s="1">
        <v>2020.0</v>
      </c>
      <c r="J3683" s="1" t="s">
        <v>8493</v>
      </c>
      <c r="K3683" s="1" t="s">
        <v>582</v>
      </c>
      <c r="L3683" s="1" t="s">
        <v>8709</v>
      </c>
      <c r="M3683" s="1" t="s">
        <v>23122</v>
      </c>
    </row>
    <row r="3684">
      <c r="A3684" s="1" t="s">
        <v>23123</v>
      </c>
      <c r="B3684" s="1" t="s">
        <v>7</v>
      </c>
      <c r="C3684" s="1" t="s">
        <v>4381</v>
      </c>
      <c r="F3684" s="1" t="s">
        <v>23124</v>
      </c>
      <c r="G3684" s="1" t="s">
        <v>8655</v>
      </c>
      <c r="H3684" s="1" t="s">
        <v>8521</v>
      </c>
      <c r="I3684" s="1">
        <v>2017.0</v>
      </c>
      <c r="J3684" s="1" t="s">
        <v>8493</v>
      </c>
      <c r="K3684" s="1" t="s">
        <v>536</v>
      </c>
      <c r="L3684" s="1" t="s">
        <v>8836</v>
      </c>
      <c r="M3684" s="1" t="s">
        <v>23125</v>
      </c>
    </row>
    <row r="3685">
      <c r="A3685" s="1" t="s">
        <v>23126</v>
      </c>
      <c r="B3685" s="1" t="s">
        <v>6</v>
      </c>
      <c r="C3685" s="1" t="s">
        <v>4382</v>
      </c>
      <c r="D3685" s="1"/>
      <c r="E3685" s="1" t="s">
        <v>23127</v>
      </c>
      <c r="F3685" s="1" t="s">
        <v>23128</v>
      </c>
      <c r="G3685" s="1" t="s">
        <v>8588</v>
      </c>
      <c r="H3685" s="1" t="s">
        <v>14927</v>
      </c>
      <c r="I3685" s="1">
        <v>2019.0</v>
      </c>
      <c r="J3685" s="1" t="s">
        <v>8493</v>
      </c>
      <c r="K3685" s="1" t="s">
        <v>554</v>
      </c>
      <c r="L3685" s="1" t="s">
        <v>8553</v>
      </c>
      <c r="M3685" s="1" t="s">
        <v>23129</v>
      </c>
    </row>
    <row r="3686">
      <c r="A3686" s="1" t="s">
        <v>23130</v>
      </c>
      <c r="B3686" s="1" t="s">
        <v>7</v>
      </c>
      <c r="C3686" s="1" t="s">
        <v>4383</v>
      </c>
      <c r="G3686" s="1" t="s">
        <v>8513</v>
      </c>
      <c r="H3686" s="1" t="s">
        <v>13186</v>
      </c>
      <c r="I3686" s="1">
        <v>2019.0</v>
      </c>
      <c r="J3686" s="1" t="s">
        <v>8493</v>
      </c>
      <c r="K3686" s="1" t="s">
        <v>536</v>
      </c>
      <c r="L3686" s="1" t="s">
        <v>9208</v>
      </c>
      <c r="M3686" s="1" t="s">
        <v>23131</v>
      </c>
    </row>
    <row r="3687">
      <c r="A3687" s="1" t="s">
        <v>23132</v>
      </c>
      <c r="B3687" s="1" t="s">
        <v>7</v>
      </c>
      <c r="C3687" s="1" t="s">
        <v>4384</v>
      </c>
      <c r="F3687" s="1" t="s">
        <v>23133</v>
      </c>
      <c r="G3687" s="1" t="s">
        <v>8513</v>
      </c>
      <c r="H3687" s="1" t="s">
        <v>8771</v>
      </c>
      <c r="I3687" s="1">
        <v>2019.0</v>
      </c>
      <c r="J3687" s="1" t="s">
        <v>8493</v>
      </c>
      <c r="K3687" s="1" t="s">
        <v>536</v>
      </c>
      <c r="L3687" s="1" t="s">
        <v>10273</v>
      </c>
      <c r="M3687" s="1" t="s">
        <v>23134</v>
      </c>
    </row>
    <row r="3688">
      <c r="A3688" s="1" t="s">
        <v>23135</v>
      </c>
      <c r="B3688" s="1" t="s">
        <v>6</v>
      </c>
      <c r="C3688" s="1" t="s">
        <v>4385</v>
      </c>
      <c r="D3688" s="1"/>
      <c r="E3688" s="1" t="s">
        <v>23136</v>
      </c>
      <c r="F3688" s="1" t="s">
        <v>23137</v>
      </c>
      <c r="G3688" s="1" t="s">
        <v>8513</v>
      </c>
      <c r="H3688" s="1" t="s">
        <v>23138</v>
      </c>
      <c r="I3688" s="1">
        <v>2014.0</v>
      </c>
      <c r="J3688" s="1" t="s">
        <v>8547</v>
      </c>
      <c r="K3688" s="1" t="s">
        <v>561</v>
      </c>
      <c r="L3688" s="1" t="s">
        <v>9494</v>
      </c>
      <c r="M3688" s="1" t="s">
        <v>23139</v>
      </c>
    </row>
    <row r="3689">
      <c r="A3689" s="1" t="s">
        <v>23140</v>
      </c>
      <c r="B3689" s="1" t="s">
        <v>7</v>
      </c>
      <c r="C3689" s="1" t="s">
        <v>4386</v>
      </c>
      <c r="F3689" s="1" t="s">
        <v>23141</v>
      </c>
      <c r="G3689" s="1" t="s">
        <v>8513</v>
      </c>
      <c r="H3689" s="1" t="s">
        <v>11384</v>
      </c>
      <c r="I3689" s="1">
        <v>2019.0</v>
      </c>
      <c r="J3689" s="1" t="s">
        <v>8807</v>
      </c>
      <c r="K3689" s="1" t="s">
        <v>571</v>
      </c>
      <c r="L3689" s="1" t="s">
        <v>9093</v>
      </c>
      <c r="M3689" s="1" t="s">
        <v>23142</v>
      </c>
    </row>
    <row r="3690">
      <c r="A3690" s="1" t="s">
        <v>23143</v>
      </c>
      <c r="B3690" s="1" t="s">
        <v>6</v>
      </c>
      <c r="C3690" s="1" t="s">
        <v>4387</v>
      </c>
      <c r="D3690" s="1"/>
      <c r="E3690" s="1" t="s">
        <v>18021</v>
      </c>
      <c r="F3690" s="1" t="s">
        <v>18021</v>
      </c>
      <c r="G3690" s="1" t="s">
        <v>8513</v>
      </c>
      <c r="H3690" s="1" t="s">
        <v>8500</v>
      </c>
      <c r="I3690" s="1">
        <v>2016.0</v>
      </c>
      <c r="J3690" s="1" t="s">
        <v>8515</v>
      </c>
      <c r="K3690" s="1" t="s">
        <v>803</v>
      </c>
      <c r="L3690" s="1" t="s">
        <v>8646</v>
      </c>
      <c r="M3690" s="1" t="s">
        <v>23144</v>
      </c>
    </row>
    <row r="3691">
      <c r="A3691" s="1" t="s">
        <v>23145</v>
      </c>
      <c r="B3691" s="1" t="s">
        <v>6</v>
      </c>
      <c r="C3691" s="1" t="s">
        <v>4388</v>
      </c>
      <c r="D3691" s="1"/>
      <c r="E3691" s="1" t="s">
        <v>23146</v>
      </c>
      <c r="F3691" s="1" t="s">
        <v>23147</v>
      </c>
      <c r="G3691" s="1" t="s">
        <v>8499</v>
      </c>
      <c r="H3691" s="1" t="s">
        <v>9525</v>
      </c>
      <c r="I3691" s="1">
        <v>2018.0</v>
      </c>
      <c r="J3691" s="1" t="s">
        <v>8547</v>
      </c>
      <c r="K3691" s="1" t="s">
        <v>645</v>
      </c>
      <c r="L3691" s="1" t="s">
        <v>8772</v>
      </c>
      <c r="M3691" s="1" t="s">
        <v>23148</v>
      </c>
    </row>
    <row r="3692">
      <c r="A3692" s="1" t="s">
        <v>23149</v>
      </c>
      <c r="B3692" s="1" t="s">
        <v>7</v>
      </c>
      <c r="C3692" s="1" t="s">
        <v>4389</v>
      </c>
      <c r="G3692" s="1" t="s">
        <v>8722</v>
      </c>
      <c r="H3692" s="1" t="s">
        <v>8882</v>
      </c>
      <c r="I3692" s="1">
        <v>2017.0</v>
      </c>
      <c r="J3692" s="1" t="s">
        <v>8547</v>
      </c>
      <c r="K3692" s="1" t="s">
        <v>536</v>
      </c>
      <c r="L3692" s="1" t="s">
        <v>8570</v>
      </c>
      <c r="M3692" s="1" t="s">
        <v>23150</v>
      </c>
    </row>
    <row r="3693">
      <c r="A3693" s="1" t="s">
        <v>23151</v>
      </c>
      <c r="B3693" s="1" t="s">
        <v>7</v>
      </c>
      <c r="C3693" s="1" t="s">
        <v>4390</v>
      </c>
      <c r="F3693" s="1" t="s">
        <v>23152</v>
      </c>
      <c r="G3693" s="1" t="s">
        <v>8499</v>
      </c>
      <c r="H3693" s="1" t="s">
        <v>12007</v>
      </c>
      <c r="I3693" s="1">
        <v>2013.0</v>
      </c>
      <c r="J3693" s="1" t="s">
        <v>8547</v>
      </c>
      <c r="K3693" s="1" t="s">
        <v>536</v>
      </c>
      <c r="L3693" s="1" t="s">
        <v>18335</v>
      </c>
      <c r="M3693" s="1" t="s">
        <v>23153</v>
      </c>
    </row>
    <row r="3694">
      <c r="A3694" s="1" t="s">
        <v>23154</v>
      </c>
      <c r="B3694" s="1" t="s">
        <v>7</v>
      </c>
      <c r="C3694" s="1" t="s">
        <v>4391</v>
      </c>
      <c r="F3694" s="1" t="s">
        <v>23155</v>
      </c>
      <c r="G3694" s="1" t="s">
        <v>8611</v>
      </c>
      <c r="H3694" s="1" t="s">
        <v>9287</v>
      </c>
      <c r="I3694" s="1">
        <v>2017.0</v>
      </c>
      <c r="J3694" s="1" t="s">
        <v>8493</v>
      </c>
      <c r="K3694" s="1" t="s">
        <v>536</v>
      </c>
      <c r="L3694" s="1" t="s">
        <v>10128</v>
      </c>
      <c r="M3694" s="1" t="s">
        <v>23156</v>
      </c>
    </row>
    <row r="3695">
      <c r="A3695" s="1" t="s">
        <v>23157</v>
      </c>
      <c r="B3695" s="1" t="s">
        <v>6</v>
      </c>
      <c r="C3695" s="1" t="s">
        <v>4392</v>
      </c>
      <c r="D3695" s="1"/>
      <c r="E3695" s="1" t="s">
        <v>12521</v>
      </c>
      <c r="F3695" s="1" t="s">
        <v>23158</v>
      </c>
      <c r="G3695" s="1" t="s">
        <v>8545</v>
      </c>
      <c r="H3695" s="1" t="s">
        <v>8980</v>
      </c>
      <c r="I3695" s="1">
        <v>2016.0</v>
      </c>
      <c r="J3695" s="1" t="s">
        <v>8547</v>
      </c>
      <c r="K3695" s="1" t="s">
        <v>580</v>
      </c>
      <c r="L3695" s="1" t="s">
        <v>8501</v>
      </c>
      <c r="M3695" s="1" t="s">
        <v>23159</v>
      </c>
    </row>
    <row r="3696">
      <c r="A3696" s="1" t="s">
        <v>23160</v>
      </c>
      <c r="B3696" s="1" t="s">
        <v>6</v>
      </c>
      <c r="C3696" s="1" t="s">
        <v>4393</v>
      </c>
      <c r="D3696" s="1"/>
      <c r="E3696" s="1" t="s">
        <v>23161</v>
      </c>
      <c r="F3696" s="1" t="s">
        <v>23162</v>
      </c>
      <c r="H3696" s="1" t="s">
        <v>8679</v>
      </c>
      <c r="I3696" s="1">
        <v>1982.0</v>
      </c>
      <c r="J3696" s="1" t="s">
        <v>8613</v>
      </c>
      <c r="K3696" s="1" t="s">
        <v>4394</v>
      </c>
      <c r="L3696" s="1" t="s">
        <v>8772</v>
      </c>
      <c r="M3696" s="1" t="s">
        <v>23163</v>
      </c>
    </row>
    <row r="3697">
      <c r="A3697" s="1" t="s">
        <v>23164</v>
      </c>
      <c r="B3697" s="1" t="s">
        <v>6</v>
      </c>
      <c r="C3697" s="1" t="s">
        <v>425</v>
      </c>
      <c r="D3697" s="1"/>
      <c r="E3697" s="1" t="s">
        <v>23165</v>
      </c>
      <c r="F3697" s="1" t="s">
        <v>23166</v>
      </c>
      <c r="G3697" s="1" t="s">
        <v>8611</v>
      </c>
      <c r="H3697" s="1" t="s">
        <v>9609</v>
      </c>
      <c r="I3697" s="1">
        <v>1998.0</v>
      </c>
      <c r="J3697" s="1" t="s">
        <v>8507</v>
      </c>
      <c r="K3697" s="1" t="s">
        <v>805</v>
      </c>
      <c r="L3697" s="1" t="s">
        <v>11828</v>
      </c>
      <c r="M3697" s="1" t="s">
        <v>23167</v>
      </c>
    </row>
    <row r="3698">
      <c r="A3698" s="1" t="s">
        <v>23168</v>
      </c>
      <c r="B3698" s="1" t="s">
        <v>6</v>
      </c>
      <c r="C3698" s="1" t="s">
        <v>4395</v>
      </c>
      <c r="D3698" s="1"/>
      <c r="E3698" s="1" t="s">
        <v>23169</v>
      </c>
      <c r="F3698" s="1" t="s">
        <v>23170</v>
      </c>
      <c r="G3698" s="1" t="s">
        <v>9367</v>
      </c>
      <c r="H3698" s="1" t="s">
        <v>9424</v>
      </c>
      <c r="I3698" s="1">
        <v>2013.0</v>
      </c>
      <c r="J3698" s="1" t="s">
        <v>8507</v>
      </c>
      <c r="K3698" s="1" t="s">
        <v>750</v>
      </c>
      <c r="L3698" s="1" t="s">
        <v>8948</v>
      </c>
      <c r="M3698" s="1" t="s">
        <v>23171</v>
      </c>
    </row>
    <row r="3699">
      <c r="A3699" s="1" t="s">
        <v>23172</v>
      </c>
      <c r="B3699" s="1" t="s">
        <v>7</v>
      </c>
      <c r="C3699" s="1" t="s">
        <v>4396</v>
      </c>
      <c r="F3699" s="1" t="s">
        <v>23173</v>
      </c>
      <c r="G3699" s="1" t="s">
        <v>9391</v>
      </c>
      <c r="H3699" s="1" t="s">
        <v>11547</v>
      </c>
      <c r="I3699" s="1">
        <v>2020.0</v>
      </c>
      <c r="J3699" s="1" t="s">
        <v>8547</v>
      </c>
      <c r="K3699" s="1" t="s">
        <v>536</v>
      </c>
      <c r="L3699" s="1" t="s">
        <v>11095</v>
      </c>
      <c r="M3699" s="1" t="s">
        <v>23174</v>
      </c>
    </row>
    <row r="3700">
      <c r="A3700" s="1" t="s">
        <v>23175</v>
      </c>
      <c r="B3700" s="1" t="s">
        <v>6</v>
      </c>
      <c r="C3700" s="1" t="s">
        <v>4397</v>
      </c>
      <c r="D3700" s="1"/>
      <c r="E3700" s="1" t="s">
        <v>18141</v>
      </c>
      <c r="F3700" s="1" t="s">
        <v>23176</v>
      </c>
      <c r="G3700" s="1" t="s">
        <v>8527</v>
      </c>
      <c r="H3700" s="1" t="s">
        <v>10808</v>
      </c>
      <c r="I3700" s="1">
        <v>2018.0</v>
      </c>
      <c r="J3700" s="1" t="s">
        <v>8547</v>
      </c>
      <c r="K3700" s="1" t="s">
        <v>587</v>
      </c>
      <c r="L3700" s="1" t="s">
        <v>8724</v>
      </c>
      <c r="M3700" s="1" t="s">
        <v>23177</v>
      </c>
    </row>
    <row r="3701">
      <c r="A3701" s="1" t="s">
        <v>23178</v>
      </c>
      <c r="B3701" s="1" t="s">
        <v>7</v>
      </c>
      <c r="C3701" s="1" t="s">
        <v>4398</v>
      </c>
      <c r="F3701" s="1" t="s">
        <v>23179</v>
      </c>
      <c r="G3701" s="1" t="s">
        <v>8722</v>
      </c>
      <c r="H3701" s="1" t="s">
        <v>18355</v>
      </c>
      <c r="I3701" s="1">
        <v>2020.0</v>
      </c>
      <c r="J3701" s="1" t="s">
        <v>8493</v>
      </c>
      <c r="K3701" s="1" t="s">
        <v>1044</v>
      </c>
      <c r="L3701" s="1" t="s">
        <v>11156</v>
      </c>
      <c r="M3701" s="1" t="s">
        <v>23180</v>
      </c>
    </row>
    <row r="3702">
      <c r="A3702" s="1" t="s">
        <v>23181</v>
      </c>
      <c r="B3702" s="1" t="s">
        <v>6</v>
      </c>
      <c r="C3702" s="1" t="s">
        <v>4399</v>
      </c>
      <c r="D3702" s="1"/>
      <c r="E3702" s="1" t="s">
        <v>23182</v>
      </c>
      <c r="F3702" s="1" t="s">
        <v>23183</v>
      </c>
      <c r="G3702" s="1" t="s">
        <v>23184</v>
      </c>
      <c r="H3702" s="1" t="s">
        <v>10098</v>
      </c>
      <c r="I3702" s="1">
        <v>2012.0</v>
      </c>
      <c r="J3702" s="1" t="s">
        <v>8515</v>
      </c>
      <c r="K3702" s="1" t="s">
        <v>538</v>
      </c>
      <c r="L3702" s="1" t="s">
        <v>9403</v>
      </c>
      <c r="M3702" s="1" t="s">
        <v>23185</v>
      </c>
    </row>
    <row r="3703">
      <c r="A3703" s="1" t="s">
        <v>23186</v>
      </c>
      <c r="B3703" s="1" t="s">
        <v>6</v>
      </c>
      <c r="C3703" s="1" t="s">
        <v>4400</v>
      </c>
      <c r="D3703" s="1"/>
      <c r="E3703" s="1" t="s">
        <v>23187</v>
      </c>
      <c r="F3703" s="1" t="s">
        <v>23188</v>
      </c>
      <c r="G3703" s="1" t="s">
        <v>8499</v>
      </c>
      <c r="H3703" s="1" t="s">
        <v>23189</v>
      </c>
      <c r="I3703" s="1">
        <v>2017.0</v>
      </c>
      <c r="J3703" s="1" t="s">
        <v>8493</v>
      </c>
      <c r="K3703" s="1" t="s">
        <v>546</v>
      </c>
      <c r="L3703" s="1" t="s">
        <v>8620</v>
      </c>
      <c r="M3703" s="1" t="s">
        <v>23190</v>
      </c>
    </row>
    <row r="3704">
      <c r="A3704" s="1" t="s">
        <v>23191</v>
      </c>
      <c r="B3704" s="1" t="s">
        <v>7</v>
      </c>
      <c r="C3704" s="1" t="s">
        <v>4401</v>
      </c>
      <c r="F3704" s="1" t="s">
        <v>23192</v>
      </c>
      <c r="G3704" s="1" t="s">
        <v>12088</v>
      </c>
      <c r="H3704" s="1" t="s">
        <v>9698</v>
      </c>
      <c r="I3704" s="1">
        <v>2014.0</v>
      </c>
      <c r="J3704" s="1" t="s">
        <v>8493</v>
      </c>
      <c r="K3704" s="1" t="s">
        <v>536</v>
      </c>
      <c r="L3704" s="1" t="s">
        <v>18335</v>
      </c>
      <c r="M3704" s="1" t="s">
        <v>23193</v>
      </c>
    </row>
    <row r="3705">
      <c r="A3705" s="1" t="s">
        <v>23194</v>
      </c>
      <c r="B3705" s="1" t="s">
        <v>6</v>
      </c>
      <c r="C3705" s="1" t="s">
        <v>4402</v>
      </c>
      <c r="D3705" s="1"/>
      <c r="E3705" s="1" t="s">
        <v>23195</v>
      </c>
      <c r="F3705" s="1" t="s">
        <v>23196</v>
      </c>
      <c r="G3705" s="1" t="s">
        <v>8545</v>
      </c>
      <c r="H3705" s="1" t="s">
        <v>9493</v>
      </c>
      <c r="I3705" s="1">
        <v>2015.0</v>
      </c>
      <c r="J3705" s="1" t="s">
        <v>8493</v>
      </c>
      <c r="K3705" s="1" t="s">
        <v>550</v>
      </c>
      <c r="L3705" s="1" t="s">
        <v>8620</v>
      </c>
      <c r="M3705" s="1" t="s">
        <v>23197</v>
      </c>
    </row>
    <row r="3706">
      <c r="A3706" s="1" t="s">
        <v>23198</v>
      </c>
      <c r="B3706" s="1" t="s">
        <v>6</v>
      </c>
      <c r="C3706" s="1" t="s">
        <v>4403</v>
      </c>
      <c r="D3706" s="1"/>
      <c r="E3706" s="1" t="s">
        <v>23199</v>
      </c>
      <c r="F3706" s="1" t="s">
        <v>23200</v>
      </c>
      <c r="G3706" s="1" t="s">
        <v>8513</v>
      </c>
      <c r="H3706" s="1" t="s">
        <v>8540</v>
      </c>
      <c r="I3706" s="1">
        <v>1976.0</v>
      </c>
      <c r="J3706" s="1" t="s">
        <v>9260</v>
      </c>
      <c r="K3706" s="1" t="s">
        <v>542</v>
      </c>
      <c r="L3706" s="1" t="s">
        <v>23201</v>
      </c>
      <c r="M3706" s="1" t="s">
        <v>23202</v>
      </c>
    </row>
    <row r="3707">
      <c r="A3707" s="1" t="s">
        <v>23203</v>
      </c>
      <c r="B3707" s="1" t="s">
        <v>6</v>
      </c>
      <c r="C3707" s="1" t="s">
        <v>4404</v>
      </c>
      <c r="D3707" s="1"/>
      <c r="E3707" s="1" t="s">
        <v>23204</v>
      </c>
      <c r="F3707" s="1" t="s">
        <v>23205</v>
      </c>
      <c r="G3707" s="1" t="s">
        <v>9545</v>
      </c>
      <c r="H3707" s="1" t="s">
        <v>9802</v>
      </c>
      <c r="I3707" s="1">
        <v>2019.0</v>
      </c>
      <c r="J3707" s="1" t="s">
        <v>8547</v>
      </c>
      <c r="K3707" s="1" t="s">
        <v>640</v>
      </c>
      <c r="L3707" s="1" t="s">
        <v>8724</v>
      </c>
      <c r="M3707" s="1" t="s">
        <v>23206</v>
      </c>
    </row>
    <row r="3708">
      <c r="A3708" s="1" t="s">
        <v>23207</v>
      </c>
      <c r="B3708" s="1" t="s">
        <v>7</v>
      </c>
      <c r="C3708" s="1" t="s">
        <v>4405</v>
      </c>
      <c r="F3708" s="1" t="s">
        <v>23208</v>
      </c>
      <c r="G3708" s="1" t="s">
        <v>23209</v>
      </c>
      <c r="H3708" s="1" t="s">
        <v>23210</v>
      </c>
      <c r="I3708" s="1">
        <v>2016.0</v>
      </c>
      <c r="J3708" s="1" t="s">
        <v>8807</v>
      </c>
      <c r="K3708" s="1" t="s">
        <v>571</v>
      </c>
      <c r="L3708" s="1" t="s">
        <v>9093</v>
      </c>
      <c r="M3708" s="1" t="s">
        <v>23211</v>
      </c>
    </row>
    <row r="3709">
      <c r="A3709" s="1" t="s">
        <v>23212</v>
      </c>
      <c r="B3709" s="1" t="s">
        <v>6</v>
      </c>
      <c r="C3709" s="1" t="s">
        <v>4406</v>
      </c>
      <c r="D3709" s="1"/>
      <c r="E3709" s="1" t="s">
        <v>9365</v>
      </c>
      <c r="F3709" s="1" t="s">
        <v>23213</v>
      </c>
      <c r="G3709" s="1" t="s">
        <v>9367</v>
      </c>
      <c r="H3709" s="1" t="s">
        <v>8540</v>
      </c>
      <c r="I3709" s="1">
        <v>1962.0</v>
      </c>
      <c r="J3709" s="1" t="s">
        <v>8507</v>
      </c>
      <c r="K3709" s="1" t="s">
        <v>976</v>
      </c>
      <c r="L3709" s="1" t="s">
        <v>13624</v>
      </c>
      <c r="M3709" s="1" t="s">
        <v>23214</v>
      </c>
    </row>
    <row r="3710">
      <c r="A3710" s="1" t="s">
        <v>23215</v>
      </c>
      <c r="B3710" s="1" t="s">
        <v>6</v>
      </c>
      <c r="C3710" s="1" t="s">
        <v>4407</v>
      </c>
      <c r="D3710" s="1"/>
      <c r="E3710" s="1" t="s">
        <v>23216</v>
      </c>
      <c r="F3710" s="1" t="s">
        <v>23217</v>
      </c>
      <c r="G3710" s="1" t="s">
        <v>9043</v>
      </c>
      <c r="H3710" s="1" t="s">
        <v>10573</v>
      </c>
      <c r="I3710" s="1">
        <v>2017.0</v>
      </c>
      <c r="J3710" s="1" t="s">
        <v>8493</v>
      </c>
      <c r="K3710" s="1" t="s">
        <v>599</v>
      </c>
      <c r="L3710" s="1" t="s">
        <v>8724</v>
      </c>
      <c r="M3710" s="1" t="s">
        <v>23218</v>
      </c>
    </row>
    <row r="3711">
      <c r="A3711" s="1" t="s">
        <v>23219</v>
      </c>
      <c r="B3711" s="1" t="s">
        <v>6</v>
      </c>
      <c r="C3711" s="1" t="s">
        <v>4408</v>
      </c>
      <c r="D3711" s="1"/>
      <c r="E3711" s="1" t="s">
        <v>23220</v>
      </c>
      <c r="F3711" s="1" t="s">
        <v>23221</v>
      </c>
      <c r="G3711" s="1" t="s">
        <v>8611</v>
      </c>
      <c r="H3711" s="1" t="s">
        <v>8892</v>
      </c>
      <c r="I3711" s="1">
        <v>2017.0</v>
      </c>
      <c r="J3711" s="1" t="s">
        <v>8507</v>
      </c>
      <c r="K3711" s="1" t="s">
        <v>700</v>
      </c>
      <c r="L3711" s="1" t="s">
        <v>8783</v>
      </c>
      <c r="M3711" s="1" t="s">
        <v>23222</v>
      </c>
    </row>
    <row r="3712">
      <c r="A3712" s="1" t="s">
        <v>23223</v>
      </c>
      <c r="B3712" s="1" t="s">
        <v>6</v>
      </c>
      <c r="C3712" s="1" t="s">
        <v>4409</v>
      </c>
      <c r="D3712" s="1"/>
      <c r="E3712" s="1" t="s">
        <v>23224</v>
      </c>
      <c r="F3712" s="1" t="s">
        <v>23225</v>
      </c>
      <c r="G3712" s="1" t="s">
        <v>8513</v>
      </c>
      <c r="H3712" s="1" t="s">
        <v>10149</v>
      </c>
      <c r="I3712" s="1">
        <v>2020.0</v>
      </c>
      <c r="J3712" s="1" t="s">
        <v>8493</v>
      </c>
      <c r="K3712" s="1" t="s">
        <v>758</v>
      </c>
      <c r="L3712" s="1" t="s">
        <v>9641</v>
      </c>
      <c r="M3712" s="1" t="s">
        <v>23226</v>
      </c>
    </row>
    <row r="3713">
      <c r="A3713" s="1" t="s">
        <v>23227</v>
      </c>
      <c r="B3713" s="1" t="s">
        <v>7</v>
      </c>
      <c r="C3713" s="1" t="s">
        <v>4410</v>
      </c>
      <c r="D3713" s="1"/>
      <c r="E3713" s="1" t="s">
        <v>23228</v>
      </c>
      <c r="F3713" s="1" t="s">
        <v>23229</v>
      </c>
      <c r="G3713" s="1" t="s">
        <v>8611</v>
      </c>
      <c r="H3713" s="1" t="s">
        <v>13413</v>
      </c>
      <c r="I3713" s="1">
        <v>2015.0</v>
      </c>
      <c r="J3713" s="1" t="s">
        <v>8493</v>
      </c>
      <c r="K3713" s="1" t="s">
        <v>536</v>
      </c>
      <c r="L3713" s="1" t="s">
        <v>13443</v>
      </c>
      <c r="M3713" s="1" t="s">
        <v>23230</v>
      </c>
    </row>
    <row r="3714">
      <c r="A3714" s="1" t="s">
        <v>23231</v>
      </c>
      <c r="B3714" s="1" t="s">
        <v>6</v>
      </c>
      <c r="C3714" s="1" t="s">
        <v>4411</v>
      </c>
      <c r="D3714" s="1"/>
      <c r="E3714" s="1" t="s">
        <v>23232</v>
      </c>
      <c r="G3714" s="1" t="s">
        <v>8513</v>
      </c>
      <c r="H3714" s="1" t="s">
        <v>18346</v>
      </c>
      <c r="I3714" s="1">
        <v>2017.0</v>
      </c>
      <c r="J3714" s="1" t="s">
        <v>8547</v>
      </c>
      <c r="K3714" s="1" t="s">
        <v>1048</v>
      </c>
      <c r="L3714" s="1" t="s">
        <v>8646</v>
      </c>
      <c r="M3714" s="1" t="s">
        <v>23233</v>
      </c>
    </row>
    <row r="3715">
      <c r="A3715" s="1" t="s">
        <v>23234</v>
      </c>
      <c r="B3715" s="1" t="s">
        <v>6</v>
      </c>
      <c r="C3715" s="1" t="s">
        <v>4412</v>
      </c>
      <c r="D3715" s="1"/>
      <c r="E3715" s="1" t="s">
        <v>23235</v>
      </c>
      <c r="F3715" s="1" t="s">
        <v>23236</v>
      </c>
      <c r="G3715" s="1" t="s">
        <v>8672</v>
      </c>
      <c r="H3715" s="1" t="s">
        <v>23237</v>
      </c>
      <c r="I3715" s="1">
        <v>2017.0</v>
      </c>
      <c r="J3715" s="1" t="s">
        <v>8547</v>
      </c>
      <c r="K3715" s="1" t="s">
        <v>700</v>
      </c>
      <c r="L3715" s="1" t="s">
        <v>10361</v>
      </c>
      <c r="M3715" s="1" t="s">
        <v>23238</v>
      </c>
    </row>
    <row r="3716">
      <c r="A3716" s="1" t="s">
        <v>23239</v>
      </c>
      <c r="B3716" s="1" t="s">
        <v>7</v>
      </c>
      <c r="C3716" s="1" t="s">
        <v>4413</v>
      </c>
      <c r="F3716" s="1" t="s">
        <v>23240</v>
      </c>
      <c r="G3716" s="1" t="s">
        <v>8513</v>
      </c>
      <c r="H3716" s="1" t="s">
        <v>9336</v>
      </c>
      <c r="I3716" s="1">
        <v>2017.0</v>
      </c>
      <c r="J3716" s="1" t="s">
        <v>8493</v>
      </c>
      <c r="K3716" s="1" t="s">
        <v>1694</v>
      </c>
      <c r="L3716" s="1" t="s">
        <v>10723</v>
      </c>
      <c r="M3716" s="1" t="s">
        <v>23241</v>
      </c>
    </row>
    <row r="3717">
      <c r="A3717" s="1" t="s">
        <v>23242</v>
      </c>
      <c r="B3717" s="1" t="s">
        <v>7</v>
      </c>
      <c r="C3717" s="1" t="s">
        <v>4414</v>
      </c>
      <c r="H3717" s="1" t="s">
        <v>8589</v>
      </c>
      <c r="I3717" s="1">
        <v>2016.0</v>
      </c>
      <c r="J3717" s="1" t="s">
        <v>8807</v>
      </c>
      <c r="K3717" s="1" t="s">
        <v>536</v>
      </c>
      <c r="L3717" s="1" t="s">
        <v>9093</v>
      </c>
      <c r="M3717" s="1" t="s">
        <v>23243</v>
      </c>
    </row>
    <row r="3718">
      <c r="A3718" s="1" t="s">
        <v>23244</v>
      </c>
      <c r="B3718" s="1" t="s">
        <v>6</v>
      </c>
      <c r="C3718" s="1" t="s">
        <v>4415</v>
      </c>
      <c r="D3718" s="1"/>
      <c r="E3718" s="1" t="s">
        <v>9280</v>
      </c>
      <c r="F3718" s="1" t="s">
        <v>23245</v>
      </c>
      <c r="G3718" s="1" t="s">
        <v>9478</v>
      </c>
      <c r="H3718" s="1" t="s">
        <v>8961</v>
      </c>
      <c r="I3718" s="1">
        <v>2009.0</v>
      </c>
      <c r="J3718" s="1" t="s">
        <v>8547</v>
      </c>
      <c r="K3718" s="1" t="s">
        <v>567</v>
      </c>
      <c r="L3718" s="1" t="s">
        <v>8772</v>
      </c>
      <c r="M3718" s="1" t="s">
        <v>23246</v>
      </c>
    </row>
    <row r="3719">
      <c r="A3719" s="1" t="s">
        <v>23247</v>
      </c>
      <c r="B3719" s="1" t="s">
        <v>6</v>
      </c>
      <c r="C3719" s="1" t="s">
        <v>4416</v>
      </c>
      <c r="D3719" s="1"/>
      <c r="E3719" s="1" t="s">
        <v>23248</v>
      </c>
      <c r="F3719" s="1" t="s">
        <v>23249</v>
      </c>
      <c r="G3719" s="1" t="s">
        <v>9478</v>
      </c>
      <c r="H3719" s="1" t="s">
        <v>12535</v>
      </c>
      <c r="I3719" s="1">
        <v>1990.0</v>
      </c>
      <c r="J3719" s="1" t="s">
        <v>8547</v>
      </c>
      <c r="K3719" s="1" t="s">
        <v>894</v>
      </c>
      <c r="L3719" s="1" t="s">
        <v>8992</v>
      </c>
      <c r="M3719" s="1" t="s">
        <v>23250</v>
      </c>
    </row>
    <row r="3720">
      <c r="A3720" s="1" t="s">
        <v>23251</v>
      </c>
      <c r="B3720" s="1" t="s">
        <v>6</v>
      </c>
      <c r="C3720" s="1" t="s">
        <v>4417</v>
      </c>
      <c r="D3720" s="1"/>
      <c r="E3720" s="1" t="s">
        <v>23252</v>
      </c>
      <c r="F3720" s="1" t="s">
        <v>23253</v>
      </c>
      <c r="G3720" s="1" t="s">
        <v>9043</v>
      </c>
      <c r="H3720" s="1" t="s">
        <v>23254</v>
      </c>
      <c r="I3720" s="1">
        <v>2015.0</v>
      </c>
      <c r="J3720" s="1" t="s">
        <v>8645</v>
      </c>
      <c r="K3720" s="1" t="s">
        <v>685</v>
      </c>
      <c r="L3720" s="1" t="s">
        <v>8724</v>
      </c>
      <c r="M3720" s="1" t="s">
        <v>23255</v>
      </c>
    </row>
    <row r="3721">
      <c r="A3721" s="1" t="s">
        <v>23256</v>
      </c>
      <c r="B3721" s="1" t="s">
        <v>6</v>
      </c>
      <c r="C3721" s="1" t="s">
        <v>4418</v>
      </c>
      <c r="D3721" s="1"/>
      <c r="E3721" s="1" t="s">
        <v>23257</v>
      </c>
      <c r="F3721" s="1" t="s">
        <v>23258</v>
      </c>
      <c r="G3721" s="1" t="s">
        <v>8545</v>
      </c>
      <c r="H3721" s="1" t="s">
        <v>9298</v>
      </c>
      <c r="I3721" s="1">
        <v>2015.0</v>
      </c>
      <c r="J3721" s="1" t="s">
        <v>8547</v>
      </c>
      <c r="K3721" s="1" t="s">
        <v>1787</v>
      </c>
      <c r="L3721" s="1" t="s">
        <v>8802</v>
      </c>
      <c r="M3721" s="1" t="s">
        <v>23259</v>
      </c>
    </row>
    <row r="3722">
      <c r="A3722" s="1" t="s">
        <v>23260</v>
      </c>
      <c r="B3722" s="1" t="s">
        <v>6</v>
      </c>
      <c r="C3722" s="1" t="s">
        <v>4419</v>
      </c>
      <c r="D3722" s="1"/>
      <c r="E3722" s="1" t="s">
        <v>23261</v>
      </c>
      <c r="F3722" s="1" t="s">
        <v>23262</v>
      </c>
      <c r="G3722" s="1" t="s">
        <v>8499</v>
      </c>
      <c r="H3722" s="1" t="s">
        <v>10069</v>
      </c>
      <c r="I3722" s="1">
        <v>2019.0</v>
      </c>
      <c r="J3722" s="1" t="s">
        <v>8680</v>
      </c>
      <c r="K3722" s="1" t="s">
        <v>733</v>
      </c>
      <c r="L3722" s="1" t="s">
        <v>8577</v>
      </c>
      <c r="M3722" s="1" t="s">
        <v>23263</v>
      </c>
    </row>
    <row r="3723">
      <c r="A3723" s="1" t="s">
        <v>23264</v>
      </c>
      <c r="B3723" s="1" t="s">
        <v>7</v>
      </c>
      <c r="C3723" s="1" t="s">
        <v>4420</v>
      </c>
      <c r="F3723" s="1" t="s">
        <v>23265</v>
      </c>
      <c r="H3723" s="1" t="s">
        <v>13711</v>
      </c>
      <c r="I3723" s="1">
        <v>2015.0</v>
      </c>
      <c r="J3723" s="1" t="s">
        <v>8493</v>
      </c>
      <c r="K3723" s="1" t="s">
        <v>536</v>
      </c>
      <c r="L3723" s="1" t="s">
        <v>10588</v>
      </c>
      <c r="M3723" s="1" t="s">
        <v>23266</v>
      </c>
    </row>
    <row r="3724">
      <c r="A3724" s="1" t="s">
        <v>23267</v>
      </c>
      <c r="B3724" s="1" t="s">
        <v>6</v>
      </c>
      <c r="C3724" s="1" t="s">
        <v>4421</v>
      </c>
      <c r="D3724" s="1"/>
      <c r="E3724" s="1" t="s">
        <v>23268</v>
      </c>
      <c r="F3724" s="1" t="s">
        <v>23269</v>
      </c>
      <c r="G3724" s="1" t="s">
        <v>8499</v>
      </c>
      <c r="H3724" s="1" t="s">
        <v>14396</v>
      </c>
      <c r="I3724" s="1">
        <v>2015.0</v>
      </c>
      <c r="J3724" s="1" t="s">
        <v>8493</v>
      </c>
      <c r="K3724" s="1" t="s">
        <v>1134</v>
      </c>
      <c r="L3724" s="1" t="s">
        <v>8501</v>
      </c>
      <c r="M3724" s="1" t="s">
        <v>23270</v>
      </c>
    </row>
    <row r="3725">
      <c r="A3725" s="1" t="s">
        <v>23271</v>
      </c>
      <c r="B3725" s="1" t="s">
        <v>6</v>
      </c>
      <c r="C3725" s="1" t="s">
        <v>4422</v>
      </c>
      <c r="D3725" s="1"/>
      <c r="E3725" s="1" t="s">
        <v>23272</v>
      </c>
      <c r="H3725" s="1" t="s">
        <v>8552</v>
      </c>
      <c r="I3725" s="1">
        <v>2017.0</v>
      </c>
      <c r="J3725" s="1" t="s">
        <v>8547</v>
      </c>
      <c r="K3725" s="1" t="s">
        <v>894</v>
      </c>
      <c r="L3725" s="1" t="s">
        <v>8663</v>
      </c>
      <c r="M3725" s="1" t="s">
        <v>23273</v>
      </c>
    </row>
    <row r="3726">
      <c r="A3726" s="1" t="s">
        <v>23274</v>
      </c>
      <c r="B3726" s="1" t="s">
        <v>7</v>
      </c>
      <c r="C3726" s="1" t="s">
        <v>4423</v>
      </c>
      <c r="D3726" s="1"/>
      <c r="E3726" s="1" t="s">
        <v>16754</v>
      </c>
      <c r="G3726" s="1" t="s">
        <v>10354</v>
      </c>
      <c r="H3726" s="1" t="s">
        <v>12097</v>
      </c>
      <c r="I3726" s="1">
        <v>2012.0</v>
      </c>
      <c r="J3726" s="1" t="s">
        <v>8547</v>
      </c>
      <c r="K3726" s="1" t="s">
        <v>536</v>
      </c>
      <c r="L3726" s="1" t="s">
        <v>8570</v>
      </c>
      <c r="M3726" s="1" t="s">
        <v>23275</v>
      </c>
    </row>
    <row r="3727">
      <c r="A3727" s="1" t="s">
        <v>23276</v>
      </c>
      <c r="B3727" s="1" t="s">
        <v>6</v>
      </c>
      <c r="C3727" s="1" t="s">
        <v>4424</v>
      </c>
      <c r="D3727" s="1"/>
      <c r="E3727" s="1" t="s">
        <v>23277</v>
      </c>
      <c r="F3727" s="1" t="s">
        <v>23278</v>
      </c>
      <c r="G3727" s="1" t="s">
        <v>8513</v>
      </c>
      <c r="H3727" s="1" t="s">
        <v>10698</v>
      </c>
      <c r="I3727" s="1">
        <v>2019.0</v>
      </c>
      <c r="J3727" s="1" t="s">
        <v>8613</v>
      </c>
      <c r="K3727" s="1" t="s">
        <v>1016</v>
      </c>
      <c r="L3727" s="1" t="s">
        <v>10361</v>
      </c>
      <c r="M3727" s="1" t="s">
        <v>23279</v>
      </c>
    </row>
    <row r="3728">
      <c r="A3728" s="1" t="s">
        <v>23280</v>
      </c>
      <c r="B3728" s="1" t="s">
        <v>7</v>
      </c>
      <c r="C3728" s="1" t="s">
        <v>4425</v>
      </c>
      <c r="H3728" s="1" t="s">
        <v>8576</v>
      </c>
      <c r="I3728" s="1">
        <v>2019.0</v>
      </c>
      <c r="J3728" s="1" t="s">
        <v>8493</v>
      </c>
      <c r="K3728" s="1" t="s">
        <v>536</v>
      </c>
      <c r="L3728" s="1" t="s">
        <v>9208</v>
      </c>
      <c r="M3728" s="1" t="s">
        <v>23281</v>
      </c>
    </row>
    <row r="3729">
      <c r="A3729" s="1" t="s">
        <v>23282</v>
      </c>
      <c r="B3729" s="1" t="s">
        <v>6</v>
      </c>
      <c r="C3729" s="1" t="s">
        <v>4426</v>
      </c>
      <c r="D3729" s="1"/>
      <c r="E3729" s="1" t="s">
        <v>23283</v>
      </c>
      <c r="G3729" s="1" t="s">
        <v>23284</v>
      </c>
      <c r="H3729" s="1" t="s">
        <v>9493</v>
      </c>
      <c r="I3729" s="1">
        <v>2017.0</v>
      </c>
      <c r="J3729" s="1" t="s">
        <v>8547</v>
      </c>
      <c r="K3729" s="1" t="s">
        <v>673</v>
      </c>
      <c r="L3729" s="1" t="s">
        <v>8702</v>
      </c>
      <c r="M3729" s="1" t="s">
        <v>23285</v>
      </c>
    </row>
    <row r="3730">
      <c r="A3730" s="1" t="s">
        <v>23286</v>
      </c>
      <c r="B3730" s="1" t="s">
        <v>7</v>
      </c>
      <c r="C3730" s="1" t="s">
        <v>4427</v>
      </c>
      <c r="F3730" s="1" t="s">
        <v>23287</v>
      </c>
      <c r="G3730" s="1" t="s">
        <v>8672</v>
      </c>
      <c r="H3730" s="1" t="s">
        <v>15938</v>
      </c>
      <c r="I3730" s="1">
        <v>2016.0</v>
      </c>
      <c r="J3730" s="1" t="s">
        <v>8680</v>
      </c>
      <c r="K3730" s="1" t="s">
        <v>571</v>
      </c>
      <c r="L3730" s="1" t="s">
        <v>10303</v>
      </c>
      <c r="M3730" s="1" t="s">
        <v>23288</v>
      </c>
    </row>
    <row r="3731">
      <c r="A3731" s="1" t="s">
        <v>23289</v>
      </c>
      <c r="B3731" s="1" t="s">
        <v>6</v>
      </c>
      <c r="C3731" s="1" t="s">
        <v>4428</v>
      </c>
      <c r="D3731" s="1"/>
      <c r="E3731" s="1" t="s">
        <v>23290</v>
      </c>
      <c r="F3731" s="1" t="s">
        <v>23291</v>
      </c>
      <c r="G3731" s="1" t="s">
        <v>8777</v>
      </c>
      <c r="H3731" s="1" t="s">
        <v>11626</v>
      </c>
      <c r="I3731" s="1">
        <v>2020.0</v>
      </c>
      <c r="J3731" s="1" t="s">
        <v>8493</v>
      </c>
      <c r="K3731" s="1" t="s">
        <v>528</v>
      </c>
      <c r="L3731" s="1" t="s">
        <v>8626</v>
      </c>
      <c r="M3731" s="1" t="s">
        <v>23292</v>
      </c>
    </row>
    <row r="3732">
      <c r="A3732" s="1" t="s">
        <v>23293</v>
      </c>
      <c r="B3732" s="1" t="s">
        <v>7</v>
      </c>
      <c r="C3732" s="1" t="s">
        <v>4429</v>
      </c>
      <c r="F3732" s="1" t="s">
        <v>23294</v>
      </c>
      <c r="G3732" s="1" t="s">
        <v>8672</v>
      </c>
      <c r="H3732" s="1" t="s">
        <v>23295</v>
      </c>
      <c r="I3732" s="1">
        <v>2015.0</v>
      </c>
      <c r="J3732" s="1" t="s">
        <v>8547</v>
      </c>
      <c r="K3732" s="1" t="s">
        <v>1044</v>
      </c>
      <c r="L3732" s="1" t="s">
        <v>23296</v>
      </c>
      <c r="M3732" s="1" t="s">
        <v>23297</v>
      </c>
    </row>
    <row r="3733">
      <c r="A3733" s="1" t="s">
        <v>23298</v>
      </c>
      <c r="B3733" s="1" t="s">
        <v>6</v>
      </c>
      <c r="C3733" s="1" t="s">
        <v>4430</v>
      </c>
      <c r="D3733" s="1"/>
      <c r="E3733" s="1" t="s">
        <v>23299</v>
      </c>
      <c r="F3733" s="1" t="s">
        <v>23300</v>
      </c>
      <c r="G3733" s="1" t="s">
        <v>8513</v>
      </c>
      <c r="H3733" s="1" t="s">
        <v>8795</v>
      </c>
      <c r="I3733" s="1">
        <v>2020.0</v>
      </c>
      <c r="J3733" s="1" t="s">
        <v>8507</v>
      </c>
      <c r="K3733" s="1" t="s">
        <v>538</v>
      </c>
      <c r="L3733" s="1" t="s">
        <v>8522</v>
      </c>
      <c r="M3733" s="1" t="s">
        <v>23301</v>
      </c>
    </row>
    <row r="3734">
      <c r="A3734" s="1" t="s">
        <v>23302</v>
      </c>
      <c r="B3734" s="1" t="s">
        <v>6</v>
      </c>
      <c r="C3734" s="1" t="s">
        <v>4431</v>
      </c>
      <c r="D3734" s="1"/>
      <c r="E3734" s="1" t="s">
        <v>23303</v>
      </c>
      <c r="F3734" s="1" t="s">
        <v>23304</v>
      </c>
      <c r="G3734" s="1" t="s">
        <v>8588</v>
      </c>
      <c r="H3734" s="1" t="s">
        <v>11658</v>
      </c>
      <c r="I3734" s="1">
        <v>2017.0</v>
      </c>
      <c r="J3734" s="1" t="s">
        <v>8613</v>
      </c>
      <c r="K3734" s="1" t="s">
        <v>694</v>
      </c>
      <c r="L3734" s="1" t="s">
        <v>8724</v>
      </c>
      <c r="M3734" s="1" t="s">
        <v>23305</v>
      </c>
    </row>
    <row r="3735">
      <c r="A3735" s="1" t="s">
        <v>23306</v>
      </c>
      <c r="B3735" s="1" t="s">
        <v>7</v>
      </c>
      <c r="C3735" s="1" t="s">
        <v>4432</v>
      </c>
      <c r="F3735" s="1" t="s">
        <v>23307</v>
      </c>
      <c r="G3735" s="1" t="s">
        <v>8513</v>
      </c>
      <c r="H3735" s="1" t="s">
        <v>13916</v>
      </c>
      <c r="I3735" s="1">
        <v>2019.0</v>
      </c>
      <c r="J3735" s="1" t="s">
        <v>8613</v>
      </c>
      <c r="K3735" s="1" t="s">
        <v>571</v>
      </c>
      <c r="L3735" s="1" t="s">
        <v>12801</v>
      </c>
      <c r="M3735" s="1" t="s">
        <v>23308</v>
      </c>
    </row>
    <row r="3736">
      <c r="A3736" s="1" t="s">
        <v>23309</v>
      </c>
      <c r="B3736" s="1" t="s">
        <v>7</v>
      </c>
      <c r="C3736" s="1" t="s">
        <v>4433</v>
      </c>
      <c r="F3736" s="1" t="s">
        <v>23310</v>
      </c>
      <c r="G3736" s="1" t="s">
        <v>8638</v>
      </c>
      <c r="H3736" s="1" t="s">
        <v>13686</v>
      </c>
      <c r="I3736" s="1">
        <v>2018.0</v>
      </c>
      <c r="J3736" s="1" t="s">
        <v>8547</v>
      </c>
      <c r="K3736" s="1" t="s">
        <v>536</v>
      </c>
      <c r="L3736" s="1" t="s">
        <v>8640</v>
      </c>
      <c r="M3736" s="1" t="s">
        <v>23311</v>
      </c>
    </row>
    <row r="3737">
      <c r="A3737" s="1" t="s">
        <v>23312</v>
      </c>
      <c r="B3737" s="1" t="s">
        <v>6</v>
      </c>
      <c r="C3737" s="1" t="s">
        <v>4434</v>
      </c>
      <c r="D3737" s="1"/>
      <c r="E3737" s="1" t="s">
        <v>23313</v>
      </c>
      <c r="F3737" s="1" t="s">
        <v>23314</v>
      </c>
      <c r="H3737" s="1" t="s">
        <v>13629</v>
      </c>
      <c r="I3737" s="1">
        <v>2018.0</v>
      </c>
      <c r="J3737" s="1" t="s">
        <v>8547</v>
      </c>
      <c r="K3737" s="1" t="s">
        <v>673</v>
      </c>
      <c r="L3737" s="1" t="s">
        <v>11955</v>
      </c>
      <c r="M3737" s="1" t="s">
        <v>23315</v>
      </c>
    </row>
    <row r="3738">
      <c r="A3738" s="1" t="s">
        <v>23316</v>
      </c>
      <c r="B3738" s="1" t="s">
        <v>6</v>
      </c>
      <c r="C3738" s="1" t="s">
        <v>4435</v>
      </c>
      <c r="D3738" s="1"/>
      <c r="E3738" s="1" t="s">
        <v>23317</v>
      </c>
      <c r="F3738" s="1" t="s">
        <v>23317</v>
      </c>
      <c r="G3738" s="1" t="s">
        <v>8513</v>
      </c>
      <c r="H3738" s="1" t="s">
        <v>23318</v>
      </c>
      <c r="I3738" s="1">
        <v>2017.0</v>
      </c>
      <c r="K3738" s="1" t="s">
        <v>923</v>
      </c>
      <c r="L3738" s="1" t="s">
        <v>8808</v>
      </c>
      <c r="M3738" s="1" t="s">
        <v>23319</v>
      </c>
    </row>
    <row r="3739">
      <c r="A3739" s="1" t="s">
        <v>23320</v>
      </c>
      <c r="B3739" s="1" t="s">
        <v>6</v>
      </c>
      <c r="C3739" s="1" t="s">
        <v>4436</v>
      </c>
      <c r="D3739" s="1"/>
      <c r="E3739" s="1" t="s">
        <v>23317</v>
      </c>
      <c r="F3739" s="1" t="s">
        <v>23317</v>
      </c>
      <c r="G3739" s="1" t="s">
        <v>8513</v>
      </c>
      <c r="H3739" s="1" t="s">
        <v>11261</v>
      </c>
      <c r="I3739" s="1">
        <v>2010.0</v>
      </c>
      <c r="K3739" s="1" t="s">
        <v>573</v>
      </c>
      <c r="L3739" s="1" t="s">
        <v>8808</v>
      </c>
      <c r="M3739" s="1" t="s">
        <v>23321</v>
      </c>
    </row>
    <row r="3740">
      <c r="A3740" s="1" t="s">
        <v>23322</v>
      </c>
      <c r="B3740" s="1" t="s">
        <v>6</v>
      </c>
      <c r="C3740" s="1" t="s">
        <v>4437</v>
      </c>
      <c r="D3740" s="1"/>
      <c r="E3740" s="1" t="s">
        <v>23317</v>
      </c>
      <c r="F3740" s="1" t="s">
        <v>23317</v>
      </c>
      <c r="G3740" s="1" t="s">
        <v>8513</v>
      </c>
      <c r="H3740" s="1" t="s">
        <v>12216</v>
      </c>
      <c r="I3740" s="1">
        <v>2015.0</v>
      </c>
      <c r="K3740" s="1" t="s">
        <v>1593</v>
      </c>
      <c r="L3740" s="1" t="s">
        <v>8808</v>
      </c>
      <c r="M3740" s="1" t="s">
        <v>23323</v>
      </c>
    </row>
    <row r="3741">
      <c r="A3741" s="1" t="s">
        <v>23324</v>
      </c>
      <c r="B3741" s="1" t="s">
        <v>7</v>
      </c>
      <c r="C3741" s="1" t="s">
        <v>4438</v>
      </c>
      <c r="F3741" s="1" t="s">
        <v>23325</v>
      </c>
      <c r="G3741" s="1" t="s">
        <v>8513</v>
      </c>
      <c r="H3741" s="1" t="s">
        <v>9831</v>
      </c>
      <c r="I3741" s="1">
        <v>2018.0</v>
      </c>
      <c r="J3741" s="1" t="s">
        <v>8493</v>
      </c>
      <c r="K3741" s="1" t="s">
        <v>628</v>
      </c>
      <c r="L3741" s="1" t="s">
        <v>15450</v>
      </c>
      <c r="M3741" s="1" t="s">
        <v>23326</v>
      </c>
    </row>
    <row r="3742">
      <c r="A3742" s="1" t="s">
        <v>23327</v>
      </c>
      <c r="B3742" s="1" t="s">
        <v>7</v>
      </c>
      <c r="C3742" s="1" t="s">
        <v>4439</v>
      </c>
      <c r="F3742" s="1" t="s">
        <v>23328</v>
      </c>
      <c r="G3742" s="1" t="s">
        <v>9297</v>
      </c>
      <c r="H3742" s="1" t="s">
        <v>9207</v>
      </c>
      <c r="I3742" s="1">
        <v>2016.0</v>
      </c>
      <c r="J3742" s="1" t="s">
        <v>8547</v>
      </c>
      <c r="K3742" s="1" t="s">
        <v>536</v>
      </c>
      <c r="L3742" s="1" t="s">
        <v>8788</v>
      </c>
      <c r="M3742" s="1" t="s">
        <v>23329</v>
      </c>
    </row>
    <row r="3743">
      <c r="A3743" s="1" t="s">
        <v>23330</v>
      </c>
      <c r="B3743" s="1" t="s">
        <v>7</v>
      </c>
      <c r="C3743" s="1" t="s">
        <v>4440</v>
      </c>
      <c r="F3743" s="1" t="s">
        <v>23331</v>
      </c>
      <c r="G3743" s="1" t="s">
        <v>13171</v>
      </c>
      <c r="H3743" s="1" t="s">
        <v>9331</v>
      </c>
      <c r="I3743" s="1">
        <v>2020.0</v>
      </c>
      <c r="J3743" s="1" t="s">
        <v>8493</v>
      </c>
      <c r="K3743" s="1" t="s">
        <v>536</v>
      </c>
      <c r="L3743" s="1" t="s">
        <v>8717</v>
      </c>
      <c r="M3743" s="1" t="s">
        <v>23332</v>
      </c>
    </row>
    <row r="3744">
      <c r="A3744" s="1" t="s">
        <v>23333</v>
      </c>
      <c r="B3744" s="1" t="s">
        <v>7</v>
      </c>
      <c r="C3744" s="1" t="s">
        <v>4441</v>
      </c>
      <c r="F3744" s="1" t="s">
        <v>23334</v>
      </c>
      <c r="G3744" s="1" t="s">
        <v>8527</v>
      </c>
      <c r="H3744" s="1" t="s">
        <v>10127</v>
      </c>
      <c r="I3744" s="1">
        <v>2020.0</v>
      </c>
      <c r="J3744" s="1" t="s">
        <v>8493</v>
      </c>
      <c r="K3744" s="1" t="s">
        <v>536</v>
      </c>
      <c r="L3744" s="1" t="s">
        <v>11074</v>
      </c>
      <c r="M3744" s="1" t="s">
        <v>23335</v>
      </c>
    </row>
    <row r="3745">
      <c r="A3745" s="1" t="s">
        <v>23336</v>
      </c>
      <c r="B3745" s="1" t="s">
        <v>6</v>
      </c>
      <c r="C3745" s="1" t="s">
        <v>4442</v>
      </c>
      <c r="D3745" s="1"/>
      <c r="E3745" s="1" t="s">
        <v>19678</v>
      </c>
      <c r="F3745" s="1" t="s">
        <v>23337</v>
      </c>
      <c r="G3745" s="1" t="s">
        <v>8545</v>
      </c>
      <c r="H3745" s="1" t="s">
        <v>9157</v>
      </c>
      <c r="I3745" s="1">
        <v>2020.0</v>
      </c>
      <c r="J3745" s="1" t="s">
        <v>8493</v>
      </c>
      <c r="K3745" s="1" t="s">
        <v>660</v>
      </c>
      <c r="L3745" s="1" t="s">
        <v>8681</v>
      </c>
      <c r="M3745" s="1" t="s">
        <v>23338</v>
      </c>
    </row>
    <row r="3746">
      <c r="A3746" s="1" t="s">
        <v>23339</v>
      </c>
      <c r="B3746" s="1" t="s">
        <v>7</v>
      </c>
      <c r="C3746" s="1" t="s">
        <v>4443</v>
      </c>
      <c r="F3746" s="1" t="s">
        <v>23340</v>
      </c>
      <c r="G3746" s="1" t="s">
        <v>8655</v>
      </c>
      <c r="H3746" s="1" t="s">
        <v>23341</v>
      </c>
      <c r="I3746" s="1">
        <v>2019.0</v>
      </c>
      <c r="J3746" s="1" t="s">
        <v>8493</v>
      </c>
      <c r="K3746" s="1" t="s">
        <v>536</v>
      </c>
      <c r="L3746" s="1" t="s">
        <v>8836</v>
      </c>
      <c r="M3746" s="1" t="s">
        <v>23342</v>
      </c>
    </row>
    <row r="3747">
      <c r="A3747" s="1" t="s">
        <v>23343</v>
      </c>
      <c r="B3747" s="1" t="s">
        <v>7</v>
      </c>
      <c r="C3747" s="1" t="s">
        <v>4444</v>
      </c>
      <c r="F3747" s="1" t="s">
        <v>23344</v>
      </c>
      <c r="G3747" s="1" t="s">
        <v>8638</v>
      </c>
      <c r="H3747" s="1" t="s">
        <v>8564</v>
      </c>
      <c r="I3747" s="1">
        <v>2018.0</v>
      </c>
      <c r="J3747" s="1" t="s">
        <v>8493</v>
      </c>
      <c r="K3747" s="1" t="s">
        <v>536</v>
      </c>
      <c r="L3747" s="1" t="s">
        <v>8788</v>
      </c>
      <c r="M3747" s="1" t="s">
        <v>23345</v>
      </c>
    </row>
    <row r="3748">
      <c r="A3748" s="1" t="s">
        <v>23346</v>
      </c>
      <c r="B3748" s="1" t="s">
        <v>7</v>
      </c>
      <c r="C3748" s="1" t="s">
        <v>4445</v>
      </c>
      <c r="F3748" s="1" t="s">
        <v>23347</v>
      </c>
      <c r="G3748" s="1" t="s">
        <v>8638</v>
      </c>
      <c r="H3748" s="1" t="s">
        <v>23348</v>
      </c>
      <c r="I3748" s="1">
        <v>2017.0</v>
      </c>
      <c r="J3748" s="1" t="s">
        <v>8613</v>
      </c>
      <c r="K3748" s="1" t="s">
        <v>536</v>
      </c>
      <c r="L3748" s="1" t="s">
        <v>8788</v>
      </c>
      <c r="M3748" s="1" t="s">
        <v>23349</v>
      </c>
    </row>
    <row r="3749">
      <c r="A3749" s="1" t="s">
        <v>23350</v>
      </c>
      <c r="B3749" s="1" t="s">
        <v>6</v>
      </c>
      <c r="C3749" s="1" t="s">
        <v>4446</v>
      </c>
      <c r="D3749" s="1"/>
      <c r="E3749" s="1" t="s">
        <v>23351</v>
      </c>
      <c r="F3749" s="1" t="s">
        <v>23352</v>
      </c>
      <c r="G3749" s="1" t="s">
        <v>8545</v>
      </c>
      <c r="H3749" s="1" t="s">
        <v>8619</v>
      </c>
      <c r="I3749" s="1">
        <v>2017.0</v>
      </c>
      <c r="J3749" s="1" t="s">
        <v>8493</v>
      </c>
      <c r="K3749" s="1" t="s">
        <v>563</v>
      </c>
      <c r="L3749" s="1" t="s">
        <v>8620</v>
      </c>
      <c r="M3749" s="1" t="s">
        <v>23353</v>
      </c>
    </row>
    <row r="3750">
      <c r="A3750" s="1" t="s">
        <v>23354</v>
      </c>
      <c r="B3750" s="1" t="s">
        <v>7</v>
      </c>
      <c r="C3750" s="1" t="s">
        <v>4447</v>
      </c>
      <c r="F3750" s="1" t="s">
        <v>23355</v>
      </c>
      <c r="G3750" s="1" t="s">
        <v>9297</v>
      </c>
      <c r="H3750" s="1" t="s">
        <v>9447</v>
      </c>
      <c r="I3750" s="1">
        <v>2013.0</v>
      </c>
      <c r="J3750" s="1" t="s">
        <v>8547</v>
      </c>
      <c r="K3750" s="1" t="s">
        <v>536</v>
      </c>
      <c r="L3750" s="1" t="s">
        <v>8717</v>
      </c>
      <c r="M3750" s="1" t="s">
        <v>23356</v>
      </c>
    </row>
    <row r="3751">
      <c r="A3751" s="1" t="s">
        <v>23357</v>
      </c>
      <c r="B3751" s="1" t="s">
        <v>6</v>
      </c>
      <c r="C3751" s="1" t="s">
        <v>4448</v>
      </c>
      <c r="D3751" s="1"/>
      <c r="E3751" s="1" t="s">
        <v>23358</v>
      </c>
      <c r="F3751" s="1" t="s">
        <v>23359</v>
      </c>
      <c r="G3751" s="1" t="s">
        <v>8513</v>
      </c>
      <c r="H3751" s="1" t="s">
        <v>8965</v>
      </c>
      <c r="I3751" s="1">
        <v>2016.0</v>
      </c>
      <c r="J3751" s="1" t="s">
        <v>8507</v>
      </c>
      <c r="K3751" s="1" t="s">
        <v>599</v>
      </c>
      <c r="L3751" s="1" t="s">
        <v>8759</v>
      </c>
      <c r="M3751" s="1" t="s">
        <v>23360</v>
      </c>
    </row>
    <row r="3752">
      <c r="A3752" s="1" t="s">
        <v>23361</v>
      </c>
      <c r="B3752" s="1" t="s">
        <v>7</v>
      </c>
      <c r="C3752" s="1" t="s">
        <v>4449</v>
      </c>
      <c r="F3752" s="1" t="s">
        <v>23362</v>
      </c>
      <c r="G3752" s="1" t="s">
        <v>9297</v>
      </c>
      <c r="H3752" s="1" t="s">
        <v>12081</v>
      </c>
      <c r="I3752" s="1">
        <v>2014.0</v>
      </c>
      <c r="J3752" s="1" t="s">
        <v>8547</v>
      </c>
      <c r="K3752" s="1" t="s">
        <v>536</v>
      </c>
      <c r="L3752" s="1" t="s">
        <v>8717</v>
      </c>
      <c r="M3752" s="1" t="s">
        <v>23363</v>
      </c>
    </row>
    <row r="3753">
      <c r="A3753" s="1" t="s">
        <v>23364</v>
      </c>
      <c r="B3753" s="1" t="s">
        <v>7</v>
      </c>
      <c r="C3753" s="1" t="s">
        <v>4450</v>
      </c>
      <c r="F3753" s="1" t="s">
        <v>23365</v>
      </c>
      <c r="G3753" s="1" t="s">
        <v>9297</v>
      </c>
      <c r="H3753" s="1" t="s">
        <v>11168</v>
      </c>
      <c r="I3753" s="1">
        <v>2015.0</v>
      </c>
      <c r="J3753" s="1" t="s">
        <v>8493</v>
      </c>
      <c r="K3753" s="1" t="s">
        <v>536</v>
      </c>
      <c r="L3753" s="1" t="s">
        <v>8717</v>
      </c>
      <c r="M3753" s="1" t="s">
        <v>23366</v>
      </c>
    </row>
    <row r="3754">
      <c r="A3754" s="1" t="s">
        <v>23367</v>
      </c>
      <c r="B3754" s="1" t="s">
        <v>6</v>
      </c>
      <c r="C3754" s="1" t="s">
        <v>4451</v>
      </c>
      <c r="D3754" s="1"/>
      <c r="E3754" s="1" t="s">
        <v>23368</v>
      </c>
      <c r="F3754" s="1" t="s">
        <v>23369</v>
      </c>
      <c r="G3754" s="1" t="s">
        <v>8513</v>
      </c>
      <c r="H3754" s="1" t="s">
        <v>16398</v>
      </c>
      <c r="I3754" s="1">
        <v>2019.0</v>
      </c>
      <c r="J3754" s="1" t="s">
        <v>8493</v>
      </c>
      <c r="K3754" s="1" t="s">
        <v>803</v>
      </c>
      <c r="L3754" s="1" t="s">
        <v>8697</v>
      </c>
      <c r="M3754" s="1" t="s">
        <v>23370</v>
      </c>
    </row>
    <row r="3755">
      <c r="A3755" s="1" t="s">
        <v>23371</v>
      </c>
      <c r="B3755" s="1" t="s">
        <v>7</v>
      </c>
      <c r="C3755" s="1" t="s">
        <v>4452</v>
      </c>
      <c r="F3755" s="1" t="s">
        <v>23372</v>
      </c>
      <c r="G3755" s="1" t="s">
        <v>9297</v>
      </c>
      <c r="H3755" s="1" t="s">
        <v>9447</v>
      </c>
      <c r="I3755" s="1">
        <v>2013.0</v>
      </c>
      <c r="J3755" s="1" t="s">
        <v>8493</v>
      </c>
      <c r="K3755" s="1" t="s">
        <v>536</v>
      </c>
      <c r="L3755" s="1" t="s">
        <v>8717</v>
      </c>
      <c r="M3755" s="1" t="s">
        <v>23373</v>
      </c>
    </row>
    <row r="3756">
      <c r="A3756" s="1" t="s">
        <v>23374</v>
      </c>
      <c r="B3756" s="1" t="s">
        <v>6</v>
      </c>
      <c r="C3756" s="1" t="s">
        <v>4453</v>
      </c>
      <c r="D3756" s="1"/>
      <c r="E3756" s="1" t="s">
        <v>13404</v>
      </c>
      <c r="F3756" s="1" t="s">
        <v>23375</v>
      </c>
      <c r="G3756" s="1" t="s">
        <v>8678</v>
      </c>
      <c r="H3756" s="1" t="s">
        <v>23376</v>
      </c>
      <c r="I3756" s="1">
        <v>2018.0</v>
      </c>
      <c r="J3756" s="1" t="s">
        <v>8547</v>
      </c>
      <c r="K3756" s="1" t="s">
        <v>620</v>
      </c>
      <c r="L3756" s="1" t="s">
        <v>8681</v>
      </c>
      <c r="M3756" s="1" t="s">
        <v>23377</v>
      </c>
    </row>
    <row r="3757">
      <c r="A3757" s="1" t="s">
        <v>23378</v>
      </c>
      <c r="B3757" s="1" t="s">
        <v>6</v>
      </c>
      <c r="C3757" s="1" t="s">
        <v>4454</v>
      </c>
      <c r="D3757" s="1"/>
      <c r="E3757" s="1" t="s">
        <v>13404</v>
      </c>
      <c r="F3757" s="1" t="s">
        <v>23379</v>
      </c>
      <c r="G3757" s="1" t="s">
        <v>8678</v>
      </c>
      <c r="H3757" s="1" t="s">
        <v>23380</v>
      </c>
      <c r="I3757" s="1">
        <v>2019.0</v>
      </c>
      <c r="J3757" s="1" t="s">
        <v>8547</v>
      </c>
      <c r="K3757" s="1" t="s">
        <v>700</v>
      </c>
      <c r="L3757" s="1" t="s">
        <v>8681</v>
      </c>
      <c r="M3757" s="1" t="s">
        <v>23381</v>
      </c>
    </row>
    <row r="3758">
      <c r="A3758" s="1" t="s">
        <v>23382</v>
      </c>
      <c r="B3758" s="1" t="s">
        <v>7</v>
      </c>
      <c r="C3758" s="1" t="s">
        <v>4455</v>
      </c>
      <c r="F3758" s="1" t="s">
        <v>23383</v>
      </c>
      <c r="G3758" s="1" t="s">
        <v>8655</v>
      </c>
      <c r="H3758" s="1" t="s">
        <v>20618</v>
      </c>
      <c r="I3758" s="1">
        <v>2013.0</v>
      </c>
      <c r="J3758" s="1" t="s">
        <v>8547</v>
      </c>
      <c r="K3758" s="1" t="s">
        <v>536</v>
      </c>
      <c r="L3758" s="1" t="s">
        <v>8836</v>
      </c>
      <c r="M3758" s="1" t="s">
        <v>23384</v>
      </c>
    </row>
    <row r="3759">
      <c r="A3759" s="1" t="s">
        <v>23385</v>
      </c>
      <c r="B3759" s="1" t="s">
        <v>6</v>
      </c>
      <c r="C3759" s="1" t="s">
        <v>4456</v>
      </c>
      <c r="D3759" s="1"/>
      <c r="E3759" s="1" t="s">
        <v>23386</v>
      </c>
      <c r="F3759" s="1" t="s">
        <v>23387</v>
      </c>
      <c r="G3759" s="1" t="s">
        <v>9478</v>
      </c>
      <c r="H3759" s="1" t="s">
        <v>12097</v>
      </c>
      <c r="I3759" s="1">
        <v>2010.0</v>
      </c>
      <c r="J3759" s="1" t="s">
        <v>8493</v>
      </c>
      <c r="K3759" s="1" t="s">
        <v>546</v>
      </c>
      <c r="L3759" s="1" t="s">
        <v>8709</v>
      </c>
      <c r="M3759" s="1" t="s">
        <v>23388</v>
      </c>
    </row>
    <row r="3760">
      <c r="A3760" s="1" t="s">
        <v>23389</v>
      </c>
      <c r="B3760" s="1" t="s">
        <v>6</v>
      </c>
      <c r="C3760" s="1" t="s">
        <v>4457</v>
      </c>
      <c r="D3760" s="1"/>
      <c r="E3760" s="1" t="s">
        <v>8705</v>
      </c>
      <c r="F3760" s="1" t="s">
        <v>23390</v>
      </c>
      <c r="G3760" s="1" t="s">
        <v>8707</v>
      </c>
      <c r="H3760" s="1" t="s">
        <v>8708</v>
      </c>
      <c r="I3760" s="1">
        <v>2015.0</v>
      </c>
      <c r="J3760" s="1" t="s">
        <v>8493</v>
      </c>
      <c r="K3760" s="1" t="s">
        <v>587</v>
      </c>
      <c r="L3760" s="1" t="s">
        <v>10260</v>
      </c>
      <c r="M3760" s="1" t="s">
        <v>23391</v>
      </c>
    </row>
    <row r="3761">
      <c r="A3761" s="1" t="s">
        <v>23392</v>
      </c>
      <c r="B3761" s="1" t="s">
        <v>6</v>
      </c>
      <c r="C3761" s="1" t="s">
        <v>4458</v>
      </c>
      <c r="D3761" s="1"/>
      <c r="E3761" s="1" t="s">
        <v>23393</v>
      </c>
      <c r="F3761" s="1" t="s">
        <v>23394</v>
      </c>
      <c r="G3761" s="1" t="s">
        <v>8513</v>
      </c>
      <c r="H3761" s="1" t="s">
        <v>10400</v>
      </c>
      <c r="I3761" s="1">
        <v>2019.0</v>
      </c>
      <c r="J3761" s="1" t="s">
        <v>8493</v>
      </c>
      <c r="K3761" s="1" t="s">
        <v>528</v>
      </c>
      <c r="L3761" s="1" t="s">
        <v>9180</v>
      </c>
      <c r="M3761" s="1" t="s">
        <v>23395</v>
      </c>
    </row>
    <row r="3762">
      <c r="A3762" s="1" t="s">
        <v>23396</v>
      </c>
      <c r="B3762" s="1" t="s">
        <v>7</v>
      </c>
      <c r="C3762" s="1" t="s">
        <v>4459</v>
      </c>
      <c r="F3762" s="1" t="s">
        <v>23397</v>
      </c>
      <c r="G3762" s="1" t="s">
        <v>8611</v>
      </c>
      <c r="H3762" s="1" t="s">
        <v>9244</v>
      </c>
      <c r="I3762" s="1">
        <v>2010.0</v>
      </c>
      <c r="J3762" s="1" t="s">
        <v>8547</v>
      </c>
      <c r="K3762" s="1" t="s">
        <v>536</v>
      </c>
      <c r="L3762" s="1" t="s">
        <v>8595</v>
      </c>
      <c r="M3762" s="1" t="s">
        <v>23398</v>
      </c>
    </row>
    <row r="3763">
      <c r="A3763" s="1" t="s">
        <v>23399</v>
      </c>
      <c r="B3763" s="1" t="s">
        <v>6</v>
      </c>
      <c r="C3763" s="1" t="s">
        <v>4460</v>
      </c>
      <c r="D3763" s="1"/>
      <c r="E3763" s="1" t="s">
        <v>12254</v>
      </c>
      <c r="F3763" s="1" t="s">
        <v>23400</v>
      </c>
      <c r="G3763" s="1" t="s">
        <v>8588</v>
      </c>
      <c r="H3763" s="1" t="s">
        <v>9655</v>
      </c>
      <c r="I3763" s="1">
        <v>2019.0</v>
      </c>
      <c r="J3763" s="1" t="s">
        <v>8547</v>
      </c>
      <c r="K3763" s="1" t="s">
        <v>761</v>
      </c>
      <c r="L3763" s="1" t="s">
        <v>8709</v>
      </c>
      <c r="M3763" s="1" t="s">
        <v>23401</v>
      </c>
    </row>
    <row r="3764">
      <c r="A3764" s="1" t="s">
        <v>23402</v>
      </c>
      <c r="B3764" s="1" t="s">
        <v>6</v>
      </c>
      <c r="C3764" s="1" t="s">
        <v>4461</v>
      </c>
      <c r="D3764" s="1"/>
      <c r="E3764" s="1" t="s">
        <v>23403</v>
      </c>
      <c r="F3764" s="1" t="s">
        <v>23404</v>
      </c>
      <c r="G3764" s="1" t="s">
        <v>23405</v>
      </c>
      <c r="H3764" s="1" t="s">
        <v>14496</v>
      </c>
      <c r="I3764" s="1">
        <v>2018.0</v>
      </c>
      <c r="J3764" s="1" t="s">
        <v>8515</v>
      </c>
      <c r="K3764" s="1" t="s">
        <v>645</v>
      </c>
      <c r="L3764" s="1" t="s">
        <v>8772</v>
      </c>
      <c r="M3764" s="1" t="s">
        <v>23406</v>
      </c>
    </row>
    <row r="3765">
      <c r="A3765" s="1" t="s">
        <v>23407</v>
      </c>
      <c r="B3765" s="1" t="s">
        <v>6</v>
      </c>
      <c r="C3765" s="1" t="s">
        <v>4462</v>
      </c>
      <c r="D3765" s="1"/>
      <c r="E3765" s="1" t="s">
        <v>23408</v>
      </c>
      <c r="F3765" s="1" t="s">
        <v>23409</v>
      </c>
      <c r="G3765" s="1" t="s">
        <v>8513</v>
      </c>
      <c r="H3765" s="1" t="s">
        <v>8540</v>
      </c>
      <c r="I3765" s="1">
        <v>1997.0</v>
      </c>
      <c r="J3765" s="1" t="s">
        <v>8507</v>
      </c>
      <c r="K3765" s="1" t="s">
        <v>610</v>
      </c>
      <c r="L3765" s="1" t="s">
        <v>8607</v>
      </c>
      <c r="M3765" s="1" t="s">
        <v>23410</v>
      </c>
    </row>
    <row r="3766">
      <c r="A3766" s="1" t="s">
        <v>23411</v>
      </c>
      <c r="B3766" s="1" t="s">
        <v>6</v>
      </c>
      <c r="C3766" s="1" t="s">
        <v>4463</v>
      </c>
      <c r="D3766" s="1"/>
      <c r="E3766" s="1" t="s">
        <v>23412</v>
      </c>
      <c r="F3766" s="1" t="s">
        <v>23413</v>
      </c>
      <c r="G3766" s="1" t="s">
        <v>8678</v>
      </c>
      <c r="H3766" s="1" t="s">
        <v>9271</v>
      </c>
      <c r="I3766" s="1">
        <v>2020.0</v>
      </c>
      <c r="J3766" s="1" t="s">
        <v>8547</v>
      </c>
      <c r="K3766" s="1" t="s">
        <v>561</v>
      </c>
      <c r="L3766" s="1" t="s">
        <v>8681</v>
      </c>
      <c r="M3766" s="1" t="s">
        <v>23414</v>
      </c>
    </row>
    <row r="3767">
      <c r="A3767" s="1" t="s">
        <v>23415</v>
      </c>
      <c r="B3767" s="1" t="s">
        <v>7</v>
      </c>
      <c r="C3767" s="1" t="s">
        <v>4464</v>
      </c>
      <c r="F3767" s="1" t="s">
        <v>23416</v>
      </c>
      <c r="G3767" s="1" t="s">
        <v>8527</v>
      </c>
      <c r="H3767" s="1" t="s">
        <v>21866</v>
      </c>
      <c r="I3767" s="1">
        <v>2015.0</v>
      </c>
      <c r="J3767" s="1" t="s">
        <v>8613</v>
      </c>
      <c r="K3767" s="1" t="s">
        <v>628</v>
      </c>
      <c r="L3767" s="1" t="s">
        <v>8717</v>
      </c>
      <c r="M3767" s="1" t="s">
        <v>23417</v>
      </c>
    </row>
    <row r="3768">
      <c r="A3768" s="1" t="s">
        <v>23418</v>
      </c>
      <c r="B3768" s="1" t="s">
        <v>7</v>
      </c>
      <c r="C3768" s="1" t="s">
        <v>4465</v>
      </c>
      <c r="F3768" s="1" t="s">
        <v>23419</v>
      </c>
      <c r="G3768" s="1" t="s">
        <v>9297</v>
      </c>
      <c r="H3768" s="1" t="s">
        <v>9447</v>
      </c>
      <c r="I3768" s="1">
        <v>2012.0</v>
      </c>
      <c r="J3768" s="1" t="s">
        <v>8547</v>
      </c>
      <c r="K3768" s="1" t="s">
        <v>536</v>
      </c>
      <c r="L3768" s="1" t="s">
        <v>8717</v>
      </c>
      <c r="M3768" s="1" t="s">
        <v>23420</v>
      </c>
    </row>
    <row r="3769">
      <c r="A3769" s="1" t="s">
        <v>23421</v>
      </c>
      <c r="B3769" s="1" t="s">
        <v>6</v>
      </c>
      <c r="C3769" s="1" t="s">
        <v>4466</v>
      </c>
      <c r="D3769" s="1"/>
      <c r="E3769" s="1" t="s">
        <v>23422</v>
      </c>
      <c r="F3769" s="1" t="s">
        <v>23423</v>
      </c>
      <c r="G3769" s="1" t="s">
        <v>8545</v>
      </c>
      <c r="H3769" s="1" t="s">
        <v>8991</v>
      </c>
      <c r="I3769" s="1">
        <v>2017.0</v>
      </c>
      <c r="J3769" s="1" t="s">
        <v>8547</v>
      </c>
      <c r="K3769" s="1" t="s">
        <v>1103</v>
      </c>
      <c r="L3769" s="1" t="s">
        <v>8772</v>
      </c>
      <c r="M3769" s="1" t="s">
        <v>23424</v>
      </c>
    </row>
    <row r="3770">
      <c r="A3770" s="1" t="s">
        <v>23425</v>
      </c>
      <c r="B3770" s="1" t="s">
        <v>7</v>
      </c>
      <c r="C3770" s="1" t="s">
        <v>4467</v>
      </c>
      <c r="F3770" s="1" t="s">
        <v>23426</v>
      </c>
      <c r="G3770" s="1" t="s">
        <v>9297</v>
      </c>
      <c r="H3770" s="1" t="s">
        <v>9447</v>
      </c>
      <c r="I3770" s="1">
        <v>2012.0</v>
      </c>
      <c r="J3770" s="1" t="s">
        <v>8547</v>
      </c>
      <c r="K3770" s="1" t="s">
        <v>536</v>
      </c>
      <c r="L3770" s="1" t="s">
        <v>8717</v>
      </c>
      <c r="M3770" s="1" t="s">
        <v>23427</v>
      </c>
    </row>
    <row r="3771">
      <c r="A3771" s="1" t="s">
        <v>23428</v>
      </c>
      <c r="B3771" s="1" t="s">
        <v>6</v>
      </c>
      <c r="C3771" s="1" t="s">
        <v>4468</v>
      </c>
      <c r="D3771" s="1"/>
      <c r="E3771" s="1" t="s">
        <v>23429</v>
      </c>
      <c r="F3771" s="1" t="s">
        <v>23430</v>
      </c>
      <c r="G3771" s="1" t="s">
        <v>9530</v>
      </c>
      <c r="H3771" s="1" t="s">
        <v>8546</v>
      </c>
      <c r="I3771" s="1">
        <v>2016.0</v>
      </c>
      <c r="J3771" s="1" t="s">
        <v>8547</v>
      </c>
      <c r="K3771" s="1" t="s">
        <v>546</v>
      </c>
      <c r="L3771" s="1" t="s">
        <v>23431</v>
      </c>
      <c r="M3771" s="1" t="s">
        <v>23432</v>
      </c>
    </row>
    <row r="3772">
      <c r="A3772" s="1" t="s">
        <v>23433</v>
      </c>
      <c r="B3772" s="1" t="s">
        <v>6</v>
      </c>
      <c r="C3772" s="1" t="s">
        <v>4469</v>
      </c>
      <c r="D3772" s="1"/>
      <c r="E3772" s="1" t="s">
        <v>23386</v>
      </c>
      <c r="F3772" s="1" t="s">
        <v>23434</v>
      </c>
      <c r="G3772" s="1" t="s">
        <v>9282</v>
      </c>
      <c r="H3772" s="1" t="s">
        <v>10174</v>
      </c>
      <c r="I3772" s="1">
        <v>2017.0</v>
      </c>
      <c r="J3772" s="1" t="s">
        <v>8493</v>
      </c>
      <c r="K3772" s="1" t="s">
        <v>696</v>
      </c>
      <c r="L3772" s="1" t="s">
        <v>8709</v>
      </c>
      <c r="M3772" s="1" t="s">
        <v>23435</v>
      </c>
    </row>
    <row r="3773">
      <c r="A3773" s="1" t="s">
        <v>23436</v>
      </c>
      <c r="B3773" s="1" t="s">
        <v>6</v>
      </c>
      <c r="C3773" s="1" t="s">
        <v>4470</v>
      </c>
      <c r="D3773" s="1"/>
      <c r="E3773" s="1" t="s">
        <v>22329</v>
      </c>
      <c r="F3773" s="1" t="s">
        <v>23437</v>
      </c>
      <c r="G3773" s="1" t="s">
        <v>9478</v>
      </c>
      <c r="H3773" s="1" t="s">
        <v>12535</v>
      </c>
      <c r="I3773" s="1">
        <v>1994.0</v>
      </c>
      <c r="J3773" s="1" t="s">
        <v>8547</v>
      </c>
      <c r="K3773" s="1" t="s">
        <v>528</v>
      </c>
      <c r="L3773" s="1" t="s">
        <v>8992</v>
      </c>
      <c r="M3773" s="1" t="s">
        <v>23438</v>
      </c>
    </row>
    <row r="3774">
      <c r="A3774" s="1" t="s">
        <v>23439</v>
      </c>
      <c r="B3774" s="1" t="s">
        <v>7</v>
      </c>
      <c r="C3774" s="1" t="s">
        <v>4471</v>
      </c>
      <c r="F3774" s="1" t="s">
        <v>23440</v>
      </c>
      <c r="G3774" s="1" t="s">
        <v>9223</v>
      </c>
      <c r="H3774" s="1" t="s">
        <v>17416</v>
      </c>
      <c r="I3774" s="1">
        <v>2019.0</v>
      </c>
      <c r="J3774" s="1" t="s">
        <v>8547</v>
      </c>
      <c r="K3774" s="1" t="s">
        <v>536</v>
      </c>
      <c r="L3774" s="1" t="s">
        <v>11453</v>
      </c>
      <c r="M3774" s="1" t="s">
        <v>23441</v>
      </c>
    </row>
    <row r="3775">
      <c r="A3775" s="1" t="s">
        <v>23442</v>
      </c>
      <c r="B3775" s="1" t="s">
        <v>6</v>
      </c>
      <c r="C3775" s="1" t="s">
        <v>4472</v>
      </c>
      <c r="D3775" s="1"/>
      <c r="E3775" s="1" t="s">
        <v>23443</v>
      </c>
      <c r="F3775" s="1" t="s">
        <v>23444</v>
      </c>
      <c r="G3775" s="1" t="s">
        <v>8545</v>
      </c>
      <c r="H3775" s="1" t="s">
        <v>14428</v>
      </c>
      <c r="I3775" s="1">
        <v>2018.0</v>
      </c>
      <c r="J3775" s="1" t="s">
        <v>8547</v>
      </c>
      <c r="K3775" s="1" t="s">
        <v>876</v>
      </c>
      <c r="L3775" s="1" t="s">
        <v>8772</v>
      </c>
      <c r="M3775" s="1" t="s">
        <v>23445</v>
      </c>
    </row>
    <row r="3776">
      <c r="A3776" s="1" t="s">
        <v>23446</v>
      </c>
      <c r="B3776" s="1" t="s">
        <v>7</v>
      </c>
      <c r="C3776" s="1" t="s">
        <v>4473</v>
      </c>
      <c r="F3776" s="1" t="s">
        <v>23447</v>
      </c>
      <c r="G3776" s="1" t="s">
        <v>8655</v>
      </c>
      <c r="H3776" s="1" t="s">
        <v>8991</v>
      </c>
      <c r="I3776" s="1">
        <v>2012.0</v>
      </c>
      <c r="J3776" s="1" t="s">
        <v>8613</v>
      </c>
      <c r="K3776" s="1" t="s">
        <v>536</v>
      </c>
      <c r="L3776" s="1" t="s">
        <v>8836</v>
      </c>
      <c r="M3776" s="1" t="s">
        <v>23448</v>
      </c>
    </row>
    <row r="3777">
      <c r="A3777" s="1" t="s">
        <v>23449</v>
      </c>
      <c r="B3777" s="1" t="s">
        <v>7</v>
      </c>
      <c r="C3777" s="1" t="s">
        <v>4474</v>
      </c>
      <c r="F3777" s="1" t="s">
        <v>23450</v>
      </c>
      <c r="H3777" s="1" t="s">
        <v>14707</v>
      </c>
      <c r="I3777" s="1">
        <v>2016.0</v>
      </c>
      <c r="J3777" s="1" t="s">
        <v>8493</v>
      </c>
      <c r="K3777" s="1" t="s">
        <v>536</v>
      </c>
      <c r="L3777" s="1" t="s">
        <v>9299</v>
      </c>
      <c r="M3777" s="1" t="s">
        <v>23451</v>
      </c>
    </row>
    <row r="3778">
      <c r="A3778" s="1" t="s">
        <v>23452</v>
      </c>
      <c r="B3778" s="1" t="s">
        <v>6</v>
      </c>
      <c r="C3778" s="1" t="s">
        <v>4475</v>
      </c>
      <c r="D3778" s="1"/>
      <c r="E3778" s="1" t="s">
        <v>23453</v>
      </c>
      <c r="F3778" s="1" t="s">
        <v>23454</v>
      </c>
      <c r="G3778" s="1" t="s">
        <v>8513</v>
      </c>
      <c r="H3778" s="1" t="s">
        <v>10974</v>
      </c>
      <c r="I3778" s="1">
        <v>2018.0</v>
      </c>
      <c r="J3778" s="1" t="s">
        <v>8493</v>
      </c>
      <c r="K3778" s="1" t="s">
        <v>717</v>
      </c>
      <c r="L3778" s="1" t="s">
        <v>8559</v>
      </c>
      <c r="M3778" s="1" t="s">
        <v>23455</v>
      </c>
    </row>
    <row r="3779">
      <c r="A3779" s="1" t="s">
        <v>23456</v>
      </c>
      <c r="B3779" s="1" t="s">
        <v>6</v>
      </c>
      <c r="C3779" s="1" t="s">
        <v>4476</v>
      </c>
      <c r="D3779" s="1"/>
      <c r="E3779" s="1" t="s">
        <v>23457</v>
      </c>
      <c r="F3779" s="1" t="s">
        <v>23458</v>
      </c>
      <c r="G3779" s="1" t="s">
        <v>8534</v>
      </c>
      <c r="H3779" s="1" t="s">
        <v>9561</v>
      </c>
      <c r="I3779" s="1">
        <v>2011.0</v>
      </c>
      <c r="J3779" s="1" t="s">
        <v>8547</v>
      </c>
      <c r="K3779" s="1" t="s">
        <v>597</v>
      </c>
      <c r="L3779" s="1" t="s">
        <v>8772</v>
      </c>
      <c r="M3779" s="1" t="s">
        <v>23459</v>
      </c>
    </row>
    <row r="3780">
      <c r="A3780" s="1" t="s">
        <v>23460</v>
      </c>
      <c r="B3780" s="1" t="s">
        <v>7</v>
      </c>
      <c r="C3780" s="1" t="s">
        <v>4477</v>
      </c>
      <c r="F3780" s="1" t="s">
        <v>23461</v>
      </c>
      <c r="H3780" s="1" t="s">
        <v>9698</v>
      </c>
      <c r="I3780" s="1">
        <v>2016.0</v>
      </c>
      <c r="J3780" s="1" t="s">
        <v>8547</v>
      </c>
      <c r="K3780" s="1" t="s">
        <v>536</v>
      </c>
      <c r="L3780" s="1" t="s">
        <v>8717</v>
      </c>
      <c r="M3780" s="1" t="s">
        <v>23462</v>
      </c>
    </row>
    <row r="3781">
      <c r="A3781" s="1" t="s">
        <v>23463</v>
      </c>
      <c r="B3781" s="1" t="s">
        <v>6</v>
      </c>
      <c r="C3781" s="1" t="s">
        <v>4478</v>
      </c>
      <c r="D3781" s="1"/>
      <c r="E3781" s="1" t="s">
        <v>23464</v>
      </c>
      <c r="F3781" s="1" t="s">
        <v>23465</v>
      </c>
      <c r="G3781" s="1" t="s">
        <v>23466</v>
      </c>
      <c r="H3781" s="1" t="s">
        <v>13389</v>
      </c>
      <c r="I3781" s="1">
        <v>2020.0</v>
      </c>
      <c r="J3781" s="1" t="s">
        <v>8493</v>
      </c>
      <c r="K3781" s="1" t="s">
        <v>620</v>
      </c>
      <c r="L3781" s="1" t="s">
        <v>8772</v>
      </c>
      <c r="M3781" s="1" t="s">
        <v>23467</v>
      </c>
    </row>
    <row r="3782">
      <c r="A3782" s="1" t="s">
        <v>23468</v>
      </c>
      <c r="B3782" s="1" t="s">
        <v>6</v>
      </c>
      <c r="C3782" s="1" t="s">
        <v>4479</v>
      </c>
      <c r="D3782" s="1"/>
      <c r="E3782" s="1" t="s">
        <v>10605</v>
      </c>
      <c r="F3782" s="1" t="s">
        <v>23469</v>
      </c>
      <c r="G3782" s="1" t="s">
        <v>9545</v>
      </c>
      <c r="H3782" s="1" t="s">
        <v>10891</v>
      </c>
      <c r="I3782" s="1">
        <v>2017.0</v>
      </c>
      <c r="J3782" s="1" t="s">
        <v>8547</v>
      </c>
      <c r="K3782" s="1" t="s">
        <v>761</v>
      </c>
      <c r="L3782" s="1" t="s">
        <v>8772</v>
      </c>
      <c r="M3782" s="1" t="s">
        <v>23470</v>
      </c>
    </row>
    <row r="3783">
      <c r="A3783" s="1" t="s">
        <v>23471</v>
      </c>
      <c r="B3783" s="1" t="s">
        <v>6</v>
      </c>
      <c r="C3783" s="1" t="s">
        <v>4480</v>
      </c>
      <c r="D3783" s="1"/>
      <c r="E3783" s="1" t="s">
        <v>23472</v>
      </c>
      <c r="F3783" s="1" t="s">
        <v>23473</v>
      </c>
      <c r="G3783" s="1" t="s">
        <v>8678</v>
      </c>
      <c r="H3783" s="1" t="s">
        <v>9028</v>
      </c>
      <c r="I3783" s="1">
        <v>2015.0</v>
      </c>
      <c r="J3783" s="1" t="s">
        <v>8547</v>
      </c>
      <c r="K3783" s="1" t="s">
        <v>879</v>
      </c>
      <c r="L3783" s="1" t="s">
        <v>8772</v>
      </c>
      <c r="M3783" s="1" t="s">
        <v>23474</v>
      </c>
    </row>
    <row r="3784">
      <c r="A3784" s="1" t="s">
        <v>23475</v>
      </c>
      <c r="B3784" s="1" t="s">
        <v>7</v>
      </c>
      <c r="C3784" s="1" t="s">
        <v>4481</v>
      </c>
      <c r="F3784" s="1" t="s">
        <v>23476</v>
      </c>
      <c r="G3784" s="1" t="s">
        <v>8611</v>
      </c>
      <c r="H3784" s="1" t="s">
        <v>8912</v>
      </c>
      <c r="I3784" s="1">
        <v>2013.0</v>
      </c>
      <c r="J3784" s="1" t="s">
        <v>8680</v>
      </c>
      <c r="K3784" s="1" t="s">
        <v>536</v>
      </c>
      <c r="L3784" s="1" t="s">
        <v>8821</v>
      </c>
      <c r="M3784" s="1" t="s">
        <v>23477</v>
      </c>
    </row>
    <row r="3785">
      <c r="A3785" s="1" t="s">
        <v>23478</v>
      </c>
      <c r="B3785" s="1" t="s">
        <v>7</v>
      </c>
      <c r="C3785" s="1" t="s">
        <v>4482</v>
      </c>
      <c r="F3785" s="1" t="s">
        <v>23479</v>
      </c>
      <c r="G3785" s="1" t="s">
        <v>8638</v>
      </c>
      <c r="H3785" s="1" t="s">
        <v>8540</v>
      </c>
      <c r="I3785" s="1">
        <v>2014.0</v>
      </c>
      <c r="J3785" s="1" t="s">
        <v>8613</v>
      </c>
      <c r="K3785" s="1" t="s">
        <v>571</v>
      </c>
      <c r="L3785" s="1" t="s">
        <v>23480</v>
      </c>
      <c r="M3785" s="1" t="s">
        <v>23481</v>
      </c>
    </row>
    <row r="3786">
      <c r="A3786" s="1" t="s">
        <v>23482</v>
      </c>
      <c r="B3786" s="1" t="s">
        <v>7</v>
      </c>
      <c r="C3786" s="1" t="s">
        <v>4483</v>
      </c>
      <c r="F3786" s="1" t="s">
        <v>23483</v>
      </c>
      <c r="G3786" s="1" t="s">
        <v>8513</v>
      </c>
      <c r="H3786" s="1" t="s">
        <v>13129</v>
      </c>
      <c r="I3786" s="1">
        <v>2019.0</v>
      </c>
      <c r="J3786" s="1" t="s">
        <v>8493</v>
      </c>
      <c r="K3786" s="1" t="s">
        <v>536</v>
      </c>
      <c r="L3786" s="1" t="s">
        <v>23484</v>
      </c>
      <c r="M3786" s="1" t="s">
        <v>23485</v>
      </c>
    </row>
    <row r="3787">
      <c r="A3787" s="1" t="s">
        <v>23486</v>
      </c>
      <c r="B3787" s="1" t="s">
        <v>6</v>
      </c>
      <c r="C3787" s="1" t="s">
        <v>4484</v>
      </c>
      <c r="D3787" s="1"/>
      <c r="E3787" s="1" t="s">
        <v>18419</v>
      </c>
      <c r="F3787" s="1" t="s">
        <v>23487</v>
      </c>
      <c r="G3787" s="1" t="s">
        <v>8513</v>
      </c>
      <c r="H3787" s="1" t="s">
        <v>10107</v>
      </c>
      <c r="I3787" s="1">
        <v>2020.0</v>
      </c>
      <c r="J3787" s="1" t="s">
        <v>8613</v>
      </c>
      <c r="K3787" s="1" t="s">
        <v>552</v>
      </c>
      <c r="L3787" s="1" t="s">
        <v>21976</v>
      </c>
      <c r="M3787" s="1" t="s">
        <v>23488</v>
      </c>
    </row>
    <row r="3788">
      <c r="A3788" s="1" t="s">
        <v>23489</v>
      </c>
      <c r="B3788" s="1" t="s">
        <v>6</v>
      </c>
      <c r="C3788" s="1" t="s">
        <v>4485</v>
      </c>
      <c r="D3788" s="1"/>
      <c r="E3788" s="1" t="s">
        <v>23490</v>
      </c>
      <c r="F3788" s="1" t="s">
        <v>23491</v>
      </c>
      <c r="G3788" s="1" t="s">
        <v>23492</v>
      </c>
      <c r="H3788" s="1" t="s">
        <v>10069</v>
      </c>
      <c r="I3788" s="1">
        <v>2014.0</v>
      </c>
      <c r="J3788" s="1" t="s">
        <v>8507</v>
      </c>
      <c r="K3788" s="1" t="s">
        <v>546</v>
      </c>
      <c r="L3788" s="1" t="s">
        <v>8772</v>
      </c>
      <c r="M3788" s="1" t="s">
        <v>23493</v>
      </c>
    </row>
    <row r="3789">
      <c r="A3789" s="1" t="s">
        <v>23494</v>
      </c>
      <c r="B3789" s="1" t="s">
        <v>6</v>
      </c>
      <c r="C3789" s="1" t="s">
        <v>4486</v>
      </c>
      <c r="D3789" s="1"/>
      <c r="E3789" s="1" t="s">
        <v>16664</v>
      </c>
      <c r="F3789" s="1" t="s">
        <v>23495</v>
      </c>
      <c r="G3789" s="1" t="s">
        <v>8527</v>
      </c>
      <c r="H3789" s="1" t="s">
        <v>8771</v>
      </c>
      <c r="I3789" s="1">
        <v>2017.0</v>
      </c>
      <c r="J3789" s="1" t="s">
        <v>8547</v>
      </c>
      <c r="K3789" s="1" t="s">
        <v>538</v>
      </c>
      <c r="L3789" s="1" t="s">
        <v>8772</v>
      </c>
      <c r="M3789" s="1" t="s">
        <v>23496</v>
      </c>
    </row>
    <row r="3790">
      <c r="A3790" s="1" t="s">
        <v>23497</v>
      </c>
      <c r="B3790" s="1" t="s">
        <v>6</v>
      </c>
      <c r="C3790" s="18" t="s">
        <v>4487</v>
      </c>
      <c r="D3790" s="1"/>
      <c r="E3790" s="1" t="s">
        <v>23498</v>
      </c>
      <c r="F3790" s="1" t="s">
        <v>23499</v>
      </c>
      <c r="G3790" s="1" t="s">
        <v>8491</v>
      </c>
      <c r="H3790" s="1" t="s">
        <v>9891</v>
      </c>
      <c r="I3790" s="1">
        <v>2017.0</v>
      </c>
      <c r="J3790" s="1" t="s">
        <v>8493</v>
      </c>
      <c r="K3790" s="1" t="s">
        <v>673</v>
      </c>
      <c r="L3790" s="1" t="s">
        <v>8772</v>
      </c>
      <c r="M3790" s="1" t="s">
        <v>23500</v>
      </c>
    </row>
    <row r="3791">
      <c r="A3791" s="1" t="s">
        <v>23501</v>
      </c>
      <c r="B3791" s="1" t="s">
        <v>7</v>
      </c>
      <c r="C3791" s="1" t="s">
        <v>4488</v>
      </c>
      <c r="F3791" s="1" t="s">
        <v>23502</v>
      </c>
      <c r="H3791" s="1" t="s">
        <v>23503</v>
      </c>
      <c r="I3791" s="1">
        <v>2014.0</v>
      </c>
      <c r="J3791" s="1" t="s">
        <v>8493</v>
      </c>
      <c r="K3791" s="1" t="s">
        <v>536</v>
      </c>
      <c r="L3791" s="1" t="s">
        <v>8788</v>
      </c>
      <c r="M3791" s="1" t="s">
        <v>23504</v>
      </c>
    </row>
    <row r="3792">
      <c r="A3792" s="1" t="s">
        <v>23505</v>
      </c>
      <c r="B3792" s="1" t="s">
        <v>6</v>
      </c>
      <c r="C3792" s="1" t="s">
        <v>4489</v>
      </c>
      <c r="D3792" s="1"/>
      <c r="E3792" s="1" t="s">
        <v>23506</v>
      </c>
      <c r="F3792" s="1" t="s">
        <v>23507</v>
      </c>
      <c r="G3792" s="1" t="s">
        <v>8513</v>
      </c>
      <c r="H3792" s="1" t="s">
        <v>14089</v>
      </c>
      <c r="I3792" s="1">
        <v>2016.0</v>
      </c>
      <c r="J3792" s="1" t="s">
        <v>8493</v>
      </c>
      <c r="K3792" s="1" t="s">
        <v>573</v>
      </c>
      <c r="L3792" s="1" t="s">
        <v>9180</v>
      </c>
      <c r="M3792" s="1" t="s">
        <v>23508</v>
      </c>
    </row>
    <row r="3793">
      <c r="A3793" s="1" t="s">
        <v>23509</v>
      </c>
      <c r="B3793" s="1" t="s">
        <v>7</v>
      </c>
      <c r="C3793" s="1" t="s">
        <v>4490</v>
      </c>
      <c r="F3793" s="1" t="s">
        <v>23510</v>
      </c>
      <c r="G3793" s="1" t="s">
        <v>8655</v>
      </c>
      <c r="H3793" s="1" t="s">
        <v>10149</v>
      </c>
      <c r="I3793" s="1">
        <v>2020.0</v>
      </c>
      <c r="J3793" s="1" t="s">
        <v>8547</v>
      </c>
      <c r="K3793" s="1" t="s">
        <v>536</v>
      </c>
      <c r="L3793" s="1" t="s">
        <v>8717</v>
      </c>
      <c r="M3793" s="1" t="s">
        <v>23511</v>
      </c>
    </row>
    <row r="3794">
      <c r="A3794" s="1" t="s">
        <v>23512</v>
      </c>
      <c r="B3794" s="1" t="s">
        <v>6</v>
      </c>
      <c r="C3794" s="1" t="s">
        <v>4491</v>
      </c>
      <c r="D3794" s="1"/>
      <c r="E3794" s="1" t="s">
        <v>23513</v>
      </c>
      <c r="G3794" s="1" t="s">
        <v>8513</v>
      </c>
      <c r="H3794" s="1" t="s">
        <v>23514</v>
      </c>
      <c r="I3794" s="1">
        <v>2016.0</v>
      </c>
      <c r="J3794" s="1" t="s">
        <v>8493</v>
      </c>
      <c r="K3794" s="1" t="s">
        <v>664</v>
      </c>
      <c r="L3794" s="1" t="s">
        <v>8646</v>
      </c>
      <c r="M3794" s="1" t="s">
        <v>23515</v>
      </c>
    </row>
    <row r="3795">
      <c r="A3795" s="1" t="s">
        <v>23516</v>
      </c>
      <c r="B3795" s="1" t="s">
        <v>6</v>
      </c>
      <c r="C3795" s="1" t="s">
        <v>4492</v>
      </c>
      <c r="D3795" s="1"/>
      <c r="E3795" s="1" t="s">
        <v>23517</v>
      </c>
      <c r="F3795" s="1" t="s">
        <v>23518</v>
      </c>
      <c r="G3795" s="1" t="s">
        <v>9367</v>
      </c>
      <c r="H3795" s="1" t="s">
        <v>23519</v>
      </c>
      <c r="I3795" s="1">
        <v>2016.0</v>
      </c>
      <c r="J3795" s="1" t="s">
        <v>8515</v>
      </c>
      <c r="K3795" s="1" t="s">
        <v>559</v>
      </c>
      <c r="L3795" s="1" t="s">
        <v>8759</v>
      </c>
      <c r="M3795" s="1" t="s">
        <v>23520</v>
      </c>
    </row>
    <row r="3796">
      <c r="A3796" s="1" t="s">
        <v>23521</v>
      </c>
      <c r="B3796" s="1" t="s">
        <v>6</v>
      </c>
      <c r="C3796" s="1" t="s">
        <v>4493</v>
      </c>
      <c r="D3796" s="1"/>
      <c r="E3796" s="1" t="s">
        <v>23522</v>
      </c>
      <c r="F3796" s="1" t="s">
        <v>23523</v>
      </c>
      <c r="G3796" s="1" t="s">
        <v>8513</v>
      </c>
      <c r="H3796" s="1" t="s">
        <v>10966</v>
      </c>
      <c r="I3796" s="1">
        <v>2006.0</v>
      </c>
      <c r="J3796" s="1" t="s">
        <v>8493</v>
      </c>
      <c r="K3796" s="1" t="s">
        <v>717</v>
      </c>
      <c r="L3796" s="1" t="s">
        <v>9610</v>
      </c>
      <c r="M3796" s="1" t="s">
        <v>23524</v>
      </c>
    </row>
    <row r="3797">
      <c r="A3797" s="1" t="s">
        <v>23525</v>
      </c>
      <c r="B3797" s="1" t="s">
        <v>6</v>
      </c>
      <c r="C3797" s="1" t="s">
        <v>4494</v>
      </c>
      <c r="D3797" s="1"/>
      <c r="E3797" s="1" t="s">
        <v>15624</v>
      </c>
      <c r="F3797" s="1" t="s">
        <v>23526</v>
      </c>
      <c r="G3797" s="1" t="s">
        <v>10354</v>
      </c>
      <c r="H3797" s="1" t="s">
        <v>10683</v>
      </c>
      <c r="I3797" s="1">
        <v>2019.0</v>
      </c>
      <c r="J3797" s="1" t="s">
        <v>8493</v>
      </c>
      <c r="K3797" s="1" t="s">
        <v>552</v>
      </c>
      <c r="L3797" s="1" t="s">
        <v>8772</v>
      </c>
      <c r="M3797" s="1" t="s">
        <v>23527</v>
      </c>
    </row>
    <row r="3798">
      <c r="A3798" s="1" t="s">
        <v>23528</v>
      </c>
      <c r="B3798" s="1" t="s">
        <v>6</v>
      </c>
      <c r="C3798" s="1" t="s">
        <v>4495</v>
      </c>
      <c r="D3798" s="1"/>
      <c r="E3798" s="1" t="s">
        <v>12906</v>
      </c>
      <c r="F3798" s="1" t="s">
        <v>23529</v>
      </c>
      <c r="G3798" s="1" t="s">
        <v>9478</v>
      </c>
      <c r="H3798" s="1" t="s">
        <v>12535</v>
      </c>
      <c r="I3798" s="1">
        <v>1995.0</v>
      </c>
      <c r="J3798" s="1" t="s">
        <v>8547</v>
      </c>
      <c r="K3798" s="1" t="s">
        <v>1034</v>
      </c>
      <c r="L3798" s="1" t="s">
        <v>8501</v>
      </c>
      <c r="M3798" s="1" t="s">
        <v>23530</v>
      </c>
    </row>
    <row r="3799">
      <c r="A3799" s="1" t="s">
        <v>23531</v>
      </c>
      <c r="B3799" s="1" t="s">
        <v>6</v>
      </c>
      <c r="C3799" s="1" t="s">
        <v>4496</v>
      </c>
      <c r="D3799" s="1"/>
      <c r="E3799" s="1" t="s">
        <v>21945</v>
      </c>
      <c r="F3799" s="1" t="s">
        <v>23532</v>
      </c>
      <c r="G3799" s="1" t="s">
        <v>8545</v>
      </c>
      <c r="H3799" s="1" t="s">
        <v>18758</v>
      </c>
      <c r="I3799" s="1">
        <v>2010.0</v>
      </c>
      <c r="J3799" s="1" t="s">
        <v>8493</v>
      </c>
      <c r="K3799" s="1" t="s">
        <v>914</v>
      </c>
      <c r="L3799" s="1" t="s">
        <v>8620</v>
      </c>
      <c r="M3799" s="1" t="s">
        <v>23533</v>
      </c>
    </row>
    <row r="3800">
      <c r="A3800" s="1" t="s">
        <v>23534</v>
      </c>
      <c r="B3800" s="1" t="s">
        <v>6</v>
      </c>
      <c r="C3800" s="1" t="s">
        <v>4497</v>
      </c>
      <c r="D3800" s="1"/>
      <c r="E3800" s="1" t="s">
        <v>15855</v>
      </c>
      <c r="F3800" s="1" t="s">
        <v>23535</v>
      </c>
      <c r="G3800" s="1" t="s">
        <v>8638</v>
      </c>
      <c r="H3800" s="1" t="s">
        <v>10582</v>
      </c>
      <c r="I3800" s="1">
        <v>2017.0</v>
      </c>
      <c r="J3800" s="1" t="s">
        <v>9260</v>
      </c>
      <c r="K3800" s="1" t="s">
        <v>634</v>
      </c>
      <c r="L3800" s="1" t="s">
        <v>23536</v>
      </c>
      <c r="M3800" s="1" t="s">
        <v>23537</v>
      </c>
    </row>
    <row r="3801">
      <c r="A3801" s="1" t="s">
        <v>23538</v>
      </c>
      <c r="B3801" s="1" t="s">
        <v>6</v>
      </c>
      <c r="C3801" s="1" t="s">
        <v>4498</v>
      </c>
      <c r="D3801" s="1"/>
      <c r="E3801" s="1" t="s">
        <v>13285</v>
      </c>
      <c r="F3801" s="1" t="s">
        <v>23539</v>
      </c>
      <c r="G3801" s="1" t="s">
        <v>8513</v>
      </c>
      <c r="H3801" s="1" t="s">
        <v>12626</v>
      </c>
      <c r="I3801" s="1">
        <v>2017.0</v>
      </c>
      <c r="J3801" s="1" t="s">
        <v>8493</v>
      </c>
      <c r="K3801" s="1" t="s">
        <v>2389</v>
      </c>
      <c r="L3801" s="1" t="s">
        <v>9641</v>
      </c>
      <c r="M3801" s="1" t="s">
        <v>23540</v>
      </c>
    </row>
    <row r="3802">
      <c r="A3802" s="1" t="s">
        <v>23541</v>
      </c>
      <c r="B3802" s="1" t="s">
        <v>6</v>
      </c>
      <c r="C3802" s="1" t="s">
        <v>4499</v>
      </c>
      <c r="D3802" s="1"/>
      <c r="E3802" s="1" t="s">
        <v>23542</v>
      </c>
      <c r="F3802" s="1" t="s">
        <v>23543</v>
      </c>
      <c r="G3802" s="1" t="s">
        <v>8491</v>
      </c>
      <c r="H3802" s="1" t="s">
        <v>11213</v>
      </c>
      <c r="I3802" s="1">
        <v>2020.0</v>
      </c>
      <c r="J3802" s="1" t="s">
        <v>8680</v>
      </c>
      <c r="K3802" s="1" t="s">
        <v>595</v>
      </c>
      <c r="L3802" s="1" t="s">
        <v>9362</v>
      </c>
      <c r="M3802" s="1" t="s">
        <v>23544</v>
      </c>
    </row>
    <row r="3803">
      <c r="A3803" s="1" t="s">
        <v>23545</v>
      </c>
      <c r="B3803" s="1" t="s">
        <v>6</v>
      </c>
      <c r="C3803" s="1" t="s">
        <v>4500</v>
      </c>
      <c r="D3803" s="1"/>
      <c r="E3803" s="1" t="s">
        <v>23542</v>
      </c>
      <c r="F3803" s="1" t="s">
        <v>23546</v>
      </c>
      <c r="H3803" s="1" t="s">
        <v>8521</v>
      </c>
      <c r="I3803" s="1">
        <v>2019.0</v>
      </c>
      <c r="J3803" s="1" t="s">
        <v>8680</v>
      </c>
      <c r="K3803" s="1" t="s">
        <v>595</v>
      </c>
      <c r="L3803" s="1" t="s">
        <v>9362</v>
      </c>
      <c r="M3803" s="1" t="s">
        <v>23547</v>
      </c>
    </row>
    <row r="3804">
      <c r="A3804" s="1" t="s">
        <v>23548</v>
      </c>
      <c r="B3804" s="1" t="s">
        <v>6</v>
      </c>
      <c r="C3804" s="1" t="s">
        <v>4501</v>
      </c>
      <c r="D3804" s="1"/>
      <c r="E3804" s="1" t="s">
        <v>23542</v>
      </c>
      <c r="F3804" s="1" t="s">
        <v>23549</v>
      </c>
      <c r="G3804" s="1" t="s">
        <v>8491</v>
      </c>
      <c r="H3804" s="1" t="s">
        <v>23550</v>
      </c>
      <c r="I3804" s="1">
        <v>2019.0</v>
      </c>
      <c r="J3804" s="1" t="s">
        <v>8680</v>
      </c>
      <c r="K3804" s="1" t="s">
        <v>561</v>
      </c>
      <c r="L3804" s="1" t="s">
        <v>9362</v>
      </c>
      <c r="M3804" s="1" t="s">
        <v>23551</v>
      </c>
    </row>
    <row r="3805">
      <c r="A3805" s="1" t="s">
        <v>23552</v>
      </c>
      <c r="B3805" s="1" t="s">
        <v>6</v>
      </c>
      <c r="C3805" s="1" t="s">
        <v>4502</v>
      </c>
      <c r="D3805" s="1"/>
      <c r="E3805" s="1" t="s">
        <v>23542</v>
      </c>
      <c r="F3805" s="1" t="s">
        <v>23553</v>
      </c>
      <c r="G3805" s="1" t="s">
        <v>8491</v>
      </c>
      <c r="H3805" s="1" t="s">
        <v>10646</v>
      </c>
      <c r="I3805" s="1">
        <v>2019.0</v>
      </c>
      <c r="J3805" s="1" t="s">
        <v>8807</v>
      </c>
      <c r="K3805" s="1" t="s">
        <v>1134</v>
      </c>
      <c r="L3805" s="1" t="s">
        <v>9362</v>
      </c>
      <c r="M3805" s="1" t="s">
        <v>23554</v>
      </c>
    </row>
    <row r="3806">
      <c r="A3806" s="1" t="s">
        <v>23555</v>
      </c>
      <c r="B3806" s="1" t="s">
        <v>6</v>
      </c>
      <c r="C3806" s="1" t="s">
        <v>4503</v>
      </c>
      <c r="D3806" s="1"/>
      <c r="E3806" s="1" t="s">
        <v>23556</v>
      </c>
      <c r="F3806" s="1" t="s">
        <v>23557</v>
      </c>
      <c r="G3806" s="1" t="s">
        <v>8990</v>
      </c>
      <c r="H3806" s="1" t="s">
        <v>9424</v>
      </c>
      <c r="I3806" s="1">
        <v>2016.0</v>
      </c>
      <c r="J3806" s="1" t="s">
        <v>8613</v>
      </c>
      <c r="K3806" s="1" t="s">
        <v>803</v>
      </c>
      <c r="L3806" s="1" t="s">
        <v>8577</v>
      </c>
      <c r="M3806" s="1" t="s">
        <v>23558</v>
      </c>
    </row>
    <row r="3807">
      <c r="A3807" s="1" t="s">
        <v>23559</v>
      </c>
      <c r="B3807" s="1" t="s">
        <v>6</v>
      </c>
      <c r="C3807" s="1" t="s">
        <v>4504</v>
      </c>
      <c r="D3807" s="1"/>
      <c r="E3807" s="1" t="s">
        <v>10331</v>
      </c>
      <c r="F3807" s="1" t="s">
        <v>23560</v>
      </c>
      <c r="G3807" s="1" t="s">
        <v>8990</v>
      </c>
      <c r="H3807" s="1" t="s">
        <v>8791</v>
      </c>
      <c r="I3807" s="1">
        <v>2018.0</v>
      </c>
      <c r="J3807" s="1" t="s">
        <v>8547</v>
      </c>
      <c r="K3807" s="1" t="s">
        <v>1593</v>
      </c>
      <c r="L3807" s="1" t="s">
        <v>9641</v>
      </c>
      <c r="M3807" s="1" t="s">
        <v>23561</v>
      </c>
    </row>
    <row r="3808">
      <c r="A3808" s="1" t="s">
        <v>23562</v>
      </c>
      <c r="B3808" s="1" t="s">
        <v>6</v>
      </c>
      <c r="C3808" s="1" t="s">
        <v>4505</v>
      </c>
      <c r="D3808" s="1"/>
      <c r="E3808" s="1" t="s">
        <v>23563</v>
      </c>
      <c r="F3808" s="1" t="s">
        <v>23564</v>
      </c>
      <c r="G3808" s="1" t="s">
        <v>8655</v>
      </c>
      <c r="H3808" s="1" t="s">
        <v>8902</v>
      </c>
      <c r="I3808" s="1">
        <v>2017.0</v>
      </c>
      <c r="J3808" s="1" t="s">
        <v>8493</v>
      </c>
      <c r="K3808" s="1" t="s">
        <v>582</v>
      </c>
      <c r="L3808" s="1" t="s">
        <v>11262</v>
      </c>
      <c r="M3808" s="1" t="s">
        <v>23565</v>
      </c>
    </row>
    <row r="3809">
      <c r="A3809" s="1" t="s">
        <v>23566</v>
      </c>
      <c r="B3809" s="1" t="s">
        <v>7</v>
      </c>
      <c r="C3809" s="1" t="s">
        <v>4506</v>
      </c>
      <c r="F3809" s="1" t="s">
        <v>23567</v>
      </c>
      <c r="G3809" s="1" t="s">
        <v>8513</v>
      </c>
      <c r="H3809" s="1" t="s">
        <v>10451</v>
      </c>
      <c r="I3809" s="1">
        <v>2020.0</v>
      </c>
      <c r="J3809" s="1" t="s">
        <v>8547</v>
      </c>
      <c r="K3809" s="1" t="s">
        <v>1044</v>
      </c>
      <c r="L3809" s="1" t="s">
        <v>12034</v>
      </c>
      <c r="M3809" s="1" t="s">
        <v>23568</v>
      </c>
    </row>
    <row r="3810">
      <c r="A3810" s="1" t="s">
        <v>23569</v>
      </c>
      <c r="B3810" s="1" t="s">
        <v>6</v>
      </c>
      <c r="C3810" s="1" t="s">
        <v>4507</v>
      </c>
      <c r="D3810" s="1"/>
      <c r="E3810" s="1" t="s">
        <v>15970</v>
      </c>
      <c r="F3810" s="1" t="s">
        <v>23570</v>
      </c>
      <c r="G3810" s="1" t="s">
        <v>8545</v>
      </c>
      <c r="H3810" s="1" t="s">
        <v>9392</v>
      </c>
      <c r="I3810" s="1">
        <v>2009.0</v>
      </c>
      <c r="J3810" s="1" t="s">
        <v>8547</v>
      </c>
      <c r="K3810" s="1" t="s">
        <v>836</v>
      </c>
      <c r="L3810" s="1" t="s">
        <v>8681</v>
      </c>
      <c r="M3810" s="1" t="s">
        <v>23571</v>
      </c>
    </row>
    <row r="3811">
      <c r="A3811" s="1" t="s">
        <v>23572</v>
      </c>
      <c r="B3811" s="1" t="s">
        <v>6</v>
      </c>
      <c r="C3811" s="1" t="s">
        <v>4508</v>
      </c>
      <c r="D3811" s="1"/>
      <c r="E3811" s="1" t="s">
        <v>17264</v>
      </c>
      <c r="F3811" s="1" t="s">
        <v>23573</v>
      </c>
      <c r="G3811" s="1" t="s">
        <v>8545</v>
      </c>
      <c r="H3811" s="1" t="s">
        <v>9037</v>
      </c>
      <c r="I3811" s="1">
        <v>2019.0</v>
      </c>
      <c r="J3811" s="1" t="s">
        <v>8547</v>
      </c>
      <c r="K3811" s="1" t="s">
        <v>634</v>
      </c>
      <c r="L3811" s="1" t="s">
        <v>8772</v>
      </c>
      <c r="M3811" s="1" t="s">
        <v>23574</v>
      </c>
    </row>
    <row r="3812">
      <c r="A3812" s="1" t="s">
        <v>23575</v>
      </c>
      <c r="B3812" s="1" t="s">
        <v>6</v>
      </c>
      <c r="C3812" s="1" t="s">
        <v>4509</v>
      </c>
      <c r="D3812" s="1"/>
      <c r="E3812" s="1" t="s">
        <v>23576</v>
      </c>
      <c r="F3812" s="1" t="s">
        <v>23577</v>
      </c>
      <c r="G3812" s="1" t="s">
        <v>8545</v>
      </c>
      <c r="H3812" s="1" t="s">
        <v>11582</v>
      </c>
      <c r="I3812" s="1">
        <v>2017.0</v>
      </c>
      <c r="J3812" s="1" t="s">
        <v>8547</v>
      </c>
      <c r="K3812" s="1" t="s">
        <v>557</v>
      </c>
      <c r="L3812" s="1" t="s">
        <v>9892</v>
      </c>
      <c r="M3812" s="1" t="s">
        <v>23578</v>
      </c>
    </row>
    <row r="3813">
      <c r="A3813" s="1" t="s">
        <v>23579</v>
      </c>
      <c r="B3813" s="1" t="s">
        <v>7</v>
      </c>
      <c r="C3813" s="1" t="s">
        <v>4510</v>
      </c>
      <c r="F3813" s="1" t="s">
        <v>23580</v>
      </c>
      <c r="G3813" s="1" t="s">
        <v>9530</v>
      </c>
      <c r="H3813" s="1" t="s">
        <v>9596</v>
      </c>
      <c r="I3813" s="1">
        <v>2010.0</v>
      </c>
      <c r="J3813" s="1" t="s">
        <v>8613</v>
      </c>
      <c r="K3813" s="1" t="s">
        <v>536</v>
      </c>
      <c r="L3813" s="1" t="s">
        <v>8717</v>
      </c>
      <c r="M3813" s="1" t="s">
        <v>23581</v>
      </c>
    </row>
    <row r="3814">
      <c r="A3814" s="1" t="s">
        <v>23582</v>
      </c>
      <c r="B3814" s="1" t="s">
        <v>6</v>
      </c>
      <c r="C3814" s="1" t="s">
        <v>4511</v>
      </c>
      <c r="D3814" s="1"/>
      <c r="E3814" s="1" t="s">
        <v>23583</v>
      </c>
      <c r="F3814" s="1" t="s">
        <v>23584</v>
      </c>
      <c r="G3814" s="1" t="s">
        <v>8545</v>
      </c>
      <c r="H3814" s="1" t="s">
        <v>9402</v>
      </c>
      <c r="I3814" s="1">
        <v>2005.0</v>
      </c>
      <c r="J3814" s="1" t="s">
        <v>8547</v>
      </c>
      <c r="K3814" s="1" t="s">
        <v>896</v>
      </c>
      <c r="L3814" s="1" t="s">
        <v>8681</v>
      </c>
      <c r="M3814" s="1" t="s">
        <v>23585</v>
      </c>
    </row>
    <row r="3815">
      <c r="A3815" s="1" t="s">
        <v>23586</v>
      </c>
      <c r="B3815" s="1" t="s">
        <v>6</v>
      </c>
      <c r="C3815" s="1" t="s">
        <v>4512</v>
      </c>
      <c r="D3815" s="1"/>
      <c r="E3815" s="1" t="s">
        <v>11975</v>
      </c>
      <c r="F3815" s="1" t="s">
        <v>23587</v>
      </c>
      <c r="G3815" s="1" t="s">
        <v>8545</v>
      </c>
      <c r="H3815" s="1" t="s">
        <v>9783</v>
      </c>
      <c r="I3815" s="1">
        <v>2020.0</v>
      </c>
      <c r="J3815" s="1" t="s">
        <v>8493</v>
      </c>
      <c r="K3815" s="1" t="s">
        <v>869</v>
      </c>
      <c r="L3815" s="1" t="s">
        <v>8709</v>
      </c>
      <c r="M3815" s="1" t="s">
        <v>23588</v>
      </c>
    </row>
    <row r="3816">
      <c r="A3816" s="1" t="s">
        <v>23589</v>
      </c>
      <c r="B3816" s="1" t="s">
        <v>7</v>
      </c>
      <c r="C3816" s="1" t="s">
        <v>4513</v>
      </c>
      <c r="G3816" s="1" t="s">
        <v>8491</v>
      </c>
      <c r="H3816" s="1" t="s">
        <v>19809</v>
      </c>
      <c r="I3816" s="1">
        <v>2019.0</v>
      </c>
      <c r="J3816" s="1" t="s">
        <v>8493</v>
      </c>
      <c r="K3816" s="1" t="s">
        <v>536</v>
      </c>
      <c r="L3816" s="1" t="s">
        <v>14263</v>
      </c>
      <c r="M3816" s="1" t="s">
        <v>23590</v>
      </c>
    </row>
    <row r="3817">
      <c r="A3817" s="1" t="s">
        <v>23591</v>
      </c>
      <c r="B3817" s="1" t="s">
        <v>7</v>
      </c>
      <c r="C3817" s="1" t="s">
        <v>4514</v>
      </c>
      <c r="F3817" s="1" t="s">
        <v>23592</v>
      </c>
      <c r="G3817" s="1" t="s">
        <v>8499</v>
      </c>
      <c r="H3817" s="1" t="s">
        <v>9075</v>
      </c>
      <c r="I3817" s="1">
        <v>2018.0</v>
      </c>
      <c r="J3817" s="1" t="s">
        <v>8493</v>
      </c>
      <c r="K3817" s="1" t="s">
        <v>536</v>
      </c>
      <c r="L3817" s="1" t="s">
        <v>11790</v>
      </c>
      <c r="M3817" s="1" t="s">
        <v>23593</v>
      </c>
    </row>
    <row r="3818">
      <c r="A3818" s="1" t="s">
        <v>23594</v>
      </c>
      <c r="B3818" s="1" t="s">
        <v>6</v>
      </c>
      <c r="C3818" s="1" t="s">
        <v>4515</v>
      </c>
      <c r="D3818" s="1"/>
      <c r="E3818" s="1" t="s">
        <v>23595</v>
      </c>
      <c r="F3818" s="1" t="s">
        <v>23596</v>
      </c>
      <c r="G3818" s="1" t="s">
        <v>8545</v>
      </c>
      <c r="H3818" s="1" t="s">
        <v>12283</v>
      </c>
      <c r="I3818" s="1">
        <v>2019.0</v>
      </c>
      <c r="J3818" s="1" t="s">
        <v>8613</v>
      </c>
      <c r="K3818" s="1" t="s">
        <v>591</v>
      </c>
      <c r="L3818" s="1" t="s">
        <v>8772</v>
      </c>
      <c r="M3818" s="1" t="s">
        <v>23597</v>
      </c>
    </row>
    <row r="3819">
      <c r="A3819" s="1" t="s">
        <v>23598</v>
      </c>
      <c r="B3819" s="1" t="s">
        <v>7</v>
      </c>
      <c r="C3819" s="1" t="s">
        <v>4516</v>
      </c>
      <c r="F3819" s="1" t="s">
        <v>23599</v>
      </c>
      <c r="G3819" s="1" t="s">
        <v>8661</v>
      </c>
      <c r="H3819" s="1" t="s">
        <v>9071</v>
      </c>
      <c r="I3819" s="1">
        <v>2020.0</v>
      </c>
      <c r="J3819" s="1" t="s">
        <v>8493</v>
      </c>
      <c r="K3819" s="1" t="s">
        <v>536</v>
      </c>
      <c r="L3819" s="1" t="s">
        <v>8788</v>
      </c>
      <c r="M3819" s="1" t="s">
        <v>23600</v>
      </c>
    </row>
    <row r="3820">
      <c r="A3820" s="1" t="s">
        <v>23601</v>
      </c>
      <c r="B3820" s="1" t="s">
        <v>7</v>
      </c>
      <c r="C3820" s="1" t="s">
        <v>4517</v>
      </c>
      <c r="F3820" s="1" t="s">
        <v>23602</v>
      </c>
      <c r="G3820" s="1" t="s">
        <v>8513</v>
      </c>
      <c r="H3820" s="1" t="s">
        <v>9336</v>
      </c>
      <c r="I3820" s="1">
        <v>2017.0</v>
      </c>
      <c r="J3820" s="1" t="s">
        <v>8807</v>
      </c>
      <c r="K3820" s="1" t="s">
        <v>628</v>
      </c>
      <c r="L3820" s="1" t="s">
        <v>9093</v>
      </c>
      <c r="M3820" s="1" t="s">
        <v>23603</v>
      </c>
    </row>
    <row r="3821">
      <c r="A3821" s="1" t="s">
        <v>23604</v>
      </c>
      <c r="B3821" s="1" t="s">
        <v>7</v>
      </c>
      <c r="C3821" s="1" t="s">
        <v>4518</v>
      </c>
      <c r="F3821" s="1" t="s">
        <v>23605</v>
      </c>
      <c r="G3821" s="1" t="s">
        <v>9391</v>
      </c>
      <c r="H3821" s="1" t="s">
        <v>10690</v>
      </c>
      <c r="I3821" s="1">
        <v>2018.0</v>
      </c>
      <c r="J3821" s="1" t="s">
        <v>8807</v>
      </c>
      <c r="K3821" s="1" t="s">
        <v>571</v>
      </c>
      <c r="L3821" s="1" t="s">
        <v>9093</v>
      </c>
      <c r="M3821" s="1" t="s">
        <v>23606</v>
      </c>
    </row>
    <row r="3822">
      <c r="A3822" s="1" t="s">
        <v>23607</v>
      </c>
      <c r="B3822" s="1" t="s">
        <v>7</v>
      </c>
      <c r="C3822" s="1" t="s">
        <v>4519</v>
      </c>
      <c r="F3822" s="1" t="s">
        <v>23608</v>
      </c>
      <c r="G3822" s="1" t="s">
        <v>9223</v>
      </c>
      <c r="H3822" s="1" t="s">
        <v>9917</v>
      </c>
      <c r="I3822" s="1">
        <v>2019.0</v>
      </c>
      <c r="J3822" s="1" t="s">
        <v>8493</v>
      </c>
      <c r="K3822" s="1" t="s">
        <v>536</v>
      </c>
      <c r="L3822" s="1" t="s">
        <v>9779</v>
      </c>
      <c r="M3822" s="1" t="s">
        <v>23609</v>
      </c>
    </row>
    <row r="3823">
      <c r="A3823" s="1" t="s">
        <v>23610</v>
      </c>
      <c r="B3823" s="1" t="s">
        <v>7</v>
      </c>
      <c r="C3823" s="1" t="s">
        <v>4520</v>
      </c>
      <c r="F3823" s="1" t="s">
        <v>23611</v>
      </c>
      <c r="G3823" s="1" t="s">
        <v>23612</v>
      </c>
      <c r="H3823" s="1" t="s">
        <v>23613</v>
      </c>
      <c r="I3823" s="1">
        <v>2018.0</v>
      </c>
      <c r="J3823" s="1" t="s">
        <v>8807</v>
      </c>
      <c r="K3823" s="1" t="s">
        <v>536</v>
      </c>
      <c r="L3823" s="1" t="s">
        <v>13248</v>
      </c>
      <c r="M3823" s="1" t="s">
        <v>23614</v>
      </c>
    </row>
    <row r="3824">
      <c r="A3824" s="1" t="s">
        <v>23615</v>
      </c>
      <c r="B3824" s="1" t="s">
        <v>7</v>
      </c>
      <c r="C3824" s="1" t="s">
        <v>4521</v>
      </c>
      <c r="F3824" s="1" t="s">
        <v>23616</v>
      </c>
      <c r="G3824" s="1" t="s">
        <v>8513</v>
      </c>
      <c r="H3824" s="1" t="s">
        <v>11163</v>
      </c>
      <c r="I3824" s="1">
        <v>2021.0</v>
      </c>
      <c r="J3824" s="1" t="s">
        <v>8493</v>
      </c>
      <c r="K3824" s="1" t="s">
        <v>536</v>
      </c>
      <c r="L3824" s="1" t="s">
        <v>10199</v>
      </c>
      <c r="M3824" s="1" t="s">
        <v>23617</v>
      </c>
    </row>
    <row r="3825">
      <c r="A3825" s="1" t="s">
        <v>23618</v>
      </c>
      <c r="B3825" s="1" t="s">
        <v>6</v>
      </c>
      <c r="C3825" s="1" t="s">
        <v>4522</v>
      </c>
      <c r="D3825" s="1"/>
      <c r="E3825" s="1" t="s">
        <v>23619</v>
      </c>
      <c r="F3825" s="1" t="s">
        <v>23620</v>
      </c>
      <c r="G3825" s="1" t="s">
        <v>8638</v>
      </c>
      <c r="H3825" s="1" t="s">
        <v>9851</v>
      </c>
      <c r="I3825" s="1">
        <v>1979.0</v>
      </c>
      <c r="J3825" s="1" t="s">
        <v>8515</v>
      </c>
      <c r="K3825" s="1" t="s">
        <v>569</v>
      </c>
      <c r="L3825" s="1" t="s">
        <v>23621</v>
      </c>
      <c r="M3825" s="1" t="s">
        <v>23622</v>
      </c>
    </row>
    <row r="3826">
      <c r="A3826" s="1" t="s">
        <v>23623</v>
      </c>
      <c r="B3826" s="1" t="s">
        <v>6</v>
      </c>
      <c r="C3826" s="1" t="s">
        <v>4523</v>
      </c>
      <c r="D3826" s="1"/>
      <c r="E3826" s="1" t="s">
        <v>23624</v>
      </c>
      <c r="F3826" s="1" t="s">
        <v>23625</v>
      </c>
      <c r="G3826" s="1" t="s">
        <v>8545</v>
      </c>
      <c r="H3826" s="1" t="s">
        <v>10456</v>
      </c>
      <c r="I3826" s="1">
        <v>2018.0</v>
      </c>
      <c r="J3826" s="1" t="s">
        <v>8547</v>
      </c>
      <c r="K3826" s="1" t="s">
        <v>563</v>
      </c>
      <c r="L3826" s="1" t="s">
        <v>8553</v>
      </c>
      <c r="M3826" s="1" t="s">
        <v>23626</v>
      </c>
    </row>
    <row r="3827">
      <c r="A3827" s="1" t="s">
        <v>23627</v>
      </c>
      <c r="B3827" s="1" t="s">
        <v>6</v>
      </c>
      <c r="C3827" s="1" t="s">
        <v>4524</v>
      </c>
      <c r="D3827" s="1"/>
      <c r="E3827" s="1" t="s">
        <v>23628</v>
      </c>
      <c r="F3827" s="1" t="s">
        <v>23629</v>
      </c>
      <c r="G3827" s="1" t="s">
        <v>23630</v>
      </c>
      <c r="H3827" s="1" t="s">
        <v>19818</v>
      </c>
      <c r="I3827" s="1">
        <v>2015.0</v>
      </c>
      <c r="J3827" s="1" t="s">
        <v>8493</v>
      </c>
      <c r="K3827" s="1" t="s">
        <v>569</v>
      </c>
      <c r="L3827" s="1" t="s">
        <v>9556</v>
      </c>
      <c r="M3827" s="1" t="s">
        <v>23631</v>
      </c>
    </row>
    <row r="3828">
      <c r="A3828" s="1" t="s">
        <v>23632</v>
      </c>
      <c r="B3828" s="1" t="s">
        <v>6</v>
      </c>
      <c r="C3828" s="1" t="s">
        <v>4525</v>
      </c>
      <c r="D3828" s="1"/>
      <c r="E3828" s="1" t="s">
        <v>23633</v>
      </c>
      <c r="F3828" s="1" t="s">
        <v>23634</v>
      </c>
      <c r="G3828" s="1" t="s">
        <v>8545</v>
      </c>
      <c r="H3828" s="1" t="s">
        <v>14501</v>
      </c>
      <c r="I3828" s="1">
        <v>2018.0</v>
      </c>
      <c r="J3828" s="1" t="s">
        <v>8493</v>
      </c>
      <c r="K3828" s="1" t="s">
        <v>671</v>
      </c>
      <c r="L3828" s="1" t="s">
        <v>8709</v>
      </c>
      <c r="M3828" s="1" t="s">
        <v>23635</v>
      </c>
    </row>
    <row r="3829">
      <c r="A3829" s="1" t="s">
        <v>23636</v>
      </c>
      <c r="B3829" s="1" t="s">
        <v>6</v>
      </c>
      <c r="C3829" s="1" t="s">
        <v>4526</v>
      </c>
      <c r="D3829" s="1"/>
      <c r="E3829" s="1" t="s">
        <v>23637</v>
      </c>
      <c r="F3829" s="1" t="s">
        <v>23638</v>
      </c>
      <c r="G3829" s="1" t="s">
        <v>8545</v>
      </c>
      <c r="H3829" s="1" t="s">
        <v>8980</v>
      </c>
      <c r="I3829" s="1">
        <v>2012.0</v>
      </c>
      <c r="J3829" s="1" t="s">
        <v>8547</v>
      </c>
      <c r="K3829" s="1" t="s">
        <v>710</v>
      </c>
      <c r="L3829" s="1" t="s">
        <v>8772</v>
      </c>
      <c r="M3829" s="1" t="s">
        <v>23639</v>
      </c>
    </row>
    <row r="3830">
      <c r="A3830" s="1" t="s">
        <v>23640</v>
      </c>
      <c r="B3830" s="1" t="s">
        <v>6</v>
      </c>
      <c r="C3830" s="1" t="s">
        <v>4527</v>
      </c>
      <c r="D3830" s="1"/>
      <c r="E3830" s="1" t="s">
        <v>11124</v>
      </c>
      <c r="F3830" s="1" t="s">
        <v>23641</v>
      </c>
      <c r="G3830" s="1" t="s">
        <v>8513</v>
      </c>
      <c r="H3830" s="1" t="s">
        <v>23642</v>
      </c>
      <c r="I3830" s="1">
        <v>2017.0</v>
      </c>
      <c r="J3830" s="1" t="s">
        <v>8493</v>
      </c>
      <c r="K3830" s="1" t="s">
        <v>1005</v>
      </c>
      <c r="L3830" s="1" t="s">
        <v>9641</v>
      </c>
      <c r="M3830" s="1" t="s">
        <v>23643</v>
      </c>
    </row>
    <row r="3831">
      <c r="A3831" s="1" t="s">
        <v>23644</v>
      </c>
      <c r="B3831" s="1" t="s">
        <v>6</v>
      </c>
      <c r="C3831" s="1" t="s">
        <v>4528</v>
      </c>
      <c r="D3831" s="1"/>
      <c r="E3831" s="1" t="s">
        <v>23645</v>
      </c>
      <c r="F3831" s="1" t="s">
        <v>23646</v>
      </c>
      <c r="G3831" s="1" t="s">
        <v>8545</v>
      </c>
      <c r="H3831" s="1" t="s">
        <v>10966</v>
      </c>
      <c r="I3831" s="1">
        <v>2017.0</v>
      </c>
      <c r="J3831" s="1" t="s">
        <v>8547</v>
      </c>
      <c r="K3831" s="1" t="s">
        <v>567</v>
      </c>
      <c r="L3831" s="1" t="s">
        <v>9084</v>
      </c>
      <c r="M3831" s="1" t="s">
        <v>23647</v>
      </c>
    </row>
    <row r="3832">
      <c r="A3832" s="1" t="s">
        <v>23648</v>
      </c>
      <c r="B3832" s="1" t="s">
        <v>6</v>
      </c>
      <c r="C3832" s="1" t="s">
        <v>4529</v>
      </c>
      <c r="D3832" s="1"/>
      <c r="E3832" s="1" t="s">
        <v>23649</v>
      </c>
      <c r="F3832" s="1" t="s">
        <v>23650</v>
      </c>
      <c r="G3832" s="1" t="s">
        <v>8513</v>
      </c>
      <c r="H3832" s="1" t="s">
        <v>14755</v>
      </c>
      <c r="I3832" s="1">
        <v>2020.0</v>
      </c>
      <c r="J3832" s="1" t="s">
        <v>8507</v>
      </c>
      <c r="K3832" s="1" t="s">
        <v>645</v>
      </c>
      <c r="L3832" s="1" t="s">
        <v>20309</v>
      </c>
      <c r="M3832" s="1" t="s">
        <v>23651</v>
      </c>
    </row>
    <row r="3833">
      <c r="A3833" s="1" t="s">
        <v>23652</v>
      </c>
      <c r="B3833" s="1" t="s">
        <v>6</v>
      </c>
      <c r="C3833" s="1" t="s">
        <v>4530</v>
      </c>
      <c r="F3833" s="1" t="s">
        <v>23653</v>
      </c>
      <c r="H3833" s="1" t="s">
        <v>14755</v>
      </c>
      <c r="I3833" s="1">
        <v>2020.0</v>
      </c>
      <c r="J3833" s="1" t="s">
        <v>8613</v>
      </c>
      <c r="K3833" s="1" t="s">
        <v>2953</v>
      </c>
      <c r="L3833" s="1" t="s">
        <v>8928</v>
      </c>
      <c r="M3833" s="1" t="s">
        <v>23654</v>
      </c>
    </row>
    <row r="3834">
      <c r="A3834" s="1" t="s">
        <v>23655</v>
      </c>
      <c r="B3834" s="1" t="s">
        <v>6</v>
      </c>
      <c r="C3834" s="1" t="s">
        <v>4531</v>
      </c>
      <c r="D3834" s="1"/>
      <c r="E3834" s="1" t="s">
        <v>23656</v>
      </c>
      <c r="F3834" s="1" t="s">
        <v>23657</v>
      </c>
      <c r="G3834" s="1" t="s">
        <v>14200</v>
      </c>
      <c r="H3834" s="1" t="s">
        <v>9860</v>
      </c>
      <c r="I3834" s="1">
        <v>2017.0</v>
      </c>
      <c r="J3834" s="1" t="s">
        <v>8613</v>
      </c>
      <c r="K3834" s="1" t="s">
        <v>602</v>
      </c>
      <c r="L3834" s="1" t="s">
        <v>8501</v>
      </c>
      <c r="M3834" s="1" t="s">
        <v>23658</v>
      </c>
    </row>
    <row r="3835">
      <c r="A3835" s="1" t="s">
        <v>23659</v>
      </c>
      <c r="B3835" s="1" t="s">
        <v>6</v>
      </c>
      <c r="C3835" s="1" t="s">
        <v>4532</v>
      </c>
      <c r="D3835" s="1"/>
      <c r="E3835" s="1" t="s">
        <v>23660</v>
      </c>
      <c r="F3835" s="1" t="s">
        <v>23661</v>
      </c>
      <c r="G3835" s="1" t="s">
        <v>8513</v>
      </c>
      <c r="H3835" s="1" t="s">
        <v>23662</v>
      </c>
      <c r="I3835" s="1">
        <v>2012.0</v>
      </c>
      <c r="J3835" s="1" t="s">
        <v>8507</v>
      </c>
      <c r="K3835" s="1" t="s">
        <v>809</v>
      </c>
      <c r="L3835" s="1" t="s">
        <v>8691</v>
      </c>
      <c r="M3835" s="1" t="s">
        <v>23663</v>
      </c>
    </row>
    <row r="3836">
      <c r="A3836" s="1" t="s">
        <v>23664</v>
      </c>
      <c r="B3836" s="1" t="s">
        <v>6</v>
      </c>
      <c r="C3836" s="1" t="s">
        <v>4533</v>
      </c>
      <c r="D3836" s="1"/>
      <c r="E3836" s="1" t="s">
        <v>23665</v>
      </c>
      <c r="F3836" s="1" t="s">
        <v>23666</v>
      </c>
      <c r="G3836" s="1" t="s">
        <v>8545</v>
      </c>
      <c r="H3836" s="1" t="s">
        <v>9646</v>
      </c>
      <c r="I3836" s="1">
        <v>2014.0</v>
      </c>
      <c r="J3836" s="1" t="s">
        <v>8493</v>
      </c>
      <c r="K3836" s="1" t="s">
        <v>542</v>
      </c>
      <c r="L3836" s="1" t="s">
        <v>8508</v>
      </c>
      <c r="M3836" s="1" t="s">
        <v>23667</v>
      </c>
    </row>
    <row r="3837">
      <c r="A3837" s="1" t="s">
        <v>23668</v>
      </c>
      <c r="B3837" s="1" t="s">
        <v>6</v>
      </c>
      <c r="C3837" s="1" t="s">
        <v>4534</v>
      </c>
      <c r="D3837" s="1"/>
      <c r="E3837" s="1" t="s">
        <v>23669</v>
      </c>
      <c r="F3837" s="1" t="s">
        <v>23670</v>
      </c>
      <c r="G3837" s="1" t="s">
        <v>23671</v>
      </c>
      <c r="H3837" s="1" t="s">
        <v>16137</v>
      </c>
      <c r="I3837" s="1">
        <v>2013.0</v>
      </c>
      <c r="J3837" s="1" t="s">
        <v>8507</v>
      </c>
      <c r="K3837" s="1" t="s">
        <v>805</v>
      </c>
      <c r="L3837" s="1" t="s">
        <v>8783</v>
      </c>
      <c r="M3837" s="1" t="s">
        <v>23672</v>
      </c>
    </row>
    <row r="3838">
      <c r="A3838" s="1" t="s">
        <v>23673</v>
      </c>
      <c r="B3838" s="1" t="s">
        <v>6</v>
      </c>
      <c r="C3838" s="1" t="s">
        <v>4535</v>
      </c>
      <c r="D3838" s="1"/>
      <c r="E3838" s="1" t="s">
        <v>23674</v>
      </c>
      <c r="F3838" s="1" t="s">
        <v>23675</v>
      </c>
      <c r="G3838" s="1" t="s">
        <v>8499</v>
      </c>
      <c r="H3838" s="1" t="s">
        <v>23676</v>
      </c>
      <c r="I3838" s="1">
        <v>2016.0</v>
      </c>
      <c r="J3838" s="1" t="s">
        <v>8493</v>
      </c>
      <c r="K3838" s="1" t="s">
        <v>620</v>
      </c>
      <c r="L3838" s="1" t="s">
        <v>10443</v>
      </c>
      <c r="M3838" s="1" t="s">
        <v>23677</v>
      </c>
    </row>
    <row r="3839">
      <c r="A3839" s="1" t="s">
        <v>23678</v>
      </c>
      <c r="B3839" s="1" t="s">
        <v>6</v>
      </c>
      <c r="C3839" s="1" t="s">
        <v>4536</v>
      </c>
      <c r="D3839" s="1"/>
      <c r="E3839" s="1" t="s">
        <v>23679</v>
      </c>
      <c r="F3839" s="1" t="s">
        <v>23680</v>
      </c>
      <c r="G3839" s="1" t="s">
        <v>9232</v>
      </c>
      <c r="H3839" s="1" t="s">
        <v>10022</v>
      </c>
      <c r="I3839" s="1">
        <v>1979.0</v>
      </c>
      <c r="J3839" s="1" t="s">
        <v>8507</v>
      </c>
      <c r="K3839" s="1" t="s">
        <v>528</v>
      </c>
      <c r="L3839" s="1" t="s">
        <v>23201</v>
      </c>
      <c r="M3839" s="1" t="s">
        <v>23681</v>
      </c>
    </row>
    <row r="3840">
      <c r="A3840" s="1" t="s">
        <v>23682</v>
      </c>
      <c r="B3840" s="1" t="s">
        <v>7</v>
      </c>
      <c r="C3840" s="1" t="s">
        <v>4537</v>
      </c>
      <c r="F3840" s="1" t="s">
        <v>23683</v>
      </c>
      <c r="G3840" s="1" t="s">
        <v>8513</v>
      </c>
      <c r="H3840" s="1" t="s">
        <v>23684</v>
      </c>
      <c r="I3840" s="1">
        <v>2014.0</v>
      </c>
      <c r="J3840" s="1" t="s">
        <v>8547</v>
      </c>
      <c r="K3840" s="1" t="s">
        <v>2108</v>
      </c>
      <c r="L3840" s="1" t="s">
        <v>9826</v>
      </c>
      <c r="M3840" s="1" t="s">
        <v>23685</v>
      </c>
    </row>
    <row r="3841">
      <c r="A3841" s="1" t="s">
        <v>23686</v>
      </c>
      <c r="B3841" s="1" t="s">
        <v>6</v>
      </c>
      <c r="C3841" s="1" t="s">
        <v>4538</v>
      </c>
      <c r="D3841" s="1"/>
      <c r="E3841" s="1" t="s">
        <v>23687</v>
      </c>
      <c r="F3841" s="1" t="s">
        <v>23688</v>
      </c>
      <c r="G3841" s="1" t="s">
        <v>8513</v>
      </c>
      <c r="H3841" s="1" t="s">
        <v>8540</v>
      </c>
      <c r="I3841" s="1">
        <v>2008.0</v>
      </c>
      <c r="J3841" s="1" t="s">
        <v>8515</v>
      </c>
      <c r="K3841" s="1" t="s">
        <v>576</v>
      </c>
      <c r="L3841" s="1" t="s">
        <v>8691</v>
      </c>
      <c r="M3841" s="1" t="s">
        <v>23689</v>
      </c>
    </row>
    <row r="3842">
      <c r="A3842" s="1" t="s">
        <v>23690</v>
      </c>
      <c r="B3842" s="1" t="s">
        <v>6</v>
      </c>
      <c r="C3842" s="1" t="s">
        <v>4539</v>
      </c>
      <c r="D3842" s="1"/>
      <c r="E3842" s="1" t="s">
        <v>23691</v>
      </c>
      <c r="F3842" s="1" t="s">
        <v>23692</v>
      </c>
      <c r="G3842" s="1" t="s">
        <v>8513</v>
      </c>
      <c r="H3842" s="1" t="s">
        <v>23693</v>
      </c>
      <c r="I3842" s="1">
        <v>1987.0</v>
      </c>
      <c r="J3842" s="1" t="s">
        <v>8645</v>
      </c>
      <c r="K3842" s="1" t="s">
        <v>573</v>
      </c>
      <c r="L3842" s="1" t="s">
        <v>13819</v>
      </c>
      <c r="M3842" s="1" t="s">
        <v>23694</v>
      </c>
    </row>
    <row r="3843">
      <c r="A3843" s="1" t="s">
        <v>23695</v>
      </c>
      <c r="B3843" s="1" t="s">
        <v>6</v>
      </c>
      <c r="C3843" s="1" t="s">
        <v>4540</v>
      </c>
      <c r="D3843" s="1"/>
      <c r="E3843" s="1" t="s">
        <v>23696</v>
      </c>
      <c r="F3843" s="1" t="s">
        <v>23697</v>
      </c>
      <c r="G3843" s="1" t="s">
        <v>9478</v>
      </c>
      <c r="H3843" s="1" t="s">
        <v>23698</v>
      </c>
      <c r="I3843" s="1">
        <v>2016.0</v>
      </c>
      <c r="J3843" s="1" t="s">
        <v>8493</v>
      </c>
      <c r="K3843" s="1" t="s">
        <v>582</v>
      </c>
      <c r="L3843" s="1" t="s">
        <v>8501</v>
      </c>
      <c r="M3843" s="1" t="s">
        <v>23699</v>
      </c>
    </row>
    <row r="3844">
      <c r="A3844" s="1" t="s">
        <v>23700</v>
      </c>
      <c r="B3844" s="1" t="s">
        <v>6</v>
      </c>
      <c r="C3844" s="1" t="s">
        <v>4541</v>
      </c>
      <c r="D3844" s="1"/>
      <c r="E3844" s="1" t="s">
        <v>16421</v>
      </c>
      <c r="F3844" s="1" t="s">
        <v>23701</v>
      </c>
      <c r="G3844" s="1" t="s">
        <v>8545</v>
      </c>
      <c r="H3844" s="1" t="s">
        <v>20618</v>
      </c>
      <c r="I3844" s="1">
        <v>2016.0</v>
      </c>
      <c r="J3844" s="1" t="s">
        <v>8547</v>
      </c>
      <c r="K3844" s="1" t="s">
        <v>1204</v>
      </c>
      <c r="L3844" s="1" t="s">
        <v>8620</v>
      </c>
      <c r="M3844" s="1" t="s">
        <v>23702</v>
      </c>
    </row>
    <row r="3845">
      <c r="A3845" s="1" t="s">
        <v>23703</v>
      </c>
      <c r="B3845" s="1" t="s">
        <v>6</v>
      </c>
      <c r="C3845" s="1" t="s">
        <v>4542</v>
      </c>
      <c r="D3845" s="1"/>
      <c r="E3845" s="1" t="s">
        <v>23704</v>
      </c>
      <c r="F3845" s="1" t="s">
        <v>23705</v>
      </c>
      <c r="G3845" s="1" t="s">
        <v>8513</v>
      </c>
      <c r="H3845" s="1" t="s">
        <v>10501</v>
      </c>
      <c r="I3845" s="1">
        <v>2008.0</v>
      </c>
      <c r="J3845" s="1" t="s">
        <v>9260</v>
      </c>
      <c r="K3845" s="1" t="s">
        <v>552</v>
      </c>
      <c r="L3845" s="1" t="s">
        <v>9104</v>
      </c>
      <c r="M3845" s="1" t="s">
        <v>23706</v>
      </c>
    </row>
    <row r="3846">
      <c r="A3846" s="1" t="s">
        <v>23707</v>
      </c>
      <c r="B3846" s="1" t="s">
        <v>7</v>
      </c>
      <c r="C3846" s="1" t="s">
        <v>4543</v>
      </c>
      <c r="F3846" s="1" t="s">
        <v>23708</v>
      </c>
      <c r="G3846" s="1" t="s">
        <v>8513</v>
      </c>
      <c r="H3846" s="1" t="s">
        <v>11483</v>
      </c>
      <c r="I3846" s="1">
        <v>2019.0</v>
      </c>
      <c r="J3846" s="1" t="s">
        <v>8613</v>
      </c>
      <c r="K3846" s="1" t="s">
        <v>1694</v>
      </c>
      <c r="L3846" s="1" t="s">
        <v>9826</v>
      </c>
      <c r="M3846" s="1" t="s">
        <v>23709</v>
      </c>
    </row>
    <row r="3847">
      <c r="A3847" s="1" t="s">
        <v>23710</v>
      </c>
      <c r="B3847" s="1" t="s">
        <v>6</v>
      </c>
      <c r="C3847" s="1" t="s">
        <v>4544</v>
      </c>
      <c r="D3847" s="1"/>
      <c r="E3847" s="1" t="s">
        <v>23711</v>
      </c>
      <c r="F3847" s="1" t="s">
        <v>23712</v>
      </c>
      <c r="G3847" s="1" t="s">
        <v>8513</v>
      </c>
      <c r="H3847" s="1" t="s">
        <v>9860</v>
      </c>
      <c r="I3847" s="1">
        <v>2017.0</v>
      </c>
      <c r="J3847" s="1" t="s">
        <v>8493</v>
      </c>
      <c r="K3847" s="1" t="s">
        <v>530</v>
      </c>
      <c r="L3847" s="1" t="s">
        <v>8646</v>
      </c>
      <c r="M3847" s="1" t="s">
        <v>23713</v>
      </c>
    </row>
    <row r="3848">
      <c r="A3848" s="1" t="s">
        <v>23714</v>
      </c>
      <c r="B3848" s="1" t="s">
        <v>6</v>
      </c>
      <c r="C3848" s="1" t="s">
        <v>4545</v>
      </c>
      <c r="D3848" s="1"/>
      <c r="E3848" s="1" t="s">
        <v>23715</v>
      </c>
      <c r="F3848" s="1" t="s">
        <v>23716</v>
      </c>
      <c r="G3848" s="1" t="s">
        <v>8545</v>
      </c>
      <c r="H3848" s="1" t="s">
        <v>12426</v>
      </c>
      <c r="I3848" s="1">
        <v>2019.0</v>
      </c>
      <c r="J3848" s="1" t="s">
        <v>8493</v>
      </c>
      <c r="K3848" s="1" t="s">
        <v>565</v>
      </c>
      <c r="L3848" s="1" t="s">
        <v>8709</v>
      </c>
      <c r="M3848" s="1" t="s">
        <v>23717</v>
      </c>
    </row>
    <row r="3849">
      <c r="A3849" s="1" t="s">
        <v>23718</v>
      </c>
      <c r="B3849" s="1" t="s">
        <v>7</v>
      </c>
      <c r="C3849" s="1" t="s">
        <v>4546</v>
      </c>
      <c r="G3849" s="1" t="s">
        <v>8513</v>
      </c>
      <c r="H3849" s="1" t="s">
        <v>9152</v>
      </c>
      <c r="I3849" s="1">
        <v>2018.0</v>
      </c>
      <c r="J3849" s="1" t="s">
        <v>8493</v>
      </c>
      <c r="K3849" s="1" t="s">
        <v>536</v>
      </c>
      <c r="L3849" s="1" t="s">
        <v>23719</v>
      </c>
      <c r="M3849" s="1" t="s">
        <v>23720</v>
      </c>
    </row>
    <row r="3850">
      <c r="A3850" s="1" t="s">
        <v>23721</v>
      </c>
      <c r="B3850" s="1" t="s">
        <v>6</v>
      </c>
      <c r="C3850" s="1" t="s">
        <v>4547</v>
      </c>
      <c r="D3850" s="1"/>
      <c r="E3850" s="1" t="s">
        <v>23722</v>
      </c>
      <c r="F3850" s="1" t="s">
        <v>23723</v>
      </c>
      <c r="G3850" s="1" t="s">
        <v>8545</v>
      </c>
      <c r="H3850" s="1" t="s">
        <v>15711</v>
      </c>
      <c r="I3850" s="1">
        <v>2004.0</v>
      </c>
      <c r="J3850" s="1" t="s">
        <v>8547</v>
      </c>
      <c r="K3850" s="1" t="s">
        <v>1377</v>
      </c>
      <c r="L3850" s="1" t="s">
        <v>8663</v>
      </c>
      <c r="M3850" s="1" t="s">
        <v>23724</v>
      </c>
    </row>
    <row r="3851">
      <c r="A3851" s="1" t="s">
        <v>23725</v>
      </c>
      <c r="B3851" s="1" t="s">
        <v>6</v>
      </c>
      <c r="C3851" s="1" t="s">
        <v>4548</v>
      </c>
      <c r="D3851" s="1"/>
      <c r="E3851" s="1" t="s">
        <v>23726</v>
      </c>
      <c r="F3851" s="1" t="s">
        <v>23727</v>
      </c>
      <c r="G3851" s="1" t="s">
        <v>8545</v>
      </c>
      <c r="H3851" s="1" t="s">
        <v>10268</v>
      </c>
      <c r="I3851" s="1">
        <v>2013.0</v>
      </c>
      <c r="J3851" s="1" t="s">
        <v>8547</v>
      </c>
      <c r="K3851" s="1" t="s">
        <v>565</v>
      </c>
      <c r="L3851" s="1" t="s">
        <v>8590</v>
      </c>
      <c r="M3851" s="1" t="s">
        <v>23728</v>
      </c>
    </row>
    <row r="3852">
      <c r="A3852" s="1" t="s">
        <v>23729</v>
      </c>
      <c r="B3852" s="1" t="s">
        <v>6</v>
      </c>
      <c r="C3852" s="1" t="s">
        <v>4549</v>
      </c>
      <c r="D3852" s="1"/>
      <c r="E3852" s="1" t="s">
        <v>23730</v>
      </c>
      <c r="F3852" s="1" t="s">
        <v>23731</v>
      </c>
      <c r="G3852" s="1" t="s">
        <v>11428</v>
      </c>
      <c r="H3852" s="1" t="s">
        <v>13619</v>
      </c>
      <c r="I3852" s="1">
        <v>2016.0</v>
      </c>
      <c r="J3852" s="1" t="s">
        <v>8493</v>
      </c>
      <c r="K3852" s="1" t="s">
        <v>538</v>
      </c>
      <c r="L3852" s="1" t="s">
        <v>9084</v>
      </c>
      <c r="M3852" s="1" t="s">
        <v>23732</v>
      </c>
    </row>
    <row r="3853">
      <c r="A3853" s="1" t="s">
        <v>23733</v>
      </c>
      <c r="B3853" s="1" t="s">
        <v>7</v>
      </c>
      <c r="C3853" s="1" t="s">
        <v>4550</v>
      </c>
      <c r="D3853" s="1"/>
      <c r="E3853" s="1" t="s">
        <v>23734</v>
      </c>
      <c r="F3853" s="1" t="s">
        <v>23735</v>
      </c>
      <c r="G3853" s="1" t="s">
        <v>8661</v>
      </c>
      <c r="H3853" s="1" t="s">
        <v>23736</v>
      </c>
      <c r="I3853" s="1">
        <v>2017.0</v>
      </c>
      <c r="J3853" s="1" t="s">
        <v>9076</v>
      </c>
      <c r="K3853" s="1" t="s">
        <v>536</v>
      </c>
      <c r="L3853" s="1" t="s">
        <v>10380</v>
      </c>
      <c r="M3853" s="1" t="s">
        <v>23737</v>
      </c>
    </row>
    <row r="3854">
      <c r="A3854" s="1" t="s">
        <v>23738</v>
      </c>
      <c r="B3854" s="1" t="s">
        <v>7</v>
      </c>
      <c r="C3854" s="1" t="s">
        <v>4551</v>
      </c>
      <c r="F3854" s="1" t="s">
        <v>23739</v>
      </c>
      <c r="G3854" s="1" t="s">
        <v>8638</v>
      </c>
      <c r="H3854" s="1" t="s">
        <v>18939</v>
      </c>
      <c r="I3854" s="1">
        <v>2016.0</v>
      </c>
      <c r="J3854" s="1" t="s">
        <v>8547</v>
      </c>
      <c r="K3854" s="1" t="s">
        <v>536</v>
      </c>
      <c r="L3854" s="1" t="s">
        <v>8640</v>
      </c>
      <c r="M3854" s="1" t="s">
        <v>23740</v>
      </c>
    </row>
    <row r="3855">
      <c r="A3855" s="1" t="s">
        <v>23741</v>
      </c>
      <c r="B3855" s="1" t="s">
        <v>7</v>
      </c>
      <c r="C3855" s="1" t="s">
        <v>4552</v>
      </c>
      <c r="F3855" s="1" t="s">
        <v>23742</v>
      </c>
      <c r="G3855" s="1" t="s">
        <v>8638</v>
      </c>
      <c r="H3855" s="1" t="s">
        <v>12955</v>
      </c>
      <c r="I3855" s="1">
        <v>2013.0</v>
      </c>
      <c r="J3855" s="1" t="s">
        <v>8547</v>
      </c>
      <c r="K3855" s="1" t="s">
        <v>571</v>
      </c>
      <c r="L3855" s="1" t="s">
        <v>8640</v>
      </c>
      <c r="M3855" s="1" t="s">
        <v>23743</v>
      </c>
    </row>
    <row r="3856">
      <c r="A3856" s="1" t="s">
        <v>23744</v>
      </c>
      <c r="B3856" s="1" t="s">
        <v>7</v>
      </c>
      <c r="C3856" s="1" t="s">
        <v>4553</v>
      </c>
      <c r="F3856" s="1" t="s">
        <v>23745</v>
      </c>
      <c r="G3856" s="1" t="s">
        <v>8513</v>
      </c>
      <c r="H3856" s="1" t="s">
        <v>11483</v>
      </c>
      <c r="I3856" s="1">
        <v>2020.0</v>
      </c>
      <c r="J3856" s="1" t="s">
        <v>8547</v>
      </c>
      <c r="K3856" s="1" t="s">
        <v>628</v>
      </c>
      <c r="L3856" s="1" t="s">
        <v>20438</v>
      </c>
      <c r="M3856" s="1" t="s">
        <v>23746</v>
      </c>
    </row>
    <row r="3857">
      <c r="A3857" s="1" t="s">
        <v>23747</v>
      </c>
      <c r="B3857" s="1" t="s">
        <v>7</v>
      </c>
      <c r="C3857" s="1" t="s">
        <v>4554</v>
      </c>
      <c r="F3857" s="1" t="s">
        <v>23748</v>
      </c>
      <c r="G3857" s="1" t="s">
        <v>8655</v>
      </c>
      <c r="H3857" s="1" t="s">
        <v>9006</v>
      </c>
      <c r="I3857" s="1">
        <v>2016.0</v>
      </c>
      <c r="J3857" s="1" t="s">
        <v>8613</v>
      </c>
      <c r="K3857" s="1" t="s">
        <v>536</v>
      </c>
      <c r="L3857" s="1" t="s">
        <v>8836</v>
      </c>
      <c r="M3857" s="1" t="s">
        <v>23749</v>
      </c>
    </row>
    <row r="3858">
      <c r="A3858" s="1" t="s">
        <v>23750</v>
      </c>
      <c r="B3858" s="1" t="s">
        <v>6</v>
      </c>
      <c r="C3858" s="1" t="s">
        <v>4555</v>
      </c>
      <c r="D3858" s="1"/>
      <c r="E3858" s="1" t="s">
        <v>23751</v>
      </c>
      <c r="F3858" s="1" t="s">
        <v>23752</v>
      </c>
      <c r="G3858" s="1" t="s">
        <v>11218</v>
      </c>
      <c r="H3858" s="1" t="s">
        <v>22834</v>
      </c>
      <c r="I3858" s="1">
        <v>2013.0</v>
      </c>
      <c r="J3858" s="1" t="s">
        <v>8807</v>
      </c>
      <c r="K3858" s="1" t="s">
        <v>1288</v>
      </c>
      <c r="L3858" s="1" t="s">
        <v>9272</v>
      </c>
      <c r="M3858" s="1" t="s">
        <v>23753</v>
      </c>
    </row>
    <row r="3859">
      <c r="A3859" s="1" t="s">
        <v>23754</v>
      </c>
      <c r="B3859" s="1" t="s">
        <v>7</v>
      </c>
      <c r="C3859" s="1" t="s">
        <v>4556</v>
      </c>
      <c r="G3859" s="1" t="s">
        <v>23755</v>
      </c>
      <c r="H3859" s="1" t="s">
        <v>12815</v>
      </c>
      <c r="I3859" s="1">
        <v>2019.0</v>
      </c>
      <c r="J3859" s="1" t="s">
        <v>8680</v>
      </c>
      <c r="K3859" s="1" t="s">
        <v>536</v>
      </c>
      <c r="L3859" s="1" t="s">
        <v>9225</v>
      </c>
      <c r="M3859" s="1" t="s">
        <v>23756</v>
      </c>
    </row>
    <row r="3860">
      <c r="A3860" s="1" t="s">
        <v>23757</v>
      </c>
      <c r="B3860" s="1" t="s">
        <v>6</v>
      </c>
      <c r="C3860" s="1" t="s">
        <v>4557</v>
      </c>
      <c r="D3860" s="1"/>
      <c r="E3860" s="1" t="s">
        <v>10049</v>
      </c>
      <c r="F3860" s="1" t="s">
        <v>23758</v>
      </c>
      <c r="G3860" s="1" t="s">
        <v>8777</v>
      </c>
      <c r="H3860" s="1" t="s">
        <v>10051</v>
      </c>
      <c r="I3860" s="1">
        <v>2018.0</v>
      </c>
      <c r="J3860" s="1" t="s">
        <v>8547</v>
      </c>
      <c r="K3860" s="1" t="s">
        <v>563</v>
      </c>
      <c r="L3860" s="1" t="s">
        <v>10052</v>
      </c>
      <c r="M3860" s="1" t="s">
        <v>23759</v>
      </c>
    </row>
    <row r="3861">
      <c r="A3861" s="1" t="s">
        <v>23760</v>
      </c>
      <c r="B3861" s="1" t="s">
        <v>6</v>
      </c>
      <c r="C3861" s="1" t="s">
        <v>4558</v>
      </c>
      <c r="D3861" s="1"/>
      <c r="E3861" s="1" t="s">
        <v>23761</v>
      </c>
      <c r="F3861" s="1" t="s">
        <v>23762</v>
      </c>
      <c r="G3861" s="1" t="s">
        <v>8545</v>
      </c>
      <c r="H3861" s="1" t="s">
        <v>10212</v>
      </c>
      <c r="I3861" s="1">
        <v>2015.0</v>
      </c>
      <c r="J3861" s="1" t="s">
        <v>8547</v>
      </c>
      <c r="K3861" s="1" t="s">
        <v>544</v>
      </c>
      <c r="L3861" s="1" t="s">
        <v>8772</v>
      </c>
      <c r="M3861" s="1" t="s">
        <v>23763</v>
      </c>
    </row>
    <row r="3862">
      <c r="A3862" s="1" t="s">
        <v>23764</v>
      </c>
      <c r="B3862" s="1" t="s">
        <v>6</v>
      </c>
      <c r="C3862" s="1" t="s">
        <v>4559</v>
      </c>
      <c r="D3862" s="1"/>
      <c r="E3862" s="1" t="s">
        <v>11018</v>
      </c>
      <c r="F3862" s="1" t="s">
        <v>23765</v>
      </c>
      <c r="G3862" s="1" t="s">
        <v>8513</v>
      </c>
      <c r="H3862" s="1" t="s">
        <v>8521</v>
      </c>
      <c r="I3862" s="1">
        <v>1999.0</v>
      </c>
      <c r="J3862" s="1" t="s">
        <v>8507</v>
      </c>
      <c r="K3862" s="1" t="s">
        <v>4560</v>
      </c>
      <c r="L3862" s="1" t="s">
        <v>8948</v>
      </c>
      <c r="M3862" s="1" t="s">
        <v>23766</v>
      </c>
    </row>
    <row r="3863">
      <c r="A3863" s="1" t="s">
        <v>23767</v>
      </c>
      <c r="B3863" s="1" t="s">
        <v>6</v>
      </c>
      <c r="C3863" s="1" t="s">
        <v>4561</v>
      </c>
      <c r="D3863" s="1"/>
      <c r="E3863" s="1" t="s">
        <v>23768</v>
      </c>
      <c r="F3863" s="1" t="s">
        <v>23769</v>
      </c>
      <c r="G3863" s="1" t="s">
        <v>11347</v>
      </c>
      <c r="H3863" s="1" t="s">
        <v>21866</v>
      </c>
      <c r="I3863" s="1">
        <v>2016.0</v>
      </c>
      <c r="J3863" s="1" t="s">
        <v>8613</v>
      </c>
      <c r="K3863" s="1" t="s">
        <v>618</v>
      </c>
      <c r="L3863" s="1" t="s">
        <v>12100</v>
      </c>
      <c r="M3863" s="1" t="s">
        <v>23770</v>
      </c>
    </row>
    <row r="3864">
      <c r="A3864" s="1" t="s">
        <v>23771</v>
      </c>
      <c r="B3864" s="1" t="s">
        <v>6</v>
      </c>
      <c r="C3864" s="1" t="s">
        <v>4562</v>
      </c>
      <c r="D3864" s="1"/>
      <c r="E3864" s="1" t="s">
        <v>23772</v>
      </c>
      <c r="F3864" s="1" t="s">
        <v>23773</v>
      </c>
      <c r="G3864" s="1" t="s">
        <v>8545</v>
      </c>
      <c r="H3864" s="1" t="s">
        <v>12097</v>
      </c>
      <c r="I3864" s="1">
        <v>2013.0</v>
      </c>
      <c r="J3864" s="1" t="s">
        <v>8547</v>
      </c>
      <c r="K3864" s="1" t="s">
        <v>540</v>
      </c>
      <c r="L3864" s="1" t="s">
        <v>8626</v>
      </c>
      <c r="M3864" s="1" t="s">
        <v>23774</v>
      </c>
    </row>
    <row r="3865">
      <c r="A3865" s="1" t="s">
        <v>23775</v>
      </c>
      <c r="B3865" s="1" t="s">
        <v>6</v>
      </c>
      <c r="C3865" s="1" t="s">
        <v>4563</v>
      </c>
      <c r="D3865" s="1"/>
      <c r="E3865" s="1" t="s">
        <v>23776</v>
      </c>
      <c r="F3865" s="1" t="s">
        <v>23777</v>
      </c>
      <c r="H3865" s="1" t="s">
        <v>23778</v>
      </c>
      <c r="I3865" s="1">
        <v>2010.0</v>
      </c>
      <c r="J3865" s="1" t="s">
        <v>8547</v>
      </c>
      <c r="K3865" s="1" t="s">
        <v>589</v>
      </c>
      <c r="L3865" s="1" t="s">
        <v>8501</v>
      </c>
      <c r="M3865" s="1" t="s">
        <v>23779</v>
      </c>
    </row>
    <row r="3866">
      <c r="A3866" s="1" t="s">
        <v>23780</v>
      </c>
      <c r="B3866" s="1" t="s">
        <v>7</v>
      </c>
      <c r="C3866" s="1" t="s">
        <v>4564</v>
      </c>
      <c r="F3866" s="1" t="s">
        <v>23781</v>
      </c>
      <c r="G3866" s="1" t="s">
        <v>8545</v>
      </c>
      <c r="H3866" s="1" t="s">
        <v>9601</v>
      </c>
      <c r="I3866" s="1">
        <v>2015.0</v>
      </c>
      <c r="J3866" s="1" t="s">
        <v>8547</v>
      </c>
      <c r="K3866" s="1" t="s">
        <v>536</v>
      </c>
      <c r="L3866" s="1" t="s">
        <v>20416</v>
      </c>
      <c r="M3866" s="1" t="s">
        <v>23782</v>
      </c>
    </row>
    <row r="3867">
      <c r="A3867" s="1" t="s">
        <v>23783</v>
      </c>
      <c r="B3867" s="1" t="s">
        <v>7</v>
      </c>
      <c r="C3867" s="1" t="s">
        <v>4565</v>
      </c>
      <c r="F3867" s="1" t="s">
        <v>23784</v>
      </c>
      <c r="G3867" s="1" t="s">
        <v>8545</v>
      </c>
      <c r="H3867" s="1" t="s">
        <v>11755</v>
      </c>
      <c r="I3867" s="1">
        <v>2014.0</v>
      </c>
      <c r="J3867" s="1" t="s">
        <v>8547</v>
      </c>
      <c r="K3867" s="1" t="s">
        <v>536</v>
      </c>
      <c r="L3867" s="1" t="s">
        <v>20416</v>
      </c>
      <c r="M3867" s="1" t="s">
        <v>23785</v>
      </c>
    </row>
    <row r="3868">
      <c r="A3868" s="1" t="s">
        <v>23786</v>
      </c>
      <c r="B3868" s="1" t="s">
        <v>6</v>
      </c>
      <c r="C3868" s="1" t="s">
        <v>4566</v>
      </c>
      <c r="D3868" s="1"/>
      <c r="E3868" s="1" t="s">
        <v>23787</v>
      </c>
      <c r="F3868" s="1" t="s">
        <v>23788</v>
      </c>
      <c r="G3868" s="1" t="s">
        <v>8611</v>
      </c>
      <c r="H3868" s="1" t="s">
        <v>9361</v>
      </c>
      <c r="I3868" s="1">
        <v>2017.0</v>
      </c>
      <c r="J3868" s="1" t="s">
        <v>8547</v>
      </c>
      <c r="K3868" s="1" t="s">
        <v>1204</v>
      </c>
      <c r="L3868" s="1" t="s">
        <v>8709</v>
      </c>
      <c r="M3868" s="1" t="s">
        <v>23789</v>
      </c>
    </row>
    <row r="3869">
      <c r="A3869" s="1" t="s">
        <v>23790</v>
      </c>
      <c r="B3869" s="1" t="s">
        <v>7</v>
      </c>
      <c r="C3869" s="1" t="s">
        <v>4567</v>
      </c>
      <c r="F3869" s="1" t="s">
        <v>23791</v>
      </c>
      <c r="G3869" s="1" t="s">
        <v>8545</v>
      </c>
      <c r="H3869" s="1" t="s">
        <v>8965</v>
      </c>
      <c r="I3869" s="1">
        <v>2010.0</v>
      </c>
      <c r="J3869" s="1" t="s">
        <v>8547</v>
      </c>
      <c r="K3869" s="1" t="s">
        <v>536</v>
      </c>
      <c r="L3869" s="1" t="s">
        <v>9779</v>
      </c>
      <c r="M3869" s="1" t="s">
        <v>23792</v>
      </c>
    </row>
    <row r="3870">
      <c r="A3870" s="1" t="s">
        <v>23793</v>
      </c>
      <c r="B3870" s="1" t="s">
        <v>6</v>
      </c>
      <c r="C3870" s="1" t="s">
        <v>4568</v>
      </c>
      <c r="D3870" s="1"/>
      <c r="E3870" s="1" t="s">
        <v>23794</v>
      </c>
      <c r="F3870" s="1" t="s">
        <v>23795</v>
      </c>
      <c r="G3870" s="1" t="s">
        <v>9478</v>
      </c>
      <c r="H3870" s="1" t="s">
        <v>12535</v>
      </c>
      <c r="I3870" s="1">
        <v>1981.0</v>
      </c>
      <c r="J3870" s="1" t="s">
        <v>8613</v>
      </c>
      <c r="K3870" s="1" t="s">
        <v>673</v>
      </c>
      <c r="L3870" s="1" t="s">
        <v>8724</v>
      </c>
      <c r="M3870" s="1" t="s">
        <v>23796</v>
      </c>
    </row>
    <row r="3871">
      <c r="A3871" s="1" t="s">
        <v>23797</v>
      </c>
      <c r="B3871" s="1" t="s">
        <v>7</v>
      </c>
      <c r="C3871" s="1" t="s">
        <v>4569</v>
      </c>
      <c r="F3871" s="1" t="s">
        <v>23798</v>
      </c>
      <c r="G3871" s="1" t="s">
        <v>23799</v>
      </c>
      <c r="H3871" s="1" t="s">
        <v>17217</v>
      </c>
      <c r="I3871" s="1">
        <v>2013.0</v>
      </c>
      <c r="J3871" s="1" t="s">
        <v>8547</v>
      </c>
      <c r="K3871" s="1" t="s">
        <v>536</v>
      </c>
      <c r="L3871" s="1" t="s">
        <v>8788</v>
      </c>
      <c r="M3871" s="1" t="s">
        <v>23800</v>
      </c>
    </row>
    <row r="3872">
      <c r="A3872" s="1" t="s">
        <v>23801</v>
      </c>
      <c r="B3872" s="1" t="s">
        <v>7</v>
      </c>
      <c r="C3872" s="1" t="s">
        <v>4570</v>
      </c>
      <c r="F3872" s="1" t="s">
        <v>23802</v>
      </c>
      <c r="G3872" s="1" t="s">
        <v>8638</v>
      </c>
      <c r="H3872" s="1" t="s">
        <v>8540</v>
      </c>
      <c r="I3872" s="1">
        <v>2010.0</v>
      </c>
      <c r="J3872" s="1" t="s">
        <v>8547</v>
      </c>
      <c r="K3872" s="1" t="s">
        <v>536</v>
      </c>
      <c r="L3872" s="1" t="s">
        <v>23803</v>
      </c>
      <c r="M3872" s="1" t="s">
        <v>23804</v>
      </c>
    </row>
    <row r="3873">
      <c r="A3873" s="1" t="s">
        <v>23805</v>
      </c>
      <c r="B3873" s="1" t="s">
        <v>6</v>
      </c>
      <c r="C3873" s="1" t="s">
        <v>4571</v>
      </c>
      <c r="D3873" s="1"/>
      <c r="E3873" s="1" t="s">
        <v>23806</v>
      </c>
      <c r="F3873" s="1" t="s">
        <v>23807</v>
      </c>
      <c r="G3873" s="1" t="s">
        <v>8545</v>
      </c>
      <c r="H3873" s="1" t="s">
        <v>9220</v>
      </c>
      <c r="I3873" s="1">
        <v>2009.0</v>
      </c>
      <c r="J3873" s="1" t="s">
        <v>8547</v>
      </c>
      <c r="K3873" s="1" t="s">
        <v>610</v>
      </c>
      <c r="L3873" s="1" t="s">
        <v>10260</v>
      </c>
      <c r="M3873" s="1" t="s">
        <v>23808</v>
      </c>
    </row>
    <row r="3874">
      <c r="A3874" s="1" t="s">
        <v>23809</v>
      </c>
      <c r="B3874" s="1" t="s">
        <v>6</v>
      </c>
      <c r="C3874" s="1" t="s">
        <v>4572</v>
      </c>
      <c r="D3874" s="1"/>
      <c r="E3874" s="1" t="s">
        <v>19211</v>
      </c>
      <c r="F3874" s="1" t="s">
        <v>23810</v>
      </c>
      <c r="G3874" s="1" t="s">
        <v>8545</v>
      </c>
      <c r="H3874" s="1" t="s">
        <v>9287</v>
      </c>
      <c r="I3874" s="1">
        <v>2004.0</v>
      </c>
      <c r="J3874" s="1" t="s">
        <v>8547</v>
      </c>
      <c r="K3874" s="1" t="s">
        <v>1152</v>
      </c>
      <c r="L3874" s="1" t="s">
        <v>10323</v>
      </c>
      <c r="M3874" s="1" t="s">
        <v>23811</v>
      </c>
    </row>
    <row r="3875">
      <c r="A3875" s="1" t="s">
        <v>23812</v>
      </c>
      <c r="B3875" s="1" t="s">
        <v>6</v>
      </c>
      <c r="C3875" s="1" t="s">
        <v>4573</v>
      </c>
      <c r="D3875" s="1"/>
      <c r="E3875" s="1" t="s">
        <v>23813</v>
      </c>
      <c r="F3875" s="1" t="s">
        <v>23814</v>
      </c>
      <c r="G3875" s="1" t="s">
        <v>8545</v>
      </c>
      <c r="H3875" s="1" t="s">
        <v>8980</v>
      </c>
      <c r="I3875" s="1">
        <v>2005.0</v>
      </c>
      <c r="J3875" s="1" t="s">
        <v>8613</v>
      </c>
      <c r="K3875" s="1" t="s">
        <v>710</v>
      </c>
      <c r="L3875" s="1" t="s">
        <v>8709</v>
      </c>
      <c r="M3875" s="1" t="s">
        <v>23815</v>
      </c>
    </row>
    <row r="3876">
      <c r="A3876" s="1" t="s">
        <v>23816</v>
      </c>
      <c r="B3876" s="1" t="s">
        <v>6</v>
      </c>
      <c r="C3876" s="1" t="s">
        <v>4574</v>
      </c>
      <c r="D3876" s="1"/>
      <c r="E3876" s="1" t="s">
        <v>14070</v>
      </c>
      <c r="F3876" s="1" t="s">
        <v>23817</v>
      </c>
      <c r="G3876" s="1" t="s">
        <v>8545</v>
      </c>
      <c r="H3876" s="1" t="s">
        <v>9017</v>
      </c>
      <c r="I3876" s="1">
        <v>2005.0</v>
      </c>
      <c r="J3876" s="1" t="s">
        <v>8547</v>
      </c>
      <c r="K3876" s="1" t="s">
        <v>720</v>
      </c>
      <c r="L3876" s="1" t="s">
        <v>9215</v>
      </c>
      <c r="M3876" s="1" t="s">
        <v>23818</v>
      </c>
    </row>
    <row r="3877">
      <c r="A3877" s="1" t="s">
        <v>23819</v>
      </c>
      <c r="B3877" s="1" t="s">
        <v>6</v>
      </c>
      <c r="C3877" s="1" t="s">
        <v>4575</v>
      </c>
      <c r="D3877" s="1"/>
      <c r="E3877" s="1" t="s">
        <v>20132</v>
      </c>
      <c r="F3877" s="1" t="s">
        <v>23820</v>
      </c>
      <c r="G3877" s="1" t="s">
        <v>8545</v>
      </c>
      <c r="H3877" s="1" t="s">
        <v>9860</v>
      </c>
      <c r="I3877" s="1">
        <v>1989.0</v>
      </c>
      <c r="J3877" s="1" t="s">
        <v>8613</v>
      </c>
      <c r="K3877" s="1" t="s">
        <v>3975</v>
      </c>
      <c r="L3877" s="1" t="s">
        <v>9892</v>
      </c>
      <c r="M3877" s="1" t="s">
        <v>23821</v>
      </c>
    </row>
    <row r="3878">
      <c r="A3878" s="1" t="s">
        <v>23822</v>
      </c>
      <c r="B3878" s="1" t="s">
        <v>7</v>
      </c>
      <c r="C3878" s="1" t="s">
        <v>4576</v>
      </c>
      <c r="F3878" s="1" t="s">
        <v>23823</v>
      </c>
      <c r="H3878" s="1" t="s">
        <v>18346</v>
      </c>
      <c r="I3878" s="1">
        <v>2015.0</v>
      </c>
      <c r="J3878" s="1" t="s">
        <v>8613</v>
      </c>
      <c r="K3878" s="1" t="s">
        <v>536</v>
      </c>
      <c r="L3878" s="1" t="s">
        <v>9299</v>
      </c>
      <c r="M3878" s="1" t="s">
        <v>23824</v>
      </c>
    </row>
    <row r="3879">
      <c r="A3879" s="1" t="s">
        <v>23825</v>
      </c>
      <c r="B3879" s="1" t="s">
        <v>7</v>
      </c>
      <c r="C3879" s="1" t="s">
        <v>4577</v>
      </c>
      <c r="G3879" s="1" t="s">
        <v>8513</v>
      </c>
      <c r="H3879" s="1" t="s">
        <v>9981</v>
      </c>
      <c r="I3879" s="1">
        <v>2018.0</v>
      </c>
      <c r="J3879" s="1" t="s">
        <v>8547</v>
      </c>
      <c r="K3879" s="1" t="s">
        <v>571</v>
      </c>
      <c r="L3879" s="1" t="s">
        <v>8852</v>
      </c>
      <c r="M3879" s="1" t="s">
        <v>23826</v>
      </c>
    </row>
    <row r="3880">
      <c r="A3880" s="1" t="s">
        <v>23827</v>
      </c>
      <c r="B3880" s="1" t="s">
        <v>6</v>
      </c>
      <c r="C3880" s="1" t="s">
        <v>4578</v>
      </c>
      <c r="D3880" s="1"/>
      <c r="E3880" s="1" t="s">
        <v>23828</v>
      </c>
      <c r="F3880" s="1" t="s">
        <v>23829</v>
      </c>
      <c r="G3880" s="1" t="s">
        <v>8513</v>
      </c>
      <c r="H3880" s="1" t="s">
        <v>19546</v>
      </c>
      <c r="I3880" s="1">
        <v>2020.0</v>
      </c>
      <c r="J3880" s="1" t="s">
        <v>8493</v>
      </c>
      <c r="K3880" s="1" t="s">
        <v>2798</v>
      </c>
      <c r="L3880" s="1" t="s">
        <v>8646</v>
      </c>
      <c r="M3880" s="1" t="s">
        <v>23830</v>
      </c>
    </row>
    <row r="3881">
      <c r="A3881" s="1" t="s">
        <v>23831</v>
      </c>
      <c r="B3881" s="1" t="s">
        <v>6</v>
      </c>
      <c r="C3881" s="1" t="s">
        <v>4579</v>
      </c>
      <c r="D3881" s="1"/>
      <c r="E3881" s="1" t="s">
        <v>23832</v>
      </c>
      <c r="G3881" s="1" t="s">
        <v>9043</v>
      </c>
      <c r="H3881" s="1" t="s">
        <v>9240</v>
      </c>
      <c r="I3881" s="1">
        <v>2020.0</v>
      </c>
      <c r="J3881" s="1" t="s">
        <v>8680</v>
      </c>
      <c r="K3881" s="1" t="s">
        <v>775</v>
      </c>
      <c r="L3881" s="1" t="s">
        <v>8663</v>
      </c>
      <c r="M3881" s="1" t="s">
        <v>23833</v>
      </c>
    </row>
    <row r="3882">
      <c r="A3882" s="1" t="s">
        <v>23834</v>
      </c>
      <c r="B3882" s="1" t="s">
        <v>7</v>
      </c>
      <c r="C3882" s="1" t="s">
        <v>4580</v>
      </c>
      <c r="F3882" s="1" t="s">
        <v>23835</v>
      </c>
      <c r="G3882" s="1" t="s">
        <v>9223</v>
      </c>
      <c r="H3882" s="1" t="s">
        <v>13253</v>
      </c>
      <c r="I3882" s="1">
        <v>2016.0</v>
      </c>
      <c r="J3882" s="1" t="s">
        <v>8680</v>
      </c>
      <c r="K3882" s="1" t="s">
        <v>526</v>
      </c>
      <c r="L3882" s="1" t="s">
        <v>10380</v>
      </c>
      <c r="M3882" s="1" t="s">
        <v>23836</v>
      </c>
    </row>
    <row r="3883">
      <c r="A3883" s="1" t="s">
        <v>23837</v>
      </c>
      <c r="B3883" s="1" t="s">
        <v>6</v>
      </c>
      <c r="C3883" s="1" t="s">
        <v>4581</v>
      </c>
      <c r="D3883" s="1"/>
      <c r="E3883" s="1" t="s">
        <v>23838</v>
      </c>
      <c r="F3883" s="1" t="s">
        <v>23839</v>
      </c>
      <c r="G3883" s="1" t="s">
        <v>17409</v>
      </c>
      <c r="H3883" s="1" t="s">
        <v>14501</v>
      </c>
      <c r="I3883" s="1">
        <v>2018.0</v>
      </c>
      <c r="J3883" s="1" t="s">
        <v>8493</v>
      </c>
      <c r="K3883" s="1" t="s">
        <v>599</v>
      </c>
      <c r="L3883" s="1" t="s">
        <v>8724</v>
      </c>
      <c r="M3883" s="1" t="s">
        <v>23840</v>
      </c>
    </row>
    <row r="3884">
      <c r="A3884" s="1" t="s">
        <v>23841</v>
      </c>
      <c r="B3884" s="1" t="s">
        <v>6</v>
      </c>
      <c r="C3884" s="1" t="s">
        <v>4582</v>
      </c>
      <c r="D3884" s="1"/>
      <c r="E3884" s="1" t="s">
        <v>23842</v>
      </c>
      <c r="F3884" s="1" t="s">
        <v>23843</v>
      </c>
      <c r="G3884" s="1" t="s">
        <v>8545</v>
      </c>
      <c r="H3884" s="1" t="s">
        <v>9869</v>
      </c>
      <c r="I3884" s="1">
        <v>2017.0</v>
      </c>
      <c r="J3884" s="1" t="s">
        <v>8613</v>
      </c>
      <c r="K3884" s="1" t="s">
        <v>1410</v>
      </c>
      <c r="L3884" s="1" t="s">
        <v>8501</v>
      </c>
      <c r="M3884" s="1" t="s">
        <v>23844</v>
      </c>
    </row>
    <row r="3885">
      <c r="A3885" s="1" t="s">
        <v>23845</v>
      </c>
      <c r="B3885" s="1" t="s">
        <v>6</v>
      </c>
      <c r="C3885" s="1" t="s">
        <v>4583</v>
      </c>
      <c r="D3885" s="1"/>
      <c r="E3885" s="1" t="s">
        <v>23846</v>
      </c>
      <c r="F3885" s="1" t="s">
        <v>23847</v>
      </c>
      <c r="G3885" s="1" t="s">
        <v>8545</v>
      </c>
      <c r="H3885" s="1" t="s">
        <v>17169</v>
      </c>
      <c r="I3885" s="1">
        <v>2019.0</v>
      </c>
      <c r="J3885" s="1" t="s">
        <v>8547</v>
      </c>
      <c r="K3885" s="1" t="s">
        <v>876</v>
      </c>
      <c r="L3885" s="1" t="s">
        <v>8681</v>
      </c>
      <c r="M3885" s="1" t="s">
        <v>23848</v>
      </c>
    </row>
    <row r="3886">
      <c r="A3886" s="1" t="s">
        <v>23849</v>
      </c>
      <c r="B3886" s="1" t="s">
        <v>6</v>
      </c>
      <c r="C3886" s="1" t="s">
        <v>4584</v>
      </c>
      <c r="D3886" s="1"/>
      <c r="E3886" s="1" t="s">
        <v>19094</v>
      </c>
      <c r="F3886" s="1" t="s">
        <v>23850</v>
      </c>
      <c r="G3886" s="1" t="s">
        <v>8545</v>
      </c>
      <c r="H3886" s="1" t="s">
        <v>15988</v>
      </c>
      <c r="I3886" s="1">
        <v>2020.0</v>
      </c>
      <c r="J3886" s="1" t="s">
        <v>8493</v>
      </c>
      <c r="K3886" s="1" t="s">
        <v>896</v>
      </c>
      <c r="L3886" s="1" t="s">
        <v>9327</v>
      </c>
      <c r="M3886" s="1" t="s">
        <v>23851</v>
      </c>
    </row>
    <row r="3887">
      <c r="A3887" s="1" t="s">
        <v>23852</v>
      </c>
      <c r="B3887" s="1" t="s">
        <v>6</v>
      </c>
      <c r="C3887" s="1" t="s">
        <v>4585</v>
      </c>
      <c r="D3887" s="1"/>
      <c r="E3887" s="1" t="s">
        <v>10331</v>
      </c>
      <c r="F3887" s="1" t="s">
        <v>23853</v>
      </c>
      <c r="G3887" s="1" t="s">
        <v>8990</v>
      </c>
      <c r="H3887" s="1" t="s">
        <v>11567</v>
      </c>
      <c r="I3887" s="1">
        <v>2018.0</v>
      </c>
      <c r="J3887" s="1" t="s">
        <v>8493</v>
      </c>
      <c r="K3887" s="1" t="s">
        <v>1005</v>
      </c>
      <c r="L3887" s="1" t="s">
        <v>9641</v>
      </c>
      <c r="M3887" s="1" t="s">
        <v>23854</v>
      </c>
    </row>
    <row r="3888">
      <c r="A3888" s="1" t="s">
        <v>23855</v>
      </c>
      <c r="B3888" s="1" t="s">
        <v>6</v>
      </c>
      <c r="C3888" s="1" t="s">
        <v>4586</v>
      </c>
      <c r="D3888" s="1"/>
      <c r="E3888" s="1" t="s">
        <v>23856</v>
      </c>
      <c r="F3888" s="1" t="s">
        <v>23857</v>
      </c>
      <c r="G3888" s="1" t="s">
        <v>8611</v>
      </c>
      <c r="H3888" s="1" t="s">
        <v>13686</v>
      </c>
      <c r="I3888" s="1">
        <v>2018.0</v>
      </c>
      <c r="J3888" s="1" t="s">
        <v>8493</v>
      </c>
      <c r="K3888" s="1" t="s">
        <v>550</v>
      </c>
      <c r="L3888" s="1" t="s">
        <v>8858</v>
      </c>
      <c r="M3888" s="1" t="s">
        <v>23858</v>
      </c>
    </row>
    <row r="3889">
      <c r="A3889" s="1" t="s">
        <v>23859</v>
      </c>
      <c r="B3889" s="1" t="s">
        <v>6</v>
      </c>
      <c r="C3889" s="1" t="s">
        <v>4587</v>
      </c>
      <c r="D3889" s="1"/>
      <c r="E3889" s="1" t="s">
        <v>9375</v>
      </c>
      <c r="F3889" s="1" t="s">
        <v>23860</v>
      </c>
      <c r="G3889" s="1" t="s">
        <v>8513</v>
      </c>
      <c r="H3889" s="1" t="s">
        <v>23861</v>
      </c>
      <c r="I3889" s="1">
        <v>2019.0</v>
      </c>
      <c r="J3889" s="1" t="s">
        <v>8680</v>
      </c>
      <c r="K3889" s="1" t="s">
        <v>666</v>
      </c>
      <c r="L3889" s="1" t="s">
        <v>9104</v>
      </c>
      <c r="M3889" s="1" t="s">
        <v>23862</v>
      </c>
    </row>
    <row r="3890">
      <c r="A3890" s="1" t="s">
        <v>23863</v>
      </c>
      <c r="B3890" s="1" t="s">
        <v>6</v>
      </c>
      <c r="C3890" s="1" t="s">
        <v>4588</v>
      </c>
      <c r="D3890" s="1"/>
      <c r="E3890" s="1" t="s">
        <v>9375</v>
      </c>
      <c r="F3890" s="1" t="s">
        <v>23864</v>
      </c>
      <c r="G3890" s="1" t="s">
        <v>8513</v>
      </c>
      <c r="H3890" s="1" t="s">
        <v>9438</v>
      </c>
      <c r="I3890" s="1">
        <v>2020.0</v>
      </c>
      <c r="J3890" s="1" t="s">
        <v>8680</v>
      </c>
      <c r="K3890" s="1" t="s">
        <v>1134</v>
      </c>
      <c r="L3890" s="1" t="s">
        <v>9104</v>
      </c>
      <c r="M3890" s="1" t="s">
        <v>23865</v>
      </c>
    </row>
    <row r="3891">
      <c r="A3891" s="1" t="s">
        <v>23866</v>
      </c>
      <c r="B3891" s="1" t="s">
        <v>7</v>
      </c>
      <c r="C3891" s="1" t="s">
        <v>4589</v>
      </c>
      <c r="F3891" s="1" t="s">
        <v>23867</v>
      </c>
      <c r="G3891" s="1" t="s">
        <v>8513</v>
      </c>
      <c r="H3891" s="1" t="s">
        <v>16105</v>
      </c>
      <c r="I3891" s="1">
        <v>2019.0</v>
      </c>
      <c r="J3891" s="1" t="s">
        <v>8680</v>
      </c>
      <c r="K3891" s="1" t="s">
        <v>536</v>
      </c>
      <c r="L3891" s="1" t="s">
        <v>9666</v>
      </c>
      <c r="M3891" s="1" t="s">
        <v>23868</v>
      </c>
    </row>
    <row r="3892">
      <c r="A3892" s="1" t="s">
        <v>23869</v>
      </c>
      <c r="B3892" s="1" t="s">
        <v>6</v>
      </c>
      <c r="C3892" s="1" t="s">
        <v>4590</v>
      </c>
      <c r="D3892" s="1"/>
      <c r="E3892" s="1" t="s">
        <v>23870</v>
      </c>
      <c r="F3892" s="1" t="s">
        <v>23871</v>
      </c>
      <c r="G3892" s="1" t="s">
        <v>8513</v>
      </c>
      <c r="H3892" s="1" t="s">
        <v>8882</v>
      </c>
      <c r="I3892" s="1">
        <v>2018.0</v>
      </c>
      <c r="J3892" s="1" t="s">
        <v>8493</v>
      </c>
      <c r="K3892" s="1" t="s">
        <v>552</v>
      </c>
      <c r="L3892" s="1" t="s">
        <v>9836</v>
      </c>
      <c r="M3892" s="1" t="s">
        <v>23872</v>
      </c>
    </row>
    <row r="3893">
      <c r="A3893" s="1" t="s">
        <v>23873</v>
      </c>
      <c r="B3893" s="1" t="s">
        <v>6</v>
      </c>
      <c r="C3893" s="1" t="s">
        <v>4591</v>
      </c>
      <c r="D3893" s="1"/>
      <c r="E3893" s="1" t="s">
        <v>23874</v>
      </c>
      <c r="F3893" s="1" t="s">
        <v>23875</v>
      </c>
      <c r="G3893" s="1" t="s">
        <v>8545</v>
      </c>
      <c r="H3893" s="1" t="s">
        <v>10069</v>
      </c>
      <c r="I3893" s="1">
        <v>2019.0</v>
      </c>
      <c r="J3893" s="1" t="s">
        <v>8613</v>
      </c>
      <c r="K3893" s="1" t="s">
        <v>896</v>
      </c>
      <c r="L3893" s="1" t="s">
        <v>8620</v>
      </c>
      <c r="M3893" s="1" t="s">
        <v>23876</v>
      </c>
    </row>
    <row r="3894">
      <c r="A3894" s="1" t="s">
        <v>23877</v>
      </c>
      <c r="B3894" s="1" t="s">
        <v>6</v>
      </c>
      <c r="C3894" s="1" t="s">
        <v>4592</v>
      </c>
      <c r="D3894" s="1"/>
      <c r="E3894" s="1" t="s">
        <v>23878</v>
      </c>
      <c r="F3894" s="1" t="s">
        <v>23879</v>
      </c>
      <c r="G3894" s="1" t="s">
        <v>8534</v>
      </c>
      <c r="H3894" s="1" t="s">
        <v>15457</v>
      </c>
      <c r="I3894" s="1">
        <v>2018.0</v>
      </c>
      <c r="J3894" s="1" t="s">
        <v>8547</v>
      </c>
      <c r="K3894" s="1" t="s">
        <v>620</v>
      </c>
      <c r="L3894" s="1" t="s">
        <v>8724</v>
      </c>
      <c r="M3894" s="1" t="s">
        <v>23880</v>
      </c>
    </row>
    <row r="3895">
      <c r="A3895" s="1" t="s">
        <v>23881</v>
      </c>
      <c r="B3895" s="1" t="s">
        <v>7</v>
      </c>
      <c r="C3895" s="1" t="s">
        <v>4593</v>
      </c>
      <c r="F3895" s="1" t="s">
        <v>23882</v>
      </c>
      <c r="G3895" s="1" t="s">
        <v>8611</v>
      </c>
      <c r="H3895" s="1" t="s">
        <v>23883</v>
      </c>
      <c r="I3895" s="1">
        <v>2017.0</v>
      </c>
      <c r="J3895" s="1" t="s">
        <v>8493</v>
      </c>
      <c r="K3895" s="1" t="s">
        <v>526</v>
      </c>
      <c r="L3895" s="1" t="s">
        <v>11720</v>
      </c>
      <c r="M3895" s="1" t="s">
        <v>23884</v>
      </c>
    </row>
    <row r="3896">
      <c r="A3896" s="1" t="s">
        <v>23885</v>
      </c>
      <c r="B3896" s="1" t="s">
        <v>7</v>
      </c>
      <c r="C3896" s="1" t="s">
        <v>4594</v>
      </c>
      <c r="G3896" s="1" t="s">
        <v>8611</v>
      </c>
      <c r="H3896" s="1" t="s">
        <v>10212</v>
      </c>
      <c r="I3896" s="1">
        <v>2020.0</v>
      </c>
      <c r="J3896" s="1" t="s">
        <v>8493</v>
      </c>
      <c r="K3896" s="1" t="s">
        <v>628</v>
      </c>
      <c r="L3896" s="1" t="s">
        <v>11720</v>
      </c>
      <c r="M3896" s="1" t="s">
        <v>23886</v>
      </c>
    </row>
    <row r="3897">
      <c r="A3897" s="1" t="s">
        <v>23887</v>
      </c>
      <c r="B3897" s="1" t="s">
        <v>6</v>
      </c>
      <c r="C3897" s="1" t="s">
        <v>4595</v>
      </c>
      <c r="D3897" s="1"/>
      <c r="E3897" s="1" t="s">
        <v>23888</v>
      </c>
      <c r="F3897" s="1" t="s">
        <v>23889</v>
      </c>
      <c r="G3897" s="1" t="s">
        <v>23890</v>
      </c>
      <c r="H3897" s="1" t="s">
        <v>10827</v>
      </c>
      <c r="I3897" s="1">
        <v>2013.0</v>
      </c>
      <c r="J3897" s="1" t="s">
        <v>8507</v>
      </c>
      <c r="K3897" s="1" t="s">
        <v>587</v>
      </c>
      <c r="L3897" s="1" t="s">
        <v>9174</v>
      </c>
      <c r="M3897" s="1" t="s">
        <v>23891</v>
      </c>
    </row>
    <row r="3898">
      <c r="A3898" s="1" t="s">
        <v>23892</v>
      </c>
      <c r="B3898" s="1" t="s">
        <v>7</v>
      </c>
      <c r="C3898" s="1" t="s">
        <v>4596</v>
      </c>
      <c r="D3898" s="1"/>
      <c r="E3898" s="1" t="s">
        <v>23893</v>
      </c>
      <c r="F3898" s="1" t="s">
        <v>23894</v>
      </c>
      <c r="G3898" s="1" t="s">
        <v>8655</v>
      </c>
      <c r="H3898" s="1" t="s">
        <v>9006</v>
      </c>
      <c r="I3898" s="1">
        <v>2017.0</v>
      </c>
      <c r="J3898" s="1" t="s">
        <v>8547</v>
      </c>
      <c r="K3898" s="1" t="s">
        <v>536</v>
      </c>
      <c r="L3898" s="1" t="s">
        <v>9550</v>
      </c>
      <c r="M3898" s="1" t="s">
        <v>23895</v>
      </c>
    </row>
    <row r="3899">
      <c r="A3899" s="1" t="s">
        <v>23896</v>
      </c>
      <c r="B3899" s="1" t="s">
        <v>6</v>
      </c>
      <c r="C3899" s="1" t="s">
        <v>4597</v>
      </c>
      <c r="D3899" s="1"/>
      <c r="E3899" s="1" t="s">
        <v>23897</v>
      </c>
      <c r="F3899" s="1" t="s">
        <v>23898</v>
      </c>
      <c r="G3899" s="1" t="s">
        <v>12684</v>
      </c>
      <c r="H3899" s="1" t="s">
        <v>12820</v>
      </c>
      <c r="I3899" s="1">
        <v>2015.0</v>
      </c>
      <c r="J3899" s="1" t="s">
        <v>8507</v>
      </c>
      <c r="K3899" s="1" t="s">
        <v>894</v>
      </c>
      <c r="L3899" s="1" t="s">
        <v>8772</v>
      </c>
      <c r="M3899" s="1" t="s">
        <v>23899</v>
      </c>
    </row>
    <row r="3900">
      <c r="A3900" s="1" t="s">
        <v>23900</v>
      </c>
      <c r="B3900" s="1" t="s">
        <v>7</v>
      </c>
      <c r="C3900" s="1" t="s">
        <v>4598</v>
      </c>
      <c r="F3900" s="1" t="s">
        <v>23901</v>
      </c>
      <c r="H3900" s="1" t="s">
        <v>8961</v>
      </c>
      <c r="I3900" s="1">
        <v>2018.0</v>
      </c>
      <c r="J3900" s="1" t="s">
        <v>8613</v>
      </c>
      <c r="K3900" s="1" t="s">
        <v>536</v>
      </c>
      <c r="L3900" s="1" t="s">
        <v>23902</v>
      </c>
      <c r="M3900" s="1" t="s">
        <v>23903</v>
      </c>
    </row>
    <row r="3901">
      <c r="A3901" s="1" t="s">
        <v>23904</v>
      </c>
      <c r="B3901" s="1" t="s">
        <v>7</v>
      </c>
      <c r="C3901" s="1" t="s">
        <v>4599</v>
      </c>
      <c r="F3901" s="1" t="s">
        <v>23905</v>
      </c>
      <c r="G3901" s="1" t="s">
        <v>8513</v>
      </c>
      <c r="H3901" s="1" t="s">
        <v>9001</v>
      </c>
      <c r="I3901" s="1">
        <v>2020.0</v>
      </c>
      <c r="J3901" s="1" t="s">
        <v>8613</v>
      </c>
      <c r="K3901" s="1" t="s">
        <v>526</v>
      </c>
      <c r="L3901" s="1" t="s">
        <v>8668</v>
      </c>
      <c r="M3901" s="1" t="s">
        <v>23906</v>
      </c>
    </row>
    <row r="3902">
      <c r="A3902" s="1" t="s">
        <v>23907</v>
      </c>
      <c r="B3902" s="1" t="s">
        <v>6</v>
      </c>
      <c r="C3902" s="1" t="s">
        <v>4600</v>
      </c>
      <c r="D3902" s="1"/>
      <c r="E3902" s="1" t="s">
        <v>23908</v>
      </c>
      <c r="F3902" s="1" t="s">
        <v>23909</v>
      </c>
      <c r="G3902" s="1" t="s">
        <v>8545</v>
      </c>
      <c r="H3902" s="1" t="s">
        <v>8521</v>
      </c>
      <c r="I3902" s="1">
        <v>1983.0</v>
      </c>
      <c r="J3902" s="1" t="s">
        <v>8493</v>
      </c>
      <c r="K3902" s="1" t="s">
        <v>1787</v>
      </c>
      <c r="L3902" s="1" t="s">
        <v>8620</v>
      </c>
      <c r="M3902" s="1" t="s">
        <v>23910</v>
      </c>
    </row>
    <row r="3903">
      <c r="A3903" s="1" t="s">
        <v>23911</v>
      </c>
      <c r="B3903" s="1" t="s">
        <v>6</v>
      </c>
      <c r="C3903" s="1" t="s">
        <v>4601</v>
      </c>
      <c r="D3903" s="1"/>
      <c r="E3903" s="1" t="s">
        <v>23912</v>
      </c>
      <c r="F3903" s="1" t="s">
        <v>23913</v>
      </c>
      <c r="G3903" s="1" t="s">
        <v>8545</v>
      </c>
      <c r="H3903" s="1" t="s">
        <v>9287</v>
      </c>
      <c r="I3903" s="1">
        <v>2017.0</v>
      </c>
      <c r="J3903" s="1" t="s">
        <v>8547</v>
      </c>
      <c r="K3903" s="1" t="s">
        <v>546</v>
      </c>
      <c r="L3903" s="1" t="s">
        <v>8681</v>
      </c>
      <c r="M3903" s="1" t="s">
        <v>23914</v>
      </c>
    </row>
    <row r="3904">
      <c r="A3904" s="1" t="s">
        <v>23915</v>
      </c>
      <c r="B3904" s="1" t="s">
        <v>6</v>
      </c>
      <c r="C3904" s="1" t="s">
        <v>4602</v>
      </c>
      <c r="D3904" s="1"/>
      <c r="E3904" s="1" t="s">
        <v>23916</v>
      </c>
      <c r="F3904" s="1" t="s">
        <v>23917</v>
      </c>
      <c r="G3904" s="1" t="s">
        <v>8513</v>
      </c>
      <c r="H3904" s="1" t="s">
        <v>23918</v>
      </c>
      <c r="I3904" s="1">
        <v>2014.0</v>
      </c>
      <c r="J3904" s="1" t="s">
        <v>8515</v>
      </c>
      <c r="K3904" s="1" t="s">
        <v>597</v>
      </c>
      <c r="L3904" s="1" t="s">
        <v>8948</v>
      </c>
      <c r="M3904" s="1" t="s">
        <v>23919</v>
      </c>
    </row>
    <row r="3905">
      <c r="A3905" s="1" t="s">
        <v>23920</v>
      </c>
      <c r="B3905" s="1" t="s">
        <v>6</v>
      </c>
      <c r="C3905" s="1" t="s">
        <v>4603</v>
      </c>
      <c r="D3905" s="1"/>
      <c r="E3905" s="1" t="s">
        <v>23921</v>
      </c>
      <c r="F3905" s="1" t="s">
        <v>23922</v>
      </c>
      <c r="G3905" s="1" t="s">
        <v>8513</v>
      </c>
      <c r="H3905" s="1" t="s">
        <v>12698</v>
      </c>
      <c r="I3905" s="1">
        <v>2016.0</v>
      </c>
      <c r="J3905" s="1" t="s">
        <v>8547</v>
      </c>
      <c r="K3905" s="1" t="s">
        <v>673</v>
      </c>
      <c r="L3905" s="1" t="s">
        <v>8948</v>
      </c>
      <c r="M3905" s="1" t="s">
        <v>23923</v>
      </c>
    </row>
    <row r="3906">
      <c r="A3906" s="1" t="s">
        <v>23924</v>
      </c>
      <c r="B3906" s="1" t="s">
        <v>6</v>
      </c>
      <c r="C3906" s="1" t="s">
        <v>4604</v>
      </c>
      <c r="D3906" s="1"/>
      <c r="E3906" s="1" t="s">
        <v>23925</v>
      </c>
      <c r="F3906" s="1" t="s">
        <v>23926</v>
      </c>
      <c r="G3906" s="1" t="s">
        <v>8513</v>
      </c>
      <c r="H3906" s="1" t="s">
        <v>8690</v>
      </c>
      <c r="I3906" s="1">
        <v>2014.0</v>
      </c>
      <c r="J3906" s="1" t="s">
        <v>8547</v>
      </c>
      <c r="K3906" s="1" t="s">
        <v>803</v>
      </c>
      <c r="L3906" s="1" t="s">
        <v>21976</v>
      </c>
      <c r="M3906" s="1" t="s">
        <v>23927</v>
      </c>
    </row>
    <row r="3907">
      <c r="A3907" s="1" t="s">
        <v>23928</v>
      </c>
      <c r="B3907" s="1" t="s">
        <v>6</v>
      </c>
      <c r="C3907" s="1" t="s">
        <v>4605</v>
      </c>
      <c r="D3907" s="1"/>
      <c r="E3907" s="1" t="s">
        <v>23929</v>
      </c>
      <c r="F3907" s="1" t="s">
        <v>23930</v>
      </c>
      <c r="G3907" s="1" t="s">
        <v>9282</v>
      </c>
      <c r="H3907" s="1" t="s">
        <v>9525</v>
      </c>
      <c r="I3907" s="1">
        <v>2017.0</v>
      </c>
      <c r="J3907" s="1" t="s">
        <v>8493</v>
      </c>
      <c r="K3907" s="1" t="s">
        <v>610</v>
      </c>
      <c r="L3907" s="1" t="s">
        <v>8873</v>
      </c>
      <c r="M3907" s="1" t="s">
        <v>23931</v>
      </c>
    </row>
    <row r="3908">
      <c r="A3908" s="1" t="s">
        <v>23932</v>
      </c>
      <c r="B3908" s="1" t="s">
        <v>7</v>
      </c>
      <c r="C3908" s="1" t="s">
        <v>4606</v>
      </c>
      <c r="F3908" s="1" t="s">
        <v>23933</v>
      </c>
      <c r="H3908" s="1" t="s">
        <v>8787</v>
      </c>
      <c r="I3908" s="1">
        <v>2020.0</v>
      </c>
      <c r="J3908" s="1" t="s">
        <v>8547</v>
      </c>
      <c r="K3908" s="1" t="s">
        <v>536</v>
      </c>
      <c r="L3908" s="1" t="s">
        <v>8847</v>
      </c>
      <c r="M3908" s="1" t="s">
        <v>23934</v>
      </c>
    </row>
    <row r="3909">
      <c r="A3909" s="1" t="s">
        <v>23935</v>
      </c>
      <c r="B3909" s="1" t="s">
        <v>7</v>
      </c>
      <c r="C3909" s="1" t="s">
        <v>4607</v>
      </c>
      <c r="F3909" s="1" t="s">
        <v>23936</v>
      </c>
      <c r="G3909" s="1" t="s">
        <v>8513</v>
      </c>
      <c r="H3909" s="1" t="s">
        <v>12044</v>
      </c>
      <c r="I3909" s="1">
        <v>2018.0</v>
      </c>
      <c r="J3909" s="1" t="s">
        <v>8493</v>
      </c>
      <c r="K3909" s="1" t="s">
        <v>536</v>
      </c>
      <c r="L3909" s="1" t="s">
        <v>23937</v>
      </c>
      <c r="M3909" s="1" t="s">
        <v>23938</v>
      </c>
    </row>
    <row r="3910">
      <c r="A3910" s="1" t="s">
        <v>23939</v>
      </c>
      <c r="B3910" s="1" t="s">
        <v>6</v>
      </c>
      <c r="C3910" s="1" t="s">
        <v>4608</v>
      </c>
      <c r="D3910" s="1"/>
      <c r="E3910" s="1" t="s">
        <v>23940</v>
      </c>
      <c r="F3910" s="1" t="s">
        <v>23941</v>
      </c>
      <c r="G3910" s="1" t="s">
        <v>8545</v>
      </c>
      <c r="H3910" s="1" t="s">
        <v>13957</v>
      </c>
      <c r="I3910" s="1">
        <v>2020.0</v>
      </c>
      <c r="J3910" s="1" t="s">
        <v>8547</v>
      </c>
      <c r="K3910" s="1" t="s">
        <v>563</v>
      </c>
      <c r="L3910" s="1" t="s">
        <v>8772</v>
      </c>
      <c r="M3910" s="1" t="s">
        <v>23942</v>
      </c>
    </row>
    <row r="3911">
      <c r="A3911" s="1" t="s">
        <v>23943</v>
      </c>
      <c r="B3911" s="1" t="s">
        <v>6</v>
      </c>
      <c r="C3911" s="1" t="s">
        <v>4609</v>
      </c>
      <c r="D3911" s="1"/>
      <c r="E3911" s="1" t="s">
        <v>17336</v>
      </c>
      <c r="F3911" s="1" t="s">
        <v>23944</v>
      </c>
      <c r="G3911" s="1" t="s">
        <v>8545</v>
      </c>
      <c r="H3911" s="1" t="s">
        <v>8980</v>
      </c>
      <c r="I3911" s="1">
        <v>2017.0</v>
      </c>
      <c r="J3911" s="1" t="s">
        <v>8547</v>
      </c>
      <c r="K3911" s="1" t="s">
        <v>890</v>
      </c>
      <c r="L3911" s="1" t="s">
        <v>8709</v>
      </c>
      <c r="M3911" s="1" t="s">
        <v>23945</v>
      </c>
    </row>
    <row r="3912">
      <c r="A3912" s="1" t="s">
        <v>23946</v>
      </c>
      <c r="B3912" s="1" t="s">
        <v>6</v>
      </c>
      <c r="C3912" s="1" t="s">
        <v>4610</v>
      </c>
      <c r="D3912" s="1"/>
      <c r="E3912" s="1" t="s">
        <v>23947</v>
      </c>
      <c r="F3912" s="1" t="s">
        <v>23948</v>
      </c>
      <c r="G3912" s="1" t="s">
        <v>8513</v>
      </c>
      <c r="H3912" s="1" t="s">
        <v>12504</v>
      </c>
      <c r="I3912" s="1">
        <v>2020.0</v>
      </c>
      <c r="J3912" s="1" t="s">
        <v>8507</v>
      </c>
      <c r="K3912" s="1" t="s">
        <v>876</v>
      </c>
      <c r="L3912" s="1" t="s">
        <v>8948</v>
      </c>
      <c r="M3912" s="1" t="s">
        <v>23949</v>
      </c>
    </row>
    <row r="3913">
      <c r="A3913" s="1" t="s">
        <v>23950</v>
      </c>
      <c r="B3913" s="1" t="s">
        <v>6</v>
      </c>
      <c r="C3913" s="1" t="s">
        <v>4611</v>
      </c>
      <c r="D3913" s="1"/>
      <c r="E3913" s="1" t="s">
        <v>23951</v>
      </c>
      <c r="F3913" s="1" t="s">
        <v>23952</v>
      </c>
      <c r="G3913" s="1" t="s">
        <v>8545</v>
      </c>
      <c r="H3913" s="1" t="s">
        <v>23953</v>
      </c>
      <c r="I3913" s="1">
        <v>2019.0</v>
      </c>
      <c r="J3913" s="1" t="s">
        <v>8493</v>
      </c>
      <c r="K3913" s="1" t="s">
        <v>4612</v>
      </c>
      <c r="L3913" s="1" t="s">
        <v>8709</v>
      </c>
      <c r="M3913" s="1" t="s">
        <v>23954</v>
      </c>
    </row>
    <row r="3914">
      <c r="A3914" s="1" t="s">
        <v>23955</v>
      </c>
      <c r="B3914" s="1" t="s">
        <v>6</v>
      </c>
      <c r="C3914" s="1" t="s">
        <v>4613</v>
      </c>
      <c r="D3914" s="1"/>
      <c r="E3914" s="1" t="s">
        <v>15872</v>
      </c>
      <c r="F3914" s="1" t="s">
        <v>23956</v>
      </c>
      <c r="G3914" s="1" t="s">
        <v>8545</v>
      </c>
      <c r="H3914" s="1" t="s">
        <v>10663</v>
      </c>
      <c r="I3914" s="1">
        <v>1999.0</v>
      </c>
      <c r="J3914" s="1" t="s">
        <v>8547</v>
      </c>
      <c r="K3914" s="1" t="s">
        <v>3970</v>
      </c>
      <c r="L3914" s="1" t="s">
        <v>8681</v>
      </c>
      <c r="M3914" s="1" t="s">
        <v>23957</v>
      </c>
    </row>
    <row r="3915">
      <c r="A3915" s="1" t="s">
        <v>23958</v>
      </c>
      <c r="B3915" s="1" t="s">
        <v>6</v>
      </c>
      <c r="C3915" s="1" t="s">
        <v>4614</v>
      </c>
      <c r="D3915" s="1"/>
      <c r="E3915" s="1" t="s">
        <v>23959</v>
      </c>
      <c r="F3915" s="1" t="s">
        <v>23960</v>
      </c>
      <c r="G3915" s="1" t="s">
        <v>8611</v>
      </c>
      <c r="H3915" s="1" t="s">
        <v>9292</v>
      </c>
      <c r="I3915" s="1">
        <v>2017.0</v>
      </c>
      <c r="J3915" s="1" t="s">
        <v>8493</v>
      </c>
      <c r="K3915" s="1" t="s">
        <v>550</v>
      </c>
      <c r="L3915" s="1" t="s">
        <v>8663</v>
      </c>
      <c r="M3915" s="1" t="s">
        <v>23961</v>
      </c>
    </row>
    <row r="3916">
      <c r="A3916" s="1" t="s">
        <v>23962</v>
      </c>
      <c r="B3916" s="1" t="s">
        <v>6</v>
      </c>
      <c r="C3916" s="1" t="s">
        <v>4615</v>
      </c>
      <c r="D3916" s="1"/>
      <c r="E3916" s="1" t="s">
        <v>23963</v>
      </c>
      <c r="F3916" s="1" t="s">
        <v>23964</v>
      </c>
      <c r="G3916" s="1" t="s">
        <v>8545</v>
      </c>
      <c r="H3916" s="1" t="s">
        <v>10663</v>
      </c>
      <c r="I3916" s="1">
        <v>2007.0</v>
      </c>
      <c r="J3916" s="1" t="s">
        <v>8547</v>
      </c>
      <c r="K3916" s="1" t="s">
        <v>710</v>
      </c>
      <c r="L3916" s="1" t="s">
        <v>8590</v>
      </c>
      <c r="M3916" s="1" t="s">
        <v>23965</v>
      </c>
    </row>
    <row r="3917">
      <c r="A3917" s="1" t="s">
        <v>23966</v>
      </c>
      <c r="B3917" s="1" t="s">
        <v>6</v>
      </c>
      <c r="C3917" s="1" t="s">
        <v>4616</v>
      </c>
      <c r="D3917" s="1"/>
      <c r="E3917" s="1" t="s">
        <v>23967</v>
      </c>
      <c r="F3917" s="1" t="s">
        <v>23968</v>
      </c>
      <c r="G3917" s="1" t="s">
        <v>8545</v>
      </c>
      <c r="H3917" s="1" t="s">
        <v>9298</v>
      </c>
      <c r="I3917" s="1">
        <v>1974.0</v>
      </c>
      <c r="J3917" s="1" t="s">
        <v>8547</v>
      </c>
      <c r="K3917" s="1" t="s">
        <v>993</v>
      </c>
      <c r="L3917" s="1" t="s">
        <v>9215</v>
      </c>
      <c r="M3917" s="1" t="s">
        <v>23969</v>
      </c>
    </row>
    <row r="3918">
      <c r="A3918" s="1" t="s">
        <v>23970</v>
      </c>
      <c r="B3918" s="1" t="s">
        <v>6</v>
      </c>
      <c r="C3918" s="1" t="s">
        <v>4617</v>
      </c>
      <c r="D3918" s="1"/>
      <c r="E3918" s="1" t="s">
        <v>20775</v>
      </c>
      <c r="F3918" s="1" t="s">
        <v>23971</v>
      </c>
      <c r="G3918" s="1" t="s">
        <v>8611</v>
      </c>
      <c r="H3918" s="1" t="s">
        <v>8521</v>
      </c>
      <c r="I3918" s="1">
        <v>1999.0</v>
      </c>
      <c r="J3918" s="1" t="s">
        <v>8515</v>
      </c>
      <c r="K3918" s="1" t="s">
        <v>914</v>
      </c>
      <c r="L3918" s="1" t="s">
        <v>8709</v>
      </c>
      <c r="M3918" s="1" t="s">
        <v>23972</v>
      </c>
    </row>
    <row r="3919">
      <c r="A3919" s="1" t="s">
        <v>23973</v>
      </c>
      <c r="B3919" s="1" t="s">
        <v>6</v>
      </c>
      <c r="C3919" s="1" t="s">
        <v>4618</v>
      </c>
      <c r="D3919" s="1"/>
      <c r="E3919" s="1" t="s">
        <v>23974</v>
      </c>
      <c r="F3919" s="1" t="s">
        <v>23975</v>
      </c>
      <c r="G3919" s="1" t="s">
        <v>8513</v>
      </c>
      <c r="H3919" s="1" t="s">
        <v>23976</v>
      </c>
      <c r="I3919" s="1">
        <v>2015.0</v>
      </c>
      <c r="J3919" s="1" t="s">
        <v>8493</v>
      </c>
      <c r="K3919" s="1" t="s">
        <v>750</v>
      </c>
      <c r="L3919" s="1" t="s">
        <v>8607</v>
      </c>
      <c r="M3919" s="1" t="s">
        <v>23977</v>
      </c>
    </row>
    <row r="3920">
      <c r="A3920" s="1" t="s">
        <v>23978</v>
      </c>
      <c r="B3920" s="1" t="s">
        <v>6</v>
      </c>
      <c r="C3920" s="1" t="s">
        <v>4619</v>
      </c>
      <c r="D3920" s="1"/>
      <c r="E3920" s="1" t="s">
        <v>23979</v>
      </c>
      <c r="F3920" s="1" t="s">
        <v>23980</v>
      </c>
      <c r="G3920" s="1" t="s">
        <v>8545</v>
      </c>
      <c r="H3920" s="1" t="s">
        <v>8564</v>
      </c>
      <c r="I3920" s="1">
        <v>2018.0</v>
      </c>
      <c r="J3920" s="1" t="s">
        <v>8493</v>
      </c>
      <c r="K3920" s="1" t="s">
        <v>640</v>
      </c>
      <c r="L3920" s="1" t="s">
        <v>8620</v>
      </c>
      <c r="M3920" s="1" t="s">
        <v>23981</v>
      </c>
    </row>
    <row r="3921">
      <c r="A3921" s="1" t="s">
        <v>23982</v>
      </c>
      <c r="B3921" s="1" t="s">
        <v>6</v>
      </c>
      <c r="C3921" s="1" t="s">
        <v>4620</v>
      </c>
      <c r="D3921" s="1"/>
      <c r="E3921" s="1" t="s">
        <v>23983</v>
      </c>
      <c r="F3921" s="1" t="s">
        <v>23984</v>
      </c>
      <c r="G3921" s="1" t="s">
        <v>8545</v>
      </c>
      <c r="H3921" s="1" t="s">
        <v>8552</v>
      </c>
      <c r="I3921" s="1">
        <v>2017.0</v>
      </c>
      <c r="J3921" s="1" t="s">
        <v>8493</v>
      </c>
      <c r="K3921" s="1" t="s">
        <v>618</v>
      </c>
      <c r="L3921" s="1" t="s">
        <v>8620</v>
      </c>
      <c r="M3921" s="1" t="s">
        <v>23985</v>
      </c>
    </row>
    <row r="3922">
      <c r="A3922" s="1" t="s">
        <v>23986</v>
      </c>
      <c r="B3922" s="1" t="s">
        <v>6</v>
      </c>
      <c r="C3922" s="1" t="s">
        <v>4621</v>
      </c>
      <c r="D3922" s="1"/>
      <c r="E3922" s="1" t="s">
        <v>11533</v>
      </c>
      <c r="F3922" s="1" t="s">
        <v>23987</v>
      </c>
      <c r="G3922" s="1" t="s">
        <v>8545</v>
      </c>
      <c r="H3922" s="1" t="s">
        <v>8552</v>
      </c>
      <c r="I3922" s="1">
        <v>2017.0</v>
      </c>
      <c r="J3922" s="1" t="s">
        <v>8547</v>
      </c>
      <c r="K3922" s="1" t="s">
        <v>550</v>
      </c>
      <c r="L3922" s="1" t="s">
        <v>8620</v>
      </c>
      <c r="M3922" s="1" t="s">
        <v>23988</v>
      </c>
    </row>
    <row r="3923">
      <c r="A3923" s="1" t="s">
        <v>23989</v>
      </c>
      <c r="B3923" s="1" t="s">
        <v>6</v>
      </c>
      <c r="C3923" s="1" t="s">
        <v>4622</v>
      </c>
      <c r="D3923" s="1"/>
      <c r="E3923" s="1" t="s">
        <v>23990</v>
      </c>
      <c r="F3923" s="1" t="s">
        <v>23991</v>
      </c>
      <c r="G3923" s="1" t="s">
        <v>8545</v>
      </c>
      <c r="H3923" s="1" t="s">
        <v>9033</v>
      </c>
      <c r="I3923" s="1">
        <v>2018.0</v>
      </c>
      <c r="J3923" s="1" t="s">
        <v>8547</v>
      </c>
      <c r="K3923" s="1" t="s">
        <v>1828</v>
      </c>
      <c r="L3923" s="1" t="s">
        <v>8620</v>
      </c>
      <c r="M3923" s="1" t="s">
        <v>23992</v>
      </c>
    </row>
    <row r="3924">
      <c r="A3924" s="1" t="s">
        <v>23993</v>
      </c>
      <c r="B3924" s="1" t="s">
        <v>6</v>
      </c>
      <c r="C3924" s="1" t="s">
        <v>4623</v>
      </c>
      <c r="D3924" s="1"/>
      <c r="E3924" s="1" t="s">
        <v>23994</v>
      </c>
      <c r="F3924" s="1" t="s">
        <v>23995</v>
      </c>
      <c r="G3924" s="1" t="s">
        <v>8545</v>
      </c>
      <c r="H3924" s="1" t="s">
        <v>10536</v>
      </c>
      <c r="I3924" s="1">
        <v>2017.0</v>
      </c>
      <c r="J3924" s="1" t="s">
        <v>8547</v>
      </c>
      <c r="K3924" s="1" t="s">
        <v>528</v>
      </c>
      <c r="L3924" s="1" t="s">
        <v>8620</v>
      </c>
      <c r="M3924" s="1" t="s">
        <v>23996</v>
      </c>
    </row>
    <row r="3925">
      <c r="A3925" s="1" t="s">
        <v>23997</v>
      </c>
      <c r="B3925" s="1" t="s">
        <v>6</v>
      </c>
      <c r="C3925" s="1" t="s">
        <v>4624</v>
      </c>
      <c r="D3925" s="1"/>
      <c r="E3925" s="1" t="s">
        <v>23998</v>
      </c>
      <c r="F3925" s="1" t="s">
        <v>23999</v>
      </c>
      <c r="G3925" s="1" t="s">
        <v>24000</v>
      </c>
      <c r="H3925" s="1" t="s">
        <v>10718</v>
      </c>
      <c r="I3925" s="1">
        <v>2014.0</v>
      </c>
      <c r="J3925" s="1" t="s">
        <v>8507</v>
      </c>
      <c r="K3925" s="1" t="s">
        <v>914</v>
      </c>
      <c r="L3925" s="1" t="s">
        <v>9002</v>
      </c>
      <c r="M3925" s="1" t="s">
        <v>24001</v>
      </c>
    </row>
    <row r="3926">
      <c r="A3926" s="1" t="s">
        <v>24002</v>
      </c>
      <c r="B3926" s="1" t="s">
        <v>7</v>
      </c>
      <c r="C3926" s="1" t="s">
        <v>4625</v>
      </c>
      <c r="F3926" s="1" t="s">
        <v>24003</v>
      </c>
      <c r="G3926" s="1" t="s">
        <v>8722</v>
      </c>
      <c r="H3926" s="1" t="s">
        <v>24004</v>
      </c>
      <c r="I3926" s="1">
        <v>2017.0</v>
      </c>
      <c r="J3926" s="1" t="s">
        <v>8493</v>
      </c>
      <c r="K3926" s="1" t="s">
        <v>571</v>
      </c>
      <c r="L3926" s="1" t="s">
        <v>11156</v>
      </c>
      <c r="M3926" s="1" t="s">
        <v>24005</v>
      </c>
    </row>
    <row r="3927">
      <c r="A3927" s="1" t="s">
        <v>24006</v>
      </c>
      <c r="B3927" s="1" t="s">
        <v>6</v>
      </c>
      <c r="C3927" s="1" t="s">
        <v>4626</v>
      </c>
      <c r="D3927" s="1"/>
      <c r="E3927" s="1" t="s">
        <v>24007</v>
      </c>
      <c r="F3927" s="1" t="s">
        <v>24008</v>
      </c>
      <c r="G3927" s="1" t="s">
        <v>8611</v>
      </c>
      <c r="H3927" s="1" t="s">
        <v>9028</v>
      </c>
      <c r="I3927" s="1">
        <v>2017.0</v>
      </c>
      <c r="J3927" s="1" t="s">
        <v>8493</v>
      </c>
      <c r="K3927" s="1" t="s">
        <v>576</v>
      </c>
      <c r="L3927" s="1" t="s">
        <v>8858</v>
      </c>
      <c r="M3927" s="1" t="s">
        <v>24009</v>
      </c>
    </row>
    <row r="3928">
      <c r="A3928" s="1" t="s">
        <v>24010</v>
      </c>
      <c r="B3928" s="1" t="s">
        <v>7</v>
      </c>
      <c r="C3928" s="1" t="s">
        <v>4627</v>
      </c>
      <c r="F3928" s="1" t="s">
        <v>24011</v>
      </c>
      <c r="G3928" s="1" t="s">
        <v>24012</v>
      </c>
      <c r="H3928" s="1" t="s">
        <v>24013</v>
      </c>
      <c r="I3928" s="1">
        <v>2020.0</v>
      </c>
      <c r="J3928" s="1" t="s">
        <v>8493</v>
      </c>
      <c r="K3928" s="1" t="s">
        <v>536</v>
      </c>
      <c r="L3928" s="1" t="s">
        <v>13349</v>
      </c>
      <c r="M3928" s="1" t="s">
        <v>24014</v>
      </c>
    </row>
    <row r="3929">
      <c r="A3929" s="1" t="s">
        <v>24015</v>
      </c>
      <c r="B3929" s="1" t="s">
        <v>6</v>
      </c>
      <c r="C3929" s="1" t="s">
        <v>4628</v>
      </c>
      <c r="D3929" s="1"/>
      <c r="E3929" s="1" t="s">
        <v>17590</v>
      </c>
      <c r="F3929" s="1" t="s">
        <v>24016</v>
      </c>
      <c r="G3929" s="1" t="s">
        <v>9391</v>
      </c>
      <c r="H3929" s="1" t="s">
        <v>9012</v>
      </c>
      <c r="I3929" s="1">
        <v>2016.0</v>
      </c>
      <c r="J3929" s="1" t="s">
        <v>8507</v>
      </c>
      <c r="K3929" s="1" t="s">
        <v>602</v>
      </c>
      <c r="L3929" s="1" t="s">
        <v>8783</v>
      </c>
      <c r="M3929" s="1" t="s">
        <v>24017</v>
      </c>
    </row>
    <row r="3930">
      <c r="A3930" s="1" t="s">
        <v>24018</v>
      </c>
      <c r="B3930" s="1" t="s">
        <v>6</v>
      </c>
      <c r="C3930" s="1" t="s">
        <v>4629</v>
      </c>
      <c r="D3930" s="1"/>
      <c r="E3930" s="1" t="s">
        <v>24019</v>
      </c>
      <c r="F3930" s="1" t="s">
        <v>24020</v>
      </c>
      <c r="G3930" s="1" t="s">
        <v>8513</v>
      </c>
      <c r="H3930" s="1" t="s">
        <v>13906</v>
      </c>
      <c r="I3930" s="1">
        <v>2020.0</v>
      </c>
      <c r="J3930" s="1" t="s">
        <v>8493</v>
      </c>
      <c r="K3930" s="1" t="s">
        <v>1134</v>
      </c>
      <c r="L3930" s="1" t="s">
        <v>9641</v>
      </c>
      <c r="M3930" s="1" t="s">
        <v>24021</v>
      </c>
    </row>
    <row r="3931">
      <c r="A3931" s="1" t="s">
        <v>24022</v>
      </c>
      <c r="B3931" s="1" t="s">
        <v>6</v>
      </c>
      <c r="C3931" s="1" t="s">
        <v>4630</v>
      </c>
      <c r="D3931" s="1"/>
      <c r="E3931" s="1" t="s">
        <v>14249</v>
      </c>
      <c r="F3931" s="1" t="s">
        <v>24020</v>
      </c>
      <c r="G3931" s="1" t="s">
        <v>8513</v>
      </c>
      <c r="H3931" s="1" t="s">
        <v>9793</v>
      </c>
      <c r="I3931" s="1">
        <v>2013.0</v>
      </c>
      <c r="J3931" s="1" t="s">
        <v>8493</v>
      </c>
      <c r="K3931" s="1" t="s">
        <v>538</v>
      </c>
      <c r="L3931" s="1" t="s">
        <v>9641</v>
      </c>
      <c r="M3931" s="1" t="s">
        <v>24023</v>
      </c>
    </row>
    <row r="3932">
      <c r="A3932" s="1" t="s">
        <v>24024</v>
      </c>
      <c r="B3932" s="1" t="s">
        <v>6</v>
      </c>
      <c r="C3932" s="1" t="s">
        <v>4631</v>
      </c>
      <c r="D3932" s="1"/>
      <c r="E3932" s="1" t="s">
        <v>24019</v>
      </c>
      <c r="F3932" s="1" t="s">
        <v>24020</v>
      </c>
      <c r="G3932" s="1" t="s">
        <v>8513</v>
      </c>
      <c r="H3932" s="1" t="s">
        <v>13926</v>
      </c>
      <c r="I3932" s="1">
        <v>2017.0</v>
      </c>
      <c r="J3932" s="1" t="s">
        <v>8493</v>
      </c>
      <c r="K3932" s="1" t="s">
        <v>666</v>
      </c>
      <c r="L3932" s="1" t="s">
        <v>9641</v>
      </c>
      <c r="M3932" s="1" t="s">
        <v>24025</v>
      </c>
    </row>
    <row r="3933">
      <c r="A3933" s="1" t="s">
        <v>24026</v>
      </c>
      <c r="B3933" s="1" t="s">
        <v>7</v>
      </c>
      <c r="C3933" s="1" t="s">
        <v>4632</v>
      </c>
      <c r="F3933" s="1" t="s">
        <v>24027</v>
      </c>
      <c r="G3933" s="1" t="s">
        <v>8611</v>
      </c>
      <c r="H3933" s="1" t="s">
        <v>24028</v>
      </c>
      <c r="I3933" s="1">
        <v>2019.0</v>
      </c>
      <c r="J3933" s="1" t="s">
        <v>8493</v>
      </c>
      <c r="K3933" s="1" t="s">
        <v>628</v>
      </c>
      <c r="L3933" s="1" t="s">
        <v>13443</v>
      </c>
      <c r="M3933" s="1" t="s">
        <v>24029</v>
      </c>
    </row>
    <row r="3934">
      <c r="A3934" s="1" t="s">
        <v>24030</v>
      </c>
      <c r="B3934" s="1" t="s">
        <v>7</v>
      </c>
      <c r="C3934" s="1" t="s">
        <v>4633</v>
      </c>
      <c r="F3934" s="1" t="s">
        <v>24031</v>
      </c>
      <c r="G3934" s="1" t="s">
        <v>8638</v>
      </c>
      <c r="H3934" s="1" t="s">
        <v>8708</v>
      </c>
      <c r="I3934" s="1">
        <v>2017.0</v>
      </c>
      <c r="J3934" s="1" t="s">
        <v>8547</v>
      </c>
      <c r="K3934" s="1" t="s">
        <v>571</v>
      </c>
      <c r="L3934" s="1" t="s">
        <v>11078</v>
      </c>
      <c r="M3934" s="1" t="s">
        <v>24032</v>
      </c>
    </row>
    <row r="3935">
      <c r="A3935" s="1" t="s">
        <v>24033</v>
      </c>
      <c r="B3935" s="1" t="s">
        <v>7</v>
      </c>
      <c r="C3935" s="1" t="s">
        <v>4634</v>
      </c>
      <c r="G3935" s="1" t="s">
        <v>8513</v>
      </c>
      <c r="H3935" s="1" t="s">
        <v>14748</v>
      </c>
      <c r="I3935" s="1">
        <v>2018.0</v>
      </c>
      <c r="J3935" s="1" t="s">
        <v>8547</v>
      </c>
      <c r="K3935" s="1" t="s">
        <v>536</v>
      </c>
      <c r="L3935" s="1" t="s">
        <v>9208</v>
      </c>
      <c r="M3935" s="1" t="s">
        <v>24034</v>
      </c>
    </row>
    <row r="3936">
      <c r="A3936" s="1" t="s">
        <v>24035</v>
      </c>
      <c r="B3936" s="1" t="s">
        <v>6</v>
      </c>
      <c r="C3936" s="1" t="s">
        <v>4635</v>
      </c>
      <c r="D3936" s="1"/>
      <c r="E3936" s="1" t="s">
        <v>24036</v>
      </c>
      <c r="F3936" s="1" t="s">
        <v>24037</v>
      </c>
      <c r="G3936" s="1" t="s">
        <v>8491</v>
      </c>
      <c r="H3936" s="1" t="s">
        <v>14022</v>
      </c>
      <c r="I3936" s="1">
        <v>2017.0</v>
      </c>
      <c r="J3936" s="1" t="s">
        <v>8493</v>
      </c>
      <c r="K3936" s="1" t="s">
        <v>1288</v>
      </c>
      <c r="L3936" s="1" t="s">
        <v>9641</v>
      </c>
      <c r="M3936" s="1" t="s">
        <v>24038</v>
      </c>
    </row>
    <row r="3937">
      <c r="A3937" s="1" t="s">
        <v>24039</v>
      </c>
      <c r="B3937" s="1" t="s">
        <v>7</v>
      </c>
      <c r="C3937" s="1" t="s">
        <v>4636</v>
      </c>
      <c r="F3937" s="1" t="s">
        <v>24040</v>
      </c>
      <c r="G3937" s="1" t="s">
        <v>8513</v>
      </c>
      <c r="H3937" s="1" t="s">
        <v>12430</v>
      </c>
      <c r="I3937" s="1">
        <v>2016.0</v>
      </c>
      <c r="J3937" s="1" t="s">
        <v>8493</v>
      </c>
      <c r="K3937" s="1" t="s">
        <v>571</v>
      </c>
      <c r="L3937" s="1" t="s">
        <v>14742</v>
      </c>
      <c r="M3937" s="1" t="s">
        <v>24041</v>
      </c>
    </row>
    <row r="3938">
      <c r="A3938" s="1" t="s">
        <v>24042</v>
      </c>
      <c r="B3938" s="1" t="s">
        <v>6</v>
      </c>
      <c r="C3938" s="1" t="s">
        <v>4637</v>
      </c>
      <c r="D3938" s="1"/>
      <c r="E3938" s="1" t="s">
        <v>24043</v>
      </c>
      <c r="F3938" s="1" t="s">
        <v>24044</v>
      </c>
      <c r="G3938" s="1" t="s">
        <v>8513</v>
      </c>
      <c r="H3938" s="1" t="s">
        <v>24045</v>
      </c>
      <c r="I3938" s="1">
        <v>2015.0</v>
      </c>
      <c r="J3938" s="1" t="s">
        <v>8493</v>
      </c>
      <c r="K3938" s="1" t="s">
        <v>764</v>
      </c>
      <c r="L3938" s="1" t="s">
        <v>8808</v>
      </c>
      <c r="M3938" s="1" t="s">
        <v>24046</v>
      </c>
    </row>
    <row r="3939">
      <c r="A3939" s="1" t="s">
        <v>24047</v>
      </c>
      <c r="B3939" s="1" t="s">
        <v>6</v>
      </c>
      <c r="C3939" s="1" t="s">
        <v>4638</v>
      </c>
      <c r="D3939" s="1"/>
      <c r="E3939" s="1" t="s">
        <v>24048</v>
      </c>
      <c r="F3939" s="1" t="s">
        <v>24049</v>
      </c>
      <c r="G3939" s="1" t="s">
        <v>9545</v>
      </c>
      <c r="H3939" s="1" t="s">
        <v>8569</v>
      </c>
      <c r="I3939" s="1">
        <v>2019.0</v>
      </c>
      <c r="J3939" s="1" t="s">
        <v>8493</v>
      </c>
      <c r="K3939" s="1" t="s">
        <v>580</v>
      </c>
      <c r="L3939" s="1" t="s">
        <v>8873</v>
      </c>
      <c r="M3939" s="1" t="s">
        <v>24050</v>
      </c>
    </row>
    <row r="3940">
      <c r="A3940" s="1" t="s">
        <v>24051</v>
      </c>
      <c r="B3940" s="1" t="s">
        <v>6</v>
      </c>
      <c r="C3940" s="1" t="s">
        <v>4639</v>
      </c>
      <c r="D3940" s="1"/>
      <c r="E3940" s="1" t="s">
        <v>24052</v>
      </c>
      <c r="F3940" s="1" t="s">
        <v>24053</v>
      </c>
      <c r="G3940" s="1" t="s">
        <v>8513</v>
      </c>
      <c r="H3940" s="1" t="s">
        <v>24054</v>
      </c>
      <c r="I3940" s="1">
        <v>2017.0</v>
      </c>
      <c r="J3940" s="1" t="s">
        <v>8493</v>
      </c>
      <c r="K3940" s="1" t="s">
        <v>1016</v>
      </c>
      <c r="L3940" s="1" t="s">
        <v>9641</v>
      </c>
      <c r="M3940" s="1" t="s">
        <v>24055</v>
      </c>
    </row>
    <row r="3941">
      <c r="A3941" s="1" t="s">
        <v>24056</v>
      </c>
      <c r="B3941" s="1" t="s">
        <v>6</v>
      </c>
      <c r="C3941" s="1" t="s">
        <v>4640</v>
      </c>
      <c r="D3941" s="1"/>
      <c r="E3941" s="1" t="s">
        <v>24057</v>
      </c>
      <c r="F3941" s="1" t="s">
        <v>24058</v>
      </c>
      <c r="G3941" s="1" t="s">
        <v>8513</v>
      </c>
      <c r="H3941" s="1" t="s">
        <v>19151</v>
      </c>
      <c r="I3941" s="1">
        <v>2012.0</v>
      </c>
      <c r="J3941" s="1" t="s">
        <v>8493</v>
      </c>
      <c r="K3941" s="1" t="s">
        <v>2389</v>
      </c>
      <c r="L3941" s="1" t="s">
        <v>9641</v>
      </c>
      <c r="M3941" s="1" t="s">
        <v>24059</v>
      </c>
    </row>
    <row r="3942">
      <c r="A3942" s="1" t="s">
        <v>24060</v>
      </c>
      <c r="B3942" s="1" t="s">
        <v>6</v>
      </c>
      <c r="C3942" s="1" t="s">
        <v>4641</v>
      </c>
      <c r="D3942" s="1"/>
      <c r="E3942" s="1" t="s">
        <v>14245</v>
      </c>
      <c r="F3942" s="1" t="s">
        <v>24061</v>
      </c>
      <c r="G3942" s="1" t="s">
        <v>8513</v>
      </c>
      <c r="H3942" s="1" t="s">
        <v>13848</v>
      </c>
      <c r="I3942" s="1">
        <v>2015.0</v>
      </c>
      <c r="J3942" s="1" t="s">
        <v>8680</v>
      </c>
      <c r="K3942" s="1" t="s">
        <v>943</v>
      </c>
      <c r="L3942" s="1" t="s">
        <v>11928</v>
      </c>
      <c r="M3942" s="1" t="s">
        <v>24062</v>
      </c>
    </row>
    <row r="3943">
      <c r="A3943" s="1" t="s">
        <v>24063</v>
      </c>
      <c r="B3943" s="1" t="s">
        <v>7</v>
      </c>
      <c r="C3943" s="1" t="s">
        <v>4642</v>
      </c>
      <c r="F3943" s="1" t="s">
        <v>24064</v>
      </c>
      <c r="G3943" s="1" t="s">
        <v>8777</v>
      </c>
      <c r="H3943" s="1" t="s">
        <v>10808</v>
      </c>
      <c r="I3943" s="1">
        <v>2019.0</v>
      </c>
      <c r="J3943" s="1" t="s">
        <v>8493</v>
      </c>
      <c r="K3943" s="1" t="s">
        <v>536</v>
      </c>
      <c r="L3943" s="1" t="s">
        <v>9483</v>
      </c>
      <c r="M3943" s="1" t="s">
        <v>24065</v>
      </c>
    </row>
    <row r="3944">
      <c r="A3944" s="1" t="s">
        <v>24066</v>
      </c>
      <c r="B3944" s="1" t="s">
        <v>6</v>
      </c>
      <c r="C3944" s="1" t="s">
        <v>4643</v>
      </c>
      <c r="F3944" s="1" t="s">
        <v>24067</v>
      </c>
      <c r="H3944" s="1" t="s">
        <v>12136</v>
      </c>
      <c r="I3944" s="1">
        <v>2016.0</v>
      </c>
      <c r="J3944" s="1" t="s">
        <v>8493</v>
      </c>
      <c r="K3944" s="1" t="s">
        <v>1011</v>
      </c>
      <c r="L3944" s="1" t="s">
        <v>9641</v>
      </c>
      <c r="M3944" s="1" t="s">
        <v>24068</v>
      </c>
    </row>
    <row r="3945">
      <c r="A3945" s="1" t="s">
        <v>24069</v>
      </c>
      <c r="B3945" s="1" t="s">
        <v>6</v>
      </c>
      <c r="C3945" s="1" t="s">
        <v>4644</v>
      </c>
      <c r="D3945" s="1"/>
      <c r="E3945" s="1" t="s">
        <v>24070</v>
      </c>
      <c r="F3945" s="1" t="s">
        <v>24071</v>
      </c>
      <c r="H3945" s="1" t="s">
        <v>24072</v>
      </c>
      <c r="I3945" s="1">
        <v>2016.0</v>
      </c>
      <c r="J3945" s="1" t="s">
        <v>8547</v>
      </c>
      <c r="K3945" s="1" t="s">
        <v>764</v>
      </c>
      <c r="L3945" s="1" t="s">
        <v>8808</v>
      </c>
      <c r="M3945" s="1" t="s">
        <v>24073</v>
      </c>
    </row>
    <row r="3946">
      <c r="A3946" s="1" t="s">
        <v>24074</v>
      </c>
      <c r="B3946" s="1" t="s">
        <v>7</v>
      </c>
      <c r="C3946" s="1" t="s">
        <v>4645</v>
      </c>
      <c r="F3946" s="1" t="s">
        <v>24075</v>
      </c>
      <c r="G3946" s="1" t="s">
        <v>8513</v>
      </c>
      <c r="H3946" s="1" t="s">
        <v>11516</v>
      </c>
      <c r="I3946" s="1">
        <v>2018.0</v>
      </c>
      <c r="J3946" s="1" t="s">
        <v>8547</v>
      </c>
      <c r="K3946" s="1" t="s">
        <v>571</v>
      </c>
      <c r="L3946" s="1" t="s">
        <v>8668</v>
      </c>
      <c r="M3946" s="1" t="s">
        <v>24076</v>
      </c>
    </row>
    <row r="3947">
      <c r="A3947" s="1" t="s">
        <v>24077</v>
      </c>
      <c r="B3947" s="1" t="s">
        <v>6</v>
      </c>
      <c r="C3947" s="1" t="s">
        <v>4646</v>
      </c>
      <c r="D3947" s="1"/>
      <c r="E3947" s="1" t="s">
        <v>11124</v>
      </c>
      <c r="F3947" s="1" t="s">
        <v>24078</v>
      </c>
      <c r="G3947" s="1" t="s">
        <v>8513</v>
      </c>
      <c r="H3947" s="1" t="s">
        <v>15778</v>
      </c>
      <c r="I3947" s="1">
        <v>2018.0</v>
      </c>
      <c r="J3947" s="1" t="s">
        <v>8493</v>
      </c>
      <c r="K3947" s="1" t="s">
        <v>1579</v>
      </c>
      <c r="L3947" s="1" t="s">
        <v>9641</v>
      </c>
      <c r="M3947" s="1" t="s">
        <v>24079</v>
      </c>
    </row>
    <row r="3948">
      <c r="A3948" s="1" t="s">
        <v>24080</v>
      </c>
      <c r="B3948" s="1" t="s">
        <v>7</v>
      </c>
      <c r="C3948" s="1" t="s">
        <v>4647</v>
      </c>
      <c r="F3948" s="1" t="s">
        <v>24081</v>
      </c>
      <c r="G3948" s="1" t="s">
        <v>8513</v>
      </c>
      <c r="I3948" s="1">
        <v>2016.0</v>
      </c>
      <c r="J3948" s="1" t="s">
        <v>8493</v>
      </c>
      <c r="K3948" s="1" t="s">
        <v>526</v>
      </c>
      <c r="L3948" s="1" t="s">
        <v>8668</v>
      </c>
      <c r="M3948" s="1" t="s">
        <v>24082</v>
      </c>
    </row>
    <row r="3949">
      <c r="A3949" s="1" t="s">
        <v>24083</v>
      </c>
      <c r="B3949" s="1" t="s">
        <v>6</v>
      </c>
      <c r="C3949" s="1" t="s">
        <v>4648</v>
      </c>
      <c r="D3949" s="1"/>
      <c r="E3949" s="1" t="s">
        <v>24084</v>
      </c>
      <c r="F3949" s="1" t="s">
        <v>24085</v>
      </c>
      <c r="G3949" s="1" t="s">
        <v>8545</v>
      </c>
      <c r="H3949" s="1" t="s">
        <v>13761</v>
      </c>
      <c r="I3949" s="1">
        <v>2016.0</v>
      </c>
      <c r="J3949" s="1" t="s">
        <v>8493</v>
      </c>
      <c r="K3949" s="1" t="s">
        <v>645</v>
      </c>
      <c r="L3949" s="1" t="s">
        <v>8620</v>
      </c>
      <c r="M3949" s="1" t="s">
        <v>24086</v>
      </c>
    </row>
    <row r="3950">
      <c r="A3950" s="1" t="s">
        <v>24087</v>
      </c>
      <c r="B3950" s="1" t="s">
        <v>6</v>
      </c>
      <c r="C3950" s="1" t="s">
        <v>4649</v>
      </c>
      <c r="D3950" s="1"/>
      <c r="E3950" s="1" t="s">
        <v>24088</v>
      </c>
      <c r="F3950" s="1" t="s">
        <v>24089</v>
      </c>
      <c r="G3950" s="1" t="s">
        <v>8545</v>
      </c>
      <c r="H3950" s="1" t="s">
        <v>8851</v>
      </c>
      <c r="I3950" s="1">
        <v>2018.0</v>
      </c>
      <c r="J3950" s="1" t="s">
        <v>8547</v>
      </c>
      <c r="K3950" s="1" t="s">
        <v>662</v>
      </c>
      <c r="L3950" s="1" t="s">
        <v>8724</v>
      </c>
      <c r="M3950" s="1" t="s">
        <v>24090</v>
      </c>
    </row>
    <row r="3951">
      <c r="A3951" s="1" t="s">
        <v>24091</v>
      </c>
      <c r="B3951" s="1" t="s">
        <v>6</v>
      </c>
      <c r="C3951" s="1" t="s">
        <v>4650</v>
      </c>
      <c r="D3951" s="1"/>
      <c r="E3951" s="1" t="s">
        <v>17861</v>
      </c>
      <c r="F3951" s="1" t="s">
        <v>24092</v>
      </c>
      <c r="G3951" s="1" t="s">
        <v>9367</v>
      </c>
      <c r="H3951" s="1" t="s">
        <v>11356</v>
      </c>
      <c r="I3951" s="1">
        <v>2019.0</v>
      </c>
      <c r="J3951" s="1" t="s">
        <v>8507</v>
      </c>
      <c r="K3951" s="1" t="s">
        <v>720</v>
      </c>
      <c r="L3951" s="1" t="s">
        <v>8522</v>
      </c>
      <c r="M3951" s="1" t="s">
        <v>24093</v>
      </c>
    </row>
    <row r="3952">
      <c r="A3952" s="1" t="s">
        <v>24094</v>
      </c>
      <c r="B3952" s="1" t="s">
        <v>7</v>
      </c>
      <c r="C3952" s="1" t="s">
        <v>4651</v>
      </c>
      <c r="F3952" s="1" t="s">
        <v>24095</v>
      </c>
      <c r="G3952" s="1" t="s">
        <v>8513</v>
      </c>
      <c r="H3952" s="1" t="s">
        <v>24096</v>
      </c>
      <c r="I3952" s="1">
        <v>2019.0</v>
      </c>
      <c r="J3952" s="1" t="s">
        <v>8547</v>
      </c>
      <c r="K3952" s="1" t="s">
        <v>536</v>
      </c>
      <c r="L3952" s="1" t="s">
        <v>15453</v>
      </c>
      <c r="M3952" s="1" t="s">
        <v>24097</v>
      </c>
    </row>
    <row r="3953">
      <c r="A3953" s="1" t="s">
        <v>24098</v>
      </c>
      <c r="B3953" s="1" t="s">
        <v>7</v>
      </c>
      <c r="C3953" s="1" t="s">
        <v>4652</v>
      </c>
      <c r="D3953" s="1"/>
      <c r="E3953" s="1" t="s">
        <v>24099</v>
      </c>
      <c r="F3953" s="1" t="s">
        <v>24100</v>
      </c>
      <c r="G3953" s="1" t="s">
        <v>8513</v>
      </c>
      <c r="H3953" s="1" t="s">
        <v>13159</v>
      </c>
      <c r="I3953" s="1">
        <v>2018.0</v>
      </c>
      <c r="J3953" s="1" t="s">
        <v>8613</v>
      </c>
      <c r="K3953" s="1" t="s">
        <v>571</v>
      </c>
      <c r="L3953" s="1" t="s">
        <v>24101</v>
      </c>
      <c r="M3953" s="1" t="s">
        <v>24102</v>
      </c>
    </row>
    <row r="3954">
      <c r="A3954" s="1" t="s">
        <v>24103</v>
      </c>
      <c r="B3954" s="1" t="s">
        <v>7</v>
      </c>
      <c r="C3954" s="1" t="s">
        <v>4653</v>
      </c>
      <c r="F3954" s="1" t="s">
        <v>24104</v>
      </c>
      <c r="G3954" s="1" t="s">
        <v>8777</v>
      </c>
      <c r="H3954" s="1" t="s">
        <v>12379</v>
      </c>
      <c r="I3954" s="1">
        <v>2018.0</v>
      </c>
      <c r="J3954" s="1" t="s">
        <v>8493</v>
      </c>
      <c r="K3954" s="1" t="s">
        <v>571</v>
      </c>
      <c r="L3954" s="1" t="s">
        <v>14333</v>
      </c>
      <c r="M3954" s="1" t="s">
        <v>24105</v>
      </c>
    </row>
    <row r="3955">
      <c r="A3955" s="1" t="s">
        <v>24106</v>
      </c>
      <c r="B3955" s="1" t="s">
        <v>6</v>
      </c>
      <c r="C3955" s="1" t="s">
        <v>4654</v>
      </c>
      <c r="D3955" s="1"/>
      <c r="E3955" s="1" t="s">
        <v>16029</v>
      </c>
      <c r="F3955" s="1" t="s">
        <v>24107</v>
      </c>
      <c r="G3955" s="1" t="s">
        <v>12908</v>
      </c>
      <c r="H3955" s="1" t="s">
        <v>12535</v>
      </c>
      <c r="I3955" s="1">
        <v>1986.0</v>
      </c>
      <c r="J3955" s="1" t="s">
        <v>8507</v>
      </c>
      <c r="K3955" s="1" t="s">
        <v>580</v>
      </c>
      <c r="L3955" s="1" t="s">
        <v>8873</v>
      </c>
      <c r="M3955" s="1" t="s">
        <v>24108</v>
      </c>
    </row>
    <row r="3956">
      <c r="A3956" s="1" t="s">
        <v>24109</v>
      </c>
      <c r="B3956" s="1" t="s">
        <v>6</v>
      </c>
      <c r="C3956" s="1" t="s">
        <v>4655</v>
      </c>
      <c r="D3956" s="1"/>
      <c r="E3956" s="1" t="s">
        <v>24110</v>
      </c>
      <c r="F3956" s="1" t="s">
        <v>9731</v>
      </c>
      <c r="G3956" s="1" t="s">
        <v>8513</v>
      </c>
      <c r="H3956" s="1" t="s">
        <v>9361</v>
      </c>
      <c r="I3956" s="1">
        <v>2002.0</v>
      </c>
      <c r="J3956" s="1" t="s">
        <v>8507</v>
      </c>
      <c r="K3956" s="1" t="s">
        <v>584</v>
      </c>
      <c r="L3956" s="1" t="s">
        <v>9641</v>
      </c>
      <c r="M3956" s="1" t="s">
        <v>24111</v>
      </c>
    </row>
    <row r="3957">
      <c r="A3957" s="1" t="s">
        <v>24112</v>
      </c>
      <c r="B3957" s="1" t="s">
        <v>6</v>
      </c>
      <c r="C3957" s="1" t="s">
        <v>4656</v>
      </c>
      <c r="D3957" s="1"/>
      <c r="E3957" s="1" t="s">
        <v>24113</v>
      </c>
      <c r="F3957" s="1" t="s">
        <v>21239</v>
      </c>
      <c r="G3957" s="1" t="s">
        <v>8513</v>
      </c>
      <c r="H3957" s="1" t="s">
        <v>9860</v>
      </c>
      <c r="I3957" s="1">
        <v>2017.0</v>
      </c>
      <c r="J3957" s="1" t="s">
        <v>8613</v>
      </c>
      <c r="K3957" s="1" t="s">
        <v>1107</v>
      </c>
      <c r="L3957" s="1" t="s">
        <v>9038</v>
      </c>
      <c r="M3957" s="1" t="s">
        <v>24114</v>
      </c>
    </row>
    <row r="3958">
      <c r="A3958" s="1" t="s">
        <v>24115</v>
      </c>
      <c r="B3958" s="1" t="s">
        <v>6</v>
      </c>
      <c r="C3958" s="1" t="s">
        <v>4657</v>
      </c>
      <c r="D3958" s="1"/>
      <c r="E3958" s="1" t="s">
        <v>24116</v>
      </c>
      <c r="F3958" s="1" t="s">
        <v>24117</v>
      </c>
      <c r="G3958" s="1" t="s">
        <v>8672</v>
      </c>
      <c r="H3958" s="1" t="s">
        <v>24118</v>
      </c>
      <c r="I3958" s="1">
        <v>2019.0</v>
      </c>
      <c r="J3958" s="1" t="s">
        <v>8547</v>
      </c>
      <c r="K3958" s="1" t="s">
        <v>1219</v>
      </c>
      <c r="L3958" s="1" t="s">
        <v>9641</v>
      </c>
      <c r="M3958" s="1" t="s">
        <v>24119</v>
      </c>
    </row>
    <row r="3959">
      <c r="A3959" s="1" t="s">
        <v>24120</v>
      </c>
      <c r="B3959" s="1" t="s">
        <v>6</v>
      </c>
      <c r="C3959" s="1" t="s">
        <v>4658</v>
      </c>
      <c r="D3959" s="1"/>
      <c r="E3959" s="1" t="s">
        <v>24121</v>
      </c>
      <c r="G3959" s="1" t="s">
        <v>8545</v>
      </c>
      <c r="H3959" s="1" t="s">
        <v>12698</v>
      </c>
      <c r="I3959" s="1">
        <v>2016.0</v>
      </c>
      <c r="J3959" s="1" t="s">
        <v>8547</v>
      </c>
      <c r="K3959" s="1" t="s">
        <v>681</v>
      </c>
      <c r="L3959" s="1" t="s">
        <v>8663</v>
      </c>
      <c r="M3959" s="1" t="s">
        <v>24122</v>
      </c>
    </row>
    <row r="3960">
      <c r="A3960" s="1" t="s">
        <v>24123</v>
      </c>
      <c r="B3960" s="1" t="s">
        <v>6</v>
      </c>
      <c r="C3960" s="1" t="s">
        <v>4659</v>
      </c>
      <c r="D3960" s="1"/>
      <c r="E3960" s="1" t="s">
        <v>24124</v>
      </c>
      <c r="F3960" s="1" t="s">
        <v>24125</v>
      </c>
      <c r="H3960" s="1" t="s">
        <v>24126</v>
      </c>
      <c r="I3960" s="1">
        <v>2014.0</v>
      </c>
      <c r="J3960" s="1" t="s">
        <v>8613</v>
      </c>
      <c r="K3960" s="1" t="s">
        <v>717</v>
      </c>
      <c r="L3960" s="1" t="s">
        <v>8702</v>
      </c>
      <c r="M3960" s="1" t="s">
        <v>24127</v>
      </c>
    </row>
    <row r="3961">
      <c r="A3961" s="1" t="s">
        <v>24128</v>
      </c>
      <c r="B3961" s="1" t="s">
        <v>7</v>
      </c>
      <c r="C3961" s="1" t="s">
        <v>4660</v>
      </c>
      <c r="F3961" s="1" t="s">
        <v>24129</v>
      </c>
      <c r="G3961" s="1" t="s">
        <v>10246</v>
      </c>
      <c r="H3961" s="1" t="s">
        <v>11042</v>
      </c>
      <c r="I3961" s="1">
        <v>2011.0</v>
      </c>
      <c r="J3961" s="1" t="s">
        <v>8547</v>
      </c>
      <c r="K3961" s="1" t="s">
        <v>536</v>
      </c>
      <c r="L3961" s="1" t="s">
        <v>8640</v>
      </c>
      <c r="M3961" s="1" t="s">
        <v>24130</v>
      </c>
    </row>
    <row r="3962">
      <c r="A3962" s="1" t="s">
        <v>24131</v>
      </c>
      <c r="B3962" s="1" t="s">
        <v>7</v>
      </c>
      <c r="C3962" s="1" t="s">
        <v>4661</v>
      </c>
      <c r="F3962" s="1" t="s">
        <v>24132</v>
      </c>
      <c r="G3962" s="1" t="s">
        <v>8638</v>
      </c>
      <c r="H3962" s="1" t="s">
        <v>11042</v>
      </c>
      <c r="I3962" s="1">
        <v>2011.0</v>
      </c>
      <c r="J3962" s="1" t="s">
        <v>8547</v>
      </c>
      <c r="K3962" s="1" t="s">
        <v>536</v>
      </c>
      <c r="L3962" s="1" t="s">
        <v>8640</v>
      </c>
      <c r="M3962" s="1" t="s">
        <v>24133</v>
      </c>
    </row>
    <row r="3963">
      <c r="A3963" s="1" t="s">
        <v>24134</v>
      </c>
      <c r="B3963" s="1" t="s">
        <v>6</v>
      </c>
      <c r="C3963" s="1" t="s">
        <v>4662</v>
      </c>
      <c r="D3963" s="1"/>
      <c r="E3963" s="1" t="s">
        <v>24135</v>
      </c>
      <c r="F3963" s="1" t="s">
        <v>24136</v>
      </c>
      <c r="G3963" s="1" t="s">
        <v>8513</v>
      </c>
      <c r="H3963" s="1" t="s">
        <v>24137</v>
      </c>
      <c r="I3963" s="1">
        <v>2015.0</v>
      </c>
      <c r="J3963" s="1" t="s">
        <v>9260</v>
      </c>
      <c r="K3963" s="1" t="s">
        <v>923</v>
      </c>
      <c r="L3963" s="1" t="s">
        <v>16527</v>
      </c>
      <c r="M3963" s="1" t="s">
        <v>24138</v>
      </c>
    </row>
    <row r="3964">
      <c r="A3964" s="1" t="s">
        <v>24139</v>
      </c>
      <c r="B3964" s="1" t="s">
        <v>7</v>
      </c>
      <c r="C3964" s="1" t="s">
        <v>4663</v>
      </c>
      <c r="F3964" s="1" t="s">
        <v>24140</v>
      </c>
      <c r="G3964" s="1" t="s">
        <v>8513</v>
      </c>
      <c r="H3964" s="1" t="s">
        <v>19612</v>
      </c>
      <c r="I3964" s="1">
        <v>2020.0</v>
      </c>
      <c r="J3964" s="1" t="s">
        <v>8547</v>
      </c>
      <c r="K3964" s="1" t="s">
        <v>2108</v>
      </c>
      <c r="L3964" s="1" t="s">
        <v>15537</v>
      </c>
      <c r="M3964" s="1" t="s">
        <v>24141</v>
      </c>
    </row>
    <row r="3965">
      <c r="A3965" s="1" t="s">
        <v>24142</v>
      </c>
      <c r="B3965" s="1" t="s">
        <v>7</v>
      </c>
      <c r="C3965" s="1" t="s">
        <v>4664</v>
      </c>
      <c r="F3965" s="1" t="s">
        <v>24143</v>
      </c>
      <c r="G3965" s="1" t="s">
        <v>8513</v>
      </c>
      <c r="H3965" s="1" t="s">
        <v>9981</v>
      </c>
      <c r="I3965" s="1">
        <v>2018.0</v>
      </c>
      <c r="J3965" s="1" t="s">
        <v>8493</v>
      </c>
      <c r="K3965" s="1" t="s">
        <v>628</v>
      </c>
      <c r="L3965" s="1" t="s">
        <v>11271</v>
      </c>
      <c r="M3965" s="1" t="s">
        <v>24144</v>
      </c>
    </row>
    <row r="3966">
      <c r="A3966" s="1" t="s">
        <v>24145</v>
      </c>
      <c r="B3966" s="1" t="s">
        <v>6</v>
      </c>
      <c r="C3966" s="1" t="s">
        <v>4665</v>
      </c>
      <c r="D3966" s="1"/>
      <c r="E3966" s="1" t="s">
        <v>24135</v>
      </c>
      <c r="F3966" s="1" t="s">
        <v>24146</v>
      </c>
      <c r="G3966" s="1" t="s">
        <v>8513</v>
      </c>
      <c r="H3966" s="1" t="s">
        <v>24147</v>
      </c>
      <c r="I3966" s="1">
        <v>2016.0</v>
      </c>
      <c r="J3966" s="1" t="s">
        <v>9260</v>
      </c>
      <c r="K3966" s="1" t="s">
        <v>618</v>
      </c>
      <c r="L3966" s="1" t="s">
        <v>16527</v>
      </c>
      <c r="M3966" s="1" t="s">
        <v>24148</v>
      </c>
    </row>
    <row r="3967">
      <c r="A3967" s="1" t="s">
        <v>24149</v>
      </c>
      <c r="B3967" s="1" t="s">
        <v>7</v>
      </c>
      <c r="C3967" s="1" t="s">
        <v>4666</v>
      </c>
      <c r="F3967" s="1" t="s">
        <v>24150</v>
      </c>
      <c r="G3967" s="1" t="s">
        <v>8513</v>
      </c>
      <c r="H3967" s="1" t="s">
        <v>13974</v>
      </c>
      <c r="I3967" s="1">
        <v>2018.0</v>
      </c>
      <c r="J3967" s="1" t="s">
        <v>8493</v>
      </c>
      <c r="K3967" s="1" t="s">
        <v>571</v>
      </c>
      <c r="L3967" s="1" t="s">
        <v>10635</v>
      </c>
      <c r="M3967" s="1" t="s">
        <v>24151</v>
      </c>
    </row>
    <row r="3968">
      <c r="A3968" s="1" t="s">
        <v>24152</v>
      </c>
      <c r="B3968" s="1" t="s">
        <v>6</v>
      </c>
      <c r="C3968" s="1" t="s">
        <v>4667</v>
      </c>
      <c r="D3968" s="1"/>
      <c r="E3968" s="1" t="s">
        <v>24153</v>
      </c>
      <c r="F3968" s="1" t="s">
        <v>24154</v>
      </c>
      <c r="G3968" s="1" t="s">
        <v>8513</v>
      </c>
      <c r="H3968" s="1" t="s">
        <v>24155</v>
      </c>
      <c r="I3968" s="1">
        <v>2013.0</v>
      </c>
      <c r="J3968" s="1" t="s">
        <v>9260</v>
      </c>
      <c r="K3968" s="1" t="s">
        <v>1116</v>
      </c>
      <c r="L3968" s="1" t="s">
        <v>8750</v>
      </c>
      <c r="M3968" s="1" t="s">
        <v>24156</v>
      </c>
    </row>
    <row r="3969">
      <c r="A3969" s="1" t="s">
        <v>24157</v>
      </c>
      <c r="B3969" s="1" t="s">
        <v>7</v>
      </c>
      <c r="C3969" s="1" t="s">
        <v>4668</v>
      </c>
      <c r="F3969" s="1" t="s">
        <v>24158</v>
      </c>
      <c r="G3969" s="1" t="s">
        <v>8513</v>
      </c>
      <c r="H3969" s="1" t="s">
        <v>11516</v>
      </c>
      <c r="I3969" s="1">
        <v>2019.0</v>
      </c>
      <c r="J3969" s="1" t="s">
        <v>8493</v>
      </c>
      <c r="K3969" s="1" t="s">
        <v>628</v>
      </c>
      <c r="L3969" s="1" t="s">
        <v>10635</v>
      </c>
      <c r="M3969" s="1" t="s">
        <v>24159</v>
      </c>
    </row>
    <row r="3970">
      <c r="A3970" s="1" t="s">
        <v>24160</v>
      </c>
      <c r="B3970" s="1" t="s">
        <v>7</v>
      </c>
      <c r="C3970" s="1" t="s">
        <v>4669</v>
      </c>
      <c r="F3970" s="1" t="s">
        <v>24161</v>
      </c>
      <c r="G3970" s="1" t="s">
        <v>8513</v>
      </c>
      <c r="H3970" s="1" t="s">
        <v>13302</v>
      </c>
      <c r="I3970" s="1">
        <v>2018.0</v>
      </c>
      <c r="J3970" s="1" t="s">
        <v>8493</v>
      </c>
      <c r="K3970" s="1" t="s">
        <v>571</v>
      </c>
      <c r="L3970" s="1" t="s">
        <v>10635</v>
      </c>
      <c r="M3970" s="1" t="s">
        <v>24162</v>
      </c>
    </row>
    <row r="3971">
      <c r="A3971" s="1" t="s">
        <v>24163</v>
      </c>
      <c r="B3971" s="1" t="s">
        <v>7</v>
      </c>
      <c r="C3971" s="1" t="s">
        <v>4670</v>
      </c>
      <c r="F3971" s="1" t="s">
        <v>24164</v>
      </c>
      <c r="G3971" s="1" t="s">
        <v>8513</v>
      </c>
      <c r="H3971" s="1" t="s">
        <v>16013</v>
      </c>
      <c r="I3971" s="1">
        <v>2017.0</v>
      </c>
      <c r="J3971" s="1" t="s">
        <v>8493</v>
      </c>
      <c r="K3971" s="1" t="s">
        <v>536</v>
      </c>
      <c r="L3971" s="1" t="s">
        <v>10635</v>
      </c>
      <c r="M3971" s="1" t="s">
        <v>24165</v>
      </c>
    </row>
    <row r="3972">
      <c r="A3972" s="1" t="s">
        <v>24166</v>
      </c>
      <c r="B3972" s="1" t="s">
        <v>7</v>
      </c>
      <c r="C3972" s="1" t="s">
        <v>4671</v>
      </c>
      <c r="F3972" s="1" t="s">
        <v>24167</v>
      </c>
      <c r="G3972" s="1" t="s">
        <v>8513</v>
      </c>
      <c r="H3972" s="1" t="s">
        <v>14662</v>
      </c>
      <c r="I3972" s="1">
        <v>2019.0</v>
      </c>
      <c r="J3972" s="1" t="s">
        <v>8493</v>
      </c>
      <c r="K3972" s="1" t="s">
        <v>571</v>
      </c>
      <c r="L3972" s="1" t="s">
        <v>24168</v>
      </c>
      <c r="M3972" s="1" t="s">
        <v>24169</v>
      </c>
    </row>
    <row r="3973">
      <c r="A3973" s="1" t="s">
        <v>24170</v>
      </c>
      <c r="B3973" s="1" t="s">
        <v>6</v>
      </c>
      <c r="C3973" s="1" t="s">
        <v>4672</v>
      </c>
      <c r="D3973" s="1"/>
      <c r="E3973" s="1" t="s">
        <v>24171</v>
      </c>
      <c r="F3973" s="1" t="s">
        <v>24172</v>
      </c>
      <c r="G3973" s="1" t="s">
        <v>8638</v>
      </c>
      <c r="H3973" s="1" t="s">
        <v>24173</v>
      </c>
      <c r="I3973" s="1">
        <v>2017.0</v>
      </c>
      <c r="J3973" s="1" t="s">
        <v>9260</v>
      </c>
      <c r="K3973" s="1" t="s">
        <v>546</v>
      </c>
      <c r="L3973" s="1" t="s">
        <v>24174</v>
      </c>
      <c r="M3973" s="1" t="s">
        <v>24175</v>
      </c>
    </row>
    <row r="3974">
      <c r="A3974" s="1" t="s">
        <v>24176</v>
      </c>
      <c r="B3974" s="1" t="s">
        <v>6</v>
      </c>
      <c r="C3974" s="1" t="s">
        <v>4673</v>
      </c>
      <c r="D3974" s="1"/>
      <c r="E3974" s="1" t="s">
        <v>24177</v>
      </c>
      <c r="F3974" s="1" t="s">
        <v>24178</v>
      </c>
      <c r="G3974" s="1" t="s">
        <v>8545</v>
      </c>
      <c r="H3974" s="1" t="s">
        <v>10268</v>
      </c>
      <c r="I3974" s="1">
        <v>2014.0</v>
      </c>
      <c r="J3974" s="1" t="s">
        <v>8613</v>
      </c>
      <c r="K3974" s="1" t="s">
        <v>696</v>
      </c>
      <c r="L3974" s="1" t="s">
        <v>8802</v>
      </c>
      <c r="M3974" s="1" t="s">
        <v>24179</v>
      </c>
    </row>
    <row r="3975">
      <c r="A3975" s="1" t="s">
        <v>24180</v>
      </c>
      <c r="B3975" s="1" t="s">
        <v>6</v>
      </c>
      <c r="C3975" s="1" t="s">
        <v>4674</v>
      </c>
      <c r="D3975" s="1"/>
      <c r="E3975" s="1" t="s">
        <v>24181</v>
      </c>
      <c r="F3975" s="1" t="s">
        <v>24182</v>
      </c>
      <c r="G3975" s="1" t="s">
        <v>9304</v>
      </c>
      <c r="H3975" s="1" t="s">
        <v>11563</v>
      </c>
      <c r="I3975" s="1">
        <v>2018.0</v>
      </c>
      <c r="J3975" s="1" t="s">
        <v>9260</v>
      </c>
      <c r="K3975" s="1" t="s">
        <v>896</v>
      </c>
      <c r="L3975" s="1" t="s">
        <v>11928</v>
      </c>
      <c r="M3975" s="1" t="s">
        <v>24183</v>
      </c>
    </row>
    <row r="3976">
      <c r="A3976" s="1" t="s">
        <v>24184</v>
      </c>
      <c r="B3976" s="1" t="s">
        <v>7</v>
      </c>
      <c r="C3976" s="1" t="s">
        <v>4675</v>
      </c>
      <c r="F3976" s="1" t="s">
        <v>24185</v>
      </c>
      <c r="G3976" s="1" t="s">
        <v>8611</v>
      </c>
      <c r="H3976" s="1" t="s">
        <v>8912</v>
      </c>
      <c r="I3976" s="1">
        <v>2016.0</v>
      </c>
      <c r="J3976" s="1" t="s">
        <v>8547</v>
      </c>
      <c r="K3976" s="1" t="s">
        <v>536</v>
      </c>
      <c r="L3976" s="1" t="s">
        <v>8821</v>
      </c>
      <c r="M3976" s="1" t="s">
        <v>24186</v>
      </c>
    </row>
    <row r="3977">
      <c r="A3977" s="1" t="s">
        <v>24187</v>
      </c>
      <c r="B3977" s="1" t="s">
        <v>7</v>
      </c>
      <c r="C3977" s="1" t="s">
        <v>4676</v>
      </c>
      <c r="F3977" s="1" t="s">
        <v>24188</v>
      </c>
      <c r="G3977" s="1" t="s">
        <v>8545</v>
      </c>
      <c r="H3977" s="1" t="s">
        <v>9625</v>
      </c>
      <c r="I3977" s="1">
        <v>2020.0</v>
      </c>
      <c r="J3977" s="1" t="s">
        <v>8493</v>
      </c>
      <c r="K3977" s="1" t="s">
        <v>536</v>
      </c>
      <c r="L3977" s="1" t="s">
        <v>9299</v>
      </c>
      <c r="M3977" s="1" t="s">
        <v>24189</v>
      </c>
    </row>
    <row r="3978">
      <c r="A3978" s="1" t="s">
        <v>24190</v>
      </c>
      <c r="B3978" s="1" t="s">
        <v>6</v>
      </c>
      <c r="C3978" s="1" t="s">
        <v>4677</v>
      </c>
      <c r="D3978" s="1"/>
      <c r="E3978" s="1" t="s">
        <v>24191</v>
      </c>
      <c r="F3978" s="1" t="s">
        <v>24192</v>
      </c>
      <c r="G3978" s="1" t="s">
        <v>11884</v>
      </c>
      <c r="H3978" s="1" t="s">
        <v>8582</v>
      </c>
      <c r="I3978" s="1">
        <v>2020.0</v>
      </c>
      <c r="J3978" s="1" t="s">
        <v>8547</v>
      </c>
      <c r="K3978" s="1" t="s">
        <v>569</v>
      </c>
      <c r="L3978" s="1" t="s">
        <v>8724</v>
      </c>
      <c r="M3978" s="1" t="s">
        <v>24193</v>
      </c>
    </row>
    <row r="3979">
      <c r="A3979" s="1" t="s">
        <v>24194</v>
      </c>
      <c r="B3979" s="1" t="s">
        <v>7</v>
      </c>
      <c r="C3979" s="1" t="s">
        <v>4678</v>
      </c>
      <c r="F3979" s="1" t="s">
        <v>24195</v>
      </c>
      <c r="G3979" s="1" t="s">
        <v>11884</v>
      </c>
      <c r="H3979" s="1" t="s">
        <v>21723</v>
      </c>
      <c r="I3979" s="1">
        <v>2013.0</v>
      </c>
      <c r="J3979" s="1" t="s">
        <v>8547</v>
      </c>
      <c r="K3979" s="1" t="s">
        <v>526</v>
      </c>
      <c r="L3979" s="1" t="s">
        <v>9779</v>
      </c>
      <c r="M3979" s="1" t="s">
        <v>24196</v>
      </c>
    </row>
    <row r="3980">
      <c r="A3980" s="1" t="s">
        <v>24197</v>
      </c>
      <c r="B3980" s="1" t="s">
        <v>6</v>
      </c>
      <c r="C3980" s="1" t="s">
        <v>4679</v>
      </c>
      <c r="D3980" s="1"/>
      <c r="E3980" s="1" t="s">
        <v>23313</v>
      </c>
      <c r="F3980" s="1" t="s">
        <v>24198</v>
      </c>
      <c r="G3980" s="1" t="s">
        <v>8513</v>
      </c>
      <c r="H3980" s="1" t="s">
        <v>24199</v>
      </c>
      <c r="I3980" s="1">
        <v>2016.0</v>
      </c>
      <c r="J3980" s="1" t="s">
        <v>8493</v>
      </c>
      <c r="K3980" s="1" t="s">
        <v>538</v>
      </c>
      <c r="L3980" s="1" t="s">
        <v>8691</v>
      </c>
      <c r="M3980" s="1" t="s">
        <v>24200</v>
      </c>
    </row>
    <row r="3981">
      <c r="A3981" s="1" t="s">
        <v>24201</v>
      </c>
      <c r="B3981" s="1" t="s">
        <v>7</v>
      </c>
      <c r="C3981" s="1" t="s">
        <v>4680</v>
      </c>
      <c r="F3981" s="1" t="s">
        <v>24202</v>
      </c>
      <c r="G3981" s="1" t="s">
        <v>12088</v>
      </c>
      <c r="H3981" s="1" t="s">
        <v>10501</v>
      </c>
      <c r="I3981" s="1">
        <v>2019.0</v>
      </c>
      <c r="J3981" s="1" t="s">
        <v>8807</v>
      </c>
      <c r="K3981" s="1" t="s">
        <v>526</v>
      </c>
      <c r="L3981" s="1" t="s">
        <v>9093</v>
      </c>
      <c r="M3981" s="1" t="s">
        <v>24203</v>
      </c>
    </row>
    <row r="3982">
      <c r="A3982" s="1" t="s">
        <v>24204</v>
      </c>
      <c r="B3982" s="1" t="s">
        <v>7</v>
      </c>
      <c r="C3982" s="1" t="s">
        <v>4681</v>
      </c>
      <c r="G3982" s="1" t="s">
        <v>23671</v>
      </c>
      <c r="H3982" s="1" t="s">
        <v>12081</v>
      </c>
      <c r="I3982" s="1">
        <v>2012.0</v>
      </c>
      <c r="J3982" s="1" t="s">
        <v>8807</v>
      </c>
      <c r="K3982" s="1" t="s">
        <v>536</v>
      </c>
      <c r="L3982" s="1" t="s">
        <v>9093</v>
      </c>
      <c r="M3982" s="1" t="s">
        <v>24205</v>
      </c>
    </row>
    <row r="3983">
      <c r="A3983" s="1" t="s">
        <v>24206</v>
      </c>
      <c r="B3983" s="1" t="s">
        <v>7</v>
      </c>
      <c r="C3983" s="1" t="s">
        <v>4682</v>
      </c>
      <c r="H3983" s="1" t="s">
        <v>22580</v>
      </c>
      <c r="I3983" s="1">
        <v>2012.0</v>
      </c>
      <c r="J3983" s="1" t="s">
        <v>8807</v>
      </c>
      <c r="K3983" s="1" t="s">
        <v>536</v>
      </c>
      <c r="L3983" s="1" t="s">
        <v>9093</v>
      </c>
      <c r="M3983" s="1" t="s">
        <v>24207</v>
      </c>
    </row>
    <row r="3984">
      <c r="A3984" s="1" t="s">
        <v>24208</v>
      </c>
      <c r="B3984" s="1" t="s">
        <v>6</v>
      </c>
      <c r="C3984" s="1" t="s">
        <v>4683</v>
      </c>
      <c r="D3984" s="1"/>
      <c r="E3984" s="1" t="s">
        <v>24209</v>
      </c>
      <c r="F3984" s="1" t="s">
        <v>24210</v>
      </c>
      <c r="G3984" s="1" t="s">
        <v>8545</v>
      </c>
      <c r="H3984" s="1" t="s">
        <v>13852</v>
      </c>
      <c r="I3984" s="1">
        <v>2020.0</v>
      </c>
      <c r="J3984" s="1" t="s">
        <v>8493</v>
      </c>
      <c r="K3984" s="1" t="s">
        <v>914</v>
      </c>
      <c r="L3984" s="1" t="s">
        <v>8709</v>
      </c>
      <c r="M3984" s="1" t="s">
        <v>24211</v>
      </c>
    </row>
    <row r="3985">
      <c r="A3985" s="1" t="s">
        <v>24212</v>
      </c>
      <c r="B3985" s="1" t="s">
        <v>6</v>
      </c>
      <c r="C3985" s="1" t="s">
        <v>4684</v>
      </c>
      <c r="D3985" s="1"/>
      <c r="E3985" s="1" t="s">
        <v>24213</v>
      </c>
      <c r="F3985" s="1" t="s">
        <v>24214</v>
      </c>
      <c r="G3985" s="1" t="s">
        <v>8545</v>
      </c>
      <c r="H3985" s="1" t="s">
        <v>9017</v>
      </c>
      <c r="I3985" s="1">
        <v>1983.0</v>
      </c>
      <c r="J3985" s="1" t="s">
        <v>8547</v>
      </c>
      <c r="K3985" s="1" t="s">
        <v>1317</v>
      </c>
      <c r="L3985" s="1" t="s">
        <v>8620</v>
      </c>
      <c r="M3985" s="1" t="s">
        <v>24215</v>
      </c>
    </row>
    <row r="3986">
      <c r="A3986" s="1" t="s">
        <v>24216</v>
      </c>
      <c r="B3986" s="1" t="s">
        <v>6</v>
      </c>
      <c r="C3986" s="1" t="s">
        <v>4685</v>
      </c>
      <c r="D3986" s="1"/>
      <c r="E3986" s="1" t="s">
        <v>24217</v>
      </c>
      <c r="F3986" s="1" t="s">
        <v>24218</v>
      </c>
      <c r="G3986" s="1" t="s">
        <v>8655</v>
      </c>
      <c r="H3986" s="1" t="s">
        <v>8749</v>
      </c>
      <c r="I3986" s="1">
        <v>2016.0</v>
      </c>
      <c r="J3986" s="1" t="s">
        <v>8645</v>
      </c>
      <c r="K3986" s="1" t="s">
        <v>544</v>
      </c>
      <c r="L3986" s="1" t="s">
        <v>8873</v>
      </c>
      <c r="M3986" s="1" t="s">
        <v>24219</v>
      </c>
    </row>
    <row r="3987">
      <c r="A3987" s="1" t="s">
        <v>24220</v>
      </c>
      <c r="B3987" s="1" t="s">
        <v>7</v>
      </c>
      <c r="C3987" s="1" t="s">
        <v>4686</v>
      </c>
      <c r="F3987" s="1" t="s">
        <v>24221</v>
      </c>
      <c r="G3987" s="1" t="s">
        <v>8513</v>
      </c>
      <c r="H3987" s="1" t="s">
        <v>10522</v>
      </c>
      <c r="I3987" s="1">
        <v>2017.0</v>
      </c>
      <c r="J3987" s="1" t="s">
        <v>8493</v>
      </c>
      <c r="K3987" s="1" t="s">
        <v>571</v>
      </c>
      <c r="L3987" s="1" t="s">
        <v>8668</v>
      </c>
      <c r="M3987" s="1" t="s">
        <v>24222</v>
      </c>
    </row>
    <row r="3988">
      <c r="A3988" s="1" t="s">
        <v>24223</v>
      </c>
      <c r="B3988" s="1" t="s">
        <v>6</v>
      </c>
      <c r="C3988" s="1" t="s">
        <v>4687</v>
      </c>
      <c r="D3988" s="1"/>
      <c r="E3988" s="1" t="s">
        <v>24224</v>
      </c>
      <c r="F3988" s="1" t="s">
        <v>24225</v>
      </c>
      <c r="G3988" s="1" t="s">
        <v>12908</v>
      </c>
      <c r="H3988" s="1" t="s">
        <v>10758</v>
      </c>
      <c r="I3988" s="1">
        <v>2018.0</v>
      </c>
      <c r="J3988" s="1" t="s">
        <v>8547</v>
      </c>
      <c r="K3988" s="1" t="s">
        <v>805</v>
      </c>
      <c r="L3988" s="1" t="s">
        <v>8873</v>
      </c>
      <c r="M3988" s="1" t="s">
        <v>24226</v>
      </c>
    </row>
    <row r="3989">
      <c r="A3989" s="1" t="s">
        <v>24227</v>
      </c>
      <c r="B3989" s="1" t="s">
        <v>6</v>
      </c>
      <c r="C3989" s="1" t="s">
        <v>4688</v>
      </c>
      <c r="D3989" s="1"/>
      <c r="E3989" s="1" t="s">
        <v>24228</v>
      </c>
      <c r="F3989" s="1" t="s">
        <v>24229</v>
      </c>
      <c r="H3989" s="1" t="s">
        <v>15988</v>
      </c>
      <c r="I3989" s="1">
        <v>2017.0</v>
      </c>
      <c r="J3989" s="1" t="s">
        <v>8547</v>
      </c>
      <c r="K3989" s="1" t="s">
        <v>552</v>
      </c>
      <c r="L3989" s="1" t="s">
        <v>8501</v>
      </c>
      <c r="M3989" s="1" t="s">
        <v>24230</v>
      </c>
    </row>
    <row r="3990">
      <c r="A3990" s="1" t="s">
        <v>24231</v>
      </c>
      <c r="B3990" s="1" t="s">
        <v>6</v>
      </c>
      <c r="C3990" s="1" t="s">
        <v>4689</v>
      </c>
      <c r="D3990" s="1"/>
      <c r="E3990" s="1" t="s">
        <v>24232</v>
      </c>
      <c r="F3990" s="1" t="s">
        <v>24233</v>
      </c>
      <c r="G3990" s="1" t="s">
        <v>8990</v>
      </c>
      <c r="H3990" s="1" t="s">
        <v>12097</v>
      </c>
      <c r="I3990" s="1">
        <v>2017.0</v>
      </c>
      <c r="J3990" s="1" t="s">
        <v>8493</v>
      </c>
      <c r="K3990" s="1" t="s">
        <v>532</v>
      </c>
      <c r="L3990" s="1" t="s">
        <v>8620</v>
      </c>
      <c r="M3990" s="1" t="s">
        <v>24234</v>
      </c>
    </row>
    <row r="3991">
      <c r="A3991" s="1" t="s">
        <v>24235</v>
      </c>
      <c r="B3991" s="1" t="s">
        <v>6</v>
      </c>
      <c r="C3991" s="1" t="s">
        <v>4690</v>
      </c>
      <c r="D3991" s="1"/>
      <c r="E3991" s="1" t="s">
        <v>24236</v>
      </c>
      <c r="F3991" s="1" t="s">
        <v>24237</v>
      </c>
      <c r="G3991" s="1" t="s">
        <v>10478</v>
      </c>
      <c r="H3991" s="1" t="s">
        <v>10501</v>
      </c>
      <c r="I3991" s="1">
        <v>2012.0</v>
      </c>
      <c r="J3991" s="1" t="s">
        <v>8547</v>
      </c>
      <c r="K3991" s="1" t="s">
        <v>645</v>
      </c>
      <c r="L3991" s="1" t="s">
        <v>8709</v>
      </c>
      <c r="M3991" s="1" t="s">
        <v>24238</v>
      </c>
    </row>
    <row r="3992">
      <c r="A3992" s="1" t="s">
        <v>24239</v>
      </c>
      <c r="B3992" s="1" t="s">
        <v>6</v>
      </c>
      <c r="C3992" s="1" t="s">
        <v>4691</v>
      </c>
      <c r="D3992" s="1"/>
      <c r="E3992" s="1" t="s">
        <v>24240</v>
      </c>
      <c r="F3992" s="1" t="s">
        <v>24241</v>
      </c>
      <c r="G3992" s="1" t="s">
        <v>8545</v>
      </c>
      <c r="H3992" s="1" t="s">
        <v>11370</v>
      </c>
      <c r="I3992" s="1">
        <v>2006.0</v>
      </c>
      <c r="J3992" s="1" t="s">
        <v>8547</v>
      </c>
      <c r="K3992" s="1" t="s">
        <v>1410</v>
      </c>
      <c r="L3992" s="1" t="s">
        <v>8709</v>
      </c>
      <c r="M3992" s="1" t="s">
        <v>24242</v>
      </c>
    </row>
    <row r="3993">
      <c r="A3993" s="1" t="s">
        <v>24243</v>
      </c>
      <c r="B3993" s="1" t="s">
        <v>6</v>
      </c>
      <c r="C3993" s="1" t="s">
        <v>4692</v>
      </c>
      <c r="F3993" s="1" t="s">
        <v>24244</v>
      </c>
      <c r="G3993" s="1" t="s">
        <v>8499</v>
      </c>
      <c r="H3993" s="1" t="s">
        <v>9414</v>
      </c>
      <c r="I3993" s="1">
        <v>2018.0</v>
      </c>
      <c r="J3993" s="1" t="s">
        <v>8493</v>
      </c>
      <c r="K3993" s="1" t="s">
        <v>851</v>
      </c>
      <c r="L3993" s="1" t="s">
        <v>9641</v>
      </c>
      <c r="M3993" s="1" t="s">
        <v>24245</v>
      </c>
    </row>
    <row r="3994">
      <c r="A3994" s="1" t="s">
        <v>24246</v>
      </c>
      <c r="B3994" s="1" t="s">
        <v>6</v>
      </c>
      <c r="C3994" s="1" t="s">
        <v>4693</v>
      </c>
      <c r="D3994" s="1"/>
      <c r="E3994" s="1" t="s">
        <v>24247</v>
      </c>
      <c r="F3994" s="1" t="s">
        <v>24248</v>
      </c>
      <c r="G3994" s="1" t="s">
        <v>8545</v>
      </c>
      <c r="H3994" s="1" t="s">
        <v>24249</v>
      </c>
      <c r="I3994" s="1">
        <v>2018.0</v>
      </c>
      <c r="J3994" s="1" t="s">
        <v>8547</v>
      </c>
      <c r="K3994" s="1" t="s">
        <v>890</v>
      </c>
      <c r="L3994" s="1" t="s">
        <v>8626</v>
      </c>
      <c r="M3994" s="1" t="s">
        <v>24250</v>
      </c>
    </row>
    <row r="3995">
      <c r="A3995" s="1" t="s">
        <v>24251</v>
      </c>
      <c r="B3995" s="1" t="s">
        <v>6</v>
      </c>
      <c r="C3995" s="1" t="s">
        <v>4694</v>
      </c>
      <c r="D3995" s="1"/>
      <c r="E3995" s="1" t="s">
        <v>17444</v>
      </c>
      <c r="F3995" s="1" t="s">
        <v>24252</v>
      </c>
      <c r="G3995" s="1" t="s">
        <v>8491</v>
      </c>
      <c r="H3995" s="1" t="s">
        <v>10367</v>
      </c>
      <c r="I3995" s="1">
        <v>2020.0</v>
      </c>
      <c r="J3995" s="1" t="s">
        <v>8493</v>
      </c>
      <c r="K3995" s="1" t="s">
        <v>929</v>
      </c>
      <c r="L3995" s="1" t="s">
        <v>9641</v>
      </c>
      <c r="M3995" s="1" t="s">
        <v>24253</v>
      </c>
    </row>
    <row r="3996">
      <c r="A3996" s="1" t="s">
        <v>24254</v>
      </c>
      <c r="B3996" s="1" t="s">
        <v>6</v>
      </c>
      <c r="C3996" s="1" t="s">
        <v>4695</v>
      </c>
      <c r="D3996" s="1"/>
      <c r="E3996" s="1" t="s">
        <v>24255</v>
      </c>
      <c r="F3996" s="1" t="s">
        <v>24256</v>
      </c>
      <c r="G3996" s="1" t="s">
        <v>8513</v>
      </c>
      <c r="H3996" s="1" t="s">
        <v>12333</v>
      </c>
      <c r="I3996" s="1">
        <v>2013.0</v>
      </c>
      <c r="J3996" s="1" t="s">
        <v>8547</v>
      </c>
      <c r="K3996" s="1" t="s">
        <v>573</v>
      </c>
      <c r="L3996" s="1" t="s">
        <v>8948</v>
      </c>
      <c r="M3996" s="1" t="s">
        <v>24257</v>
      </c>
    </row>
    <row r="3997">
      <c r="A3997" s="1" t="s">
        <v>24258</v>
      </c>
      <c r="B3997" s="1" t="s">
        <v>6</v>
      </c>
      <c r="C3997" s="1" t="s">
        <v>4696</v>
      </c>
      <c r="D3997" s="1"/>
      <c r="E3997" s="1" t="s">
        <v>24259</v>
      </c>
      <c r="F3997" s="1" t="s">
        <v>24260</v>
      </c>
      <c r="G3997" s="1" t="s">
        <v>8678</v>
      </c>
      <c r="H3997" s="1" t="s">
        <v>9869</v>
      </c>
      <c r="I3997" s="1">
        <v>2018.0</v>
      </c>
      <c r="J3997" s="1" t="s">
        <v>8493</v>
      </c>
      <c r="K3997" s="1" t="s">
        <v>761</v>
      </c>
      <c r="L3997" s="1" t="s">
        <v>8508</v>
      </c>
      <c r="M3997" s="1" t="s">
        <v>24261</v>
      </c>
    </row>
    <row r="3998">
      <c r="A3998" s="1" t="s">
        <v>24262</v>
      </c>
      <c r="B3998" s="1" t="s">
        <v>6</v>
      </c>
      <c r="C3998" s="1" t="s">
        <v>4697</v>
      </c>
      <c r="D3998" s="1"/>
      <c r="E3998" s="1" t="s">
        <v>24263</v>
      </c>
      <c r="F3998" s="1" t="s">
        <v>24264</v>
      </c>
      <c r="G3998" s="1" t="s">
        <v>9478</v>
      </c>
      <c r="H3998" s="1" t="s">
        <v>24265</v>
      </c>
      <c r="I3998" s="1">
        <v>2014.0</v>
      </c>
      <c r="J3998" s="1" t="s">
        <v>8493</v>
      </c>
      <c r="K3998" s="1" t="s">
        <v>576</v>
      </c>
      <c r="L3998" s="1" t="s">
        <v>8501</v>
      </c>
      <c r="M3998" s="1" t="s">
        <v>24266</v>
      </c>
    </row>
    <row r="3999">
      <c r="A3999" s="1" t="s">
        <v>24267</v>
      </c>
      <c r="B3999" s="1" t="s">
        <v>6</v>
      </c>
      <c r="C3999" s="1" t="s">
        <v>4698</v>
      </c>
      <c r="D3999" s="1"/>
      <c r="E3999" s="1" t="s">
        <v>24268</v>
      </c>
      <c r="F3999" s="1" t="s">
        <v>24269</v>
      </c>
      <c r="G3999" s="1" t="s">
        <v>8534</v>
      </c>
      <c r="H3999" s="1" t="s">
        <v>24270</v>
      </c>
      <c r="I3999" s="1">
        <v>2017.0</v>
      </c>
      <c r="J3999" s="1" t="s">
        <v>8547</v>
      </c>
      <c r="K3999" s="1" t="s">
        <v>528</v>
      </c>
      <c r="L3999" s="1" t="s">
        <v>9215</v>
      </c>
      <c r="M3999" s="1" t="s">
        <v>24271</v>
      </c>
    </row>
    <row r="4000">
      <c r="A4000" s="1" t="s">
        <v>24272</v>
      </c>
      <c r="B4000" s="1" t="s">
        <v>6</v>
      </c>
      <c r="C4000" s="1" t="s">
        <v>4699</v>
      </c>
      <c r="D4000" s="1"/>
      <c r="E4000" s="1" t="s">
        <v>24273</v>
      </c>
      <c r="F4000" s="1" t="s">
        <v>24274</v>
      </c>
      <c r="G4000" s="1" t="s">
        <v>8513</v>
      </c>
      <c r="H4000" s="1" t="s">
        <v>9493</v>
      </c>
      <c r="I4000" s="1">
        <v>2016.0</v>
      </c>
      <c r="J4000" s="1" t="s">
        <v>8613</v>
      </c>
      <c r="K4000" s="1" t="s">
        <v>640</v>
      </c>
      <c r="L4000" s="1" t="s">
        <v>8646</v>
      </c>
      <c r="M4000" s="1" t="s">
        <v>24275</v>
      </c>
    </row>
    <row r="4001">
      <c r="A4001" s="1" t="s">
        <v>24276</v>
      </c>
      <c r="B4001" s="1" t="s">
        <v>6</v>
      </c>
      <c r="C4001" s="1" t="s">
        <v>4700</v>
      </c>
      <c r="D4001" s="1"/>
      <c r="E4001" s="1" t="s">
        <v>14840</v>
      </c>
      <c r="F4001" s="1" t="s">
        <v>24277</v>
      </c>
      <c r="G4001" s="1" t="s">
        <v>24278</v>
      </c>
      <c r="H4001" s="1" t="s">
        <v>9891</v>
      </c>
      <c r="I4001" s="1">
        <v>1993.0</v>
      </c>
      <c r="J4001" s="1" t="s">
        <v>8547</v>
      </c>
      <c r="K4001" s="1" t="s">
        <v>737</v>
      </c>
      <c r="L4001" s="1" t="s">
        <v>9892</v>
      </c>
      <c r="M4001" s="1" t="s">
        <v>24279</v>
      </c>
    </row>
    <row r="4002">
      <c r="A4002" s="1" t="s">
        <v>24280</v>
      </c>
      <c r="B4002" s="1" t="s">
        <v>6</v>
      </c>
      <c r="C4002" s="1" t="s">
        <v>4701</v>
      </c>
      <c r="D4002" s="1"/>
      <c r="E4002" s="1" t="s">
        <v>24281</v>
      </c>
      <c r="F4002" s="1" t="s">
        <v>24282</v>
      </c>
      <c r="G4002" s="1" t="s">
        <v>24283</v>
      </c>
      <c r="H4002" s="1" t="s">
        <v>8851</v>
      </c>
      <c r="I4002" s="1">
        <v>2019.0</v>
      </c>
      <c r="J4002" s="1" t="s">
        <v>8613</v>
      </c>
      <c r="K4002" s="1" t="s">
        <v>696</v>
      </c>
      <c r="L4002" s="1" t="s">
        <v>8937</v>
      </c>
      <c r="M4002" s="1" t="s">
        <v>24284</v>
      </c>
    </row>
    <row r="4003">
      <c r="A4003" s="1" t="s">
        <v>24285</v>
      </c>
      <c r="B4003" s="1" t="s">
        <v>6</v>
      </c>
      <c r="C4003" s="1" t="s">
        <v>4702</v>
      </c>
      <c r="D4003" s="1"/>
      <c r="E4003" s="1" t="s">
        <v>24286</v>
      </c>
      <c r="G4003" s="1" t="s">
        <v>8513</v>
      </c>
      <c r="H4003" s="1" t="s">
        <v>24287</v>
      </c>
      <c r="I4003" s="1">
        <v>2017.0</v>
      </c>
      <c r="J4003" s="1" t="s">
        <v>8613</v>
      </c>
      <c r="K4003" s="1" t="s">
        <v>569</v>
      </c>
      <c r="L4003" s="1" t="s">
        <v>8646</v>
      </c>
      <c r="M4003" s="1" t="s">
        <v>24288</v>
      </c>
    </row>
    <row r="4004">
      <c r="A4004" s="1" t="s">
        <v>24289</v>
      </c>
      <c r="B4004" s="1" t="s">
        <v>6</v>
      </c>
      <c r="C4004" s="1" t="s">
        <v>4703</v>
      </c>
      <c r="D4004" s="1"/>
      <c r="E4004" s="1" t="s">
        <v>24290</v>
      </c>
      <c r="F4004" s="1" t="s">
        <v>24290</v>
      </c>
      <c r="H4004" s="1" t="s">
        <v>9698</v>
      </c>
      <c r="I4004" s="1">
        <v>2017.0</v>
      </c>
      <c r="J4004" s="1" t="s">
        <v>8547</v>
      </c>
      <c r="K4004" s="1" t="s">
        <v>1579</v>
      </c>
      <c r="L4004" s="1" t="s">
        <v>9641</v>
      </c>
      <c r="M4004" s="1" t="s">
        <v>24291</v>
      </c>
    </row>
    <row r="4005">
      <c r="A4005" s="1" t="s">
        <v>24292</v>
      </c>
      <c r="B4005" s="1" t="s">
        <v>6</v>
      </c>
      <c r="C4005" s="1" t="s">
        <v>4704</v>
      </c>
      <c r="D4005" s="1"/>
      <c r="E4005" s="1" t="s">
        <v>20433</v>
      </c>
      <c r="F4005" s="1" t="s">
        <v>24293</v>
      </c>
      <c r="G4005" s="1" t="s">
        <v>8545</v>
      </c>
      <c r="H4005" s="1" t="s">
        <v>9860</v>
      </c>
      <c r="I4005" s="1">
        <v>1988.0</v>
      </c>
      <c r="J4005" s="1" t="s">
        <v>8613</v>
      </c>
      <c r="K4005" s="1" t="s">
        <v>1410</v>
      </c>
      <c r="L4005" s="1" t="s">
        <v>8772</v>
      </c>
      <c r="M4005" s="1" t="s">
        <v>24294</v>
      </c>
    </row>
    <row r="4006">
      <c r="A4006" s="1" t="s">
        <v>24295</v>
      </c>
      <c r="B4006" s="1" t="s">
        <v>6</v>
      </c>
      <c r="C4006" s="1" t="s">
        <v>4705</v>
      </c>
      <c r="D4006" s="1"/>
      <c r="E4006" s="1" t="s">
        <v>24296</v>
      </c>
      <c r="F4006" s="1" t="s">
        <v>24297</v>
      </c>
      <c r="G4006" s="1" t="s">
        <v>8499</v>
      </c>
      <c r="H4006" s="1" t="s">
        <v>18520</v>
      </c>
      <c r="I4006" s="1">
        <v>2016.0</v>
      </c>
      <c r="J4006" s="1" t="s">
        <v>8493</v>
      </c>
      <c r="K4006" s="1" t="s">
        <v>681</v>
      </c>
      <c r="L4006" s="1" t="s">
        <v>8709</v>
      </c>
      <c r="M4006" s="1" t="s">
        <v>24298</v>
      </c>
    </row>
    <row r="4007">
      <c r="A4007" s="1" t="s">
        <v>24299</v>
      </c>
      <c r="B4007" s="1" t="s">
        <v>6</v>
      </c>
      <c r="C4007" s="1" t="s">
        <v>4706</v>
      </c>
      <c r="D4007" s="1"/>
      <c r="E4007" s="1" t="s">
        <v>10331</v>
      </c>
      <c r="F4007" s="1" t="s">
        <v>24300</v>
      </c>
      <c r="G4007" s="1" t="s">
        <v>8499</v>
      </c>
      <c r="H4007" s="1" t="s">
        <v>12642</v>
      </c>
      <c r="I4007" s="1">
        <v>2017.0</v>
      </c>
      <c r="J4007" s="1" t="s">
        <v>8493</v>
      </c>
      <c r="K4007" s="1" t="s">
        <v>996</v>
      </c>
      <c r="L4007" s="1" t="s">
        <v>9641</v>
      </c>
      <c r="M4007" s="1" t="s">
        <v>24301</v>
      </c>
    </row>
    <row r="4008">
      <c r="A4008" s="1" t="s">
        <v>24302</v>
      </c>
      <c r="B4008" s="1" t="s">
        <v>6</v>
      </c>
      <c r="C4008" s="1" t="s">
        <v>4707</v>
      </c>
      <c r="D4008" s="1"/>
      <c r="E4008" s="1" t="s">
        <v>24303</v>
      </c>
      <c r="F4008" s="1" t="s">
        <v>24304</v>
      </c>
      <c r="G4008" s="1" t="s">
        <v>8672</v>
      </c>
      <c r="H4008" s="1" t="s">
        <v>10431</v>
      </c>
      <c r="I4008" s="1">
        <v>2016.0</v>
      </c>
      <c r="J4008" s="1" t="s">
        <v>8507</v>
      </c>
      <c r="K4008" s="1" t="s">
        <v>587</v>
      </c>
      <c r="L4008" s="1" t="s">
        <v>11691</v>
      </c>
      <c r="M4008" s="1" t="s">
        <v>24305</v>
      </c>
    </row>
    <row r="4009">
      <c r="A4009" s="1" t="s">
        <v>24306</v>
      </c>
      <c r="B4009" s="1" t="s">
        <v>6</v>
      </c>
      <c r="C4009" s="1" t="s">
        <v>4708</v>
      </c>
      <c r="D4009" s="1"/>
      <c r="E4009" s="1" t="s">
        <v>24307</v>
      </c>
      <c r="F4009" s="1" t="s">
        <v>24308</v>
      </c>
      <c r="G4009" s="1" t="s">
        <v>8513</v>
      </c>
      <c r="H4009" s="1" t="s">
        <v>8892</v>
      </c>
      <c r="I4009" s="1">
        <v>2011.0</v>
      </c>
      <c r="J4009" s="1" t="s">
        <v>8515</v>
      </c>
      <c r="K4009" s="1" t="s">
        <v>803</v>
      </c>
      <c r="L4009" s="1" t="s">
        <v>8691</v>
      </c>
      <c r="M4009" s="1" t="s">
        <v>24309</v>
      </c>
    </row>
    <row r="4010">
      <c r="A4010" s="1" t="s">
        <v>24310</v>
      </c>
      <c r="B4010" s="1" t="s">
        <v>6</v>
      </c>
      <c r="C4010" s="1" t="s">
        <v>4709</v>
      </c>
      <c r="D4010" s="1"/>
      <c r="E4010" s="1" t="s">
        <v>10429</v>
      </c>
      <c r="F4010" s="1" t="s">
        <v>24311</v>
      </c>
      <c r="G4010" s="1" t="s">
        <v>8513</v>
      </c>
      <c r="H4010" s="1" t="s">
        <v>10431</v>
      </c>
      <c r="I4010" s="1">
        <v>1973.0</v>
      </c>
      <c r="J4010" s="1" t="s">
        <v>8507</v>
      </c>
      <c r="K4010" s="1" t="s">
        <v>914</v>
      </c>
      <c r="L4010" s="1" t="s">
        <v>15466</v>
      </c>
      <c r="M4010" s="1" t="s">
        <v>24312</v>
      </c>
    </row>
    <row r="4011">
      <c r="A4011" s="1" t="s">
        <v>24313</v>
      </c>
      <c r="B4011" s="1" t="s">
        <v>7</v>
      </c>
      <c r="C4011" s="1" t="s">
        <v>4710</v>
      </c>
      <c r="F4011" s="1" t="s">
        <v>24314</v>
      </c>
      <c r="G4011" s="1" t="s">
        <v>8513</v>
      </c>
      <c r="H4011" s="1" t="s">
        <v>11630</v>
      </c>
      <c r="I4011" s="1">
        <v>2020.0</v>
      </c>
      <c r="J4011" s="1" t="s">
        <v>8547</v>
      </c>
      <c r="K4011" s="1" t="s">
        <v>628</v>
      </c>
      <c r="L4011" s="1" t="s">
        <v>10102</v>
      </c>
      <c r="M4011" s="1" t="s">
        <v>24315</v>
      </c>
    </row>
    <row r="4012">
      <c r="A4012" s="1" t="s">
        <v>24316</v>
      </c>
      <c r="B4012" s="1" t="s">
        <v>7</v>
      </c>
      <c r="C4012" s="1" t="s">
        <v>4711</v>
      </c>
      <c r="F4012" s="1" t="s">
        <v>24317</v>
      </c>
      <c r="G4012" s="1" t="s">
        <v>8513</v>
      </c>
      <c r="H4012" s="1" t="s">
        <v>10573</v>
      </c>
      <c r="I4012" s="1">
        <v>2018.0</v>
      </c>
      <c r="J4012" s="1" t="s">
        <v>8493</v>
      </c>
      <c r="K4012" s="1" t="s">
        <v>536</v>
      </c>
      <c r="L4012" s="1" t="s">
        <v>24318</v>
      </c>
      <c r="M4012" s="1" t="s">
        <v>24319</v>
      </c>
    </row>
    <row r="4013">
      <c r="A4013" s="1" t="s">
        <v>24320</v>
      </c>
      <c r="B4013" s="1" t="s">
        <v>7</v>
      </c>
      <c r="C4013" s="1" t="s">
        <v>4712</v>
      </c>
      <c r="F4013" s="1" t="s">
        <v>24321</v>
      </c>
      <c r="G4013" s="1" t="s">
        <v>8513</v>
      </c>
      <c r="H4013" s="1" t="s">
        <v>10272</v>
      </c>
      <c r="I4013" s="1">
        <v>2020.0</v>
      </c>
      <c r="J4013" s="1" t="s">
        <v>8493</v>
      </c>
      <c r="K4013" s="1" t="s">
        <v>536</v>
      </c>
      <c r="L4013" s="1" t="s">
        <v>19227</v>
      </c>
      <c r="M4013" s="1" t="s">
        <v>24322</v>
      </c>
    </row>
    <row r="4014">
      <c r="A4014" s="1" t="s">
        <v>24323</v>
      </c>
      <c r="B4014" s="1" t="s">
        <v>7</v>
      </c>
      <c r="C4014" s="1" t="s">
        <v>4713</v>
      </c>
      <c r="F4014" s="1" t="s">
        <v>24324</v>
      </c>
      <c r="G4014" s="1" t="s">
        <v>24325</v>
      </c>
      <c r="H4014" s="1" t="s">
        <v>10501</v>
      </c>
      <c r="I4014" s="1">
        <v>2019.0</v>
      </c>
      <c r="J4014" s="1" t="s">
        <v>8493</v>
      </c>
      <c r="K4014" s="1" t="s">
        <v>628</v>
      </c>
      <c r="L4014" s="1" t="s">
        <v>8595</v>
      </c>
      <c r="M4014" s="1" t="s">
        <v>24326</v>
      </c>
    </row>
    <row r="4015">
      <c r="A4015" s="1" t="s">
        <v>24327</v>
      </c>
      <c r="B4015" s="1" t="s">
        <v>6</v>
      </c>
      <c r="C4015" s="1" t="s">
        <v>4714</v>
      </c>
      <c r="D4015" s="1"/>
      <c r="E4015" s="1" t="s">
        <v>24328</v>
      </c>
      <c r="F4015" s="1" t="s">
        <v>24329</v>
      </c>
      <c r="G4015" s="1" t="s">
        <v>8672</v>
      </c>
      <c r="H4015" s="1" t="s">
        <v>9831</v>
      </c>
      <c r="I4015" s="1">
        <v>2017.0</v>
      </c>
      <c r="J4015" s="1" t="s">
        <v>8613</v>
      </c>
      <c r="K4015" s="1" t="s">
        <v>645</v>
      </c>
      <c r="L4015" s="1" t="s">
        <v>8522</v>
      </c>
      <c r="M4015" s="1" t="s">
        <v>24330</v>
      </c>
    </row>
    <row r="4016">
      <c r="A4016" s="1" t="s">
        <v>24331</v>
      </c>
      <c r="B4016" s="1" t="s">
        <v>6</v>
      </c>
      <c r="C4016" s="1" t="s">
        <v>4715</v>
      </c>
      <c r="D4016" s="1"/>
      <c r="E4016" s="1" t="s">
        <v>24332</v>
      </c>
      <c r="F4016" s="1" t="s">
        <v>24333</v>
      </c>
      <c r="G4016" s="1" t="s">
        <v>24334</v>
      </c>
      <c r="H4016" s="1" t="s">
        <v>9060</v>
      </c>
      <c r="I4016" s="1">
        <v>1985.0</v>
      </c>
      <c r="J4016" s="1" t="s">
        <v>8493</v>
      </c>
      <c r="K4016" s="1" t="s">
        <v>580</v>
      </c>
      <c r="L4016" s="1" t="s">
        <v>8553</v>
      </c>
      <c r="M4016" s="1" t="s">
        <v>24335</v>
      </c>
    </row>
    <row r="4017">
      <c r="A4017" s="1" t="s">
        <v>24336</v>
      </c>
      <c r="B4017" s="1" t="s">
        <v>7</v>
      </c>
      <c r="C4017" s="1" t="s">
        <v>4716</v>
      </c>
      <c r="F4017" s="1" t="s">
        <v>24337</v>
      </c>
      <c r="G4017" s="1" t="s">
        <v>8611</v>
      </c>
      <c r="H4017" s="1" t="s">
        <v>9472</v>
      </c>
      <c r="I4017" s="1">
        <v>2016.0</v>
      </c>
      <c r="J4017" s="1" t="s">
        <v>8613</v>
      </c>
      <c r="K4017" s="1" t="s">
        <v>628</v>
      </c>
      <c r="L4017" s="1" t="s">
        <v>10128</v>
      </c>
      <c r="M4017" s="1" t="s">
        <v>24338</v>
      </c>
    </row>
    <row r="4018">
      <c r="A4018" s="1" t="s">
        <v>24339</v>
      </c>
      <c r="B4018" s="1" t="s">
        <v>6</v>
      </c>
      <c r="C4018" s="1" t="s">
        <v>4717</v>
      </c>
      <c r="D4018" s="1"/>
      <c r="E4018" s="1" t="s">
        <v>14319</v>
      </c>
      <c r="F4018" s="1" t="s">
        <v>24340</v>
      </c>
      <c r="G4018" s="1" t="s">
        <v>8588</v>
      </c>
      <c r="H4018" s="1" t="s">
        <v>16446</v>
      </c>
      <c r="I4018" s="1">
        <v>2017.0</v>
      </c>
      <c r="J4018" s="1" t="s">
        <v>8613</v>
      </c>
      <c r="K4018" s="1" t="s">
        <v>618</v>
      </c>
      <c r="L4018" s="1" t="s">
        <v>8709</v>
      </c>
      <c r="M4018" s="1" t="s">
        <v>24341</v>
      </c>
    </row>
    <row r="4019">
      <c r="A4019" s="1" t="s">
        <v>24342</v>
      </c>
      <c r="B4019" s="1" t="s">
        <v>6</v>
      </c>
      <c r="C4019" s="1" t="s">
        <v>4718</v>
      </c>
      <c r="D4019" s="1"/>
      <c r="E4019" s="1" t="s">
        <v>24343</v>
      </c>
      <c r="G4019" s="1" t="s">
        <v>8611</v>
      </c>
      <c r="H4019" s="1" t="s">
        <v>24344</v>
      </c>
      <c r="I4019" s="1">
        <v>2017.0</v>
      </c>
      <c r="J4019" s="1" t="s">
        <v>8547</v>
      </c>
      <c r="K4019" s="1" t="s">
        <v>1164</v>
      </c>
      <c r="L4019" s="1" t="s">
        <v>8646</v>
      </c>
      <c r="M4019" s="1" t="s">
        <v>24345</v>
      </c>
    </row>
    <row r="4020">
      <c r="A4020" s="1" t="s">
        <v>24346</v>
      </c>
      <c r="B4020" s="1" t="s">
        <v>7</v>
      </c>
      <c r="C4020" s="1" t="s">
        <v>4719</v>
      </c>
      <c r="G4020" s="1" t="s">
        <v>8611</v>
      </c>
      <c r="H4020" s="1" t="s">
        <v>9075</v>
      </c>
      <c r="I4020" s="1">
        <v>2013.0</v>
      </c>
      <c r="J4020" s="1" t="s">
        <v>8680</v>
      </c>
      <c r="K4020" s="1" t="s">
        <v>536</v>
      </c>
      <c r="L4020" s="1" t="s">
        <v>10112</v>
      </c>
      <c r="M4020" s="1" t="s">
        <v>24347</v>
      </c>
    </row>
    <row r="4021">
      <c r="A4021" s="1" t="s">
        <v>24348</v>
      </c>
      <c r="B4021" s="1" t="s">
        <v>7</v>
      </c>
      <c r="C4021" s="1" t="s">
        <v>4720</v>
      </c>
      <c r="F4021" s="1" t="s">
        <v>24349</v>
      </c>
      <c r="G4021" s="1" t="s">
        <v>8638</v>
      </c>
      <c r="H4021" s="1" t="s">
        <v>8535</v>
      </c>
      <c r="I4021" s="1">
        <v>2018.0</v>
      </c>
      <c r="J4021" s="1" t="s">
        <v>8493</v>
      </c>
      <c r="K4021" s="1" t="s">
        <v>536</v>
      </c>
      <c r="L4021" s="1" t="s">
        <v>8640</v>
      </c>
      <c r="M4021" s="1" t="s">
        <v>24350</v>
      </c>
    </row>
    <row r="4022">
      <c r="A4022" s="1" t="s">
        <v>24351</v>
      </c>
      <c r="B4022" s="1" t="s">
        <v>7</v>
      </c>
      <c r="C4022" s="1" t="s">
        <v>4721</v>
      </c>
      <c r="G4022" s="1" t="s">
        <v>9223</v>
      </c>
      <c r="H4022" s="1" t="s">
        <v>9075</v>
      </c>
      <c r="I4022" s="1">
        <v>2012.0</v>
      </c>
      <c r="J4022" s="1" t="s">
        <v>8613</v>
      </c>
      <c r="K4022" s="1" t="s">
        <v>536</v>
      </c>
      <c r="L4022" s="1" t="s">
        <v>8650</v>
      </c>
      <c r="M4022" s="1" t="s">
        <v>24352</v>
      </c>
    </row>
    <row r="4023">
      <c r="A4023" s="1" t="s">
        <v>24353</v>
      </c>
      <c r="B4023" s="1" t="s">
        <v>6</v>
      </c>
      <c r="C4023" s="1" t="s">
        <v>4722</v>
      </c>
      <c r="D4023" s="1"/>
      <c r="E4023" s="1" t="s">
        <v>24354</v>
      </c>
      <c r="F4023" s="1" t="s">
        <v>24355</v>
      </c>
      <c r="G4023" s="1" t="s">
        <v>8545</v>
      </c>
      <c r="H4023" s="1" t="s">
        <v>15861</v>
      </c>
      <c r="I4023" s="1">
        <v>2017.0</v>
      </c>
      <c r="J4023" s="1" t="s">
        <v>8493</v>
      </c>
      <c r="K4023" s="1" t="s">
        <v>869</v>
      </c>
      <c r="L4023" s="1" t="s">
        <v>8501</v>
      </c>
      <c r="M4023" s="1" t="s">
        <v>24356</v>
      </c>
    </row>
    <row r="4024">
      <c r="A4024" s="1" t="s">
        <v>24357</v>
      </c>
      <c r="B4024" s="1" t="s">
        <v>6</v>
      </c>
      <c r="C4024" s="1" t="s">
        <v>4723</v>
      </c>
      <c r="D4024" s="1"/>
      <c r="E4024" s="1" t="s">
        <v>24358</v>
      </c>
      <c r="F4024" s="1" t="s">
        <v>24359</v>
      </c>
      <c r="G4024" s="1" t="s">
        <v>8545</v>
      </c>
      <c r="H4024" s="1" t="s">
        <v>13430</v>
      </c>
      <c r="I4024" s="1">
        <v>2019.0</v>
      </c>
      <c r="J4024" s="1" t="s">
        <v>8493</v>
      </c>
      <c r="K4024" s="1" t="s">
        <v>705</v>
      </c>
      <c r="L4024" s="1" t="s">
        <v>8681</v>
      </c>
      <c r="M4024" s="1" t="s">
        <v>24360</v>
      </c>
    </row>
    <row r="4025">
      <c r="A4025" s="1" t="s">
        <v>24361</v>
      </c>
      <c r="B4025" s="1" t="s">
        <v>6</v>
      </c>
      <c r="C4025" s="1" t="s">
        <v>4724</v>
      </c>
      <c r="D4025" s="1"/>
      <c r="E4025" s="1" t="s">
        <v>24362</v>
      </c>
      <c r="F4025" s="1" t="s">
        <v>24363</v>
      </c>
      <c r="G4025" s="1" t="s">
        <v>8545</v>
      </c>
      <c r="H4025" s="1" t="s">
        <v>12097</v>
      </c>
      <c r="I4025" s="1">
        <v>2017.0</v>
      </c>
      <c r="J4025" s="1" t="s">
        <v>8613</v>
      </c>
      <c r="K4025" s="1" t="s">
        <v>563</v>
      </c>
      <c r="L4025" s="1" t="s">
        <v>8681</v>
      </c>
      <c r="M4025" s="1" t="s">
        <v>24364</v>
      </c>
    </row>
    <row r="4026">
      <c r="A4026" s="1" t="s">
        <v>24365</v>
      </c>
      <c r="B4026" s="1" t="s">
        <v>7</v>
      </c>
      <c r="C4026" s="1" t="s">
        <v>4725</v>
      </c>
      <c r="H4026" s="1" t="s">
        <v>12955</v>
      </c>
      <c r="I4026" s="1">
        <v>2016.0</v>
      </c>
      <c r="J4026" s="1" t="s">
        <v>8547</v>
      </c>
      <c r="K4026" s="1" t="s">
        <v>536</v>
      </c>
      <c r="L4026" s="1" t="s">
        <v>8717</v>
      </c>
      <c r="M4026" s="1" t="s">
        <v>24366</v>
      </c>
    </row>
    <row r="4027">
      <c r="A4027" s="1" t="s">
        <v>24367</v>
      </c>
      <c r="B4027" s="1" t="s">
        <v>6</v>
      </c>
      <c r="C4027" s="1" t="s">
        <v>4726</v>
      </c>
      <c r="D4027" s="1"/>
      <c r="E4027" s="1" t="s">
        <v>24368</v>
      </c>
      <c r="F4027" s="1" t="s">
        <v>24369</v>
      </c>
      <c r="G4027" s="1" t="s">
        <v>8513</v>
      </c>
      <c r="H4027" s="1" t="s">
        <v>10966</v>
      </c>
      <c r="I4027" s="1">
        <v>2003.0</v>
      </c>
      <c r="J4027" s="1" t="s">
        <v>8507</v>
      </c>
      <c r="K4027" s="1" t="s">
        <v>573</v>
      </c>
      <c r="L4027" s="1" t="s">
        <v>8607</v>
      </c>
      <c r="M4027" s="1" t="s">
        <v>24370</v>
      </c>
    </row>
    <row r="4028">
      <c r="A4028" s="1" t="s">
        <v>24371</v>
      </c>
      <c r="B4028" s="1" t="s">
        <v>6</v>
      </c>
      <c r="C4028" s="1" t="s">
        <v>4727</v>
      </c>
      <c r="D4028" s="1"/>
      <c r="E4028" s="1" t="s">
        <v>24372</v>
      </c>
      <c r="F4028" s="1" t="s">
        <v>24373</v>
      </c>
      <c r="G4028" s="1" t="s">
        <v>8655</v>
      </c>
      <c r="H4028" s="1" t="s">
        <v>9797</v>
      </c>
      <c r="I4028" s="1">
        <v>2017.0</v>
      </c>
      <c r="J4028" s="1" t="s">
        <v>8493</v>
      </c>
      <c r="K4028" s="1" t="s">
        <v>542</v>
      </c>
      <c r="L4028" s="1" t="s">
        <v>8590</v>
      </c>
      <c r="M4028" s="1" t="s">
        <v>24374</v>
      </c>
    </row>
    <row r="4029">
      <c r="A4029" s="1" t="s">
        <v>24375</v>
      </c>
      <c r="B4029" s="1" t="s">
        <v>6</v>
      </c>
      <c r="C4029" s="1" t="s">
        <v>4728</v>
      </c>
      <c r="D4029" s="1"/>
      <c r="E4029" s="1" t="s">
        <v>24376</v>
      </c>
      <c r="F4029" s="1" t="s">
        <v>24377</v>
      </c>
      <c r="G4029" s="1" t="s">
        <v>8990</v>
      </c>
      <c r="H4029" s="1" t="s">
        <v>9783</v>
      </c>
      <c r="I4029" s="1">
        <v>2019.0</v>
      </c>
      <c r="J4029" s="1" t="s">
        <v>8493</v>
      </c>
      <c r="K4029" s="1" t="s">
        <v>597</v>
      </c>
      <c r="L4029" s="1" t="s">
        <v>12707</v>
      </c>
      <c r="M4029" s="1" t="s">
        <v>24378</v>
      </c>
    </row>
    <row r="4030">
      <c r="A4030" s="1" t="s">
        <v>24379</v>
      </c>
      <c r="B4030" s="1" t="s">
        <v>7</v>
      </c>
      <c r="C4030" s="1" t="s">
        <v>4729</v>
      </c>
      <c r="F4030" s="1" t="s">
        <v>24380</v>
      </c>
      <c r="G4030" s="1" t="s">
        <v>8655</v>
      </c>
      <c r="H4030" s="1" t="s">
        <v>24381</v>
      </c>
      <c r="I4030" s="1">
        <v>2018.0</v>
      </c>
      <c r="J4030" s="1" t="s">
        <v>8493</v>
      </c>
      <c r="K4030" s="1" t="s">
        <v>536</v>
      </c>
      <c r="L4030" s="1" t="s">
        <v>9550</v>
      </c>
      <c r="M4030" s="1" t="s">
        <v>24382</v>
      </c>
    </row>
    <row r="4031">
      <c r="A4031" s="1" t="s">
        <v>24383</v>
      </c>
      <c r="B4031" s="1" t="s">
        <v>6</v>
      </c>
      <c r="C4031" s="1" t="s">
        <v>4730</v>
      </c>
      <c r="D4031" s="1"/>
      <c r="E4031" s="1" t="s">
        <v>24384</v>
      </c>
      <c r="G4031" s="1" t="s">
        <v>24385</v>
      </c>
      <c r="H4031" s="1" t="s">
        <v>12127</v>
      </c>
      <c r="I4031" s="1">
        <v>2018.0</v>
      </c>
      <c r="J4031" s="1" t="s">
        <v>8547</v>
      </c>
      <c r="K4031" s="1" t="s">
        <v>694</v>
      </c>
      <c r="L4031" s="1" t="s">
        <v>8646</v>
      </c>
      <c r="M4031" s="1" t="s">
        <v>24386</v>
      </c>
    </row>
    <row r="4032">
      <c r="A4032" s="1" t="s">
        <v>24387</v>
      </c>
      <c r="B4032" s="1" t="s">
        <v>7</v>
      </c>
      <c r="C4032" s="1" t="s">
        <v>4731</v>
      </c>
      <c r="F4032" s="1" t="s">
        <v>24388</v>
      </c>
      <c r="H4032" s="1" t="s">
        <v>14662</v>
      </c>
      <c r="I4032" s="1">
        <v>2017.0</v>
      </c>
      <c r="J4032" s="1" t="s">
        <v>8547</v>
      </c>
      <c r="K4032" s="1" t="s">
        <v>536</v>
      </c>
      <c r="L4032" s="1" t="s">
        <v>8788</v>
      </c>
      <c r="M4032" s="1" t="s">
        <v>24389</v>
      </c>
    </row>
    <row r="4033">
      <c r="A4033" s="1" t="s">
        <v>24390</v>
      </c>
      <c r="B4033" s="1" t="s">
        <v>6</v>
      </c>
      <c r="C4033" s="1" t="s">
        <v>4732</v>
      </c>
      <c r="D4033" s="1"/>
      <c r="E4033" s="1" t="s">
        <v>24391</v>
      </c>
      <c r="F4033" s="1" t="s">
        <v>24392</v>
      </c>
      <c r="G4033" s="1" t="s">
        <v>8513</v>
      </c>
      <c r="H4033" s="1" t="s">
        <v>23092</v>
      </c>
      <c r="I4033" s="1">
        <v>1997.0</v>
      </c>
      <c r="J4033" s="1" t="s">
        <v>8515</v>
      </c>
      <c r="K4033" s="1" t="s">
        <v>803</v>
      </c>
      <c r="L4033" s="1" t="s">
        <v>11109</v>
      </c>
      <c r="M4033" s="1" t="s">
        <v>24393</v>
      </c>
    </row>
    <row r="4034">
      <c r="A4034" s="1" t="s">
        <v>24394</v>
      </c>
      <c r="B4034" s="1" t="s">
        <v>6</v>
      </c>
      <c r="C4034" s="1" t="s">
        <v>4733</v>
      </c>
      <c r="D4034" s="1"/>
      <c r="E4034" s="1" t="s">
        <v>24391</v>
      </c>
      <c r="F4034" s="1" t="s">
        <v>24395</v>
      </c>
      <c r="G4034" s="1" t="s">
        <v>8513</v>
      </c>
      <c r="H4034" s="1" t="s">
        <v>9060</v>
      </c>
      <c r="I4034" s="1">
        <v>2002.0</v>
      </c>
      <c r="J4034" s="1" t="s">
        <v>8515</v>
      </c>
      <c r="K4034" s="1" t="s">
        <v>894</v>
      </c>
      <c r="L4034" s="1" t="s">
        <v>11109</v>
      </c>
      <c r="M4034" s="1" t="s">
        <v>24396</v>
      </c>
    </row>
    <row r="4035">
      <c r="A4035" s="1" t="s">
        <v>24397</v>
      </c>
      <c r="B4035" s="1" t="s">
        <v>7</v>
      </c>
      <c r="C4035" s="1" t="s">
        <v>4734</v>
      </c>
      <c r="D4035" s="1"/>
      <c r="E4035" s="1" t="s">
        <v>24398</v>
      </c>
      <c r="F4035" s="1" t="s">
        <v>24399</v>
      </c>
      <c r="G4035" s="1" t="s">
        <v>8655</v>
      </c>
      <c r="H4035" s="1" t="s">
        <v>18201</v>
      </c>
      <c r="I4035" s="1">
        <v>2020.0</v>
      </c>
      <c r="J4035" s="1" t="s">
        <v>8547</v>
      </c>
      <c r="K4035" s="1" t="s">
        <v>1044</v>
      </c>
      <c r="L4035" s="1" t="s">
        <v>9936</v>
      </c>
      <c r="M4035" s="1" t="s">
        <v>24400</v>
      </c>
    </row>
    <row r="4036">
      <c r="A4036" s="1" t="s">
        <v>24401</v>
      </c>
      <c r="B4036" s="1" t="s">
        <v>6</v>
      </c>
      <c r="C4036" s="1" t="s">
        <v>4735</v>
      </c>
      <c r="D4036" s="1"/>
      <c r="E4036" s="1" t="s">
        <v>24402</v>
      </c>
      <c r="F4036" s="1" t="s">
        <v>24403</v>
      </c>
      <c r="G4036" s="1" t="s">
        <v>11884</v>
      </c>
      <c r="H4036" s="1" t="s">
        <v>18009</v>
      </c>
      <c r="I4036" s="1">
        <v>2008.0</v>
      </c>
      <c r="J4036" s="1" t="s">
        <v>8547</v>
      </c>
      <c r="K4036" s="1" t="s">
        <v>620</v>
      </c>
      <c r="L4036" s="1" t="s">
        <v>8724</v>
      </c>
      <c r="M4036" s="1" t="s">
        <v>24404</v>
      </c>
    </row>
    <row r="4037">
      <c r="A4037" s="1" t="s">
        <v>24405</v>
      </c>
      <c r="B4037" s="1" t="s">
        <v>6</v>
      </c>
      <c r="C4037" s="1" t="s">
        <v>4736</v>
      </c>
      <c r="D4037" s="1"/>
      <c r="E4037" s="1" t="s">
        <v>24406</v>
      </c>
      <c r="F4037" s="1" t="s">
        <v>24407</v>
      </c>
      <c r="G4037" s="1" t="s">
        <v>8513</v>
      </c>
      <c r="H4037" s="1" t="s">
        <v>24408</v>
      </c>
      <c r="I4037" s="1">
        <v>2017.0</v>
      </c>
      <c r="J4037" s="1" t="s">
        <v>9260</v>
      </c>
      <c r="K4037" s="1" t="s">
        <v>664</v>
      </c>
      <c r="L4037" s="1" t="s">
        <v>8948</v>
      </c>
      <c r="M4037" s="1" t="s">
        <v>24409</v>
      </c>
    </row>
    <row r="4038">
      <c r="A4038" s="1" t="s">
        <v>24410</v>
      </c>
      <c r="B4038" s="1" t="s">
        <v>6</v>
      </c>
      <c r="C4038" s="1" t="s">
        <v>4737</v>
      </c>
      <c r="D4038" s="1"/>
      <c r="E4038" s="1" t="s">
        <v>24411</v>
      </c>
      <c r="F4038" s="1" t="s">
        <v>24412</v>
      </c>
      <c r="G4038" s="1" t="s">
        <v>24413</v>
      </c>
      <c r="H4038" s="1" t="s">
        <v>24414</v>
      </c>
      <c r="I4038" s="1">
        <v>2016.0</v>
      </c>
      <c r="J4038" s="1" t="s">
        <v>8493</v>
      </c>
      <c r="K4038" s="1" t="s">
        <v>595</v>
      </c>
      <c r="L4038" s="1" t="s">
        <v>8948</v>
      </c>
      <c r="M4038" s="1" t="s">
        <v>24415</v>
      </c>
    </row>
    <row r="4039">
      <c r="A4039" s="1" t="s">
        <v>24416</v>
      </c>
      <c r="B4039" s="1" t="s">
        <v>6</v>
      </c>
      <c r="C4039" s="1" t="s">
        <v>4738</v>
      </c>
      <c r="D4039" s="1"/>
      <c r="E4039" s="1" t="s">
        <v>11177</v>
      </c>
      <c r="F4039" s="1" t="s">
        <v>24417</v>
      </c>
      <c r="G4039" s="1" t="s">
        <v>8678</v>
      </c>
      <c r="H4039" s="1" t="s">
        <v>24418</v>
      </c>
      <c r="I4039" s="1">
        <v>2009.0</v>
      </c>
      <c r="J4039" s="1" t="s">
        <v>8507</v>
      </c>
      <c r="K4039" s="1" t="s">
        <v>914</v>
      </c>
      <c r="L4039" s="1" t="s">
        <v>8626</v>
      </c>
      <c r="M4039" s="1" t="s">
        <v>24419</v>
      </c>
    </row>
    <row r="4040">
      <c r="A4040" s="1" t="s">
        <v>24420</v>
      </c>
      <c r="B4040" s="1" t="s">
        <v>6</v>
      </c>
      <c r="C4040" s="1" t="s">
        <v>4739</v>
      </c>
      <c r="D4040" s="1"/>
      <c r="E4040" s="1" t="s">
        <v>24421</v>
      </c>
      <c r="F4040" s="1" t="s">
        <v>24421</v>
      </c>
      <c r="G4040" s="1" t="s">
        <v>12274</v>
      </c>
      <c r="H4040" s="1" t="s">
        <v>24422</v>
      </c>
      <c r="I4040" s="1">
        <v>2018.0</v>
      </c>
      <c r="J4040" s="1" t="s">
        <v>8547</v>
      </c>
      <c r="K4040" s="1" t="s">
        <v>894</v>
      </c>
      <c r="L4040" s="1" t="s">
        <v>8646</v>
      </c>
      <c r="M4040" s="1" t="s">
        <v>24423</v>
      </c>
    </row>
    <row r="4041">
      <c r="A4041" s="1" t="s">
        <v>24424</v>
      </c>
      <c r="B4041" s="1" t="s">
        <v>6</v>
      </c>
      <c r="C4041" s="1" t="s">
        <v>4740</v>
      </c>
      <c r="D4041" s="1"/>
      <c r="E4041" s="1" t="s">
        <v>24425</v>
      </c>
      <c r="F4041" s="1" t="s">
        <v>24426</v>
      </c>
      <c r="G4041" s="1" t="s">
        <v>8777</v>
      </c>
      <c r="H4041" s="1" t="s">
        <v>24427</v>
      </c>
      <c r="I4041" s="1">
        <v>2016.0</v>
      </c>
      <c r="J4041" s="1" t="s">
        <v>8493</v>
      </c>
      <c r="K4041" s="1" t="s">
        <v>576</v>
      </c>
      <c r="L4041" s="1" t="s">
        <v>8802</v>
      </c>
      <c r="M4041" s="1" t="s">
        <v>24428</v>
      </c>
    </row>
    <row r="4042">
      <c r="A4042" s="1" t="s">
        <v>24429</v>
      </c>
      <c r="B4042" s="1" t="s">
        <v>6</v>
      </c>
      <c r="C4042" s="1" t="s">
        <v>4741</v>
      </c>
      <c r="D4042" s="1"/>
      <c r="E4042" s="1" t="s">
        <v>24430</v>
      </c>
      <c r="G4042" s="1" t="s">
        <v>8513</v>
      </c>
      <c r="H4042" s="1" t="s">
        <v>14720</v>
      </c>
      <c r="I4042" s="1">
        <v>2018.0</v>
      </c>
      <c r="J4042" s="1" t="s">
        <v>8613</v>
      </c>
      <c r="K4042" s="1" t="s">
        <v>1034</v>
      </c>
      <c r="L4042" s="1" t="s">
        <v>8646</v>
      </c>
      <c r="M4042" s="1" t="s">
        <v>24431</v>
      </c>
    </row>
    <row r="4043">
      <c r="A4043" s="1" t="s">
        <v>24432</v>
      </c>
      <c r="B4043" s="1" t="s">
        <v>6</v>
      </c>
      <c r="C4043" s="1" t="s">
        <v>4742</v>
      </c>
      <c r="D4043" s="1"/>
      <c r="E4043" s="1" t="s">
        <v>24433</v>
      </c>
      <c r="F4043" s="1" t="s">
        <v>24434</v>
      </c>
      <c r="G4043" s="1" t="s">
        <v>8513</v>
      </c>
      <c r="H4043" s="1" t="s">
        <v>24435</v>
      </c>
      <c r="I4043" s="1">
        <v>2016.0</v>
      </c>
      <c r="J4043" s="1" t="s">
        <v>8493</v>
      </c>
      <c r="K4043" s="1" t="s">
        <v>894</v>
      </c>
      <c r="L4043" s="1" t="s">
        <v>8559</v>
      </c>
      <c r="M4043" s="1" t="s">
        <v>24436</v>
      </c>
    </row>
    <row r="4044">
      <c r="A4044" s="1" t="s">
        <v>24437</v>
      </c>
      <c r="B4044" s="1" t="s">
        <v>6</v>
      </c>
      <c r="C4044" s="1" t="s">
        <v>4743</v>
      </c>
      <c r="D4044" s="1"/>
      <c r="E4044" s="1" t="s">
        <v>24438</v>
      </c>
      <c r="F4044" s="1" t="s">
        <v>24439</v>
      </c>
      <c r="G4044" s="1" t="s">
        <v>8513</v>
      </c>
      <c r="H4044" s="1" t="s">
        <v>23736</v>
      </c>
      <c r="I4044" s="1">
        <v>2019.0</v>
      </c>
      <c r="J4044" s="1" t="s">
        <v>8547</v>
      </c>
      <c r="K4044" s="1" t="s">
        <v>894</v>
      </c>
      <c r="L4044" s="1" t="s">
        <v>9836</v>
      </c>
      <c r="M4044" s="1" t="s">
        <v>24440</v>
      </c>
    </row>
    <row r="4045">
      <c r="A4045" s="1" t="s">
        <v>24441</v>
      </c>
      <c r="B4045" s="1" t="s">
        <v>7</v>
      </c>
      <c r="C4045" s="1" t="s">
        <v>4744</v>
      </c>
      <c r="F4045" s="1" t="s">
        <v>24442</v>
      </c>
      <c r="H4045" s="1" t="s">
        <v>8991</v>
      </c>
      <c r="I4045" s="1">
        <v>2018.0</v>
      </c>
      <c r="J4045" s="1" t="s">
        <v>8547</v>
      </c>
      <c r="K4045" s="1" t="s">
        <v>536</v>
      </c>
      <c r="L4045" s="1" t="s">
        <v>8595</v>
      </c>
      <c r="M4045" s="1" t="s">
        <v>24443</v>
      </c>
    </row>
    <row r="4046">
      <c r="A4046" s="1" t="s">
        <v>24444</v>
      </c>
      <c r="B4046" s="1" t="s">
        <v>6</v>
      </c>
      <c r="C4046" s="1" t="s">
        <v>4745</v>
      </c>
      <c r="D4046" s="1"/>
      <c r="E4046" s="1" t="s">
        <v>15705</v>
      </c>
      <c r="F4046" s="1" t="s">
        <v>24445</v>
      </c>
      <c r="G4046" s="1" t="s">
        <v>8545</v>
      </c>
      <c r="H4046" s="1" t="s">
        <v>11700</v>
      </c>
      <c r="I4046" s="1">
        <v>2019.0</v>
      </c>
      <c r="J4046" s="1" t="s">
        <v>8493</v>
      </c>
      <c r="K4046" s="1" t="s">
        <v>546</v>
      </c>
      <c r="L4046" s="1" t="s">
        <v>8501</v>
      </c>
      <c r="M4046" s="1" t="s">
        <v>24446</v>
      </c>
    </row>
    <row r="4047">
      <c r="A4047" s="1" t="s">
        <v>24447</v>
      </c>
      <c r="B4047" s="1" t="s">
        <v>6</v>
      </c>
      <c r="C4047" s="1" t="s">
        <v>4746</v>
      </c>
      <c r="D4047" s="1"/>
      <c r="E4047" s="1" t="s">
        <v>24448</v>
      </c>
      <c r="F4047" s="1" t="s">
        <v>24449</v>
      </c>
      <c r="G4047" s="1" t="s">
        <v>8545</v>
      </c>
      <c r="H4047" s="1" t="s">
        <v>9609</v>
      </c>
      <c r="I4047" s="1">
        <v>2018.0</v>
      </c>
      <c r="J4047" s="1" t="s">
        <v>8493</v>
      </c>
      <c r="K4047" s="1" t="s">
        <v>879</v>
      </c>
      <c r="L4047" s="1" t="s">
        <v>8620</v>
      </c>
      <c r="M4047" s="1" t="s">
        <v>24450</v>
      </c>
    </row>
    <row r="4048">
      <c r="A4048" s="1" t="s">
        <v>24451</v>
      </c>
      <c r="B4048" s="1" t="s">
        <v>7</v>
      </c>
      <c r="C4048" s="1" t="s">
        <v>4747</v>
      </c>
      <c r="F4048" s="1" t="s">
        <v>24452</v>
      </c>
      <c r="G4048" s="1" t="s">
        <v>8722</v>
      </c>
      <c r="H4048" s="1" t="s">
        <v>8701</v>
      </c>
      <c r="I4048" s="1">
        <v>2015.0</v>
      </c>
      <c r="J4048" s="1" t="s">
        <v>8493</v>
      </c>
      <c r="K4048" s="1" t="s">
        <v>536</v>
      </c>
      <c r="L4048" s="1" t="s">
        <v>11074</v>
      </c>
      <c r="M4048" s="1" t="s">
        <v>24453</v>
      </c>
    </row>
    <row r="4049">
      <c r="A4049" s="1" t="s">
        <v>24454</v>
      </c>
      <c r="B4049" s="1" t="s">
        <v>7</v>
      </c>
      <c r="C4049" s="1" t="s">
        <v>4748</v>
      </c>
      <c r="D4049" s="1"/>
      <c r="E4049" s="1" t="s">
        <v>24455</v>
      </c>
      <c r="F4049" s="1" t="s">
        <v>24456</v>
      </c>
      <c r="G4049" s="1" t="s">
        <v>8611</v>
      </c>
      <c r="H4049" s="1" t="s">
        <v>9044</v>
      </c>
      <c r="I4049" s="1">
        <v>2012.0</v>
      </c>
      <c r="J4049" s="1" t="s">
        <v>8613</v>
      </c>
      <c r="K4049" s="1" t="s">
        <v>1044</v>
      </c>
      <c r="L4049" s="1" t="s">
        <v>24457</v>
      </c>
      <c r="M4049" s="1" t="s">
        <v>24458</v>
      </c>
    </row>
    <row r="4050">
      <c r="A4050" s="1" t="s">
        <v>24459</v>
      </c>
      <c r="B4050" s="1" t="s">
        <v>7</v>
      </c>
      <c r="C4050" s="1" t="s">
        <v>4749</v>
      </c>
      <c r="F4050" s="1" t="s">
        <v>24460</v>
      </c>
      <c r="G4050" s="1" t="s">
        <v>8513</v>
      </c>
      <c r="H4050" s="1" t="s">
        <v>19809</v>
      </c>
      <c r="I4050" s="1">
        <v>2019.0</v>
      </c>
      <c r="J4050" s="1" t="s">
        <v>8613</v>
      </c>
      <c r="K4050" s="1" t="s">
        <v>536</v>
      </c>
      <c r="L4050" s="1" t="s">
        <v>8668</v>
      </c>
      <c r="M4050" s="1" t="s">
        <v>24461</v>
      </c>
    </row>
    <row r="4051">
      <c r="A4051" s="1" t="s">
        <v>24462</v>
      </c>
      <c r="B4051" s="1" t="s">
        <v>6</v>
      </c>
      <c r="C4051" s="1" t="s">
        <v>4750</v>
      </c>
      <c r="D4051" s="1"/>
      <c r="E4051" s="1" t="s">
        <v>14799</v>
      </c>
      <c r="F4051" s="1" t="s">
        <v>24463</v>
      </c>
      <c r="G4051" s="1" t="s">
        <v>8588</v>
      </c>
      <c r="H4051" s="1" t="s">
        <v>8846</v>
      </c>
      <c r="I4051" s="1">
        <v>2019.0</v>
      </c>
      <c r="J4051" s="1" t="s">
        <v>8493</v>
      </c>
      <c r="K4051" s="1" t="s">
        <v>879</v>
      </c>
      <c r="L4051" s="1" t="s">
        <v>8724</v>
      </c>
      <c r="M4051" s="1" t="s">
        <v>24464</v>
      </c>
    </row>
    <row r="4052">
      <c r="A4052" s="1" t="s">
        <v>24465</v>
      </c>
      <c r="B4052" s="1" t="s">
        <v>6</v>
      </c>
      <c r="C4052" s="1" t="s">
        <v>4751</v>
      </c>
      <c r="D4052" s="1"/>
      <c r="E4052" s="1" t="s">
        <v>24466</v>
      </c>
      <c r="F4052" s="1" t="s">
        <v>24467</v>
      </c>
      <c r="G4052" s="1" t="s">
        <v>8588</v>
      </c>
      <c r="H4052" s="1" t="s">
        <v>22085</v>
      </c>
      <c r="I4052" s="1">
        <v>2018.0</v>
      </c>
      <c r="J4052" s="1" t="s">
        <v>8493</v>
      </c>
      <c r="K4052" s="1" t="s">
        <v>599</v>
      </c>
      <c r="L4052" s="1" t="s">
        <v>8724</v>
      </c>
      <c r="M4052" s="1" t="s">
        <v>24468</v>
      </c>
    </row>
    <row r="4053">
      <c r="A4053" s="1" t="s">
        <v>24469</v>
      </c>
      <c r="B4053" s="1" t="s">
        <v>6</v>
      </c>
      <c r="C4053" s="1" t="s">
        <v>4752</v>
      </c>
      <c r="D4053" s="1"/>
      <c r="E4053" s="1" t="s">
        <v>24470</v>
      </c>
      <c r="F4053" s="1" t="s">
        <v>24471</v>
      </c>
      <c r="G4053" s="1" t="s">
        <v>8545</v>
      </c>
      <c r="H4053" s="1" t="s">
        <v>11968</v>
      </c>
      <c r="I4053" s="1">
        <v>2017.0</v>
      </c>
      <c r="J4053" s="1" t="s">
        <v>8547</v>
      </c>
      <c r="K4053" s="1" t="s">
        <v>993</v>
      </c>
      <c r="L4053" s="1" t="s">
        <v>8626</v>
      </c>
      <c r="M4053" s="1" t="s">
        <v>24472</v>
      </c>
    </row>
    <row r="4054">
      <c r="A4054" s="1" t="s">
        <v>24473</v>
      </c>
      <c r="B4054" s="1" t="s">
        <v>6</v>
      </c>
      <c r="C4054" s="1" t="s">
        <v>4753</v>
      </c>
      <c r="D4054" s="1"/>
      <c r="E4054" s="1" t="s">
        <v>24474</v>
      </c>
      <c r="F4054" s="1" t="s">
        <v>24475</v>
      </c>
      <c r="G4054" s="1" t="s">
        <v>24476</v>
      </c>
      <c r="H4054" s="1" t="s">
        <v>10333</v>
      </c>
      <c r="I4054" s="1">
        <v>2017.0</v>
      </c>
      <c r="J4054" s="1" t="s">
        <v>8493</v>
      </c>
      <c r="K4054" s="1" t="s">
        <v>546</v>
      </c>
      <c r="L4054" s="1" t="s">
        <v>12311</v>
      </c>
      <c r="M4054" s="1" t="s">
        <v>24477</v>
      </c>
    </row>
    <row r="4055">
      <c r="A4055" s="1" t="s">
        <v>24478</v>
      </c>
      <c r="B4055" s="1" t="s">
        <v>7</v>
      </c>
      <c r="C4055" s="1" t="s">
        <v>4754</v>
      </c>
      <c r="F4055" s="1" t="s">
        <v>24479</v>
      </c>
      <c r="G4055" s="1" t="s">
        <v>8513</v>
      </c>
      <c r="H4055" s="1" t="s">
        <v>8521</v>
      </c>
      <c r="I4055" s="1">
        <v>2020.0</v>
      </c>
      <c r="J4055" s="1" t="s">
        <v>8493</v>
      </c>
      <c r="K4055" s="1" t="s">
        <v>536</v>
      </c>
      <c r="L4055" s="1" t="s">
        <v>10784</v>
      </c>
      <c r="M4055" s="1" t="s">
        <v>24480</v>
      </c>
    </row>
    <row r="4056">
      <c r="A4056" s="1" t="s">
        <v>24481</v>
      </c>
      <c r="B4056" s="1" t="s">
        <v>6</v>
      </c>
      <c r="C4056" s="1" t="s">
        <v>4755</v>
      </c>
      <c r="D4056" s="1"/>
      <c r="E4056" s="1" t="s">
        <v>24482</v>
      </c>
      <c r="F4056" s="1" t="s">
        <v>24483</v>
      </c>
      <c r="G4056" s="1" t="s">
        <v>8513</v>
      </c>
      <c r="H4056" s="1" t="s">
        <v>19797</v>
      </c>
      <c r="I4056" s="1">
        <v>2013.0</v>
      </c>
      <c r="J4056" s="1" t="s">
        <v>8507</v>
      </c>
      <c r="K4056" s="1" t="s">
        <v>528</v>
      </c>
      <c r="L4056" s="1" t="s">
        <v>11955</v>
      </c>
      <c r="M4056" s="1" t="s">
        <v>24484</v>
      </c>
    </row>
    <row r="4057">
      <c r="A4057" s="1" t="s">
        <v>24485</v>
      </c>
      <c r="B4057" s="1" t="s">
        <v>7</v>
      </c>
      <c r="C4057" s="1" t="s">
        <v>4756</v>
      </c>
      <c r="D4057" s="1"/>
      <c r="E4057" s="1" t="s">
        <v>24486</v>
      </c>
      <c r="F4057" s="1" t="s">
        <v>24487</v>
      </c>
      <c r="G4057" s="1" t="s">
        <v>8513</v>
      </c>
      <c r="H4057" s="1" t="s">
        <v>15204</v>
      </c>
      <c r="I4057" s="1">
        <v>2014.0</v>
      </c>
      <c r="J4057" s="1" t="s">
        <v>8493</v>
      </c>
      <c r="K4057" s="1" t="s">
        <v>536</v>
      </c>
      <c r="L4057" s="1" t="s">
        <v>9199</v>
      </c>
      <c r="M4057" s="1" t="s">
        <v>24488</v>
      </c>
    </row>
    <row r="4058">
      <c r="A4058" s="1" t="s">
        <v>24489</v>
      </c>
      <c r="B4058" s="1" t="s">
        <v>7</v>
      </c>
      <c r="C4058" s="1" t="s">
        <v>4757</v>
      </c>
      <c r="F4058" s="1" t="s">
        <v>24490</v>
      </c>
      <c r="G4058" s="1" t="s">
        <v>9530</v>
      </c>
      <c r="H4058" s="1" t="s">
        <v>12930</v>
      </c>
      <c r="I4058" s="1">
        <v>2018.0</v>
      </c>
      <c r="J4058" s="1" t="s">
        <v>8547</v>
      </c>
      <c r="K4058" s="1" t="s">
        <v>536</v>
      </c>
      <c r="L4058" s="1" t="s">
        <v>8788</v>
      </c>
      <c r="M4058" s="1" t="s">
        <v>24491</v>
      </c>
    </row>
    <row r="4059">
      <c r="A4059" s="1" t="s">
        <v>24492</v>
      </c>
      <c r="B4059" s="1" t="s">
        <v>6</v>
      </c>
      <c r="C4059" s="1" t="s">
        <v>4758</v>
      </c>
      <c r="D4059" s="1"/>
      <c r="E4059" s="1" t="s">
        <v>24493</v>
      </c>
      <c r="F4059" s="1" t="s">
        <v>24494</v>
      </c>
      <c r="G4059" s="1" t="s">
        <v>8545</v>
      </c>
      <c r="H4059" s="1" t="s">
        <v>9287</v>
      </c>
      <c r="I4059" s="1">
        <v>2016.0</v>
      </c>
      <c r="J4059" s="1" t="s">
        <v>8547</v>
      </c>
      <c r="K4059" s="1" t="s">
        <v>685</v>
      </c>
      <c r="L4059" s="1" t="s">
        <v>8590</v>
      </c>
      <c r="M4059" s="1" t="s">
        <v>24495</v>
      </c>
    </row>
    <row r="4060">
      <c r="A4060" s="1" t="s">
        <v>24496</v>
      </c>
      <c r="B4060" s="1" t="s">
        <v>6</v>
      </c>
      <c r="C4060" s="1" t="s">
        <v>4759</v>
      </c>
      <c r="D4060" s="1"/>
      <c r="E4060" s="1" t="s">
        <v>24497</v>
      </c>
      <c r="G4060" s="1" t="s">
        <v>8499</v>
      </c>
      <c r="H4060" s="1" t="s">
        <v>12656</v>
      </c>
      <c r="I4060" s="1">
        <v>2016.0</v>
      </c>
      <c r="J4060" s="1" t="s">
        <v>8493</v>
      </c>
      <c r="K4060" s="1" t="s">
        <v>569</v>
      </c>
      <c r="L4060" s="1" t="s">
        <v>10361</v>
      </c>
      <c r="M4060" s="1" t="s">
        <v>24498</v>
      </c>
    </row>
    <row r="4061">
      <c r="A4061" s="1" t="s">
        <v>24499</v>
      </c>
      <c r="B4061" s="1" t="s">
        <v>7</v>
      </c>
      <c r="C4061" s="1" t="s">
        <v>4760</v>
      </c>
      <c r="G4061" s="1" t="s">
        <v>8513</v>
      </c>
      <c r="H4061" s="1" t="s">
        <v>13761</v>
      </c>
      <c r="I4061" s="1">
        <v>2016.0</v>
      </c>
      <c r="J4061" s="1" t="s">
        <v>8613</v>
      </c>
      <c r="K4061" s="1" t="s">
        <v>536</v>
      </c>
      <c r="L4061" s="1" t="s">
        <v>23719</v>
      </c>
      <c r="M4061" s="1" t="s">
        <v>24500</v>
      </c>
    </row>
    <row r="4062">
      <c r="A4062" s="1" t="s">
        <v>24501</v>
      </c>
      <c r="B4062" s="1" t="s">
        <v>6</v>
      </c>
      <c r="C4062" s="1" t="s">
        <v>4761</v>
      </c>
      <c r="D4062" s="1"/>
      <c r="E4062" s="1" t="s">
        <v>24502</v>
      </c>
      <c r="F4062" s="1" t="s">
        <v>24503</v>
      </c>
      <c r="G4062" s="1" t="s">
        <v>24504</v>
      </c>
      <c r="H4062" s="1" t="s">
        <v>16223</v>
      </c>
      <c r="I4062" s="1">
        <v>2017.0</v>
      </c>
      <c r="J4062" s="1" t="s">
        <v>8507</v>
      </c>
      <c r="K4062" s="1" t="s">
        <v>538</v>
      </c>
      <c r="L4062" s="1" t="s">
        <v>8992</v>
      </c>
      <c r="M4062" s="1" t="s">
        <v>24505</v>
      </c>
    </row>
    <row r="4063">
      <c r="A4063" s="1" t="s">
        <v>24506</v>
      </c>
      <c r="B4063" s="1" t="s">
        <v>6</v>
      </c>
      <c r="C4063" s="1" t="s">
        <v>4762</v>
      </c>
      <c r="D4063" s="1"/>
      <c r="E4063" s="1" t="s">
        <v>24507</v>
      </c>
      <c r="F4063" s="1" t="s">
        <v>24508</v>
      </c>
      <c r="G4063" s="1" t="s">
        <v>11428</v>
      </c>
      <c r="H4063" s="1" t="s">
        <v>11671</v>
      </c>
      <c r="I4063" s="1">
        <v>2019.0</v>
      </c>
      <c r="J4063" s="1" t="s">
        <v>8613</v>
      </c>
      <c r="K4063" s="1" t="s">
        <v>582</v>
      </c>
      <c r="L4063" s="1" t="s">
        <v>13772</v>
      </c>
      <c r="M4063" s="1" t="s">
        <v>24509</v>
      </c>
    </row>
    <row r="4064">
      <c r="A4064" s="1" t="s">
        <v>24510</v>
      </c>
      <c r="B4064" s="1" t="s">
        <v>6</v>
      </c>
      <c r="C4064" s="1" t="s">
        <v>4763</v>
      </c>
      <c r="D4064" s="1"/>
      <c r="E4064" s="1" t="s">
        <v>24511</v>
      </c>
      <c r="F4064" s="1" t="s">
        <v>24512</v>
      </c>
      <c r="G4064" s="1" t="s">
        <v>12846</v>
      </c>
      <c r="H4064" s="1" t="s">
        <v>11037</v>
      </c>
      <c r="I4064" s="1">
        <v>2018.0</v>
      </c>
      <c r="J4064" s="1" t="s">
        <v>8493</v>
      </c>
      <c r="K4064" s="1" t="s">
        <v>587</v>
      </c>
      <c r="L4064" s="1" t="s">
        <v>8724</v>
      </c>
      <c r="M4064" s="1" t="s">
        <v>24513</v>
      </c>
    </row>
    <row r="4065">
      <c r="A4065" s="1" t="s">
        <v>24514</v>
      </c>
      <c r="B4065" s="1" t="s">
        <v>6</v>
      </c>
      <c r="C4065" s="1" t="s">
        <v>4764</v>
      </c>
      <c r="D4065" s="1"/>
      <c r="E4065" s="1" t="s">
        <v>24515</v>
      </c>
      <c r="F4065" s="1" t="s">
        <v>24516</v>
      </c>
      <c r="G4065" s="1" t="s">
        <v>8545</v>
      </c>
      <c r="H4065" s="1" t="s">
        <v>9860</v>
      </c>
      <c r="I4065" s="1">
        <v>2009.0</v>
      </c>
      <c r="J4065" s="1" t="s">
        <v>8547</v>
      </c>
      <c r="K4065" s="1" t="s">
        <v>722</v>
      </c>
      <c r="L4065" s="1" t="s">
        <v>9930</v>
      </c>
      <c r="M4065" s="1" t="s">
        <v>24517</v>
      </c>
    </row>
    <row r="4066">
      <c r="A4066" s="1" t="s">
        <v>24518</v>
      </c>
      <c r="B4066" s="1" t="s">
        <v>6</v>
      </c>
      <c r="C4066" s="1" t="s">
        <v>4765</v>
      </c>
      <c r="D4066" s="1"/>
      <c r="E4066" s="1" t="s">
        <v>24519</v>
      </c>
      <c r="F4066" s="1" t="s">
        <v>24520</v>
      </c>
      <c r="G4066" s="1" t="s">
        <v>8611</v>
      </c>
      <c r="H4066" s="1" t="s">
        <v>9033</v>
      </c>
      <c r="I4066" s="1">
        <v>2015.0</v>
      </c>
      <c r="J4066" s="1" t="s">
        <v>8507</v>
      </c>
      <c r="K4066" s="1" t="s">
        <v>587</v>
      </c>
      <c r="L4066" s="1" t="s">
        <v>8626</v>
      </c>
      <c r="M4066" s="1" t="s">
        <v>24521</v>
      </c>
    </row>
    <row r="4067">
      <c r="A4067" s="1" t="s">
        <v>24522</v>
      </c>
      <c r="B4067" s="1" t="s">
        <v>7</v>
      </c>
      <c r="C4067" s="1" t="s">
        <v>4766</v>
      </c>
      <c r="F4067" s="1" t="s">
        <v>24523</v>
      </c>
      <c r="G4067" s="1" t="s">
        <v>24524</v>
      </c>
      <c r="H4067" s="1" t="s">
        <v>8521</v>
      </c>
      <c r="I4067" s="1">
        <v>2017.0</v>
      </c>
      <c r="J4067" s="1" t="s">
        <v>9076</v>
      </c>
      <c r="K4067" s="1" t="s">
        <v>571</v>
      </c>
      <c r="L4067" s="1" t="s">
        <v>9093</v>
      </c>
      <c r="M4067" s="1" t="s">
        <v>24525</v>
      </c>
    </row>
    <row r="4068">
      <c r="A4068" s="1" t="s">
        <v>24526</v>
      </c>
      <c r="B4068" s="1" t="s">
        <v>6</v>
      </c>
      <c r="C4068" s="1" t="s">
        <v>4767</v>
      </c>
      <c r="D4068" s="1"/>
      <c r="E4068" s="1" t="s">
        <v>24527</v>
      </c>
      <c r="F4068" s="1" t="s">
        <v>24528</v>
      </c>
      <c r="G4068" s="1" t="s">
        <v>8545</v>
      </c>
      <c r="H4068" s="1" t="s">
        <v>10268</v>
      </c>
      <c r="I4068" s="1">
        <v>2011.0</v>
      </c>
      <c r="J4068" s="1" t="s">
        <v>8493</v>
      </c>
      <c r="K4068" s="1" t="s">
        <v>694</v>
      </c>
      <c r="L4068" s="1" t="s">
        <v>8620</v>
      </c>
      <c r="M4068" s="1" t="s">
        <v>24529</v>
      </c>
    </row>
    <row r="4069">
      <c r="A4069" s="1" t="s">
        <v>24530</v>
      </c>
      <c r="B4069" s="1" t="s">
        <v>6</v>
      </c>
      <c r="C4069" s="1" t="s">
        <v>4768</v>
      </c>
      <c r="D4069" s="1"/>
      <c r="E4069" s="1" t="s">
        <v>24531</v>
      </c>
      <c r="F4069" s="1" t="s">
        <v>24532</v>
      </c>
      <c r="G4069" s="1" t="s">
        <v>8513</v>
      </c>
      <c r="H4069" s="1" t="s">
        <v>24533</v>
      </c>
      <c r="I4069" s="1">
        <v>2017.0</v>
      </c>
      <c r="J4069" s="1" t="s">
        <v>8493</v>
      </c>
      <c r="K4069" s="1" t="s">
        <v>996</v>
      </c>
      <c r="L4069" s="1" t="s">
        <v>17049</v>
      </c>
      <c r="M4069" s="1" t="s">
        <v>24534</v>
      </c>
    </row>
    <row r="4070">
      <c r="A4070" s="1" t="s">
        <v>24535</v>
      </c>
      <c r="B4070" s="1" t="s">
        <v>6</v>
      </c>
      <c r="C4070" s="1" t="s">
        <v>4769</v>
      </c>
      <c r="D4070" s="1"/>
      <c r="E4070" s="1" t="s">
        <v>24536</v>
      </c>
      <c r="F4070" s="1" t="s">
        <v>24537</v>
      </c>
      <c r="G4070" s="1" t="s">
        <v>8513</v>
      </c>
      <c r="H4070" s="1" t="s">
        <v>12132</v>
      </c>
      <c r="I4070" s="1">
        <v>2016.0</v>
      </c>
      <c r="J4070" s="1" t="s">
        <v>8493</v>
      </c>
      <c r="K4070" s="1" t="s">
        <v>1122</v>
      </c>
      <c r="L4070" s="1" t="s">
        <v>9641</v>
      </c>
      <c r="M4070" s="1" t="s">
        <v>24538</v>
      </c>
    </row>
    <row r="4071">
      <c r="A4071" s="1" t="s">
        <v>24539</v>
      </c>
      <c r="B4071" s="1" t="s">
        <v>6</v>
      </c>
      <c r="C4071" s="1" t="s">
        <v>4770</v>
      </c>
      <c r="D4071" s="1"/>
      <c r="E4071" s="1" t="s">
        <v>24540</v>
      </c>
      <c r="G4071" s="1" t="s">
        <v>9391</v>
      </c>
      <c r="H4071" s="1" t="s">
        <v>9891</v>
      </c>
      <c r="I4071" s="1">
        <v>2017.0</v>
      </c>
      <c r="J4071" s="1" t="s">
        <v>8613</v>
      </c>
      <c r="K4071" s="1" t="s">
        <v>4771</v>
      </c>
      <c r="L4071" s="1" t="s">
        <v>13369</v>
      </c>
      <c r="M4071" s="1" t="s">
        <v>24541</v>
      </c>
    </row>
    <row r="4072">
      <c r="A4072" s="1" t="s">
        <v>24542</v>
      </c>
      <c r="B4072" s="1" t="s">
        <v>6</v>
      </c>
      <c r="C4072" s="1" t="s">
        <v>4772</v>
      </c>
      <c r="D4072" s="1"/>
      <c r="E4072" s="1" t="s">
        <v>24543</v>
      </c>
      <c r="F4072" s="1" t="s">
        <v>24544</v>
      </c>
      <c r="G4072" s="1" t="s">
        <v>8611</v>
      </c>
      <c r="H4072" s="1" t="s">
        <v>13739</v>
      </c>
      <c r="I4072" s="1">
        <v>2020.0</v>
      </c>
      <c r="J4072" s="1" t="s">
        <v>8493</v>
      </c>
      <c r="K4072" s="1" t="s">
        <v>929</v>
      </c>
      <c r="L4072" s="1" t="s">
        <v>9641</v>
      </c>
      <c r="M4072" s="1" t="s">
        <v>24545</v>
      </c>
    </row>
    <row r="4073">
      <c r="A4073" s="1" t="s">
        <v>24546</v>
      </c>
      <c r="B4073" s="1" t="s">
        <v>6</v>
      </c>
      <c r="C4073" s="1" t="s">
        <v>4773</v>
      </c>
      <c r="D4073" s="1"/>
      <c r="E4073" s="1" t="s">
        <v>24547</v>
      </c>
      <c r="F4073" s="1" t="s">
        <v>24548</v>
      </c>
      <c r="G4073" s="1" t="s">
        <v>8513</v>
      </c>
      <c r="H4073" s="1" t="s">
        <v>13560</v>
      </c>
      <c r="I4073" s="1">
        <v>2020.0</v>
      </c>
      <c r="J4073" s="1" t="s">
        <v>8493</v>
      </c>
      <c r="K4073" s="1" t="s">
        <v>778</v>
      </c>
      <c r="L4073" s="1" t="s">
        <v>9641</v>
      </c>
      <c r="M4073" s="1" t="s">
        <v>24549</v>
      </c>
    </row>
    <row r="4074">
      <c r="A4074" s="1" t="s">
        <v>24550</v>
      </c>
      <c r="B4074" s="1" t="s">
        <v>6</v>
      </c>
      <c r="C4074" s="1" t="s">
        <v>4774</v>
      </c>
      <c r="D4074" s="1"/>
      <c r="E4074" s="1" t="s">
        <v>14249</v>
      </c>
      <c r="F4074" s="1" t="s">
        <v>24551</v>
      </c>
      <c r="G4074" s="1" t="s">
        <v>8513</v>
      </c>
      <c r="H4074" s="1" t="s">
        <v>18698</v>
      </c>
      <c r="I4074" s="1">
        <v>2019.0</v>
      </c>
      <c r="J4074" s="1" t="s">
        <v>8493</v>
      </c>
      <c r="K4074" s="1" t="s">
        <v>965</v>
      </c>
      <c r="L4074" s="1" t="s">
        <v>9641</v>
      </c>
      <c r="M4074" s="1" t="s">
        <v>24552</v>
      </c>
    </row>
    <row r="4075">
      <c r="A4075" s="1" t="s">
        <v>24553</v>
      </c>
      <c r="B4075" s="1" t="s">
        <v>6</v>
      </c>
      <c r="C4075" s="1" t="s">
        <v>4775</v>
      </c>
      <c r="D4075" s="1"/>
      <c r="E4075" s="1" t="s">
        <v>24554</v>
      </c>
      <c r="F4075" s="1" t="s">
        <v>24555</v>
      </c>
      <c r="G4075" s="1" t="s">
        <v>8513</v>
      </c>
      <c r="H4075" s="1" t="s">
        <v>15173</v>
      </c>
      <c r="I4075" s="1">
        <v>2009.0</v>
      </c>
      <c r="J4075" s="1" t="s">
        <v>8507</v>
      </c>
      <c r="K4075" s="1" t="s">
        <v>634</v>
      </c>
      <c r="L4075" s="1" t="s">
        <v>8607</v>
      </c>
      <c r="M4075" s="1" t="s">
        <v>24556</v>
      </c>
    </row>
    <row r="4076">
      <c r="A4076" s="1" t="s">
        <v>24557</v>
      </c>
      <c r="B4076" s="1" t="s">
        <v>6</v>
      </c>
      <c r="C4076" s="1" t="s">
        <v>4776</v>
      </c>
      <c r="D4076" s="1"/>
      <c r="E4076" s="1" t="s">
        <v>15268</v>
      </c>
      <c r="F4076" s="1" t="s">
        <v>24558</v>
      </c>
      <c r="G4076" s="1" t="s">
        <v>24559</v>
      </c>
      <c r="H4076" s="1" t="s">
        <v>17149</v>
      </c>
      <c r="I4076" s="1">
        <v>2016.0</v>
      </c>
      <c r="J4076" s="1" t="s">
        <v>9260</v>
      </c>
      <c r="K4076" s="1" t="s">
        <v>673</v>
      </c>
      <c r="L4076" s="1" t="s">
        <v>9104</v>
      </c>
      <c r="M4076" s="1" t="s">
        <v>24560</v>
      </c>
    </row>
    <row r="4077">
      <c r="A4077" s="1" t="s">
        <v>24561</v>
      </c>
      <c r="B4077" s="1" t="s">
        <v>7</v>
      </c>
      <c r="C4077" s="1" t="s">
        <v>4777</v>
      </c>
      <c r="D4077" s="1"/>
      <c r="E4077" s="1" t="s">
        <v>12369</v>
      </c>
      <c r="F4077" s="1" t="s">
        <v>24562</v>
      </c>
      <c r="G4077" s="1" t="s">
        <v>8513</v>
      </c>
      <c r="H4077" s="1" t="s">
        <v>12881</v>
      </c>
      <c r="I4077" s="1">
        <v>2020.0</v>
      </c>
      <c r="J4077" s="1" t="s">
        <v>8493</v>
      </c>
      <c r="K4077" s="1" t="s">
        <v>536</v>
      </c>
      <c r="L4077" s="1" t="s">
        <v>8668</v>
      </c>
      <c r="M4077" s="1" t="s">
        <v>24563</v>
      </c>
    </row>
    <row r="4078">
      <c r="A4078" s="1" t="s">
        <v>24564</v>
      </c>
      <c r="B4078" s="1" t="s">
        <v>6</v>
      </c>
      <c r="C4078" s="1" t="s">
        <v>4778</v>
      </c>
      <c r="D4078" s="1"/>
      <c r="E4078" s="1" t="s">
        <v>24565</v>
      </c>
      <c r="F4078" s="1" t="s">
        <v>24566</v>
      </c>
      <c r="G4078" s="1" t="s">
        <v>8672</v>
      </c>
      <c r="H4078" s="1" t="s">
        <v>9584</v>
      </c>
      <c r="I4078" s="1">
        <v>2020.0</v>
      </c>
      <c r="J4078" s="1" t="s">
        <v>8680</v>
      </c>
      <c r="K4078" s="1" t="s">
        <v>561</v>
      </c>
      <c r="L4078" s="1" t="s">
        <v>8697</v>
      </c>
      <c r="M4078" s="1" t="s">
        <v>24567</v>
      </c>
    </row>
    <row r="4079">
      <c r="A4079" s="1" t="s">
        <v>24568</v>
      </c>
      <c r="B4079" s="1" t="s">
        <v>7</v>
      </c>
      <c r="C4079" s="1" t="s">
        <v>4779</v>
      </c>
      <c r="F4079" s="1" t="s">
        <v>24569</v>
      </c>
      <c r="G4079" s="1" t="s">
        <v>8638</v>
      </c>
      <c r="H4079" s="1" t="s">
        <v>8535</v>
      </c>
      <c r="I4079" s="1">
        <v>2014.0</v>
      </c>
      <c r="J4079" s="1" t="s">
        <v>8493</v>
      </c>
      <c r="K4079" s="1" t="s">
        <v>628</v>
      </c>
      <c r="L4079" s="1" t="s">
        <v>8595</v>
      </c>
      <c r="M4079" s="1" t="s">
        <v>24570</v>
      </c>
    </row>
    <row r="4080">
      <c r="A4080" s="1" t="s">
        <v>24571</v>
      </c>
      <c r="B4080" s="1" t="s">
        <v>7</v>
      </c>
      <c r="C4080" s="1" t="s">
        <v>4780</v>
      </c>
      <c r="F4080" s="1" t="s">
        <v>24572</v>
      </c>
      <c r="G4080" s="1" t="s">
        <v>8638</v>
      </c>
      <c r="H4080" s="1" t="s">
        <v>18931</v>
      </c>
      <c r="I4080" s="1">
        <v>2019.0</v>
      </c>
      <c r="J4080" s="1" t="s">
        <v>8493</v>
      </c>
      <c r="K4080" s="1" t="s">
        <v>571</v>
      </c>
      <c r="L4080" s="1" t="s">
        <v>8595</v>
      </c>
      <c r="M4080" s="1" t="s">
        <v>24573</v>
      </c>
    </row>
    <row r="4081">
      <c r="A4081" s="1" t="s">
        <v>24574</v>
      </c>
      <c r="B4081" s="1" t="s">
        <v>7</v>
      </c>
      <c r="C4081" s="1" t="s">
        <v>4781</v>
      </c>
      <c r="F4081" s="1" t="s">
        <v>24575</v>
      </c>
      <c r="G4081" s="1" t="s">
        <v>8545</v>
      </c>
      <c r="H4081" s="1" t="s">
        <v>8546</v>
      </c>
      <c r="I4081" s="1">
        <v>2018.0</v>
      </c>
      <c r="J4081" s="1" t="s">
        <v>8547</v>
      </c>
      <c r="K4081" s="1" t="s">
        <v>536</v>
      </c>
      <c r="L4081" s="1" t="s">
        <v>14263</v>
      </c>
      <c r="M4081" s="1" t="s">
        <v>24576</v>
      </c>
    </row>
    <row r="4082">
      <c r="A4082" s="1" t="s">
        <v>24577</v>
      </c>
      <c r="B4082" s="1" t="s">
        <v>6</v>
      </c>
      <c r="C4082" s="1" t="s">
        <v>4782</v>
      </c>
      <c r="D4082" s="1"/>
      <c r="E4082" s="1" t="s">
        <v>23517</v>
      </c>
      <c r="F4082" s="1" t="s">
        <v>24578</v>
      </c>
      <c r="G4082" s="1" t="s">
        <v>24579</v>
      </c>
      <c r="H4082" s="1" t="s">
        <v>24580</v>
      </c>
      <c r="I4082" s="1">
        <v>2016.0</v>
      </c>
      <c r="J4082" s="1" t="s">
        <v>8515</v>
      </c>
      <c r="K4082" s="1" t="s">
        <v>914</v>
      </c>
      <c r="L4082" s="1" t="s">
        <v>8750</v>
      </c>
      <c r="M4082" s="1" t="s">
        <v>24581</v>
      </c>
    </row>
    <row r="4083">
      <c r="A4083" s="1" t="s">
        <v>24582</v>
      </c>
      <c r="B4083" s="1" t="s">
        <v>7</v>
      </c>
      <c r="C4083" s="1" t="s">
        <v>4783</v>
      </c>
      <c r="F4083" s="1" t="s">
        <v>24583</v>
      </c>
      <c r="G4083" s="1" t="s">
        <v>9356</v>
      </c>
      <c r="H4083" s="1" t="s">
        <v>21037</v>
      </c>
      <c r="I4083" s="1">
        <v>2020.0</v>
      </c>
      <c r="J4083" s="1" t="s">
        <v>8807</v>
      </c>
      <c r="K4083" s="1" t="s">
        <v>536</v>
      </c>
      <c r="L4083" s="1" t="s">
        <v>9093</v>
      </c>
      <c r="M4083" s="1" t="s">
        <v>24584</v>
      </c>
    </row>
    <row r="4084">
      <c r="A4084" s="1" t="s">
        <v>24585</v>
      </c>
      <c r="B4084" s="1" t="s">
        <v>6</v>
      </c>
      <c r="C4084" s="1" t="s">
        <v>4784</v>
      </c>
      <c r="D4084" s="1"/>
      <c r="E4084" s="1" t="s">
        <v>24586</v>
      </c>
      <c r="F4084" s="1" t="s">
        <v>24587</v>
      </c>
      <c r="G4084" s="1" t="s">
        <v>8672</v>
      </c>
      <c r="H4084" s="1" t="s">
        <v>15821</v>
      </c>
      <c r="I4084" s="1">
        <v>2020.0</v>
      </c>
      <c r="J4084" s="1" t="s">
        <v>8807</v>
      </c>
      <c r="K4084" s="1" t="s">
        <v>834</v>
      </c>
      <c r="L4084" s="1" t="s">
        <v>9272</v>
      </c>
      <c r="M4084" s="1" t="s">
        <v>24588</v>
      </c>
    </row>
    <row r="4085">
      <c r="A4085" s="1" t="s">
        <v>24589</v>
      </c>
      <c r="B4085" s="1" t="s">
        <v>7</v>
      </c>
      <c r="C4085" s="1" t="s">
        <v>4785</v>
      </c>
      <c r="H4085" s="1" t="s">
        <v>9604</v>
      </c>
      <c r="I4085" s="1">
        <v>2020.0</v>
      </c>
      <c r="J4085" s="1" t="s">
        <v>8807</v>
      </c>
      <c r="K4085" s="1" t="s">
        <v>628</v>
      </c>
      <c r="L4085" s="1" t="s">
        <v>10380</v>
      </c>
      <c r="M4085" s="1" t="s">
        <v>24590</v>
      </c>
    </row>
    <row r="4086">
      <c r="A4086" s="1" t="s">
        <v>24591</v>
      </c>
      <c r="B4086" s="1" t="s">
        <v>7</v>
      </c>
      <c r="C4086" s="1" t="s">
        <v>4786</v>
      </c>
      <c r="F4086" s="1" t="s">
        <v>24592</v>
      </c>
      <c r="G4086" s="1" t="s">
        <v>8545</v>
      </c>
      <c r="H4086" s="1" t="s">
        <v>8771</v>
      </c>
      <c r="I4086" s="1">
        <v>2019.0</v>
      </c>
      <c r="J4086" s="1" t="s">
        <v>8807</v>
      </c>
      <c r="K4086" s="1" t="s">
        <v>536</v>
      </c>
      <c r="L4086" s="1" t="s">
        <v>10380</v>
      </c>
      <c r="M4086" s="1" t="s">
        <v>24593</v>
      </c>
    </row>
    <row r="4087">
      <c r="A4087" s="1" t="s">
        <v>24594</v>
      </c>
      <c r="B4087" s="1" t="s">
        <v>7</v>
      </c>
      <c r="C4087" s="1" t="s">
        <v>4787</v>
      </c>
      <c r="F4087" s="1" t="s">
        <v>24595</v>
      </c>
      <c r="G4087" s="1" t="s">
        <v>8545</v>
      </c>
      <c r="H4087" s="1" t="s">
        <v>9255</v>
      </c>
      <c r="I4087" s="1">
        <v>2020.0</v>
      </c>
      <c r="J4087" s="1" t="s">
        <v>8807</v>
      </c>
      <c r="K4087" s="1" t="s">
        <v>536</v>
      </c>
      <c r="L4087" s="1" t="s">
        <v>10380</v>
      </c>
      <c r="M4087" s="1" t="s">
        <v>24596</v>
      </c>
    </row>
    <row r="4088">
      <c r="A4088" s="1" t="s">
        <v>24597</v>
      </c>
      <c r="B4088" s="1" t="s">
        <v>7</v>
      </c>
      <c r="C4088" s="1" t="s">
        <v>4788</v>
      </c>
      <c r="F4088" s="1" t="s">
        <v>24598</v>
      </c>
      <c r="G4088" s="1" t="s">
        <v>8545</v>
      </c>
      <c r="H4088" s="1" t="s">
        <v>11163</v>
      </c>
      <c r="I4088" s="1">
        <v>2021.0</v>
      </c>
      <c r="J4088" s="1" t="s">
        <v>8807</v>
      </c>
      <c r="K4088" s="1" t="s">
        <v>536</v>
      </c>
      <c r="L4088" s="1" t="s">
        <v>10380</v>
      </c>
      <c r="M4088" s="1" t="s">
        <v>24599</v>
      </c>
    </row>
    <row r="4089">
      <c r="A4089" s="1" t="s">
        <v>24600</v>
      </c>
      <c r="B4089" s="1" t="s">
        <v>7</v>
      </c>
      <c r="C4089" s="1" t="s">
        <v>4789</v>
      </c>
      <c r="F4089" s="1" t="s">
        <v>24601</v>
      </c>
      <c r="H4089" s="1" t="s">
        <v>12576</v>
      </c>
      <c r="I4089" s="1">
        <v>1996.0</v>
      </c>
      <c r="J4089" s="1" t="s">
        <v>9076</v>
      </c>
      <c r="K4089" s="1" t="s">
        <v>536</v>
      </c>
      <c r="L4089" s="1" t="s">
        <v>9093</v>
      </c>
      <c r="M4089" s="1" t="s">
        <v>24602</v>
      </c>
    </row>
    <row r="4090">
      <c r="A4090" s="1" t="s">
        <v>24603</v>
      </c>
      <c r="B4090" s="1" t="s">
        <v>7</v>
      </c>
      <c r="C4090" s="1" t="s">
        <v>4790</v>
      </c>
      <c r="F4090" s="1" t="s">
        <v>24604</v>
      </c>
      <c r="G4090" s="1" t="s">
        <v>10246</v>
      </c>
      <c r="H4090" s="1" t="s">
        <v>12576</v>
      </c>
      <c r="I4090" s="1">
        <v>2010.0</v>
      </c>
      <c r="J4090" s="1" t="s">
        <v>9076</v>
      </c>
      <c r="K4090" s="1" t="s">
        <v>526</v>
      </c>
      <c r="L4090" s="1" t="s">
        <v>9093</v>
      </c>
      <c r="M4090" s="1" t="s">
        <v>24605</v>
      </c>
    </row>
    <row r="4091">
      <c r="A4091" s="1" t="s">
        <v>24606</v>
      </c>
      <c r="B4091" s="1" t="s">
        <v>6</v>
      </c>
      <c r="C4091" s="1" t="s">
        <v>4791</v>
      </c>
      <c r="D4091" s="1"/>
      <c r="E4091" s="1" t="s">
        <v>24607</v>
      </c>
      <c r="G4091" s="1" t="s">
        <v>8545</v>
      </c>
      <c r="H4091" s="1" t="s">
        <v>10212</v>
      </c>
      <c r="I4091" s="1">
        <v>2014.0</v>
      </c>
      <c r="J4091" s="1" t="s">
        <v>9076</v>
      </c>
      <c r="K4091" s="1" t="s">
        <v>597</v>
      </c>
      <c r="L4091" s="1" t="s">
        <v>11659</v>
      </c>
      <c r="M4091" s="1" t="s">
        <v>24608</v>
      </c>
    </row>
    <row r="4092">
      <c r="A4092" s="1" t="s">
        <v>24609</v>
      </c>
      <c r="B4092" s="1" t="s">
        <v>6</v>
      </c>
      <c r="C4092" s="1" t="s">
        <v>4792</v>
      </c>
      <c r="D4092" s="1"/>
      <c r="E4092" s="1" t="s">
        <v>24610</v>
      </c>
      <c r="F4092" s="1" t="s">
        <v>16199</v>
      </c>
      <c r="G4092" s="1" t="s">
        <v>8513</v>
      </c>
      <c r="H4092" s="1" t="s">
        <v>10587</v>
      </c>
      <c r="I4092" s="1">
        <v>2013.0</v>
      </c>
      <c r="J4092" s="1" t="s">
        <v>8547</v>
      </c>
      <c r="K4092" s="1" t="s">
        <v>809</v>
      </c>
      <c r="L4092" s="1" t="s">
        <v>9641</v>
      </c>
      <c r="M4092" s="1" t="s">
        <v>24611</v>
      </c>
    </row>
    <row r="4093">
      <c r="A4093" s="1" t="s">
        <v>24612</v>
      </c>
      <c r="B4093" s="1" t="s">
        <v>6</v>
      </c>
      <c r="C4093" s="1" t="s">
        <v>4793</v>
      </c>
      <c r="D4093" s="1"/>
      <c r="E4093" s="1" t="s">
        <v>24613</v>
      </c>
      <c r="F4093" s="1" t="s">
        <v>16199</v>
      </c>
      <c r="G4093" s="1" t="s">
        <v>8513</v>
      </c>
      <c r="H4093" s="1" t="s">
        <v>12073</v>
      </c>
      <c r="I4093" s="1">
        <v>2017.0</v>
      </c>
      <c r="J4093" s="1" t="s">
        <v>8493</v>
      </c>
      <c r="K4093" s="1" t="s">
        <v>1134</v>
      </c>
      <c r="L4093" s="1" t="s">
        <v>9641</v>
      </c>
      <c r="M4093" s="1" t="s">
        <v>24614</v>
      </c>
    </row>
    <row r="4094">
      <c r="A4094" s="1" t="s">
        <v>24615</v>
      </c>
      <c r="B4094" s="1" t="s">
        <v>6</v>
      </c>
      <c r="C4094" s="1" t="s">
        <v>4794</v>
      </c>
      <c r="D4094" s="1"/>
      <c r="E4094" s="1" t="s">
        <v>24610</v>
      </c>
      <c r="F4094" s="1" t="s">
        <v>16199</v>
      </c>
      <c r="G4094" s="1" t="s">
        <v>8513</v>
      </c>
      <c r="H4094" s="1" t="s">
        <v>24616</v>
      </c>
      <c r="I4094" s="1">
        <v>2019.0</v>
      </c>
      <c r="J4094" s="1" t="s">
        <v>8493</v>
      </c>
      <c r="K4094" s="1" t="s">
        <v>694</v>
      </c>
      <c r="L4094" s="1" t="s">
        <v>9641</v>
      </c>
      <c r="M4094" s="1" t="s">
        <v>24617</v>
      </c>
    </row>
    <row r="4095">
      <c r="A4095" s="1" t="s">
        <v>24618</v>
      </c>
      <c r="B4095" s="1" t="s">
        <v>6</v>
      </c>
      <c r="C4095" s="1" t="s">
        <v>4795</v>
      </c>
      <c r="F4095" s="1" t="s">
        <v>16199</v>
      </c>
      <c r="G4095" s="1" t="s">
        <v>8513</v>
      </c>
      <c r="H4095" s="1" t="s">
        <v>13458</v>
      </c>
      <c r="I4095" s="1">
        <v>2008.0</v>
      </c>
      <c r="J4095" s="1" t="s">
        <v>8493</v>
      </c>
      <c r="K4095" s="1" t="s">
        <v>589</v>
      </c>
      <c r="L4095" s="1" t="s">
        <v>9641</v>
      </c>
      <c r="M4095" s="1" t="s">
        <v>24619</v>
      </c>
    </row>
    <row r="4096">
      <c r="A4096" s="1" t="s">
        <v>24620</v>
      </c>
      <c r="B4096" s="1" t="s">
        <v>6</v>
      </c>
      <c r="C4096" s="1" t="s">
        <v>4796</v>
      </c>
      <c r="D4096" s="1"/>
      <c r="E4096" s="1" t="s">
        <v>24621</v>
      </c>
      <c r="F4096" s="1" t="s">
        <v>24622</v>
      </c>
      <c r="G4096" s="1" t="s">
        <v>8513</v>
      </c>
      <c r="H4096" s="1" t="s">
        <v>24623</v>
      </c>
      <c r="I4096" s="1">
        <v>2015.0</v>
      </c>
      <c r="J4096" s="1" t="s">
        <v>8493</v>
      </c>
      <c r="K4096" s="1" t="s">
        <v>965</v>
      </c>
      <c r="L4096" s="1" t="s">
        <v>9641</v>
      </c>
      <c r="M4096" s="1" t="s">
        <v>24624</v>
      </c>
    </row>
    <row r="4097">
      <c r="A4097" s="1" t="s">
        <v>24625</v>
      </c>
      <c r="B4097" s="1" t="s">
        <v>6</v>
      </c>
      <c r="C4097" s="1" t="s">
        <v>4797</v>
      </c>
      <c r="D4097" s="1"/>
      <c r="E4097" s="1" t="s">
        <v>24626</v>
      </c>
      <c r="F4097" s="1" t="s">
        <v>24622</v>
      </c>
      <c r="G4097" s="1" t="s">
        <v>8513</v>
      </c>
      <c r="H4097" s="1" t="s">
        <v>24627</v>
      </c>
      <c r="I4097" s="1">
        <v>2019.0</v>
      </c>
      <c r="J4097" s="1" t="s">
        <v>8493</v>
      </c>
      <c r="K4097" s="1" t="s">
        <v>929</v>
      </c>
      <c r="L4097" s="1" t="s">
        <v>9641</v>
      </c>
      <c r="M4097" s="1" t="s">
        <v>24628</v>
      </c>
    </row>
    <row r="4098">
      <c r="A4098" s="1" t="s">
        <v>24629</v>
      </c>
      <c r="B4098" s="1" t="s">
        <v>6</v>
      </c>
      <c r="C4098" s="1" t="s">
        <v>4798</v>
      </c>
      <c r="D4098" s="1"/>
      <c r="E4098" s="1" t="s">
        <v>24630</v>
      </c>
      <c r="F4098" s="1" t="s">
        <v>24631</v>
      </c>
      <c r="G4098" s="1" t="s">
        <v>16877</v>
      </c>
      <c r="H4098" s="1" t="s">
        <v>16053</v>
      </c>
      <c r="I4098" s="1">
        <v>2017.0</v>
      </c>
      <c r="J4098" s="1" t="s">
        <v>8547</v>
      </c>
      <c r="K4098" s="1" t="s">
        <v>559</v>
      </c>
      <c r="L4098" s="1" t="s">
        <v>8501</v>
      </c>
      <c r="M4098" s="1" t="s">
        <v>24632</v>
      </c>
    </row>
    <row r="4099">
      <c r="A4099" s="1" t="s">
        <v>24633</v>
      </c>
      <c r="B4099" s="1" t="s">
        <v>6</v>
      </c>
      <c r="C4099" s="1" t="s">
        <v>4799</v>
      </c>
      <c r="D4099" s="1"/>
      <c r="E4099" s="1" t="s">
        <v>24634</v>
      </c>
      <c r="F4099" s="1" t="s">
        <v>24635</v>
      </c>
      <c r="G4099" s="1" t="s">
        <v>24636</v>
      </c>
      <c r="H4099" s="1" t="s">
        <v>9188</v>
      </c>
      <c r="I4099" s="1">
        <v>2018.0</v>
      </c>
      <c r="J4099" s="1" t="s">
        <v>8507</v>
      </c>
      <c r="K4099" s="1" t="s">
        <v>645</v>
      </c>
      <c r="L4099" s="1" t="s">
        <v>8783</v>
      </c>
      <c r="M4099" s="1" t="s">
        <v>24637</v>
      </c>
    </row>
    <row r="4100">
      <c r="A4100" s="1" t="s">
        <v>24638</v>
      </c>
      <c r="B4100" s="1" t="s">
        <v>6</v>
      </c>
      <c r="C4100" s="1" t="s">
        <v>4800</v>
      </c>
      <c r="D4100" s="1"/>
      <c r="E4100" s="1" t="s">
        <v>15986</v>
      </c>
      <c r="F4100" s="1" t="s">
        <v>24639</v>
      </c>
      <c r="G4100" s="1" t="s">
        <v>8678</v>
      </c>
      <c r="H4100" s="1" t="s">
        <v>9119</v>
      </c>
      <c r="I4100" s="1">
        <v>2020.0</v>
      </c>
      <c r="J4100" s="1" t="s">
        <v>8547</v>
      </c>
      <c r="K4100" s="1" t="s">
        <v>569</v>
      </c>
      <c r="L4100" s="1" t="s">
        <v>8681</v>
      </c>
      <c r="M4100" s="1" t="s">
        <v>24640</v>
      </c>
    </row>
    <row r="4101">
      <c r="A4101" s="1" t="s">
        <v>24641</v>
      </c>
      <c r="B4101" s="1" t="s">
        <v>6</v>
      </c>
      <c r="C4101" s="1" t="s">
        <v>4801</v>
      </c>
      <c r="D4101" s="1"/>
      <c r="E4101" s="1" t="s">
        <v>15022</v>
      </c>
      <c r="F4101" s="1" t="s">
        <v>24642</v>
      </c>
      <c r="G4101" s="1" t="s">
        <v>8513</v>
      </c>
      <c r="H4101" s="1" t="s">
        <v>10328</v>
      </c>
      <c r="I4101" s="1">
        <v>2019.0</v>
      </c>
      <c r="J4101" s="1" t="s">
        <v>8493</v>
      </c>
      <c r="K4101" s="1" t="s">
        <v>879</v>
      </c>
      <c r="L4101" s="1" t="s">
        <v>8928</v>
      </c>
      <c r="M4101" s="1" t="s">
        <v>24643</v>
      </c>
    </row>
    <row r="4102">
      <c r="A4102" s="1" t="s">
        <v>24644</v>
      </c>
      <c r="B4102" s="1" t="s">
        <v>6</v>
      </c>
      <c r="C4102" s="1" t="s">
        <v>4802</v>
      </c>
      <c r="D4102" s="1"/>
      <c r="E4102" s="1" t="s">
        <v>24645</v>
      </c>
      <c r="F4102" s="1" t="s">
        <v>24646</v>
      </c>
      <c r="G4102" s="1" t="s">
        <v>11218</v>
      </c>
      <c r="H4102" s="1" t="s">
        <v>15852</v>
      </c>
      <c r="I4102" s="1">
        <v>2018.0</v>
      </c>
      <c r="J4102" s="1" t="s">
        <v>8493</v>
      </c>
      <c r="K4102" s="1" t="s">
        <v>582</v>
      </c>
      <c r="L4102" s="1" t="s">
        <v>8772</v>
      </c>
      <c r="M4102" s="1" t="s">
        <v>24647</v>
      </c>
    </row>
    <row r="4103">
      <c r="A4103" s="1" t="s">
        <v>24648</v>
      </c>
      <c r="B4103" s="1" t="s">
        <v>6</v>
      </c>
      <c r="C4103" s="1" t="s">
        <v>4803</v>
      </c>
      <c r="D4103" s="1"/>
      <c r="E4103" s="1" t="s">
        <v>24649</v>
      </c>
      <c r="F4103" s="1" t="s">
        <v>24650</v>
      </c>
      <c r="G4103" s="1" t="s">
        <v>8513</v>
      </c>
      <c r="H4103" s="1" t="s">
        <v>24651</v>
      </c>
      <c r="I4103" s="1">
        <v>2008.0</v>
      </c>
      <c r="J4103" s="1" t="s">
        <v>8507</v>
      </c>
      <c r="K4103" s="1" t="s">
        <v>565</v>
      </c>
      <c r="L4103" s="1" t="s">
        <v>9610</v>
      </c>
      <c r="M4103" s="1" t="s">
        <v>24652</v>
      </c>
    </row>
    <row r="4104">
      <c r="A4104" s="1" t="s">
        <v>24653</v>
      </c>
      <c r="B4104" s="1" t="s">
        <v>7</v>
      </c>
      <c r="C4104" s="1" t="s">
        <v>4804</v>
      </c>
      <c r="F4104" s="1" t="s">
        <v>24654</v>
      </c>
      <c r="G4104" s="1" t="s">
        <v>8990</v>
      </c>
      <c r="H4104" s="1" t="s">
        <v>23550</v>
      </c>
      <c r="I4104" s="1">
        <v>2019.0</v>
      </c>
      <c r="J4104" s="1" t="s">
        <v>8493</v>
      </c>
      <c r="K4104" s="1" t="s">
        <v>571</v>
      </c>
      <c r="L4104" s="1" t="s">
        <v>9098</v>
      </c>
      <c r="M4104" s="1" t="s">
        <v>24655</v>
      </c>
    </row>
    <row r="4105">
      <c r="A4105" s="1" t="s">
        <v>24656</v>
      </c>
      <c r="B4105" s="1" t="s">
        <v>7</v>
      </c>
      <c r="C4105" s="1" t="s">
        <v>4805</v>
      </c>
      <c r="G4105" s="1" t="s">
        <v>8513</v>
      </c>
      <c r="H4105" s="1" t="s">
        <v>19546</v>
      </c>
      <c r="I4105" s="1">
        <v>2020.0</v>
      </c>
      <c r="J4105" s="1" t="s">
        <v>8493</v>
      </c>
      <c r="K4105" s="1" t="s">
        <v>536</v>
      </c>
      <c r="L4105" s="1" t="s">
        <v>8650</v>
      </c>
      <c r="M4105" s="1" t="s">
        <v>24657</v>
      </c>
    </row>
    <row r="4106">
      <c r="A4106" s="1" t="s">
        <v>24658</v>
      </c>
      <c r="B4106" s="1" t="s">
        <v>7</v>
      </c>
      <c r="C4106" s="1" t="s">
        <v>4806</v>
      </c>
      <c r="G4106" s="1" t="s">
        <v>8611</v>
      </c>
      <c r="H4106" s="1" t="s">
        <v>24659</v>
      </c>
      <c r="I4106" s="1">
        <v>2019.0</v>
      </c>
      <c r="J4106" s="1" t="s">
        <v>8493</v>
      </c>
      <c r="K4106" s="1" t="s">
        <v>571</v>
      </c>
      <c r="L4106" s="1" t="s">
        <v>8821</v>
      </c>
      <c r="M4106" s="1" t="s">
        <v>24660</v>
      </c>
    </row>
    <row r="4107">
      <c r="A4107" s="1" t="s">
        <v>24661</v>
      </c>
      <c r="B4107" s="1" t="s">
        <v>7</v>
      </c>
      <c r="C4107" s="1" t="s">
        <v>4807</v>
      </c>
      <c r="F4107" s="1" t="s">
        <v>24662</v>
      </c>
      <c r="G4107" s="1" t="s">
        <v>8638</v>
      </c>
      <c r="H4107" s="1" t="s">
        <v>8932</v>
      </c>
      <c r="I4107" s="1">
        <v>2017.0</v>
      </c>
      <c r="J4107" s="1" t="s">
        <v>8493</v>
      </c>
      <c r="K4107" s="1" t="s">
        <v>536</v>
      </c>
      <c r="L4107" s="1" t="s">
        <v>8565</v>
      </c>
      <c r="M4107" s="1" t="s">
        <v>24663</v>
      </c>
    </row>
    <row r="4108">
      <c r="A4108" s="1" t="s">
        <v>24664</v>
      </c>
      <c r="B4108" s="1" t="s">
        <v>7</v>
      </c>
      <c r="C4108" s="1" t="s">
        <v>4808</v>
      </c>
      <c r="F4108" s="1" t="s">
        <v>24665</v>
      </c>
      <c r="G4108" s="1" t="s">
        <v>6324</v>
      </c>
      <c r="H4108" s="1" t="s">
        <v>9891</v>
      </c>
      <c r="I4108" s="1">
        <v>2015.0</v>
      </c>
      <c r="J4108" s="1" t="s">
        <v>8547</v>
      </c>
      <c r="K4108" s="1" t="s">
        <v>536</v>
      </c>
      <c r="L4108" s="1" t="s">
        <v>8565</v>
      </c>
      <c r="M4108" s="1" t="s">
        <v>24666</v>
      </c>
    </row>
    <row r="4109">
      <c r="A4109" s="1" t="s">
        <v>24667</v>
      </c>
      <c r="B4109" s="1" t="s">
        <v>6</v>
      </c>
      <c r="C4109" s="1" t="s">
        <v>4809</v>
      </c>
      <c r="D4109" s="1"/>
      <c r="E4109" s="1" t="s">
        <v>24668</v>
      </c>
      <c r="F4109" s="1" t="s">
        <v>24669</v>
      </c>
      <c r="G4109" s="1" t="s">
        <v>21467</v>
      </c>
      <c r="H4109" s="1" t="s">
        <v>12594</v>
      </c>
      <c r="I4109" s="1">
        <v>2017.0</v>
      </c>
      <c r="J4109" s="1" t="s">
        <v>8507</v>
      </c>
      <c r="K4109" s="1" t="s">
        <v>576</v>
      </c>
      <c r="L4109" s="1" t="s">
        <v>11262</v>
      </c>
      <c r="M4109" s="1" t="s">
        <v>24670</v>
      </c>
    </row>
    <row r="4110">
      <c r="A4110" s="1" t="s">
        <v>24671</v>
      </c>
      <c r="B4110" s="1" t="s">
        <v>6</v>
      </c>
      <c r="C4110" s="1" t="s">
        <v>4810</v>
      </c>
      <c r="D4110" s="1"/>
      <c r="E4110" s="1" t="s">
        <v>24672</v>
      </c>
      <c r="F4110" s="1" t="s">
        <v>24673</v>
      </c>
      <c r="G4110" s="1" t="s">
        <v>8611</v>
      </c>
      <c r="H4110" s="1" t="s">
        <v>10522</v>
      </c>
      <c r="I4110" s="1">
        <v>2017.0</v>
      </c>
      <c r="J4110" s="1" t="s">
        <v>8493</v>
      </c>
      <c r="K4110" s="1" t="s">
        <v>894</v>
      </c>
      <c r="L4110" s="1" t="s">
        <v>24674</v>
      </c>
      <c r="M4110" s="1" t="s">
        <v>24675</v>
      </c>
    </row>
    <row r="4111">
      <c r="A4111" s="1" t="s">
        <v>24676</v>
      </c>
      <c r="B4111" s="1" t="s">
        <v>7</v>
      </c>
      <c r="C4111" s="1" t="s">
        <v>4811</v>
      </c>
      <c r="F4111" s="1" t="s">
        <v>24677</v>
      </c>
      <c r="G4111" s="1" t="s">
        <v>8513</v>
      </c>
      <c r="H4111" s="1" t="s">
        <v>9097</v>
      </c>
      <c r="I4111" s="1">
        <v>2019.0</v>
      </c>
      <c r="J4111" s="1" t="s">
        <v>8493</v>
      </c>
      <c r="K4111" s="1" t="s">
        <v>571</v>
      </c>
      <c r="L4111" s="1" t="s">
        <v>8847</v>
      </c>
      <c r="M4111" s="1" t="s">
        <v>24678</v>
      </c>
    </row>
    <row r="4112">
      <c r="A4112" s="1" t="s">
        <v>24679</v>
      </c>
      <c r="B4112" s="1" t="s">
        <v>6</v>
      </c>
      <c r="C4112" s="1" t="s">
        <v>4812</v>
      </c>
      <c r="D4112" s="1"/>
      <c r="E4112" s="1" t="s">
        <v>24680</v>
      </c>
      <c r="F4112" s="1" t="s">
        <v>24681</v>
      </c>
      <c r="G4112" s="1" t="s">
        <v>24682</v>
      </c>
      <c r="H4112" s="1" t="s">
        <v>12689</v>
      </c>
      <c r="I4112" s="1">
        <v>2016.0</v>
      </c>
      <c r="J4112" s="1" t="s">
        <v>8547</v>
      </c>
      <c r="K4112" s="1" t="s">
        <v>599</v>
      </c>
      <c r="L4112" s="1" t="s">
        <v>8590</v>
      </c>
      <c r="M4112" s="1" t="s">
        <v>24683</v>
      </c>
    </row>
    <row r="4113">
      <c r="A4113" s="1" t="s">
        <v>24684</v>
      </c>
      <c r="B4113" s="1" t="s">
        <v>6</v>
      </c>
      <c r="C4113" s="1" t="s">
        <v>4813</v>
      </c>
      <c r="D4113" s="1"/>
      <c r="E4113" s="1" t="s">
        <v>24685</v>
      </c>
      <c r="F4113" s="1" t="s">
        <v>24686</v>
      </c>
      <c r="G4113" s="1" t="s">
        <v>8513</v>
      </c>
      <c r="H4113" s="1" t="s">
        <v>24687</v>
      </c>
      <c r="I4113" s="1">
        <v>2019.0</v>
      </c>
      <c r="J4113" s="1" t="s">
        <v>8493</v>
      </c>
      <c r="K4113" s="1" t="s">
        <v>681</v>
      </c>
      <c r="L4113" s="1" t="s">
        <v>8948</v>
      </c>
      <c r="M4113" s="1" t="s">
        <v>24688</v>
      </c>
    </row>
    <row r="4114">
      <c r="A4114" s="1" t="s">
        <v>24689</v>
      </c>
      <c r="B4114" s="1" t="s">
        <v>7</v>
      </c>
      <c r="C4114" s="1" t="s">
        <v>4814</v>
      </c>
      <c r="F4114" s="1" t="s">
        <v>24690</v>
      </c>
      <c r="G4114" s="1" t="s">
        <v>14122</v>
      </c>
      <c r="H4114" s="1" t="s">
        <v>13564</v>
      </c>
      <c r="I4114" s="1">
        <v>2015.0</v>
      </c>
      <c r="J4114" s="1" t="s">
        <v>8613</v>
      </c>
      <c r="K4114" s="1" t="s">
        <v>536</v>
      </c>
      <c r="L4114" s="1" t="s">
        <v>9093</v>
      </c>
      <c r="M4114" s="1" t="s">
        <v>24691</v>
      </c>
    </row>
    <row r="4115">
      <c r="A4115" s="1" t="s">
        <v>24692</v>
      </c>
      <c r="B4115" s="1" t="s">
        <v>7</v>
      </c>
      <c r="C4115" s="1" t="s">
        <v>4815</v>
      </c>
      <c r="G4115" s="1" t="s">
        <v>8777</v>
      </c>
      <c r="H4115" s="1" t="s">
        <v>24693</v>
      </c>
      <c r="I4115" s="1">
        <v>2014.0</v>
      </c>
      <c r="J4115" s="1" t="s">
        <v>8680</v>
      </c>
      <c r="K4115" s="1" t="s">
        <v>571</v>
      </c>
      <c r="L4115" s="1" t="s">
        <v>9093</v>
      </c>
      <c r="M4115" s="1" t="s">
        <v>24694</v>
      </c>
    </row>
    <row r="4116">
      <c r="A4116" s="1" t="s">
        <v>24695</v>
      </c>
      <c r="B4116" s="1" t="s">
        <v>7</v>
      </c>
      <c r="C4116" s="1" t="s">
        <v>4816</v>
      </c>
      <c r="F4116" s="1" t="s">
        <v>24696</v>
      </c>
      <c r="H4116" s="1" t="s">
        <v>9891</v>
      </c>
      <c r="I4116" s="1">
        <v>2016.0</v>
      </c>
      <c r="J4116" s="1" t="s">
        <v>9076</v>
      </c>
      <c r="K4116" s="1" t="s">
        <v>536</v>
      </c>
      <c r="L4116" s="1" t="s">
        <v>14759</v>
      </c>
      <c r="M4116" s="1" t="s">
        <v>24697</v>
      </c>
    </row>
    <row r="4117">
      <c r="A4117" s="1" t="s">
        <v>24698</v>
      </c>
      <c r="B4117" s="1" t="s">
        <v>7</v>
      </c>
      <c r="C4117" s="1" t="s">
        <v>4817</v>
      </c>
      <c r="G4117" s="1" t="s">
        <v>8655</v>
      </c>
      <c r="H4117" s="1" t="s">
        <v>9060</v>
      </c>
      <c r="I4117" s="1">
        <v>2018.0</v>
      </c>
      <c r="J4117" s="1" t="s">
        <v>9076</v>
      </c>
      <c r="K4117" s="1" t="s">
        <v>536</v>
      </c>
      <c r="L4117" s="1" t="s">
        <v>14759</v>
      </c>
      <c r="M4117" s="1" t="s">
        <v>24699</v>
      </c>
    </row>
    <row r="4118">
      <c r="A4118" s="1" t="s">
        <v>24700</v>
      </c>
      <c r="B4118" s="1" t="s">
        <v>6</v>
      </c>
      <c r="C4118" s="1" t="s">
        <v>4818</v>
      </c>
      <c r="D4118" s="1"/>
      <c r="E4118" s="1" t="s">
        <v>24701</v>
      </c>
      <c r="F4118" s="1" t="s">
        <v>24702</v>
      </c>
      <c r="G4118" s="1" t="s">
        <v>8513</v>
      </c>
      <c r="H4118" s="1" t="s">
        <v>9472</v>
      </c>
      <c r="I4118" s="1">
        <v>2016.0</v>
      </c>
      <c r="J4118" s="1" t="s">
        <v>8547</v>
      </c>
      <c r="K4118" s="1" t="s">
        <v>530</v>
      </c>
      <c r="L4118" s="1" t="s">
        <v>8646</v>
      </c>
      <c r="M4118" s="1" t="s">
        <v>24703</v>
      </c>
    </row>
    <row r="4119">
      <c r="A4119" s="1" t="s">
        <v>24704</v>
      </c>
      <c r="B4119" s="1" t="s">
        <v>6</v>
      </c>
      <c r="C4119" s="1" t="s">
        <v>4819</v>
      </c>
      <c r="D4119" s="1"/>
      <c r="E4119" s="1" t="s">
        <v>24705</v>
      </c>
      <c r="F4119" s="1" t="s">
        <v>24706</v>
      </c>
      <c r="G4119" s="1" t="s">
        <v>8545</v>
      </c>
      <c r="H4119" s="1" t="s">
        <v>12097</v>
      </c>
      <c r="I4119" s="1">
        <v>2017.0</v>
      </c>
      <c r="J4119" s="1" t="s">
        <v>8547</v>
      </c>
      <c r="K4119" s="1" t="s">
        <v>565</v>
      </c>
      <c r="L4119" s="1" t="s">
        <v>8501</v>
      </c>
      <c r="M4119" s="1" t="s">
        <v>24707</v>
      </c>
    </row>
    <row r="4120">
      <c r="A4120" s="1" t="s">
        <v>24708</v>
      </c>
      <c r="B4120" s="1" t="s">
        <v>7</v>
      </c>
      <c r="C4120" s="1" t="s">
        <v>4820</v>
      </c>
      <c r="F4120" s="1" t="s">
        <v>24709</v>
      </c>
      <c r="G4120" s="1" t="s">
        <v>8513</v>
      </c>
      <c r="H4120" s="1" t="s">
        <v>11049</v>
      </c>
      <c r="I4120" s="1">
        <v>2013.0</v>
      </c>
      <c r="J4120" s="1" t="s">
        <v>8613</v>
      </c>
      <c r="K4120" s="1" t="s">
        <v>536</v>
      </c>
      <c r="L4120" s="1" t="s">
        <v>8650</v>
      </c>
      <c r="M4120" s="1" t="s">
        <v>24710</v>
      </c>
    </row>
    <row r="4121">
      <c r="A4121" s="1" t="s">
        <v>24711</v>
      </c>
      <c r="B4121" s="1" t="s">
        <v>6</v>
      </c>
      <c r="C4121" s="1" t="s">
        <v>4821</v>
      </c>
      <c r="D4121" s="1"/>
      <c r="E4121" s="1" t="s">
        <v>24712</v>
      </c>
      <c r="F4121" s="1" t="s">
        <v>24713</v>
      </c>
      <c r="G4121" s="1" t="s">
        <v>9391</v>
      </c>
      <c r="H4121" s="1" t="s">
        <v>11577</v>
      </c>
      <c r="I4121" s="1">
        <v>2004.0</v>
      </c>
      <c r="J4121" s="1" t="s">
        <v>9260</v>
      </c>
      <c r="K4121" s="1" t="s">
        <v>890</v>
      </c>
      <c r="L4121" s="1" t="s">
        <v>9261</v>
      </c>
      <c r="M4121" s="1" t="s">
        <v>24714</v>
      </c>
    </row>
    <row r="4122">
      <c r="A4122" s="1" t="s">
        <v>24715</v>
      </c>
      <c r="B4122" s="1" t="s">
        <v>6</v>
      </c>
      <c r="C4122" s="1" t="s">
        <v>4822</v>
      </c>
      <c r="D4122" s="1"/>
      <c r="E4122" s="1" t="s">
        <v>24716</v>
      </c>
      <c r="F4122" s="1" t="s">
        <v>24717</v>
      </c>
      <c r="G4122" s="1" t="s">
        <v>8527</v>
      </c>
      <c r="H4122" s="1" t="s">
        <v>8795</v>
      </c>
      <c r="I4122" s="1">
        <v>2019.0</v>
      </c>
      <c r="J4122" s="1" t="s">
        <v>8547</v>
      </c>
      <c r="K4122" s="1" t="s">
        <v>1410</v>
      </c>
      <c r="L4122" s="1" t="s">
        <v>8501</v>
      </c>
      <c r="M4122" s="1" t="s">
        <v>24718</v>
      </c>
    </row>
    <row r="4123">
      <c r="A4123" s="1" t="s">
        <v>24719</v>
      </c>
      <c r="B4123" s="1" t="s">
        <v>7</v>
      </c>
      <c r="C4123" s="1" t="s">
        <v>4823</v>
      </c>
      <c r="D4123" s="1"/>
      <c r="E4123" s="1" t="s">
        <v>9348</v>
      </c>
      <c r="F4123" s="1" t="s">
        <v>24720</v>
      </c>
      <c r="G4123" s="1" t="s">
        <v>9350</v>
      </c>
      <c r="H4123" s="1" t="s">
        <v>14496</v>
      </c>
      <c r="I4123" s="1">
        <v>2019.0</v>
      </c>
      <c r="J4123" s="1" t="s">
        <v>9076</v>
      </c>
      <c r="K4123" s="1" t="s">
        <v>1044</v>
      </c>
      <c r="L4123" s="1" t="s">
        <v>16346</v>
      </c>
      <c r="M4123" s="1" t="s">
        <v>24721</v>
      </c>
    </row>
    <row r="4124">
      <c r="A4124" s="1" t="s">
        <v>24722</v>
      </c>
      <c r="B4124" s="1" t="s">
        <v>6</v>
      </c>
      <c r="C4124" s="1" t="s">
        <v>4824</v>
      </c>
      <c r="D4124" s="1"/>
      <c r="E4124" s="1" t="s">
        <v>24723</v>
      </c>
      <c r="F4124" s="1" t="s">
        <v>24724</v>
      </c>
      <c r="G4124" s="1" t="s">
        <v>8722</v>
      </c>
      <c r="H4124" s="1" t="s">
        <v>14146</v>
      </c>
      <c r="I4124" s="1">
        <v>2018.0</v>
      </c>
      <c r="J4124" s="1" t="s">
        <v>8493</v>
      </c>
      <c r="K4124" s="1" t="s">
        <v>710</v>
      </c>
      <c r="L4124" s="1" t="s">
        <v>11530</v>
      </c>
      <c r="M4124" s="1" t="s">
        <v>24725</v>
      </c>
    </row>
    <row r="4125">
      <c r="A4125" s="1" t="s">
        <v>24726</v>
      </c>
      <c r="B4125" s="1" t="s">
        <v>6</v>
      </c>
      <c r="C4125" s="1" t="s">
        <v>4825</v>
      </c>
      <c r="D4125" s="1"/>
      <c r="E4125" s="1" t="s">
        <v>24727</v>
      </c>
      <c r="F4125" s="1" t="s">
        <v>24728</v>
      </c>
      <c r="G4125" s="1" t="s">
        <v>8638</v>
      </c>
      <c r="H4125" s="1" t="s">
        <v>8535</v>
      </c>
      <c r="I4125" s="1">
        <v>2018.0</v>
      </c>
      <c r="J4125" s="1" t="s">
        <v>9260</v>
      </c>
      <c r="K4125" s="1" t="s">
        <v>803</v>
      </c>
      <c r="L4125" s="1" t="s">
        <v>16307</v>
      </c>
      <c r="M4125" s="1" t="s">
        <v>24729</v>
      </c>
    </row>
    <row r="4126">
      <c r="A4126" s="1" t="s">
        <v>24730</v>
      </c>
      <c r="B4126" s="1" t="s">
        <v>6</v>
      </c>
      <c r="C4126" s="1" t="s">
        <v>4826</v>
      </c>
      <c r="D4126" s="1"/>
      <c r="E4126" s="1" t="s">
        <v>11124</v>
      </c>
      <c r="F4126" s="1" t="s">
        <v>24731</v>
      </c>
      <c r="G4126" s="1" t="s">
        <v>8513</v>
      </c>
      <c r="H4126" s="1" t="s">
        <v>14983</v>
      </c>
      <c r="I4126" s="1">
        <v>2019.0</v>
      </c>
      <c r="J4126" s="1" t="s">
        <v>8547</v>
      </c>
      <c r="K4126" s="1" t="s">
        <v>1219</v>
      </c>
      <c r="L4126" s="1" t="s">
        <v>9641</v>
      </c>
      <c r="M4126" s="1" t="s">
        <v>24732</v>
      </c>
    </row>
    <row r="4127">
      <c r="A4127" s="1" t="s">
        <v>24733</v>
      </c>
      <c r="B4127" s="1" t="s">
        <v>6</v>
      </c>
      <c r="C4127" s="1" t="s">
        <v>4827</v>
      </c>
      <c r="D4127" s="1"/>
      <c r="E4127" s="1" t="s">
        <v>24734</v>
      </c>
      <c r="F4127" s="1" t="s">
        <v>24735</v>
      </c>
      <c r="G4127" s="1" t="s">
        <v>9356</v>
      </c>
      <c r="H4127" s="1" t="s">
        <v>10127</v>
      </c>
      <c r="I4127" s="1">
        <v>2012.0</v>
      </c>
      <c r="J4127" s="1" t="s">
        <v>9260</v>
      </c>
      <c r="K4127" s="1" t="s">
        <v>599</v>
      </c>
      <c r="L4127" s="1" t="s">
        <v>9104</v>
      </c>
      <c r="M4127" s="1" t="s">
        <v>24736</v>
      </c>
    </row>
    <row r="4128">
      <c r="A4128" s="1" t="s">
        <v>24737</v>
      </c>
      <c r="B4128" s="1" t="s">
        <v>6</v>
      </c>
      <c r="C4128" s="1" t="s">
        <v>4828</v>
      </c>
      <c r="D4128" s="1"/>
      <c r="E4128" s="1" t="s">
        <v>15705</v>
      </c>
      <c r="F4128" s="1" t="s">
        <v>24738</v>
      </c>
      <c r="G4128" s="1" t="s">
        <v>8545</v>
      </c>
      <c r="H4128" s="1" t="s">
        <v>24739</v>
      </c>
      <c r="I4128" s="1">
        <v>2016.0</v>
      </c>
      <c r="J4128" s="1" t="s">
        <v>8493</v>
      </c>
      <c r="K4128" s="1" t="s">
        <v>710</v>
      </c>
      <c r="L4128" s="1" t="s">
        <v>9892</v>
      </c>
      <c r="M4128" s="1" t="s">
        <v>24740</v>
      </c>
    </row>
    <row r="4129">
      <c r="A4129" s="1" t="s">
        <v>24741</v>
      </c>
      <c r="B4129" s="1" t="s">
        <v>7</v>
      </c>
      <c r="C4129" s="1" t="s">
        <v>4829</v>
      </c>
      <c r="F4129" s="1" t="s">
        <v>24742</v>
      </c>
      <c r="G4129" s="1" t="s">
        <v>8655</v>
      </c>
      <c r="H4129" s="1" t="s">
        <v>11732</v>
      </c>
      <c r="I4129" s="1">
        <v>2014.0</v>
      </c>
      <c r="J4129" s="1" t="s">
        <v>8493</v>
      </c>
      <c r="K4129" s="1" t="s">
        <v>536</v>
      </c>
      <c r="L4129" s="1" t="s">
        <v>11234</v>
      </c>
      <c r="M4129" s="1" t="s">
        <v>24743</v>
      </c>
    </row>
    <row r="4130">
      <c r="A4130" s="1" t="s">
        <v>24744</v>
      </c>
      <c r="B4130" s="1" t="s">
        <v>6</v>
      </c>
      <c r="C4130" s="1" t="s">
        <v>4830</v>
      </c>
      <c r="D4130" s="1"/>
      <c r="E4130" s="1" t="s">
        <v>24745</v>
      </c>
      <c r="F4130" s="1" t="s">
        <v>24746</v>
      </c>
      <c r="G4130" s="1" t="s">
        <v>8545</v>
      </c>
      <c r="H4130" s="1" t="s">
        <v>17644</v>
      </c>
      <c r="I4130" s="1">
        <v>2019.0</v>
      </c>
      <c r="J4130" s="1" t="s">
        <v>8613</v>
      </c>
      <c r="K4130" s="1" t="s">
        <v>696</v>
      </c>
      <c r="L4130" s="1" t="s">
        <v>8709</v>
      </c>
      <c r="M4130" s="1" t="s">
        <v>24747</v>
      </c>
    </row>
    <row r="4131">
      <c r="A4131" s="1" t="s">
        <v>24748</v>
      </c>
      <c r="B4131" s="1" t="s">
        <v>6</v>
      </c>
      <c r="C4131" s="1" t="s">
        <v>4831</v>
      </c>
      <c r="D4131" s="1"/>
      <c r="E4131" s="1" t="s">
        <v>24749</v>
      </c>
      <c r="F4131" s="1" t="s">
        <v>24750</v>
      </c>
      <c r="G4131" s="1" t="s">
        <v>9595</v>
      </c>
      <c r="H4131" s="1" t="s">
        <v>24751</v>
      </c>
      <c r="I4131" s="1">
        <v>2017.0</v>
      </c>
      <c r="J4131" s="1" t="s">
        <v>8547</v>
      </c>
      <c r="K4131" s="1" t="s">
        <v>595</v>
      </c>
      <c r="L4131" s="1" t="s">
        <v>10011</v>
      </c>
      <c r="M4131" s="1" t="s">
        <v>24752</v>
      </c>
    </row>
    <row r="4132">
      <c r="A4132" s="1" t="s">
        <v>24753</v>
      </c>
      <c r="B4132" s="1" t="s">
        <v>6</v>
      </c>
      <c r="C4132" s="1" t="s">
        <v>4832</v>
      </c>
      <c r="D4132" s="1"/>
      <c r="E4132" s="1" t="s">
        <v>24749</v>
      </c>
      <c r="F4132" s="1" t="s">
        <v>24754</v>
      </c>
      <c r="G4132" s="1" t="s">
        <v>9595</v>
      </c>
      <c r="H4132" s="1" t="s">
        <v>14496</v>
      </c>
      <c r="I4132" s="1">
        <v>2019.0</v>
      </c>
      <c r="J4132" s="1" t="s">
        <v>8680</v>
      </c>
      <c r="K4132" s="1" t="s">
        <v>664</v>
      </c>
      <c r="L4132" s="1" t="s">
        <v>10011</v>
      </c>
      <c r="M4132" s="1" t="s">
        <v>24755</v>
      </c>
    </row>
    <row r="4133">
      <c r="A4133" s="1" t="s">
        <v>24756</v>
      </c>
      <c r="B4133" s="1" t="s">
        <v>7</v>
      </c>
      <c r="C4133" s="1" t="s">
        <v>4833</v>
      </c>
      <c r="F4133" s="1" t="s">
        <v>24757</v>
      </c>
      <c r="G4133" s="1" t="s">
        <v>8545</v>
      </c>
      <c r="H4133" s="1" t="s">
        <v>9083</v>
      </c>
      <c r="I4133" s="1">
        <v>2020.0</v>
      </c>
      <c r="J4133" s="1" t="s">
        <v>8493</v>
      </c>
      <c r="K4133" s="1" t="s">
        <v>536</v>
      </c>
      <c r="L4133" s="1" t="s">
        <v>8717</v>
      </c>
      <c r="M4133" s="1" t="s">
        <v>24758</v>
      </c>
    </row>
    <row r="4134">
      <c r="A4134" s="1" t="s">
        <v>24759</v>
      </c>
      <c r="B4134" s="1" t="s">
        <v>6</v>
      </c>
      <c r="C4134" s="1" t="s">
        <v>4834</v>
      </c>
      <c r="D4134" s="1"/>
      <c r="E4134" s="1" t="s">
        <v>24760</v>
      </c>
      <c r="F4134" s="1" t="s">
        <v>24761</v>
      </c>
      <c r="G4134" s="1" t="s">
        <v>8513</v>
      </c>
      <c r="H4134" s="1" t="s">
        <v>9071</v>
      </c>
      <c r="I4134" s="1">
        <v>2020.0</v>
      </c>
      <c r="J4134" s="1" t="s">
        <v>8493</v>
      </c>
      <c r="K4134" s="1" t="s">
        <v>750</v>
      </c>
      <c r="L4134" s="1" t="s">
        <v>8928</v>
      </c>
      <c r="M4134" s="1" t="s">
        <v>24762</v>
      </c>
    </row>
    <row r="4135">
      <c r="A4135" s="1" t="s">
        <v>24763</v>
      </c>
      <c r="B4135" s="1" t="s">
        <v>7</v>
      </c>
      <c r="C4135" s="1" t="s">
        <v>4835</v>
      </c>
      <c r="F4135" s="1" t="s">
        <v>24764</v>
      </c>
      <c r="H4135" s="1" t="s">
        <v>20469</v>
      </c>
      <c r="I4135" s="1">
        <v>2019.0</v>
      </c>
      <c r="J4135" s="1" t="s">
        <v>8547</v>
      </c>
      <c r="K4135" s="1" t="s">
        <v>536</v>
      </c>
      <c r="L4135" s="1" t="s">
        <v>8717</v>
      </c>
      <c r="M4135" s="1" t="s">
        <v>24765</v>
      </c>
    </row>
    <row r="4136">
      <c r="A4136" s="1" t="s">
        <v>24766</v>
      </c>
      <c r="B4136" s="1" t="s">
        <v>7</v>
      </c>
      <c r="C4136" s="1" t="s">
        <v>4836</v>
      </c>
      <c r="F4136" s="1" t="s">
        <v>24767</v>
      </c>
      <c r="G4136" s="1" t="s">
        <v>8499</v>
      </c>
      <c r="H4136" s="1" t="s">
        <v>17299</v>
      </c>
      <c r="I4136" s="1">
        <v>2015.0</v>
      </c>
      <c r="J4136" s="1" t="s">
        <v>8547</v>
      </c>
      <c r="K4136" s="1" t="s">
        <v>536</v>
      </c>
      <c r="L4136" s="1" t="s">
        <v>11156</v>
      </c>
      <c r="M4136" s="1" t="s">
        <v>24768</v>
      </c>
    </row>
    <row r="4137">
      <c r="A4137" s="1" t="s">
        <v>24769</v>
      </c>
      <c r="B4137" s="1" t="s">
        <v>6</v>
      </c>
      <c r="C4137" s="1" t="s">
        <v>4837</v>
      </c>
      <c r="D4137" s="1"/>
      <c r="E4137" s="1" t="s">
        <v>24770</v>
      </c>
      <c r="F4137" s="1" t="s">
        <v>24771</v>
      </c>
      <c r="G4137" s="1" t="s">
        <v>8638</v>
      </c>
      <c r="H4137" s="1" t="s">
        <v>8985</v>
      </c>
      <c r="I4137" s="1">
        <v>2015.0</v>
      </c>
      <c r="J4137" s="1" t="s">
        <v>8515</v>
      </c>
      <c r="K4137" s="1" t="s">
        <v>580</v>
      </c>
      <c r="L4137" s="1" t="s">
        <v>14341</v>
      </c>
      <c r="M4137" s="1" t="s">
        <v>24772</v>
      </c>
    </row>
    <row r="4138">
      <c r="A4138" s="1" t="s">
        <v>24773</v>
      </c>
      <c r="B4138" s="1" t="s">
        <v>7</v>
      </c>
      <c r="C4138" s="1" t="s">
        <v>4838</v>
      </c>
      <c r="F4138" s="1" t="s">
        <v>24774</v>
      </c>
      <c r="G4138" s="1" t="s">
        <v>9297</v>
      </c>
      <c r="H4138" s="1" t="s">
        <v>21972</v>
      </c>
      <c r="I4138" s="1">
        <v>2016.0</v>
      </c>
      <c r="J4138" s="1" t="s">
        <v>8547</v>
      </c>
      <c r="K4138" s="1" t="s">
        <v>536</v>
      </c>
      <c r="L4138" s="1" t="s">
        <v>8717</v>
      </c>
      <c r="M4138" s="1" t="s">
        <v>24775</v>
      </c>
    </row>
    <row r="4139">
      <c r="A4139" s="1" t="s">
        <v>24776</v>
      </c>
      <c r="B4139" s="1" t="s">
        <v>6</v>
      </c>
      <c r="C4139" s="1" t="s">
        <v>4839</v>
      </c>
      <c r="D4139" s="1"/>
      <c r="E4139" s="1" t="s">
        <v>24777</v>
      </c>
      <c r="F4139" s="1" t="s">
        <v>24778</v>
      </c>
      <c r="G4139" s="1" t="s">
        <v>8545</v>
      </c>
      <c r="H4139" s="1" t="s">
        <v>9331</v>
      </c>
      <c r="I4139" s="1">
        <v>2020.0</v>
      </c>
      <c r="J4139" s="1" t="s">
        <v>8613</v>
      </c>
      <c r="K4139" s="1" t="s">
        <v>890</v>
      </c>
      <c r="L4139" s="1" t="s">
        <v>8501</v>
      </c>
      <c r="M4139" s="1" t="s">
        <v>24779</v>
      </c>
    </row>
    <row r="4140">
      <c r="A4140" s="1" t="s">
        <v>24780</v>
      </c>
      <c r="B4140" s="1" t="s">
        <v>6</v>
      </c>
      <c r="C4140" s="1" t="s">
        <v>4840</v>
      </c>
      <c r="D4140" s="1"/>
      <c r="E4140" s="1" t="s">
        <v>24781</v>
      </c>
      <c r="F4140" s="1" t="s">
        <v>24782</v>
      </c>
      <c r="G4140" s="1" t="s">
        <v>6324</v>
      </c>
      <c r="H4140" s="1" t="s">
        <v>8506</v>
      </c>
      <c r="I4140" s="1">
        <v>2014.0</v>
      </c>
      <c r="J4140" s="1" t="s">
        <v>8493</v>
      </c>
      <c r="K4140" s="1" t="s">
        <v>550</v>
      </c>
      <c r="L4140" s="1" t="s">
        <v>8590</v>
      </c>
      <c r="M4140" s="1" t="s">
        <v>24783</v>
      </c>
    </row>
    <row r="4141">
      <c r="A4141" s="1" t="s">
        <v>24784</v>
      </c>
      <c r="B4141" s="1" t="s">
        <v>6</v>
      </c>
      <c r="C4141" s="1" t="s">
        <v>4841</v>
      </c>
      <c r="D4141" s="1"/>
      <c r="E4141" s="1" t="s">
        <v>24785</v>
      </c>
      <c r="F4141" s="1" t="s">
        <v>24786</v>
      </c>
      <c r="G4141" s="1" t="s">
        <v>24787</v>
      </c>
      <c r="H4141" s="1" t="s">
        <v>24788</v>
      </c>
      <c r="I4141" s="1">
        <v>2014.0</v>
      </c>
      <c r="J4141" s="1" t="s">
        <v>8515</v>
      </c>
      <c r="K4141" s="1" t="s">
        <v>642</v>
      </c>
      <c r="L4141" s="1" t="s">
        <v>8501</v>
      </c>
      <c r="M4141" s="1" t="s">
        <v>24789</v>
      </c>
    </row>
    <row r="4142">
      <c r="A4142" s="1" t="s">
        <v>24790</v>
      </c>
      <c r="B4142" s="1" t="s">
        <v>6</v>
      </c>
      <c r="C4142" s="1" t="s">
        <v>4842</v>
      </c>
      <c r="D4142" s="1"/>
      <c r="E4142" s="1" t="s">
        <v>24791</v>
      </c>
      <c r="F4142" s="1" t="s">
        <v>24792</v>
      </c>
      <c r="G4142" s="1" t="s">
        <v>8513</v>
      </c>
      <c r="H4142" s="1" t="s">
        <v>24793</v>
      </c>
      <c r="I4142" s="1">
        <v>2017.0</v>
      </c>
      <c r="J4142" s="1" t="s">
        <v>8547</v>
      </c>
      <c r="K4142" s="1" t="s">
        <v>750</v>
      </c>
      <c r="L4142" s="1" t="s">
        <v>19879</v>
      </c>
      <c r="M4142" s="1" t="s">
        <v>24794</v>
      </c>
    </row>
    <row r="4143">
      <c r="A4143" s="1" t="s">
        <v>24795</v>
      </c>
      <c r="B4143" s="1" t="s">
        <v>7</v>
      </c>
      <c r="C4143" s="1" t="s">
        <v>4843</v>
      </c>
      <c r="F4143" s="1" t="s">
        <v>24796</v>
      </c>
      <c r="G4143" s="1" t="s">
        <v>8655</v>
      </c>
      <c r="H4143" s="1" t="s">
        <v>9044</v>
      </c>
      <c r="I4143" s="1">
        <v>2012.0</v>
      </c>
      <c r="J4143" s="1" t="s">
        <v>8613</v>
      </c>
      <c r="K4143" s="1" t="s">
        <v>536</v>
      </c>
      <c r="L4143" s="1" t="s">
        <v>8836</v>
      </c>
      <c r="M4143" s="1" t="s">
        <v>24797</v>
      </c>
    </row>
    <row r="4144">
      <c r="A4144" s="1" t="s">
        <v>24798</v>
      </c>
      <c r="B4144" s="1" t="s">
        <v>6</v>
      </c>
      <c r="C4144" s="1" t="s">
        <v>4844</v>
      </c>
      <c r="D4144" s="1"/>
      <c r="E4144" s="1" t="s">
        <v>24799</v>
      </c>
      <c r="G4144" s="1" t="s">
        <v>8513</v>
      </c>
      <c r="H4144" s="1" t="s">
        <v>8558</v>
      </c>
      <c r="I4144" s="1">
        <v>2011.0</v>
      </c>
      <c r="J4144" s="1" t="s">
        <v>8645</v>
      </c>
      <c r="K4144" s="1" t="s">
        <v>580</v>
      </c>
      <c r="L4144" s="1" t="s">
        <v>8646</v>
      </c>
      <c r="M4144" s="1" t="s">
        <v>24800</v>
      </c>
    </row>
    <row r="4145">
      <c r="A4145" s="1" t="s">
        <v>24801</v>
      </c>
      <c r="B4145" s="1" t="s">
        <v>7</v>
      </c>
      <c r="C4145" s="1" t="s">
        <v>4845</v>
      </c>
      <c r="F4145" s="1" t="s">
        <v>24802</v>
      </c>
      <c r="G4145" s="1" t="s">
        <v>9297</v>
      </c>
      <c r="H4145" s="1" t="s">
        <v>11168</v>
      </c>
      <c r="I4145" s="1">
        <v>2015.0</v>
      </c>
      <c r="J4145" s="1" t="s">
        <v>8493</v>
      </c>
      <c r="K4145" s="1" t="s">
        <v>536</v>
      </c>
      <c r="L4145" s="1" t="s">
        <v>8717</v>
      </c>
      <c r="M4145" s="1" t="s">
        <v>24803</v>
      </c>
    </row>
    <row r="4146">
      <c r="A4146" s="1" t="s">
        <v>24804</v>
      </c>
      <c r="B4146" s="1" t="s">
        <v>6</v>
      </c>
      <c r="C4146" s="1" t="s">
        <v>4846</v>
      </c>
      <c r="D4146" s="1"/>
      <c r="E4146" s="1" t="s">
        <v>24805</v>
      </c>
      <c r="F4146" s="1" t="s">
        <v>24806</v>
      </c>
      <c r="G4146" s="1" t="s">
        <v>8513</v>
      </c>
      <c r="H4146" s="1" t="s">
        <v>24807</v>
      </c>
      <c r="I4146" s="1">
        <v>2015.0</v>
      </c>
      <c r="J4146" s="1" t="s">
        <v>8493</v>
      </c>
      <c r="K4146" s="1" t="s">
        <v>645</v>
      </c>
      <c r="L4146" s="1" t="s">
        <v>8928</v>
      </c>
      <c r="M4146" s="1" t="s">
        <v>24808</v>
      </c>
    </row>
    <row r="4147">
      <c r="A4147" s="1" t="s">
        <v>24809</v>
      </c>
      <c r="B4147" s="1" t="s">
        <v>6</v>
      </c>
      <c r="C4147" s="1" t="s">
        <v>4847</v>
      </c>
      <c r="D4147" s="1"/>
      <c r="E4147" s="1" t="s">
        <v>24810</v>
      </c>
      <c r="F4147" s="1" t="s">
        <v>24811</v>
      </c>
      <c r="G4147" s="1" t="s">
        <v>8513</v>
      </c>
      <c r="H4147" s="1" t="s">
        <v>24812</v>
      </c>
      <c r="I4147" s="1">
        <v>2016.0</v>
      </c>
      <c r="J4147" s="1" t="s">
        <v>8645</v>
      </c>
      <c r="K4147" s="1" t="s">
        <v>694</v>
      </c>
      <c r="L4147" s="1" t="s">
        <v>8948</v>
      </c>
      <c r="M4147" s="1" t="s">
        <v>24813</v>
      </c>
    </row>
    <row r="4148">
      <c r="A4148" s="1" t="s">
        <v>24814</v>
      </c>
      <c r="B4148" s="1" t="s">
        <v>6</v>
      </c>
      <c r="C4148" s="1" t="s">
        <v>4848</v>
      </c>
      <c r="D4148" s="1"/>
      <c r="E4148" s="1" t="s">
        <v>24815</v>
      </c>
      <c r="F4148" s="1" t="s">
        <v>24816</v>
      </c>
      <c r="G4148" s="1" t="s">
        <v>8513</v>
      </c>
      <c r="H4148" s="1" t="s">
        <v>13640</v>
      </c>
      <c r="I4148" s="1">
        <v>2019.0</v>
      </c>
      <c r="J4148" s="1" t="s">
        <v>8493</v>
      </c>
      <c r="K4148" s="1" t="s">
        <v>582</v>
      </c>
      <c r="L4148" s="1" t="s">
        <v>8948</v>
      </c>
      <c r="M4148" s="1" t="s">
        <v>24817</v>
      </c>
    </row>
    <row r="4149">
      <c r="A4149" s="1" t="s">
        <v>24818</v>
      </c>
      <c r="B4149" s="1" t="s">
        <v>6</v>
      </c>
      <c r="C4149" s="1" t="s">
        <v>4849</v>
      </c>
      <c r="D4149" s="1"/>
      <c r="E4149" s="1" t="s">
        <v>24819</v>
      </c>
      <c r="F4149" s="1" t="s">
        <v>24820</v>
      </c>
      <c r="G4149" s="1" t="s">
        <v>24821</v>
      </c>
      <c r="H4149" s="1" t="s">
        <v>24822</v>
      </c>
      <c r="I4149" s="1">
        <v>2014.0</v>
      </c>
      <c r="J4149" s="1" t="s">
        <v>8613</v>
      </c>
      <c r="K4149" s="1" t="s">
        <v>645</v>
      </c>
      <c r="L4149" s="1" t="s">
        <v>8646</v>
      </c>
      <c r="M4149" s="1" t="s">
        <v>24823</v>
      </c>
    </row>
    <row r="4150">
      <c r="A4150" s="1" t="s">
        <v>24824</v>
      </c>
      <c r="B4150" s="1" t="s">
        <v>6</v>
      </c>
      <c r="C4150" s="1" t="s">
        <v>4850</v>
      </c>
      <c r="D4150" s="1"/>
      <c r="E4150" s="1" t="s">
        <v>24825</v>
      </c>
      <c r="G4150" s="1" t="s">
        <v>9304</v>
      </c>
      <c r="H4150" s="1" t="s">
        <v>19992</v>
      </c>
      <c r="I4150" s="1">
        <v>2017.0</v>
      </c>
      <c r="J4150" s="1" t="s">
        <v>8547</v>
      </c>
      <c r="K4150" s="1" t="s">
        <v>569</v>
      </c>
      <c r="L4150" s="1" t="s">
        <v>8646</v>
      </c>
      <c r="M4150" s="1" t="s">
        <v>24826</v>
      </c>
    </row>
    <row r="4151">
      <c r="A4151" s="1" t="s">
        <v>24827</v>
      </c>
      <c r="B4151" s="1" t="s">
        <v>6</v>
      </c>
      <c r="C4151" s="1" t="s">
        <v>4851</v>
      </c>
      <c r="D4151" s="1"/>
      <c r="E4151" s="1" t="s">
        <v>24828</v>
      </c>
      <c r="F4151" s="1" t="s">
        <v>24829</v>
      </c>
      <c r="G4151" s="1" t="s">
        <v>8545</v>
      </c>
      <c r="H4151" s="1" t="s">
        <v>18758</v>
      </c>
      <c r="I4151" s="1">
        <v>2008.0</v>
      </c>
      <c r="J4151" s="1" t="s">
        <v>8493</v>
      </c>
      <c r="K4151" s="1" t="s">
        <v>540</v>
      </c>
      <c r="L4151" s="1" t="s">
        <v>11989</v>
      </c>
      <c r="M4151" s="1" t="s">
        <v>24830</v>
      </c>
    </row>
    <row r="4152">
      <c r="A4152" s="1" t="s">
        <v>24831</v>
      </c>
      <c r="B4152" s="1" t="s">
        <v>6</v>
      </c>
      <c r="C4152" s="1" t="s">
        <v>4852</v>
      </c>
      <c r="D4152" s="1"/>
      <c r="E4152" s="1" t="s">
        <v>24832</v>
      </c>
      <c r="F4152" s="1" t="s">
        <v>24833</v>
      </c>
      <c r="G4152" s="1" t="s">
        <v>24834</v>
      </c>
      <c r="H4152" s="1" t="s">
        <v>24835</v>
      </c>
      <c r="I4152" s="1">
        <v>2018.0</v>
      </c>
      <c r="J4152" s="1" t="s">
        <v>8493</v>
      </c>
      <c r="K4152" s="1" t="s">
        <v>602</v>
      </c>
      <c r="L4152" s="1" t="s">
        <v>9174</v>
      </c>
      <c r="M4152" s="1" t="s">
        <v>24836</v>
      </c>
    </row>
    <row r="4153">
      <c r="A4153" s="1" t="s">
        <v>24837</v>
      </c>
      <c r="B4153" s="1" t="s">
        <v>6</v>
      </c>
      <c r="C4153" s="1" t="s">
        <v>4853</v>
      </c>
      <c r="D4153" s="1"/>
      <c r="E4153" s="1" t="s">
        <v>24838</v>
      </c>
      <c r="F4153" s="1" t="s">
        <v>24839</v>
      </c>
      <c r="G4153" s="1" t="s">
        <v>10496</v>
      </c>
      <c r="H4153" s="1" t="s">
        <v>11591</v>
      </c>
      <c r="I4153" s="1">
        <v>2014.0</v>
      </c>
      <c r="J4153" s="1" t="s">
        <v>8613</v>
      </c>
      <c r="K4153" s="1" t="s">
        <v>528</v>
      </c>
      <c r="L4153" s="1" t="s">
        <v>8772</v>
      </c>
      <c r="M4153" s="1" t="s">
        <v>24840</v>
      </c>
    </row>
    <row r="4154">
      <c r="A4154" s="1" t="s">
        <v>24841</v>
      </c>
      <c r="B4154" s="1" t="s">
        <v>6</v>
      </c>
      <c r="C4154" s="1" t="s">
        <v>4854</v>
      </c>
      <c r="D4154" s="1"/>
      <c r="E4154" s="1" t="s">
        <v>24842</v>
      </c>
      <c r="F4154" s="1" t="s">
        <v>24843</v>
      </c>
      <c r="G4154" s="1" t="s">
        <v>8513</v>
      </c>
      <c r="H4154" s="1" t="s">
        <v>10827</v>
      </c>
      <c r="I4154" s="1">
        <v>2015.0</v>
      </c>
      <c r="J4154" s="1" t="s">
        <v>8507</v>
      </c>
      <c r="K4154" s="1" t="s">
        <v>610</v>
      </c>
      <c r="L4154" s="1" t="s">
        <v>8948</v>
      </c>
      <c r="M4154" s="1" t="s">
        <v>24844</v>
      </c>
    </row>
    <row r="4155">
      <c r="A4155" s="1" t="s">
        <v>24845</v>
      </c>
      <c r="B4155" s="1" t="s">
        <v>6</v>
      </c>
      <c r="C4155" s="1" t="s">
        <v>4855</v>
      </c>
      <c r="D4155" s="1"/>
      <c r="E4155" s="1" t="s">
        <v>24846</v>
      </c>
      <c r="F4155" s="1" t="s">
        <v>24847</v>
      </c>
      <c r="G4155" s="1" t="s">
        <v>8513</v>
      </c>
      <c r="H4155" s="1" t="s">
        <v>24848</v>
      </c>
      <c r="I4155" s="1">
        <v>2014.0</v>
      </c>
      <c r="J4155" s="1" t="s">
        <v>8613</v>
      </c>
      <c r="K4155" s="1" t="s">
        <v>528</v>
      </c>
      <c r="L4155" s="1" t="s">
        <v>8646</v>
      </c>
      <c r="M4155" s="1" t="s">
        <v>24849</v>
      </c>
    </row>
    <row r="4156">
      <c r="A4156" s="1" t="s">
        <v>24850</v>
      </c>
      <c r="B4156" s="1" t="s">
        <v>6</v>
      </c>
      <c r="C4156" s="1" t="s">
        <v>4856</v>
      </c>
      <c r="D4156" s="1"/>
      <c r="E4156" s="1" t="s">
        <v>15469</v>
      </c>
      <c r="F4156" s="1" t="s">
        <v>24851</v>
      </c>
      <c r="G4156" s="1" t="s">
        <v>8513</v>
      </c>
      <c r="H4156" s="1" t="s">
        <v>18282</v>
      </c>
      <c r="I4156" s="1">
        <v>2018.0</v>
      </c>
      <c r="J4156" s="1" t="s">
        <v>8493</v>
      </c>
      <c r="K4156" s="1" t="s">
        <v>851</v>
      </c>
      <c r="L4156" s="1" t="s">
        <v>9641</v>
      </c>
      <c r="M4156" s="1" t="s">
        <v>24852</v>
      </c>
    </row>
    <row r="4157">
      <c r="A4157" s="1" t="s">
        <v>24853</v>
      </c>
      <c r="B4157" s="1" t="s">
        <v>6</v>
      </c>
      <c r="C4157" s="1" t="s">
        <v>4857</v>
      </c>
      <c r="D4157" s="1"/>
      <c r="E4157" s="1" t="s">
        <v>24543</v>
      </c>
      <c r="F4157" s="1" t="s">
        <v>24854</v>
      </c>
      <c r="G4157" s="1" t="s">
        <v>8611</v>
      </c>
      <c r="H4157" s="1" t="s">
        <v>18815</v>
      </c>
      <c r="I4157" s="1">
        <v>2019.0</v>
      </c>
      <c r="J4157" s="1" t="s">
        <v>8493</v>
      </c>
      <c r="K4157" s="1" t="s">
        <v>1016</v>
      </c>
      <c r="L4157" s="1" t="s">
        <v>9641</v>
      </c>
      <c r="M4157" s="1" t="s">
        <v>24855</v>
      </c>
    </row>
    <row r="4158">
      <c r="A4158" s="1" t="s">
        <v>24856</v>
      </c>
      <c r="B4158" s="1" t="s">
        <v>7</v>
      </c>
      <c r="C4158" s="1" t="s">
        <v>4858</v>
      </c>
      <c r="F4158" s="1" t="s">
        <v>24857</v>
      </c>
      <c r="G4158" s="1" t="s">
        <v>8638</v>
      </c>
      <c r="H4158" s="1" t="s">
        <v>24858</v>
      </c>
      <c r="I4158" s="1">
        <v>2018.0</v>
      </c>
      <c r="J4158" s="1" t="s">
        <v>8493</v>
      </c>
      <c r="K4158" s="1" t="s">
        <v>536</v>
      </c>
      <c r="L4158" s="1" t="s">
        <v>10970</v>
      </c>
      <c r="M4158" s="1" t="s">
        <v>24859</v>
      </c>
    </row>
    <row r="4159">
      <c r="A4159" s="1" t="s">
        <v>24860</v>
      </c>
      <c r="B4159" s="1" t="s">
        <v>7</v>
      </c>
      <c r="C4159" s="1" t="s">
        <v>4859</v>
      </c>
      <c r="F4159" s="1" t="s">
        <v>24861</v>
      </c>
      <c r="G4159" s="1" t="s">
        <v>8638</v>
      </c>
      <c r="H4159" s="1" t="s">
        <v>23698</v>
      </c>
      <c r="I4159" s="1">
        <v>2014.0</v>
      </c>
      <c r="J4159" s="1" t="s">
        <v>8613</v>
      </c>
      <c r="K4159" s="1" t="s">
        <v>536</v>
      </c>
      <c r="L4159" s="1" t="s">
        <v>8640</v>
      </c>
      <c r="M4159" s="1" t="s">
        <v>24862</v>
      </c>
    </row>
    <row r="4160">
      <c r="A4160" s="1" t="s">
        <v>24863</v>
      </c>
      <c r="B4160" s="1" t="s">
        <v>7</v>
      </c>
      <c r="C4160" s="1" t="s">
        <v>4860</v>
      </c>
      <c r="F4160" s="1" t="s">
        <v>24864</v>
      </c>
      <c r="G4160" s="1" t="s">
        <v>8638</v>
      </c>
      <c r="H4160" s="1" t="s">
        <v>8540</v>
      </c>
      <c r="I4160" s="1">
        <v>2016.0</v>
      </c>
      <c r="J4160" s="1" t="s">
        <v>8547</v>
      </c>
      <c r="K4160" s="1" t="s">
        <v>571</v>
      </c>
      <c r="L4160" s="1" t="s">
        <v>8640</v>
      </c>
      <c r="M4160" s="1" t="s">
        <v>24865</v>
      </c>
    </row>
    <row r="4161">
      <c r="A4161" s="1" t="s">
        <v>24866</v>
      </c>
      <c r="B4161" s="1" t="s">
        <v>6</v>
      </c>
      <c r="C4161" s="1" t="s">
        <v>4861</v>
      </c>
      <c r="D4161" s="1"/>
      <c r="E4161" s="1" t="s">
        <v>24867</v>
      </c>
      <c r="F4161" s="1" t="s">
        <v>24868</v>
      </c>
      <c r="G4161" s="1" t="s">
        <v>8638</v>
      </c>
      <c r="H4161" s="1" t="s">
        <v>14927</v>
      </c>
      <c r="I4161" s="1">
        <v>2018.0</v>
      </c>
      <c r="J4161" s="1" t="s">
        <v>9260</v>
      </c>
      <c r="K4161" s="1" t="s">
        <v>996</v>
      </c>
      <c r="L4161" s="1" t="s">
        <v>24174</v>
      </c>
      <c r="M4161" s="1" t="s">
        <v>24869</v>
      </c>
    </row>
    <row r="4162">
      <c r="A4162" s="1" t="s">
        <v>24870</v>
      </c>
      <c r="B4162" s="1" t="s">
        <v>7</v>
      </c>
      <c r="C4162" s="1" t="s">
        <v>4862</v>
      </c>
      <c r="F4162" s="1" t="s">
        <v>24871</v>
      </c>
      <c r="G4162" s="1" t="s">
        <v>8513</v>
      </c>
      <c r="H4162" s="1" t="s">
        <v>10022</v>
      </c>
      <c r="I4162" s="1">
        <v>2000.0</v>
      </c>
      <c r="J4162" s="1" t="s">
        <v>8613</v>
      </c>
      <c r="K4162" s="1" t="s">
        <v>1694</v>
      </c>
      <c r="L4162" s="1" t="s">
        <v>19343</v>
      </c>
      <c r="M4162" s="1" t="s">
        <v>24872</v>
      </c>
    </row>
    <row r="4163">
      <c r="A4163" s="1" t="s">
        <v>24873</v>
      </c>
      <c r="B4163" s="1" t="s">
        <v>6</v>
      </c>
      <c r="C4163" s="1" t="s">
        <v>4863</v>
      </c>
      <c r="D4163" s="1"/>
      <c r="E4163" s="1" t="s">
        <v>24874</v>
      </c>
      <c r="F4163" s="1" t="s">
        <v>24875</v>
      </c>
      <c r="G4163" s="1" t="s">
        <v>8545</v>
      </c>
      <c r="H4163" s="1" t="s">
        <v>9493</v>
      </c>
      <c r="I4163" s="1">
        <v>2016.0</v>
      </c>
      <c r="J4163" s="1" t="s">
        <v>8493</v>
      </c>
      <c r="K4163" s="1" t="s">
        <v>610</v>
      </c>
      <c r="L4163" s="1" t="s">
        <v>8620</v>
      </c>
      <c r="M4163" s="1" t="s">
        <v>24876</v>
      </c>
    </row>
    <row r="4164">
      <c r="A4164" s="1" t="s">
        <v>24877</v>
      </c>
      <c r="B4164" s="1" t="s">
        <v>6</v>
      </c>
      <c r="C4164" s="1" t="s">
        <v>4864</v>
      </c>
      <c r="D4164" s="1"/>
      <c r="E4164" s="1" t="s">
        <v>24878</v>
      </c>
      <c r="F4164" s="1" t="s">
        <v>24879</v>
      </c>
      <c r="G4164" s="1" t="s">
        <v>8534</v>
      </c>
      <c r="H4164" s="1" t="s">
        <v>24880</v>
      </c>
      <c r="I4164" s="1">
        <v>2019.0</v>
      </c>
      <c r="J4164" s="1" t="s">
        <v>8547</v>
      </c>
      <c r="K4164" s="1" t="s">
        <v>700</v>
      </c>
      <c r="L4164" s="1" t="s">
        <v>8724</v>
      </c>
      <c r="M4164" s="1" t="s">
        <v>24881</v>
      </c>
    </row>
    <row r="4165">
      <c r="A4165" s="1" t="s">
        <v>24882</v>
      </c>
      <c r="B4165" s="1" t="s">
        <v>6</v>
      </c>
      <c r="C4165" s="1" t="s">
        <v>4865</v>
      </c>
      <c r="D4165" s="1"/>
      <c r="E4165" s="1" t="s">
        <v>24883</v>
      </c>
      <c r="F4165" s="1" t="s">
        <v>24884</v>
      </c>
      <c r="G4165" s="1" t="s">
        <v>8513</v>
      </c>
      <c r="H4165" s="1" t="s">
        <v>12652</v>
      </c>
      <c r="I4165" s="1">
        <v>2017.0</v>
      </c>
      <c r="J4165" s="1" t="s">
        <v>8493</v>
      </c>
      <c r="K4165" s="1" t="s">
        <v>673</v>
      </c>
      <c r="L4165" s="1" t="s">
        <v>24885</v>
      </c>
      <c r="M4165" s="1" t="s">
        <v>24886</v>
      </c>
    </row>
    <row r="4166">
      <c r="A4166" s="1" t="s">
        <v>24887</v>
      </c>
      <c r="B4166" s="1" t="s">
        <v>6</v>
      </c>
      <c r="C4166" s="1" t="s">
        <v>4866</v>
      </c>
      <c r="D4166" s="1"/>
      <c r="E4166" s="1" t="s">
        <v>21357</v>
      </c>
      <c r="F4166" s="1" t="s">
        <v>24888</v>
      </c>
      <c r="G4166" s="1" t="s">
        <v>8545</v>
      </c>
      <c r="H4166" s="1" t="s">
        <v>9220</v>
      </c>
      <c r="I4166" s="1">
        <v>2016.0</v>
      </c>
      <c r="J4166" s="1" t="s">
        <v>8547</v>
      </c>
      <c r="K4166" s="1" t="s">
        <v>768</v>
      </c>
      <c r="L4166" s="1" t="s">
        <v>8626</v>
      </c>
      <c r="M4166" s="1" t="s">
        <v>24889</v>
      </c>
    </row>
    <row r="4167">
      <c r="A4167" s="1" t="s">
        <v>24890</v>
      </c>
      <c r="B4167" s="1" t="s">
        <v>6</v>
      </c>
      <c r="C4167" s="1" t="s">
        <v>4867</v>
      </c>
      <c r="D4167" s="1"/>
      <c r="E4167" s="1" t="s">
        <v>24891</v>
      </c>
      <c r="F4167" s="1" t="s">
        <v>24892</v>
      </c>
      <c r="G4167" s="1" t="s">
        <v>8513</v>
      </c>
      <c r="H4167" s="1" t="s">
        <v>10827</v>
      </c>
      <c r="I4167" s="1">
        <v>2015.0</v>
      </c>
      <c r="J4167" s="1" t="s">
        <v>8507</v>
      </c>
      <c r="K4167" s="1" t="s">
        <v>528</v>
      </c>
      <c r="L4167" s="1" t="s">
        <v>11691</v>
      </c>
      <c r="M4167" s="1" t="s">
        <v>24893</v>
      </c>
    </row>
    <row r="4168">
      <c r="A4168" s="1" t="s">
        <v>24894</v>
      </c>
      <c r="B4168" s="1" t="s">
        <v>6</v>
      </c>
      <c r="C4168" s="1" t="s">
        <v>4868</v>
      </c>
      <c r="D4168" s="1"/>
      <c r="E4168" s="1" t="s">
        <v>8586</v>
      </c>
      <c r="F4168" s="1" t="s">
        <v>24895</v>
      </c>
      <c r="G4168" s="1" t="s">
        <v>8588</v>
      </c>
      <c r="H4168" s="1" t="s">
        <v>8589</v>
      </c>
      <c r="I4168" s="1">
        <v>2019.0</v>
      </c>
      <c r="J4168" s="1" t="s">
        <v>8547</v>
      </c>
      <c r="K4168" s="1" t="s">
        <v>569</v>
      </c>
      <c r="L4168" s="1" t="s">
        <v>8501</v>
      </c>
      <c r="M4168" s="1" t="s">
        <v>24896</v>
      </c>
    </row>
    <row r="4169">
      <c r="A4169" s="1" t="s">
        <v>24897</v>
      </c>
      <c r="B4169" s="1" t="s">
        <v>7</v>
      </c>
      <c r="C4169" s="1" t="s">
        <v>4869</v>
      </c>
      <c r="F4169" s="1" t="s">
        <v>24898</v>
      </c>
      <c r="G4169" s="1" t="s">
        <v>8777</v>
      </c>
      <c r="H4169" s="1" t="s">
        <v>10431</v>
      </c>
      <c r="I4169" s="1">
        <v>2015.0</v>
      </c>
      <c r="J4169" s="1" t="s">
        <v>8807</v>
      </c>
      <c r="K4169" s="1" t="s">
        <v>536</v>
      </c>
      <c r="L4169" s="1" t="s">
        <v>9093</v>
      </c>
      <c r="M4169" s="1" t="s">
        <v>24899</v>
      </c>
    </row>
    <row r="4170">
      <c r="A4170" s="1" t="s">
        <v>24900</v>
      </c>
      <c r="B4170" s="1" t="s">
        <v>6</v>
      </c>
      <c r="C4170" s="1" t="s">
        <v>4870</v>
      </c>
      <c r="D4170" s="1"/>
      <c r="E4170" s="1" t="s">
        <v>24901</v>
      </c>
      <c r="F4170" s="1" t="s">
        <v>24902</v>
      </c>
      <c r="G4170" s="1" t="s">
        <v>24903</v>
      </c>
      <c r="H4170" s="1" t="s">
        <v>10212</v>
      </c>
      <c r="I4170" s="1">
        <v>2017.0</v>
      </c>
      <c r="J4170" s="1" t="s">
        <v>8507</v>
      </c>
      <c r="K4170" s="1" t="s">
        <v>1377</v>
      </c>
      <c r="L4170" s="1" t="s">
        <v>8522</v>
      </c>
      <c r="M4170" s="1" t="s">
        <v>24904</v>
      </c>
    </row>
    <row r="4171">
      <c r="A4171" s="1" t="s">
        <v>24905</v>
      </c>
      <c r="B4171" s="1" t="s">
        <v>6</v>
      </c>
      <c r="C4171" s="1" t="s">
        <v>4871</v>
      </c>
      <c r="D4171" s="1"/>
      <c r="E4171" s="1" t="s">
        <v>24906</v>
      </c>
      <c r="F4171" s="1" t="s">
        <v>24907</v>
      </c>
      <c r="G4171" s="1" t="s">
        <v>8545</v>
      </c>
      <c r="H4171" s="1" t="s">
        <v>11968</v>
      </c>
      <c r="I4171" s="1">
        <v>2017.0</v>
      </c>
      <c r="J4171" s="1" t="s">
        <v>8547</v>
      </c>
      <c r="K4171" s="1" t="s">
        <v>1166</v>
      </c>
      <c r="L4171" s="1" t="s">
        <v>8590</v>
      </c>
      <c r="M4171" s="1" t="s">
        <v>24908</v>
      </c>
    </row>
    <row r="4172">
      <c r="A4172" s="1" t="s">
        <v>24909</v>
      </c>
      <c r="B4172" s="1" t="s">
        <v>7</v>
      </c>
      <c r="C4172" s="1" t="s">
        <v>4872</v>
      </c>
      <c r="F4172" s="1" t="s">
        <v>24910</v>
      </c>
      <c r="G4172" s="1" t="s">
        <v>8655</v>
      </c>
      <c r="H4172" s="1" t="s">
        <v>8528</v>
      </c>
      <c r="I4172" s="1">
        <v>2014.0</v>
      </c>
      <c r="J4172" s="1" t="s">
        <v>8547</v>
      </c>
      <c r="K4172" s="1" t="s">
        <v>536</v>
      </c>
      <c r="L4172" s="1" t="s">
        <v>8836</v>
      </c>
      <c r="M4172" s="1" t="s">
        <v>24911</v>
      </c>
    </row>
    <row r="4173">
      <c r="A4173" s="1" t="s">
        <v>24912</v>
      </c>
      <c r="B4173" s="1" t="s">
        <v>6</v>
      </c>
      <c r="C4173" s="1" t="s">
        <v>4873</v>
      </c>
      <c r="D4173" s="1"/>
      <c r="E4173" s="1" t="s">
        <v>12254</v>
      </c>
      <c r="F4173" s="1" t="s">
        <v>24913</v>
      </c>
      <c r="G4173" s="1" t="s">
        <v>8588</v>
      </c>
      <c r="H4173" s="1" t="s">
        <v>24096</v>
      </c>
      <c r="I4173" s="1">
        <v>2018.0</v>
      </c>
      <c r="J4173" s="1" t="s">
        <v>8547</v>
      </c>
      <c r="K4173" s="1" t="s">
        <v>673</v>
      </c>
      <c r="L4173" s="1" t="s">
        <v>8709</v>
      </c>
      <c r="M4173" s="1" t="s">
        <v>24914</v>
      </c>
    </row>
    <row r="4174">
      <c r="A4174" s="1" t="s">
        <v>24915</v>
      </c>
      <c r="B4174" s="1" t="s">
        <v>6</v>
      </c>
      <c r="C4174" s="1" t="s">
        <v>4874</v>
      </c>
      <c r="D4174" s="1"/>
      <c r="E4174" s="1" t="s">
        <v>16212</v>
      </c>
      <c r="F4174" s="1" t="s">
        <v>24916</v>
      </c>
      <c r="G4174" s="1" t="s">
        <v>8513</v>
      </c>
      <c r="H4174" s="1" t="s">
        <v>9609</v>
      </c>
      <c r="I4174" s="1">
        <v>2003.0</v>
      </c>
      <c r="J4174" s="1" t="s">
        <v>8515</v>
      </c>
      <c r="K4174" s="1" t="s">
        <v>540</v>
      </c>
      <c r="L4174" s="1" t="s">
        <v>8522</v>
      </c>
      <c r="M4174" s="1" t="s">
        <v>24917</v>
      </c>
    </row>
    <row r="4175">
      <c r="A4175" s="1" t="s">
        <v>24918</v>
      </c>
      <c r="B4175" s="1" t="s">
        <v>7</v>
      </c>
      <c r="C4175" s="1" t="s">
        <v>4875</v>
      </c>
      <c r="F4175" s="1" t="s">
        <v>24919</v>
      </c>
      <c r="G4175" s="1" t="s">
        <v>8499</v>
      </c>
      <c r="H4175" s="1" t="s">
        <v>8892</v>
      </c>
      <c r="I4175" s="1">
        <v>2021.0</v>
      </c>
      <c r="J4175" s="1" t="s">
        <v>8493</v>
      </c>
      <c r="K4175" s="1" t="s">
        <v>571</v>
      </c>
      <c r="L4175" s="1" t="s">
        <v>11790</v>
      </c>
      <c r="M4175" s="1" t="s">
        <v>24920</v>
      </c>
    </row>
    <row r="4176">
      <c r="A4176" s="1" t="s">
        <v>24921</v>
      </c>
      <c r="B4176" s="1" t="s">
        <v>6</v>
      </c>
      <c r="C4176" s="1" t="s">
        <v>4876</v>
      </c>
      <c r="D4176" s="1"/>
      <c r="E4176" s="1" t="s">
        <v>24922</v>
      </c>
      <c r="F4176" s="1" t="s">
        <v>24923</v>
      </c>
      <c r="G4176" s="1" t="s">
        <v>24924</v>
      </c>
      <c r="H4176" s="1" t="s">
        <v>9646</v>
      </c>
      <c r="I4176" s="1">
        <v>2016.0</v>
      </c>
      <c r="J4176" s="1" t="s">
        <v>8507</v>
      </c>
      <c r="K4176" s="1" t="s">
        <v>573</v>
      </c>
      <c r="L4176" s="1" t="s">
        <v>9494</v>
      </c>
      <c r="M4176" s="1" t="s">
        <v>24925</v>
      </c>
    </row>
    <row r="4177">
      <c r="A4177" s="1" t="s">
        <v>24926</v>
      </c>
      <c r="B4177" s="1" t="s">
        <v>7</v>
      </c>
      <c r="C4177" s="1" t="s">
        <v>4877</v>
      </c>
      <c r="H4177" s="1" t="s">
        <v>9075</v>
      </c>
      <c r="I4177" s="1">
        <v>2015.0</v>
      </c>
      <c r="J4177" s="1" t="s">
        <v>8613</v>
      </c>
      <c r="K4177" s="1" t="s">
        <v>536</v>
      </c>
      <c r="L4177" s="1" t="s">
        <v>8821</v>
      </c>
      <c r="M4177" s="1" t="s">
        <v>24927</v>
      </c>
    </row>
    <row r="4178">
      <c r="A4178" s="1" t="s">
        <v>24928</v>
      </c>
      <c r="B4178" s="1" t="s">
        <v>6</v>
      </c>
      <c r="C4178" s="1" t="s">
        <v>4878</v>
      </c>
      <c r="D4178" s="1"/>
      <c r="E4178" s="1" t="s">
        <v>24929</v>
      </c>
      <c r="G4178" s="1" t="s">
        <v>8722</v>
      </c>
      <c r="H4178" s="1" t="s">
        <v>14778</v>
      </c>
      <c r="I4178" s="1">
        <v>2020.0</v>
      </c>
      <c r="J4178" s="1" t="s">
        <v>8493</v>
      </c>
      <c r="K4178" s="1" t="s">
        <v>851</v>
      </c>
      <c r="L4178" s="1" t="s">
        <v>8663</v>
      </c>
      <c r="M4178" s="1" t="s">
        <v>24930</v>
      </c>
    </row>
    <row r="4179">
      <c r="A4179" s="1" t="s">
        <v>24931</v>
      </c>
      <c r="B4179" s="1" t="s">
        <v>6</v>
      </c>
      <c r="C4179" s="1" t="s">
        <v>4879</v>
      </c>
      <c r="D4179" s="1"/>
      <c r="E4179" s="1" t="s">
        <v>24932</v>
      </c>
      <c r="F4179" s="1" t="s">
        <v>24933</v>
      </c>
      <c r="G4179" s="1" t="s">
        <v>8513</v>
      </c>
      <c r="H4179" s="1" t="s">
        <v>8540</v>
      </c>
      <c r="I4179" s="1">
        <v>1997.0</v>
      </c>
      <c r="J4179" s="1" t="s">
        <v>8507</v>
      </c>
      <c r="K4179" s="1" t="s">
        <v>700</v>
      </c>
      <c r="L4179" s="1" t="s">
        <v>9054</v>
      </c>
      <c r="M4179" s="1" t="s">
        <v>24934</v>
      </c>
    </row>
    <row r="4180">
      <c r="A4180" s="1" t="s">
        <v>24935</v>
      </c>
      <c r="B4180" s="1" t="s">
        <v>6</v>
      </c>
      <c r="C4180" s="1" t="s">
        <v>4880</v>
      </c>
      <c r="D4180" s="1"/>
      <c r="E4180" s="1" t="s">
        <v>16664</v>
      </c>
      <c r="F4180" s="1" t="s">
        <v>24936</v>
      </c>
      <c r="G4180" s="1" t="s">
        <v>8527</v>
      </c>
      <c r="H4180" s="1" t="s">
        <v>10683</v>
      </c>
      <c r="I4180" s="1">
        <v>2019.0</v>
      </c>
      <c r="J4180" s="1" t="s">
        <v>8493</v>
      </c>
      <c r="K4180" s="1" t="s">
        <v>737</v>
      </c>
      <c r="L4180" s="1" t="s">
        <v>8709</v>
      </c>
      <c r="M4180" s="1" t="s">
        <v>24937</v>
      </c>
    </row>
    <row r="4181">
      <c r="A4181" s="1" t="s">
        <v>24938</v>
      </c>
      <c r="B4181" s="1" t="s">
        <v>7</v>
      </c>
      <c r="C4181" s="1" t="s">
        <v>4881</v>
      </c>
      <c r="F4181" s="1" t="s">
        <v>24939</v>
      </c>
      <c r="H4181" s="1" t="s">
        <v>8771</v>
      </c>
      <c r="I4181" s="1">
        <v>2017.0</v>
      </c>
      <c r="J4181" s="1" t="s">
        <v>9076</v>
      </c>
      <c r="K4181" s="1" t="s">
        <v>536</v>
      </c>
      <c r="L4181" s="1" t="s">
        <v>14759</v>
      </c>
      <c r="M4181" s="1" t="s">
        <v>24940</v>
      </c>
    </row>
    <row r="4182">
      <c r="A4182" s="1" t="s">
        <v>24941</v>
      </c>
      <c r="B4182" s="1" t="s">
        <v>7</v>
      </c>
      <c r="C4182" s="1" t="s">
        <v>4882</v>
      </c>
      <c r="F4182" s="1" t="s">
        <v>24942</v>
      </c>
      <c r="G4182" s="1" t="s">
        <v>8611</v>
      </c>
      <c r="H4182" s="1" t="s">
        <v>13413</v>
      </c>
      <c r="I4182" s="1">
        <v>2014.0</v>
      </c>
      <c r="J4182" s="1" t="s">
        <v>8613</v>
      </c>
      <c r="K4182" s="1" t="s">
        <v>536</v>
      </c>
      <c r="L4182" s="1" t="s">
        <v>9245</v>
      </c>
      <c r="M4182" s="1" t="s">
        <v>24943</v>
      </c>
    </row>
    <row r="4183">
      <c r="A4183" s="1" t="s">
        <v>24944</v>
      </c>
      <c r="B4183" s="1" t="s">
        <v>7</v>
      </c>
      <c r="C4183" s="1" t="s">
        <v>4883</v>
      </c>
      <c r="F4183" s="1" t="s">
        <v>24945</v>
      </c>
      <c r="G4183" s="1" t="s">
        <v>8575</v>
      </c>
      <c r="H4183" s="1" t="s">
        <v>24287</v>
      </c>
      <c r="I4183" s="1">
        <v>2018.0</v>
      </c>
      <c r="J4183" s="1" t="s">
        <v>8493</v>
      </c>
      <c r="K4183" s="1" t="s">
        <v>536</v>
      </c>
      <c r="L4183" s="1" t="s">
        <v>10199</v>
      </c>
      <c r="M4183" s="1" t="s">
        <v>24946</v>
      </c>
    </row>
    <row r="4184">
      <c r="A4184" s="1" t="s">
        <v>24947</v>
      </c>
      <c r="B4184" s="1" t="s">
        <v>6</v>
      </c>
      <c r="C4184" s="1" t="s">
        <v>4884</v>
      </c>
      <c r="D4184" s="1"/>
      <c r="E4184" s="1" t="s">
        <v>24948</v>
      </c>
      <c r="F4184" s="1" t="s">
        <v>24949</v>
      </c>
      <c r="G4184" s="1" t="s">
        <v>8672</v>
      </c>
      <c r="H4184" s="1" t="s">
        <v>24950</v>
      </c>
      <c r="I4184" s="1">
        <v>2016.0</v>
      </c>
      <c r="J4184" s="1" t="s">
        <v>9260</v>
      </c>
      <c r="K4184" s="1" t="s">
        <v>681</v>
      </c>
      <c r="L4184" s="1" t="s">
        <v>9104</v>
      </c>
      <c r="M4184" s="1" t="s">
        <v>24951</v>
      </c>
    </row>
    <row r="4185">
      <c r="A4185" s="1" t="s">
        <v>24952</v>
      </c>
      <c r="B4185" s="1" t="s">
        <v>6</v>
      </c>
      <c r="C4185" s="1" t="s">
        <v>4885</v>
      </c>
      <c r="D4185" s="1"/>
      <c r="E4185" s="1" t="s">
        <v>24953</v>
      </c>
      <c r="F4185" s="1" t="s">
        <v>24954</v>
      </c>
      <c r="G4185" s="1" t="s">
        <v>8534</v>
      </c>
      <c r="H4185" s="1" t="s">
        <v>9037</v>
      </c>
      <c r="I4185" s="1">
        <v>2017.0</v>
      </c>
      <c r="J4185" s="1" t="s">
        <v>8493</v>
      </c>
      <c r="K4185" s="1" t="s">
        <v>567</v>
      </c>
      <c r="L4185" s="1" t="s">
        <v>8724</v>
      </c>
      <c r="M4185" s="1" t="s">
        <v>24955</v>
      </c>
    </row>
    <row r="4186">
      <c r="A4186" s="1" t="s">
        <v>24956</v>
      </c>
      <c r="B4186" s="1" t="s">
        <v>6</v>
      </c>
      <c r="C4186" s="1" t="s">
        <v>4886</v>
      </c>
      <c r="D4186" s="1"/>
      <c r="E4186" s="1" t="s">
        <v>24957</v>
      </c>
      <c r="F4186" s="1" t="s">
        <v>24958</v>
      </c>
      <c r="G4186" s="1" t="s">
        <v>23492</v>
      </c>
      <c r="H4186" s="1" t="s">
        <v>9846</v>
      </c>
      <c r="I4186" s="1">
        <v>2017.0</v>
      </c>
      <c r="J4186" s="1" t="s">
        <v>9260</v>
      </c>
      <c r="K4186" s="1" t="s">
        <v>528</v>
      </c>
      <c r="L4186" s="1" t="s">
        <v>9272</v>
      </c>
      <c r="M4186" s="1" t="s">
        <v>24959</v>
      </c>
    </row>
    <row r="4187">
      <c r="A4187" s="1" t="s">
        <v>24960</v>
      </c>
      <c r="B4187" s="1" t="s">
        <v>6</v>
      </c>
      <c r="C4187" s="1" t="s">
        <v>4887</v>
      </c>
      <c r="D4187" s="1"/>
      <c r="E4187" s="1" t="s">
        <v>24961</v>
      </c>
      <c r="F4187" s="1" t="s">
        <v>24962</v>
      </c>
      <c r="G4187" s="1" t="s">
        <v>8513</v>
      </c>
      <c r="H4187" s="1" t="s">
        <v>8965</v>
      </c>
      <c r="I4187" s="1">
        <v>2013.0</v>
      </c>
      <c r="J4187" s="1" t="s">
        <v>9076</v>
      </c>
      <c r="K4187" s="1" t="s">
        <v>1288</v>
      </c>
      <c r="L4187" s="1" t="s">
        <v>9272</v>
      </c>
      <c r="M4187" s="1" t="s">
        <v>24963</v>
      </c>
    </row>
    <row r="4188">
      <c r="A4188" s="1" t="s">
        <v>24964</v>
      </c>
      <c r="B4188" s="1" t="s">
        <v>6</v>
      </c>
      <c r="C4188" s="1" t="s">
        <v>4888</v>
      </c>
      <c r="D4188" s="1"/>
      <c r="E4188" s="1" t="s">
        <v>11935</v>
      </c>
      <c r="F4188" s="1" t="s">
        <v>24965</v>
      </c>
      <c r="G4188" s="1" t="s">
        <v>8513</v>
      </c>
      <c r="H4188" s="1" t="s">
        <v>24966</v>
      </c>
      <c r="I4188" s="1">
        <v>2015.0</v>
      </c>
      <c r="J4188" s="1" t="s">
        <v>9076</v>
      </c>
      <c r="K4188" s="1" t="s">
        <v>1116</v>
      </c>
      <c r="L4188" s="1" t="s">
        <v>11928</v>
      </c>
      <c r="M4188" s="1" t="s">
        <v>24967</v>
      </c>
    </row>
    <row r="4189">
      <c r="A4189" s="1" t="s">
        <v>24968</v>
      </c>
      <c r="B4189" s="1" t="s">
        <v>6</v>
      </c>
      <c r="C4189" s="1" t="s">
        <v>4889</v>
      </c>
      <c r="D4189" s="1"/>
      <c r="E4189" s="1" t="s">
        <v>24969</v>
      </c>
      <c r="F4189" s="1" t="s">
        <v>24970</v>
      </c>
      <c r="H4189" s="1" t="s">
        <v>13337</v>
      </c>
      <c r="I4189" s="1">
        <v>2017.0</v>
      </c>
      <c r="J4189" s="1" t="s">
        <v>8807</v>
      </c>
      <c r="K4189" s="1" t="s">
        <v>1116</v>
      </c>
      <c r="L4189" s="1" t="s">
        <v>8808</v>
      </c>
      <c r="M4189" s="1" t="s">
        <v>24971</v>
      </c>
    </row>
    <row r="4190">
      <c r="A4190" s="1" t="s">
        <v>24972</v>
      </c>
      <c r="B4190" s="1" t="s">
        <v>6</v>
      </c>
      <c r="C4190" s="1" t="s">
        <v>4890</v>
      </c>
      <c r="D4190" s="1"/>
      <c r="E4190" s="1" t="s">
        <v>24973</v>
      </c>
      <c r="F4190" s="1" t="s">
        <v>24974</v>
      </c>
      <c r="G4190" s="1" t="s">
        <v>8513</v>
      </c>
      <c r="H4190" s="1" t="s">
        <v>9860</v>
      </c>
      <c r="I4190" s="1">
        <v>2012.0</v>
      </c>
      <c r="J4190" s="1" t="s">
        <v>9076</v>
      </c>
      <c r="K4190" s="1" t="s">
        <v>1882</v>
      </c>
      <c r="L4190" s="1" t="s">
        <v>9272</v>
      </c>
      <c r="M4190" s="1" t="s">
        <v>24975</v>
      </c>
    </row>
    <row r="4191">
      <c r="A4191" s="1" t="s">
        <v>24976</v>
      </c>
      <c r="B4191" s="1" t="s">
        <v>6</v>
      </c>
      <c r="C4191" s="1" t="s">
        <v>4891</v>
      </c>
      <c r="D4191" s="1"/>
      <c r="E4191" s="1" t="s">
        <v>24977</v>
      </c>
      <c r="F4191" s="1" t="s">
        <v>24978</v>
      </c>
      <c r="G4191" s="1" t="s">
        <v>8513</v>
      </c>
      <c r="H4191" s="1" t="s">
        <v>21228</v>
      </c>
      <c r="I4191" s="1">
        <v>2014.0</v>
      </c>
      <c r="J4191" s="1" t="s">
        <v>9076</v>
      </c>
      <c r="K4191" s="1" t="s">
        <v>923</v>
      </c>
      <c r="L4191" s="1" t="s">
        <v>9272</v>
      </c>
      <c r="M4191" s="1" t="s">
        <v>24979</v>
      </c>
    </row>
    <row r="4192">
      <c r="A4192" s="1" t="s">
        <v>24980</v>
      </c>
      <c r="B4192" s="1" t="s">
        <v>6</v>
      </c>
      <c r="C4192" s="1" t="s">
        <v>4892</v>
      </c>
      <c r="D4192" s="1"/>
      <c r="E4192" s="1" t="s">
        <v>24981</v>
      </c>
      <c r="F4192" s="1" t="s">
        <v>24982</v>
      </c>
      <c r="G4192" s="1" t="s">
        <v>8513</v>
      </c>
      <c r="H4192" s="1" t="s">
        <v>9860</v>
      </c>
      <c r="I4192" s="1">
        <v>2013.0</v>
      </c>
      <c r="J4192" s="1" t="s">
        <v>9076</v>
      </c>
      <c r="K4192" s="1" t="s">
        <v>1882</v>
      </c>
      <c r="L4192" s="1" t="s">
        <v>9272</v>
      </c>
      <c r="M4192" s="1" t="s">
        <v>24983</v>
      </c>
    </row>
    <row r="4193">
      <c r="A4193" s="1" t="s">
        <v>24984</v>
      </c>
      <c r="B4193" s="1" t="s">
        <v>6</v>
      </c>
      <c r="C4193" s="1" t="s">
        <v>4893</v>
      </c>
      <c r="D4193" s="1"/>
      <c r="E4193" s="1" t="s">
        <v>24985</v>
      </c>
      <c r="F4193" s="1" t="s">
        <v>24986</v>
      </c>
      <c r="G4193" s="1" t="s">
        <v>8513</v>
      </c>
      <c r="H4193" s="1" t="s">
        <v>9860</v>
      </c>
      <c r="I4193" s="1">
        <v>2011.0</v>
      </c>
      <c r="J4193" s="1" t="s">
        <v>9076</v>
      </c>
      <c r="K4193" s="1" t="s">
        <v>1882</v>
      </c>
      <c r="L4193" s="1" t="s">
        <v>9272</v>
      </c>
      <c r="M4193" s="1" t="s">
        <v>24987</v>
      </c>
    </row>
    <row r="4194">
      <c r="A4194" s="1" t="s">
        <v>24988</v>
      </c>
      <c r="B4194" s="1" t="s">
        <v>6</v>
      </c>
      <c r="C4194" s="1" t="s">
        <v>4894</v>
      </c>
      <c r="D4194" s="1"/>
      <c r="E4194" s="1" t="s">
        <v>11935</v>
      </c>
      <c r="F4194" s="1" t="s">
        <v>24989</v>
      </c>
      <c r="G4194" s="1" t="s">
        <v>8513</v>
      </c>
      <c r="H4194" s="1" t="s">
        <v>9860</v>
      </c>
      <c r="I4194" s="1">
        <v>2014.0</v>
      </c>
      <c r="J4194" s="1" t="s">
        <v>9076</v>
      </c>
      <c r="K4194" s="1" t="s">
        <v>923</v>
      </c>
      <c r="L4194" s="1" t="s">
        <v>9272</v>
      </c>
      <c r="M4194" s="1" t="s">
        <v>24990</v>
      </c>
    </row>
    <row r="4195">
      <c r="A4195" s="1" t="s">
        <v>24991</v>
      </c>
      <c r="B4195" s="1" t="s">
        <v>6</v>
      </c>
      <c r="C4195" s="1" t="s">
        <v>4895</v>
      </c>
      <c r="D4195" s="1"/>
      <c r="E4195" s="1" t="s">
        <v>24992</v>
      </c>
      <c r="F4195" s="1" t="s">
        <v>24993</v>
      </c>
      <c r="G4195" s="1" t="s">
        <v>8513</v>
      </c>
      <c r="H4195" s="1" t="s">
        <v>8965</v>
      </c>
      <c r="I4195" s="1">
        <v>2012.0</v>
      </c>
      <c r="J4195" s="1" t="s">
        <v>9076</v>
      </c>
      <c r="K4195" s="1" t="s">
        <v>1134</v>
      </c>
      <c r="L4195" s="1" t="s">
        <v>9272</v>
      </c>
      <c r="M4195" s="1" t="s">
        <v>24994</v>
      </c>
    </row>
    <row r="4196">
      <c r="A4196" s="1" t="s">
        <v>24995</v>
      </c>
      <c r="B4196" s="1" t="s">
        <v>6</v>
      </c>
      <c r="C4196" s="1" t="s">
        <v>4896</v>
      </c>
      <c r="D4196" s="1"/>
      <c r="E4196" s="1" t="s">
        <v>11935</v>
      </c>
      <c r="F4196" s="1" t="s">
        <v>24996</v>
      </c>
      <c r="G4196" s="1" t="s">
        <v>8513</v>
      </c>
      <c r="H4196" s="1" t="s">
        <v>8985</v>
      </c>
      <c r="I4196" s="1">
        <v>2016.0</v>
      </c>
      <c r="J4196" s="1" t="s">
        <v>9076</v>
      </c>
      <c r="K4196" s="1" t="s">
        <v>1116</v>
      </c>
      <c r="L4196" s="1" t="s">
        <v>9272</v>
      </c>
      <c r="M4196" s="1" t="s">
        <v>24997</v>
      </c>
    </row>
    <row r="4197">
      <c r="A4197" s="1" t="s">
        <v>24998</v>
      </c>
      <c r="B4197" s="1" t="s">
        <v>6</v>
      </c>
      <c r="C4197" s="1" t="s">
        <v>4897</v>
      </c>
      <c r="D4197" s="1"/>
      <c r="E4197" s="1" t="s">
        <v>24999</v>
      </c>
      <c r="G4197" s="1" t="s">
        <v>8513</v>
      </c>
      <c r="H4197" s="1" t="s">
        <v>25000</v>
      </c>
      <c r="I4197" s="1">
        <v>2015.0</v>
      </c>
      <c r="J4197" s="1" t="s">
        <v>9076</v>
      </c>
      <c r="K4197" s="1" t="s">
        <v>809</v>
      </c>
      <c r="L4197" s="1" t="s">
        <v>9272</v>
      </c>
      <c r="M4197" s="1" t="s">
        <v>25001</v>
      </c>
    </row>
    <row r="4198">
      <c r="A4198" s="1" t="s">
        <v>25002</v>
      </c>
      <c r="B4198" s="1" t="s">
        <v>6</v>
      </c>
      <c r="C4198" s="1" t="s">
        <v>4898</v>
      </c>
      <c r="D4198" s="1"/>
      <c r="E4198" s="1" t="s">
        <v>25003</v>
      </c>
      <c r="F4198" s="1" t="s">
        <v>25004</v>
      </c>
      <c r="G4198" s="1" t="s">
        <v>8513</v>
      </c>
      <c r="H4198" s="1" t="s">
        <v>8985</v>
      </c>
      <c r="I4198" s="1">
        <v>2010.0</v>
      </c>
      <c r="J4198" s="1" t="s">
        <v>9076</v>
      </c>
      <c r="K4198" s="1" t="s">
        <v>2436</v>
      </c>
      <c r="L4198" s="1" t="s">
        <v>9272</v>
      </c>
      <c r="M4198" s="1" t="s">
        <v>25005</v>
      </c>
    </row>
    <row r="4199">
      <c r="A4199" s="1" t="s">
        <v>25006</v>
      </c>
      <c r="B4199" s="1" t="s">
        <v>6</v>
      </c>
      <c r="C4199" s="1" t="s">
        <v>4899</v>
      </c>
      <c r="D4199" s="1"/>
      <c r="E4199" s="1" t="s">
        <v>25007</v>
      </c>
      <c r="F4199" s="1" t="s">
        <v>25008</v>
      </c>
      <c r="G4199" s="1" t="s">
        <v>8513</v>
      </c>
      <c r="H4199" s="1" t="s">
        <v>25009</v>
      </c>
      <c r="I4199" s="1">
        <v>2013.0</v>
      </c>
      <c r="J4199" s="1" t="s">
        <v>8680</v>
      </c>
      <c r="K4199" s="1" t="s">
        <v>965</v>
      </c>
      <c r="L4199" s="1" t="s">
        <v>9272</v>
      </c>
      <c r="M4199" s="1" t="s">
        <v>25010</v>
      </c>
    </row>
    <row r="4200">
      <c r="A4200" s="1" t="s">
        <v>25011</v>
      </c>
      <c r="B4200" s="1" t="s">
        <v>6</v>
      </c>
      <c r="C4200" s="1" t="s">
        <v>4900</v>
      </c>
      <c r="D4200" s="1"/>
      <c r="E4200" s="1" t="s">
        <v>25012</v>
      </c>
      <c r="F4200" s="1" t="s">
        <v>25013</v>
      </c>
      <c r="G4200" s="1" t="s">
        <v>8513</v>
      </c>
      <c r="H4200" s="1" t="s">
        <v>9860</v>
      </c>
      <c r="I4200" s="1">
        <v>2013.0</v>
      </c>
      <c r="J4200" s="1" t="s">
        <v>9076</v>
      </c>
      <c r="K4200" s="1" t="s">
        <v>1882</v>
      </c>
      <c r="L4200" s="1" t="s">
        <v>9272</v>
      </c>
      <c r="M4200" s="1" t="s">
        <v>25014</v>
      </c>
    </row>
    <row r="4201">
      <c r="A4201" s="1" t="s">
        <v>25015</v>
      </c>
      <c r="B4201" s="1" t="s">
        <v>6</v>
      </c>
      <c r="C4201" s="1" t="s">
        <v>4901</v>
      </c>
      <c r="D4201" s="1"/>
      <c r="E4201" s="1" t="s">
        <v>25016</v>
      </c>
      <c r="F4201" s="1" t="s">
        <v>25017</v>
      </c>
      <c r="G4201" s="1" t="s">
        <v>8513</v>
      </c>
      <c r="H4201" s="1" t="s">
        <v>9012</v>
      </c>
      <c r="I4201" s="1">
        <v>2006.0</v>
      </c>
      <c r="J4201" s="1" t="s">
        <v>9260</v>
      </c>
      <c r="K4201" s="1" t="s">
        <v>552</v>
      </c>
      <c r="L4201" s="1" t="s">
        <v>9104</v>
      </c>
      <c r="M4201" s="1" t="s">
        <v>25018</v>
      </c>
    </row>
    <row r="4202">
      <c r="A4202" s="1" t="s">
        <v>25019</v>
      </c>
      <c r="B4202" s="1" t="s">
        <v>6</v>
      </c>
      <c r="C4202" s="1" t="s">
        <v>4902</v>
      </c>
      <c r="D4202" s="1"/>
      <c r="E4202" s="1" t="s">
        <v>25020</v>
      </c>
      <c r="F4202" s="1" t="s">
        <v>25021</v>
      </c>
      <c r="G4202" s="1" t="s">
        <v>25022</v>
      </c>
      <c r="H4202" s="1" t="s">
        <v>9708</v>
      </c>
      <c r="I4202" s="1">
        <v>2017.0</v>
      </c>
      <c r="J4202" s="1" t="s">
        <v>9076</v>
      </c>
      <c r="K4202" s="1" t="s">
        <v>595</v>
      </c>
      <c r="L4202" s="1" t="s">
        <v>9272</v>
      </c>
      <c r="M4202" s="1" t="s">
        <v>25023</v>
      </c>
    </row>
    <row r="4203">
      <c r="A4203" s="1" t="s">
        <v>25024</v>
      </c>
      <c r="B4203" s="1" t="s">
        <v>7</v>
      </c>
      <c r="C4203" s="1" t="s">
        <v>4903</v>
      </c>
      <c r="F4203" s="1" t="s">
        <v>25025</v>
      </c>
      <c r="G4203" s="1" t="s">
        <v>8672</v>
      </c>
      <c r="H4203" s="1" t="s">
        <v>11483</v>
      </c>
      <c r="I4203" s="1">
        <v>2012.0</v>
      </c>
      <c r="J4203" s="1" t="s">
        <v>8807</v>
      </c>
      <c r="K4203" s="1" t="s">
        <v>571</v>
      </c>
      <c r="L4203" s="1" t="s">
        <v>9093</v>
      </c>
      <c r="M4203" s="1" t="s">
        <v>25026</v>
      </c>
    </row>
    <row r="4204">
      <c r="A4204" s="1" t="s">
        <v>25027</v>
      </c>
      <c r="B4204" s="1" t="s">
        <v>6</v>
      </c>
      <c r="C4204" s="1" t="s">
        <v>4904</v>
      </c>
      <c r="D4204" s="1"/>
      <c r="E4204" s="1" t="s">
        <v>8519</v>
      </c>
      <c r="F4204" s="1" t="s">
        <v>25028</v>
      </c>
      <c r="G4204" s="1" t="s">
        <v>8887</v>
      </c>
      <c r="H4204" s="1" t="s">
        <v>8521</v>
      </c>
      <c r="I4204" s="1">
        <v>2005.0</v>
      </c>
      <c r="J4204" s="1" t="s">
        <v>8515</v>
      </c>
      <c r="K4204" s="1" t="s">
        <v>620</v>
      </c>
      <c r="L4204" s="1" t="s">
        <v>8697</v>
      </c>
      <c r="M4204" s="1" t="s">
        <v>25029</v>
      </c>
    </row>
    <row r="4205">
      <c r="A4205" s="1" t="s">
        <v>25030</v>
      </c>
      <c r="B4205" s="1" t="s">
        <v>6</v>
      </c>
      <c r="C4205" s="1" t="s">
        <v>4905</v>
      </c>
      <c r="D4205" s="1"/>
      <c r="E4205" s="1" t="s">
        <v>25031</v>
      </c>
      <c r="F4205" s="1" t="s">
        <v>25032</v>
      </c>
      <c r="G4205" s="1" t="s">
        <v>8611</v>
      </c>
      <c r="H4205" s="1" t="s">
        <v>10272</v>
      </c>
      <c r="I4205" s="1">
        <v>2014.0</v>
      </c>
      <c r="J4205" s="1" t="s">
        <v>8507</v>
      </c>
      <c r="K4205" s="1" t="s">
        <v>540</v>
      </c>
      <c r="L4205" s="1" t="s">
        <v>12766</v>
      </c>
      <c r="M4205" s="1" t="s">
        <v>25033</v>
      </c>
    </row>
    <row r="4206">
      <c r="A4206" s="1" t="s">
        <v>25034</v>
      </c>
      <c r="B4206" s="1" t="s">
        <v>7</v>
      </c>
      <c r="C4206" s="1" t="s">
        <v>4906</v>
      </c>
      <c r="F4206" s="1" t="s">
        <v>25035</v>
      </c>
      <c r="G4206" s="1" t="s">
        <v>8638</v>
      </c>
      <c r="H4206" s="1" t="s">
        <v>10501</v>
      </c>
      <c r="I4206" s="1">
        <v>2014.0</v>
      </c>
      <c r="J4206" s="1" t="s">
        <v>8613</v>
      </c>
      <c r="K4206" s="1" t="s">
        <v>536</v>
      </c>
      <c r="L4206" s="1" t="s">
        <v>23803</v>
      </c>
      <c r="M4206" s="1" t="s">
        <v>25036</v>
      </c>
    </row>
    <row r="4207">
      <c r="A4207" s="1" t="s">
        <v>25037</v>
      </c>
      <c r="B4207" s="1" t="s">
        <v>7</v>
      </c>
      <c r="C4207" s="1" t="s">
        <v>4907</v>
      </c>
      <c r="D4207" s="1"/>
      <c r="E4207" s="1" t="s">
        <v>25038</v>
      </c>
      <c r="G4207" s="1" t="s">
        <v>8611</v>
      </c>
      <c r="H4207" s="1" t="s">
        <v>8912</v>
      </c>
      <c r="I4207" s="1">
        <v>2013.0</v>
      </c>
      <c r="J4207" s="1" t="s">
        <v>8680</v>
      </c>
      <c r="K4207" s="1" t="s">
        <v>536</v>
      </c>
      <c r="L4207" s="1" t="s">
        <v>10112</v>
      </c>
      <c r="M4207" s="1" t="s">
        <v>25039</v>
      </c>
    </row>
    <row r="4208">
      <c r="A4208" s="1" t="s">
        <v>25040</v>
      </c>
      <c r="B4208" s="1" t="s">
        <v>7</v>
      </c>
      <c r="C4208" s="1" t="s">
        <v>4908</v>
      </c>
      <c r="F4208" s="1" t="s">
        <v>12588</v>
      </c>
      <c r="G4208" s="1" t="s">
        <v>8611</v>
      </c>
      <c r="H4208" s="1" t="s">
        <v>8912</v>
      </c>
      <c r="I4208" s="1">
        <v>2011.0</v>
      </c>
      <c r="J4208" s="1" t="s">
        <v>8680</v>
      </c>
      <c r="K4208" s="1" t="s">
        <v>536</v>
      </c>
      <c r="L4208" s="1" t="s">
        <v>10112</v>
      </c>
      <c r="M4208" s="1" t="s">
        <v>25041</v>
      </c>
    </row>
    <row r="4209">
      <c r="A4209" s="1" t="s">
        <v>25042</v>
      </c>
      <c r="B4209" s="1" t="s">
        <v>6</v>
      </c>
      <c r="C4209" s="1" t="s">
        <v>412</v>
      </c>
      <c r="D4209" s="1"/>
      <c r="E4209" s="1" t="s">
        <v>25043</v>
      </c>
      <c r="F4209" s="1" t="s">
        <v>25044</v>
      </c>
      <c r="G4209" s="1" t="s">
        <v>8611</v>
      </c>
      <c r="H4209" s="1" t="s">
        <v>15218</v>
      </c>
      <c r="I4209" s="1">
        <v>1975.0</v>
      </c>
      <c r="J4209" s="1" t="s">
        <v>9260</v>
      </c>
      <c r="K4209" s="1" t="s">
        <v>673</v>
      </c>
      <c r="L4209" s="1" t="s">
        <v>10678</v>
      </c>
      <c r="M4209" s="1" t="s">
        <v>25045</v>
      </c>
    </row>
    <row r="4210">
      <c r="A4210" s="1" t="s">
        <v>25046</v>
      </c>
      <c r="B4210" s="1" t="s">
        <v>7</v>
      </c>
      <c r="C4210" s="1" t="s">
        <v>4909</v>
      </c>
      <c r="F4210" s="1" t="s">
        <v>25047</v>
      </c>
      <c r="G4210" s="1" t="s">
        <v>8611</v>
      </c>
      <c r="H4210" s="1" t="s">
        <v>15643</v>
      </c>
      <c r="I4210" s="1">
        <v>2014.0</v>
      </c>
      <c r="J4210" s="1" t="s">
        <v>8493</v>
      </c>
      <c r="K4210" s="1" t="s">
        <v>536</v>
      </c>
      <c r="L4210" s="1" t="s">
        <v>25048</v>
      </c>
      <c r="M4210" s="1" t="s">
        <v>25049</v>
      </c>
    </row>
    <row r="4211">
      <c r="A4211" s="1" t="s">
        <v>25050</v>
      </c>
      <c r="B4211" s="1" t="s">
        <v>6</v>
      </c>
      <c r="C4211" s="1" t="s">
        <v>4910</v>
      </c>
      <c r="D4211" s="1"/>
      <c r="E4211" s="1" t="s">
        <v>25051</v>
      </c>
      <c r="F4211" s="1" t="s">
        <v>25052</v>
      </c>
      <c r="H4211" s="1" t="s">
        <v>15643</v>
      </c>
      <c r="I4211" s="1">
        <v>2008.0</v>
      </c>
      <c r="J4211" s="1" t="s">
        <v>8493</v>
      </c>
      <c r="K4211" s="1" t="s">
        <v>1107</v>
      </c>
      <c r="L4211" s="1" t="s">
        <v>8646</v>
      </c>
      <c r="M4211" s="1" t="s">
        <v>25053</v>
      </c>
    </row>
    <row r="4212">
      <c r="A4212" s="1" t="s">
        <v>25054</v>
      </c>
      <c r="B4212" s="1" t="s">
        <v>6</v>
      </c>
      <c r="C4212" s="1" t="s">
        <v>4911</v>
      </c>
      <c r="D4212" s="1"/>
      <c r="E4212" s="1" t="s">
        <v>25055</v>
      </c>
      <c r="F4212" s="1" t="s">
        <v>25056</v>
      </c>
      <c r="G4212" s="1" t="s">
        <v>8611</v>
      </c>
      <c r="H4212" s="1" t="s">
        <v>15643</v>
      </c>
      <c r="I4212" s="1">
        <v>2014.0</v>
      </c>
      <c r="J4212" s="1" t="s">
        <v>8493</v>
      </c>
      <c r="K4212" s="1" t="s">
        <v>720</v>
      </c>
      <c r="L4212" s="1" t="s">
        <v>8691</v>
      </c>
      <c r="M4212" s="1" t="s">
        <v>25057</v>
      </c>
    </row>
    <row r="4213">
      <c r="A4213" s="1" t="s">
        <v>25058</v>
      </c>
      <c r="B4213" s="1" t="s">
        <v>6</v>
      </c>
      <c r="C4213" s="1" t="s">
        <v>4912</v>
      </c>
      <c r="D4213" s="1"/>
      <c r="E4213" s="1" t="s">
        <v>25051</v>
      </c>
      <c r="F4213" s="1" t="s">
        <v>25052</v>
      </c>
      <c r="G4213" s="1" t="s">
        <v>8611</v>
      </c>
      <c r="H4213" s="1" t="s">
        <v>15643</v>
      </c>
      <c r="I4213" s="1">
        <v>2000.0</v>
      </c>
      <c r="J4213" s="1" t="s">
        <v>8493</v>
      </c>
      <c r="K4213" s="1" t="s">
        <v>589</v>
      </c>
      <c r="L4213" s="1" t="s">
        <v>25059</v>
      </c>
      <c r="M4213" s="1" t="s">
        <v>25060</v>
      </c>
    </row>
    <row r="4214">
      <c r="A4214" s="1" t="s">
        <v>25061</v>
      </c>
      <c r="B4214" s="1" t="s">
        <v>6</v>
      </c>
      <c r="C4214" s="1" t="s">
        <v>4913</v>
      </c>
      <c r="F4214" s="1" t="s">
        <v>25062</v>
      </c>
      <c r="G4214" s="1" t="s">
        <v>8513</v>
      </c>
      <c r="H4214" s="1" t="s">
        <v>15643</v>
      </c>
      <c r="I4214" s="1">
        <v>1998.0</v>
      </c>
      <c r="J4214" s="1" t="s">
        <v>8493</v>
      </c>
      <c r="K4214" s="1" t="s">
        <v>1303</v>
      </c>
      <c r="L4214" s="1" t="s">
        <v>25059</v>
      </c>
      <c r="M4214" s="1" t="s">
        <v>25063</v>
      </c>
    </row>
    <row r="4215">
      <c r="A4215" s="1" t="s">
        <v>25064</v>
      </c>
      <c r="B4215" s="1" t="s">
        <v>6</v>
      </c>
      <c r="C4215" s="1" t="s">
        <v>4914</v>
      </c>
      <c r="D4215" s="1"/>
      <c r="E4215" s="1" t="s">
        <v>25065</v>
      </c>
      <c r="F4215" s="1" t="s">
        <v>25066</v>
      </c>
      <c r="G4215" s="1" t="s">
        <v>8611</v>
      </c>
      <c r="H4215" s="1" t="s">
        <v>15643</v>
      </c>
      <c r="I4215" s="1">
        <v>1982.0</v>
      </c>
      <c r="J4215" s="1" t="s">
        <v>8507</v>
      </c>
      <c r="K4215" s="1" t="s">
        <v>532</v>
      </c>
      <c r="L4215" s="1" t="s">
        <v>8691</v>
      </c>
      <c r="M4215" s="1" t="s">
        <v>25067</v>
      </c>
    </row>
    <row r="4216">
      <c r="A4216" s="1" t="s">
        <v>25068</v>
      </c>
      <c r="B4216" s="1" t="s">
        <v>6</v>
      </c>
      <c r="C4216" s="1" t="s">
        <v>4915</v>
      </c>
      <c r="D4216" s="1"/>
      <c r="E4216" s="1" t="s">
        <v>25069</v>
      </c>
      <c r="F4216" s="1" t="s">
        <v>25070</v>
      </c>
      <c r="G4216" s="1" t="s">
        <v>8611</v>
      </c>
      <c r="H4216" s="1" t="s">
        <v>15643</v>
      </c>
      <c r="I4216" s="1">
        <v>2014.0</v>
      </c>
      <c r="J4216" s="1" t="s">
        <v>8493</v>
      </c>
      <c r="K4216" s="1" t="s">
        <v>645</v>
      </c>
      <c r="L4216" s="1" t="s">
        <v>8646</v>
      </c>
      <c r="M4216" s="1" t="s">
        <v>25071</v>
      </c>
    </row>
    <row r="4217">
      <c r="A4217" s="1" t="s">
        <v>25072</v>
      </c>
      <c r="B4217" s="1" t="s">
        <v>7</v>
      </c>
      <c r="C4217" s="1" t="s">
        <v>4916</v>
      </c>
      <c r="F4217" s="1" t="s">
        <v>25073</v>
      </c>
      <c r="G4217" s="1" t="s">
        <v>8611</v>
      </c>
      <c r="H4217" s="1" t="s">
        <v>15643</v>
      </c>
      <c r="I4217" s="1">
        <v>2009.0</v>
      </c>
      <c r="J4217" s="1" t="s">
        <v>8493</v>
      </c>
      <c r="K4217" s="1" t="s">
        <v>536</v>
      </c>
      <c r="L4217" s="1" t="s">
        <v>12217</v>
      </c>
      <c r="M4217" s="1" t="s">
        <v>25074</v>
      </c>
    </row>
    <row r="4218">
      <c r="A4218" s="1" t="s">
        <v>25075</v>
      </c>
      <c r="B4218" s="1" t="s">
        <v>7</v>
      </c>
      <c r="C4218" s="1" t="s">
        <v>4917</v>
      </c>
      <c r="F4218" s="1" t="s">
        <v>25076</v>
      </c>
      <c r="G4218" s="1" t="s">
        <v>25077</v>
      </c>
      <c r="H4218" s="1" t="s">
        <v>15643</v>
      </c>
      <c r="I4218" s="1">
        <v>1972.0</v>
      </c>
      <c r="J4218" s="1" t="s">
        <v>8493</v>
      </c>
      <c r="K4218" s="1" t="s">
        <v>536</v>
      </c>
      <c r="L4218" s="1" t="s">
        <v>9779</v>
      </c>
      <c r="M4218" s="1" t="s">
        <v>25078</v>
      </c>
    </row>
    <row r="4219">
      <c r="A4219" s="1" t="s">
        <v>25079</v>
      </c>
      <c r="B4219" s="1" t="s">
        <v>7</v>
      </c>
      <c r="C4219" s="1" t="s">
        <v>4918</v>
      </c>
      <c r="F4219" s="1" t="s">
        <v>25080</v>
      </c>
      <c r="G4219" s="1" t="s">
        <v>8611</v>
      </c>
      <c r="H4219" s="1" t="s">
        <v>15643</v>
      </c>
      <c r="I4219" s="1">
        <v>1974.0</v>
      </c>
      <c r="J4219" s="1" t="s">
        <v>8547</v>
      </c>
      <c r="K4219" s="1" t="s">
        <v>526</v>
      </c>
      <c r="L4219" s="1" t="s">
        <v>25081</v>
      </c>
      <c r="M4219" s="1" t="s">
        <v>25082</v>
      </c>
    </row>
    <row r="4220">
      <c r="A4220" s="1" t="s">
        <v>25083</v>
      </c>
      <c r="B4220" s="1" t="s">
        <v>6</v>
      </c>
      <c r="C4220" s="1" t="s">
        <v>4919</v>
      </c>
      <c r="D4220" s="1"/>
      <c r="E4220" s="1" t="s">
        <v>25084</v>
      </c>
      <c r="F4220" s="1" t="s">
        <v>25085</v>
      </c>
      <c r="G4220" s="1" t="s">
        <v>8611</v>
      </c>
      <c r="H4220" s="1" t="s">
        <v>15643</v>
      </c>
      <c r="I4220" s="1">
        <v>1979.0</v>
      </c>
      <c r="J4220" s="1" t="s">
        <v>8507</v>
      </c>
      <c r="K4220" s="1" t="s">
        <v>645</v>
      </c>
      <c r="L4220" s="1" t="s">
        <v>17468</v>
      </c>
      <c r="M4220" s="1" t="s">
        <v>25086</v>
      </c>
    </row>
    <row r="4221">
      <c r="A4221" s="1" t="s">
        <v>25087</v>
      </c>
      <c r="B4221" s="1" t="s">
        <v>7</v>
      </c>
      <c r="C4221" s="1" t="s">
        <v>4920</v>
      </c>
      <c r="F4221" s="1" t="s">
        <v>25088</v>
      </c>
      <c r="G4221" s="1" t="s">
        <v>9304</v>
      </c>
      <c r="H4221" s="1" t="s">
        <v>15643</v>
      </c>
      <c r="I4221" s="1">
        <v>2005.0</v>
      </c>
      <c r="J4221" s="1" t="s">
        <v>8493</v>
      </c>
      <c r="K4221" s="1" t="s">
        <v>536</v>
      </c>
      <c r="L4221" s="1" t="s">
        <v>11720</v>
      </c>
      <c r="M4221" s="1" t="s">
        <v>25089</v>
      </c>
    </row>
    <row r="4222">
      <c r="A4222" s="1" t="s">
        <v>25090</v>
      </c>
      <c r="B4222" s="1" t="s">
        <v>7</v>
      </c>
      <c r="C4222" s="1" t="s">
        <v>4921</v>
      </c>
      <c r="F4222" s="1" t="s">
        <v>25091</v>
      </c>
      <c r="G4222" s="1" t="s">
        <v>8990</v>
      </c>
      <c r="H4222" s="1" t="s">
        <v>9723</v>
      </c>
      <c r="I4222" s="1">
        <v>2018.0</v>
      </c>
      <c r="J4222" s="1" t="s">
        <v>8493</v>
      </c>
      <c r="K4222" s="1" t="s">
        <v>536</v>
      </c>
      <c r="L4222" s="1" t="s">
        <v>11156</v>
      </c>
      <c r="M4222" s="1" t="s">
        <v>25092</v>
      </c>
    </row>
    <row r="4223">
      <c r="A4223" s="1" t="s">
        <v>25093</v>
      </c>
      <c r="B4223" s="1" t="s">
        <v>6</v>
      </c>
      <c r="C4223" s="1" t="s">
        <v>4922</v>
      </c>
      <c r="D4223" s="1"/>
      <c r="E4223" s="1" t="s">
        <v>25094</v>
      </c>
      <c r="F4223" s="1" t="s">
        <v>25095</v>
      </c>
      <c r="G4223" s="1" t="s">
        <v>9367</v>
      </c>
      <c r="H4223" s="1" t="s">
        <v>8521</v>
      </c>
      <c r="I4223" s="1">
        <v>2009.0</v>
      </c>
      <c r="J4223" s="1" t="s">
        <v>8507</v>
      </c>
      <c r="K4223" s="1" t="s">
        <v>597</v>
      </c>
      <c r="L4223" s="1" t="s">
        <v>10087</v>
      </c>
      <c r="M4223" s="1" t="s">
        <v>25096</v>
      </c>
    </row>
    <row r="4224">
      <c r="A4224" s="1" t="s">
        <v>25097</v>
      </c>
      <c r="B4224" s="1" t="s">
        <v>6</v>
      </c>
      <c r="C4224" s="1" t="s">
        <v>4923</v>
      </c>
      <c r="D4224" s="1"/>
      <c r="E4224" s="1" t="s">
        <v>25098</v>
      </c>
      <c r="F4224" s="1" t="s">
        <v>25099</v>
      </c>
      <c r="G4224" s="1" t="s">
        <v>8513</v>
      </c>
      <c r="H4224" s="1" t="s">
        <v>25100</v>
      </c>
      <c r="I4224" s="1">
        <v>2016.0</v>
      </c>
      <c r="J4224" s="1" t="s">
        <v>8507</v>
      </c>
      <c r="K4224" s="1" t="s">
        <v>761</v>
      </c>
      <c r="L4224" s="1" t="s">
        <v>9610</v>
      </c>
      <c r="M4224" s="1" t="s">
        <v>25101</v>
      </c>
    </row>
    <row r="4225">
      <c r="A4225" s="1" t="s">
        <v>25102</v>
      </c>
      <c r="B4225" s="1" t="s">
        <v>6</v>
      </c>
      <c r="C4225" s="1" t="s">
        <v>4924</v>
      </c>
      <c r="D4225" s="1"/>
      <c r="E4225" s="1" t="s">
        <v>25103</v>
      </c>
      <c r="F4225" s="1" t="s">
        <v>25104</v>
      </c>
      <c r="G4225" s="1" t="s">
        <v>11218</v>
      </c>
      <c r="H4225" s="1" t="s">
        <v>8690</v>
      </c>
      <c r="I4225" s="1">
        <v>2015.0</v>
      </c>
      <c r="J4225" s="1" t="s">
        <v>8507</v>
      </c>
      <c r="K4225" s="1" t="s">
        <v>700</v>
      </c>
      <c r="L4225" s="1" t="s">
        <v>8992</v>
      </c>
      <c r="M4225" s="1" t="s">
        <v>25105</v>
      </c>
    </row>
    <row r="4226">
      <c r="A4226" s="1" t="s">
        <v>25106</v>
      </c>
      <c r="B4226" s="1" t="s">
        <v>6</v>
      </c>
      <c r="C4226" s="1" t="s">
        <v>4925</v>
      </c>
      <c r="D4226" s="1"/>
      <c r="E4226" s="1" t="s">
        <v>25107</v>
      </c>
      <c r="F4226" s="1" t="s">
        <v>25108</v>
      </c>
      <c r="G4226" s="1" t="s">
        <v>25109</v>
      </c>
      <c r="H4226" s="1" t="s">
        <v>9185</v>
      </c>
      <c r="I4226" s="1">
        <v>2015.0</v>
      </c>
      <c r="J4226" s="1" t="s">
        <v>8547</v>
      </c>
      <c r="K4226" s="1" t="s">
        <v>662</v>
      </c>
      <c r="L4226" s="1" t="s">
        <v>8620</v>
      </c>
      <c r="M4226" s="1" t="s">
        <v>25110</v>
      </c>
    </row>
    <row r="4227">
      <c r="A4227" s="1" t="s">
        <v>25111</v>
      </c>
      <c r="B4227" s="1" t="s">
        <v>7</v>
      </c>
      <c r="C4227" s="1" t="s">
        <v>4926</v>
      </c>
      <c r="F4227" s="1" t="s">
        <v>25112</v>
      </c>
      <c r="G4227" s="1" t="s">
        <v>8534</v>
      </c>
      <c r="H4227" s="1" t="s">
        <v>25113</v>
      </c>
      <c r="I4227" s="1">
        <v>2018.0</v>
      </c>
      <c r="J4227" s="1" t="s">
        <v>8547</v>
      </c>
      <c r="K4227" s="1" t="s">
        <v>536</v>
      </c>
      <c r="L4227" s="1" t="s">
        <v>8529</v>
      </c>
      <c r="M4227" s="1" t="s">
        <v>25114</v>
      </c>
    </row>
    <row r="4228">
      <c r="A4228" s="1" t="s">
        <v>25115</v>
      </c>
      <c r="B4228" s="1" t="s">
        <v>7</v>
      </c>
      <c r="C4228" s="1" t="s">
        <v>4927</v>
      </c>
      <c r="G4228" s="1" t="s">
        <v>9595</v>
      </c>
      <c r="H4228" s="1" t="s">
        <v>10891</v>
      </c>
      <c r="I4228" s="1">
        <v>2020.0</v>
      </c>
      <c r="J4228" s="1" t="s">
        <v>8807</v>
      </c>
      <c r="K4228" s="1" t="s">
        <v>571</v>
      </c>
      <c r="L4228" s="1" t="s">
        <v>13248</v>
      </c>
      <c r="M4228" s="1" t="s">
        <v>25116</v>
      </c>
    </row>
    <row r="4229">
      <c r="A4229" s="1" t="s">
        <v>25117</v>
      </c>
      <c r="B4229" s="1" t="s">
        <v>6</v>
      </c>
      <c r="C4229" s="1" t="s">
        <v>4928</v>
      </c>
      <c r="D4229" s="1"/>
      <c r="E4229" s="1" t="s">
        <v>25118</v>
      </c>
      <c r="F4229" s="1" t="s">
        <v>25119</v>
      </c>
      <c r="G4229" s="1" t="s">
        <v>13005</v>
      </c>
      <c r="H4229" s="1" t="s">
        <v>9793</v>
      </c>
      <c r="I4229" s="1">
        <v>2016.0</v>
      </c>
      <c r="J4229" s="1" t="s">
        <v>8507</v>
      </c>
      <c r="K4229" s="1" t="s">
        <v>552</v>
      </c>
      <c r="L4229" s="1" t="s">
        <v>8620</v>
      </c>
      <c r="M4229" s="1" t="s">
        <v>25120</v>
      </c>
    </row>
    <row r="4230">
      <c r="A4230" s="1" t="s">
        <v>25121</v>
      </c>
      <c r="B4230" s="1" t="s">
        <v>7</v>
      </c>
      <c r="C4230" s="1" t="s">
        <v>4929</v>
      </c>
      <c r="F4230" s="1" t="s">
        <v>25122</v>
      </c>
      <c r="G4230" s="1" t="s">
        <v>8777</v>
      </c>
      <c r="H4230" s="1" t="s">
        <v>21602</v>
      </c>
      <c r="I4230" s="1">
        <v>2019.0</v>
      </c>
      <c r="J4230" s="1" t="s">
        <v>8493</v>
      </c>
      <c r="K4230" s="1" t="s">
        <v>536</v>
      </c>
      <c r="L4230" s="1" t="s">
        <v>8565</v>
      </c>
      <c r="M4230" s="1" t="s">
        <v>25123</v>
      </c>
    </row>
    <row r="4231">
      <c r="A4231" s="1" t="s">
        <v>25124</v>
      </c>
      <c r="B4231" s="1" t="s">
        <v>6</v>
      </c>
      <c r="C4231" s="1" t="s">
        <v>4930</v>
      </c>
      <c r="D4231" s="1"/>
      <c r="E4231" s="1" t="s">
        <v>25125</v>
      </c>
      <c r="G4231" s="1" t="s">
        <v>8513</v>
      </c>
      <c r="H4231" s="1" t="s">
        <v>8749</v>
      </c>
      <c r="I4231" s="1">
        <v>2013.0</v>
      </c>
      <c r="J4231" s="1" t="s">
        <v>8493</v>
      </c>
      <c r="K4231" s="1" t="s">
        <v>573</v>
      </c>
      <c r="L4231" s="1" t="s">
        <v>8646</v>
      </c>
      <c r="M4231" s="1" t="s">
        <v>25126</v>
      </c>
    </row>
    <row r="4232">
      <c r="A4232" s="1" t="s">
        <v>25127</v>
      </c>
      <c r="B4232" s="1" t="s">
        <v>6</v>
      </c>
      <c r="C4232" s="1" t="s">
        <v>4931</v>
      </c>
      <c r="D4232" s="1"/>
      <c r="E4232" s="1" t="s">
        <v>25128</v>
      </c>
      <c r="F4232" s="1" t="s">
        <v>25129</v>
      </c>
      <c r="G4232" s="1" t="s">
        <v>8545</v>
      </c>
      <c r="H4232" s="1" t="s">
        <v>11370</v>
      </c>
      <c r="I4232" s="1">
        <v>2011.0</v>
      </c>
      <c r="J4232" s="1" t="s">
        <v>8547</v>
      </c>
      <c r="K4232" s="1" t="s">
        <v>671</v>
      </c>
      <c r="L4232" s="1" t="s">
        <v>8501</v>
      </c>
      <c r="M4232" s="1" t="s">
        <v>25130</v>
      </c>
    </row>
    <row r="4233">
      <c r="A4233" s="1" t="s">
        <v>25131</v>
      </c>
      <c r="B4233" s="1" t="s">
        <v>6</v>
      </c>
      <c r="C4233" s="1" t="s">
        <v>4932</v>
      </c>
      <c r="D4233" s="1"/>
      <c r="E4233" s="1" t="s">
        <v>13285</v>
      </c>
      <c r="F4233" s="1" t="s">
        <v>25132</v>
      </c>
      <c r="G4233" s="1" t="s">
        <v>8513</v>
      </c>
      <c r="H4233" s="1" t="s">
        <v>9609</v>
      </c>
      <c r="I4233" s="1">
        <v>2012.0</v>
      </c>
      <c r="J4233" s="1" t="s">
        <v>8493</v>
      </c>
      <c r="K4233" s="1" t="s">
        <v>1122</v>
      </c>
      <c r="L4233" s="1" t="s">
        <v>9641</v>
      </c>
      <c r="M4233" s="1" t="s">
        <v>25133</v>
      </c>
    </row>
    <row r="4234">
      <c r="A4234" s="1" t="s">
        <v>25134</v>
      </c>
      <c r="B4234" s="1" t="s">
        <v>7</v>
      </c>
      <c r="C4234" s="1" t="s">
        <v>4933</v>
      </c>
      <c r="F4234" s="1" t="s">
        <v>25135</v>
      </c>
      <c r="G4234" s="1" t="s">
        <v>17409</v>
      </c>
      <c r="H4234" s="1" t="s">
        <v>25136</v>
      </c>
      <c r="I4234" s="1">
        <v>2017.0</v>
      </c>
      <c r="J4234" s="1" t="s">
        <v>8493</v>
      </c>
      <c r="K4234" s="1" t="s">
        <v>571</v>
      </c>
      <c r="L4234" s="1" t="s">
        <v>11889</v>
      </c>
      <c r="M4234" s="1" t="s">
        <v>25137</v>
      </c>
    </row>
    <row r="4235">
      <c r="A4235" s="1" t="s">
        <v>25138</v>
      </c>
      <c r="B4235" s="1" t="s">
        <v>7</v>
      </c>
      <c r="C4235" s="1" t="s">
        <v>4934</v>
      </c>
      <c r="F4235" s="1" t="s">
        <v>25139</v>
      </c>
      <c r="G4235" s="1" t="s">
        <v>8491</v>
      </c>
      <c r="H4235" s="1" t="s">
        <v>11626</v>
      </c>
      <c r="I4235" s="1">
        <v>2020.0</v>
      </c>
      <c r="J4235" s="1" t="s">
        <v>8493</v>
      </c>
      <c r="K4235" s="1" t="s">
        <v>571</v>
      </c>
      <c r="L4235" s="1" t="s">
        <v>8788</v>
      </c>
      <c r="M4235" s="1" t="s">
        <v>25140</v>
      </c>
    </row>
    <row r="4236">
      <c r="A4236" s="1" t="s">
        <v>25141</v>
      </c>
      <c r="B4236" s="1" t="s">
        <v>6</v>
      </c>
      <c r="C4236" s="1" t="s">
        <v>4935</v>
      </c>
      <c r="D4236" s="1"/>
      <c r="E4236" s="1" t="s">
        <v>25142</v>
      </c>
      <c r="F4236" s="1" t="s">
        <v>25143</v>
      </c>
      <c r="G4236" s="1" t="s">
        <v>8672</v>
      </c>
      <c r="H4236" s="1" t="s">
        <v>9493</v>
      </c>
      <c r="I4236" s="1">
        <v>2016.0</v>
      </c>
      <c r="J4236" s="1" t="s">
        <v>8493</v>
      </c>
      <c r="K4236" s="1" t="s">
        <v>681</v>
      </c>
      <c r="L4236" s="1" t="s">
        <v>8663</v>
      </c>
      <c r="M4236" s="1" t="s">
        <v>25144</v>
      </c>
    </row>
    <row r="4237">
      <c r="A4237" s="1" t="s">
        <v>25145</v>
      </c>
      <c r="B4237" s="1" t="s">
        <v>6</v>
      </c>
      <c r="C4237" s="1" t="s">
        <v>4936</v>
      </c>
      <c r="D4237" s="1"/>
      <c r="E4237" s="1" t="s">
        <v>25146</v>
      </c>
      <c r="F4237" s="1" t="s">
        <v>25147</v>
      </c>
      <c r="G4237" s="1" t="s">
        <v>8513</v>
      </c>
      <c r="H4237" s="1" t="s">
        <v>17333</v>
      </c>
      <c r="I4237" s="1">
        <v>2020.0</v>
      </c>
      <c r="J4237" s="1" t="s">
        <v>8493</v>
      </c>
      <c r="K4237" s="1" t="s">
        <v>546</v>
      </c>
      <c r="L4237" s="1" t="s">
        <v>8626</v>
      </c>
      <c r="M4237" s="1" t="s">
        <v>25148</v>
      </c>
    </row>
    <row r="4238">
      <c r="A4238" s="1" t="s">
        <v>25149</v>
      </c>
      <c r="B4238" s="1" t="s">
        <v>6</v>
      </c>
      <c r="C4238" s="1" t="s">
        <v>4937</v>
      </c>
      <c r="D4238" s="1"/>
      <c r="E4238" s="1" t="s">
        <v>25150</v>
      </c>
      <c r="F4238" s="1" t="s">
        <v>25151</v>
      </c>
      <c r="G4238" s="1" t="s">
        <v>8638</v>
      </c>
      <c r="H4238" s="1" t="s">
        <v>17450</v>
      </c>
      <c r="I4238" s="1">
        <v>2020.0</v>
      </c>
      <c r="J4238" s="1" t="s">
        <v>8547</v>
      </c>
      <c r="K4238" s="1" t="s">
        <v>886</v>
      </c>
      <c r="L4238" s="1" t="s">
        <v>8501</v>
      </c>
      <c r="M4238" s="1" t="s">
        <v>25152</v>
      </c>
    </row>
    <row r="4239">
      <c r="A4239" s="1" t="s">
        <v>25153</v>
      </c>
      <c r="B4239" s="1" t="s">
        <v>7</v>
      </c>
      <c r="C4239" s="1" t="s">
        <v>4938</v>
      </c>
      <c r="G4239" s="1" t="s">
        <v>8513</v>
      </c>
      <c r="H4239" s="1" t="s">
        <v>12233</v>
      </c>
      <c r="I4239" s="1">
        <v>2016.0</v>
      </c>
      <c r="J4239" s="1" t="s">
        <v>8807</v>
      </c>
      <c r="K4239" s="1" t="s">
        <v>571</v>
      </c>
      <c r="L4239" s="1" t="s">
        <v>9093</v>
      </c>
      <c r="M4239" s="1" t="s">
        <v>25154</v>
      </c>
    </row>
    <row r="4240">
      <c r="A4240" s="1" t="s">
        <v>25155</v>
      </c>
      <c r="B4240" s="1" t="s">
        <v>6</v>
      </c>
      <c r="C4240" s="1" t="s">
        <v>4939</v>
      </c>
      <c r="D4240" s="1"/>
      <c r="E4240" s="1" t="s">
        <v>25156</v>
      </c>
      <c r="F4240" s="1" t="s">
        <v>25157</v>
      </c>
      <c r="G4240" s="1" t="s">
        <v>8545</v>
      </c>
      <c r="H4240" s="1" t="s">
        <v>16391</v>
      </c>
      <c r="I4240" s="1">
        <v>2019.0</v>
      </c>
      <c r="J4240" s="1" t="s">
        <v>8547</v>
      </c>
      <c r="K4240" s="1" t="s">
        <v>1410</v>
      </c>
      <c r="L4240" s="1" t="s">
        <v>8709</v>
      </c>
      <c r="M4240" s="1" t="s">
        <v>25158</v>
      </c>
    </row>
    <row r="4241">
      <c r="A4241" s="1" t="s">
        <v>25159</v>
      </c>
      <c r="B4241" s="1" t="s">
        <v>6</v>
      </c>
      <c r="C4241" s="1" t="s">
        <v>4940</v>
      </c>
      <c r="D4241" s="1"/>
      <c r="E4241" s="1" t="s">
        <v>18175</v>
      </c>
      <c r="F4241" s="1" t="s">
        <v>25160</v>
      </c>
      <c r="G4241" s="1" t="s">
        <v>8545</v>
      </c>
      <c r="H4241" s="1" t="s">
        <v>8980</v>
      </c>
      <c r="I4241" s="1">
        <v>2016.0</v>
      </c>
      <c r="J4241" s="1" t="s">
        <v>8613</v>
      </c>
      <c r="K4241" s="1" t="s">
        <v>567</v>
      </c>
      <c r="L4241" s="1" t="s">
        <v>8724</v>
      </c>
      <c r="M4241" s="1" t="s">
        <v>25161</v>
      </c>
    </row>
    <row r="4242">
      <c r="A4242" s="1" t="s">
        <v>25162</v>
      </c>
      <c r="B4242" s="1" t="s">
        <v>7</v>
      </c>
      <c r="C4242" s="1" t="s">
        <v>4941</v>
      </c>
      <c r="G4242" s="1" t="s">
        <v>9232</v>
      </c>
      <c r="H4242" s="1" t="s">
        <v>8947</v>
      </c>
      <c r="I4242" s="1">
        <v>2019.0</v>
      </c>
      <c r="J4242" s="1" t="s">
        <v>8807</v>
      </c>
      <c r="K4242" s="1" t="s">
        <v>571</v>
      </c>
      <c r="L4242" s="1" t="s">
        <v>9093</v>
      </c>
      <c r="M4242" s="1" t="s">
        <v>25163</v>
      </c>
    </row>
    <row r="4243">
      <c r="A4243" s="1" t="s">
        <v>25164</v>
      </c>
      <c r="B4243" s="1" t="s">
        <v>6</v>
      </c>
      <c r="C4243" s="1" t="s">
        <v>4942</v>
      </c>
      <c r="D4243" s="1"/>
      <c r="E4243" s="1" t="s">
        <v>25165</v>
      </c>
      <c r="F4243" s="1" t="s">
        <v>25166</v>
      </c>
      <c r="G4243" s="1" t="s">
        <v>8545</v>
      </c>
      <c r="H4243" s="1" t="s">
        <v>25167</v>
      </c>
      <c r="I4243" s="1">
        <v>2016.0</v>
      </c>
      <c r="J4243" s="1" t="s">
        <v>15595</v>
      </c>
      <c r="K4243" s="1" t="s">
        <v>610</v>
      </c>
      <c r="L4243" s="1" t="s">
        <v>9104</v>
      </c>
      <c r="M4243" s="1" t="s">
        <v>25168</v>
      </c>
    </row>
    <row r="4244">
      <c r="A4244" s="1" t="s">
        <v>25169</v>
      </c>
      <c r="B4244" s="1" t="s">
        <v>6</v>
      </c>
      <c r="C4244" s="1" t="s">
        <v>4943</v>
      </c>
      <c r="D4244" s="1"/>
      <c r="E4244" s="1" t="s">
        <v>25170</v>
      </c>
      <c r="G4244" s="1" t="s">
        <v>9223</v>
      </c>
      <c r="H4244" s="1" t="s">
        <v>8980</v>
      </c>
      <c r="I4244" s="1">
        <v>2017.0</v>
      </c>
      <c r="J4244" s="1" t="s">
        <v>9260</v>
      </c>
      <c r="K4244" s="1" t="s">
        <v>923</v>
      </c>
      <c r="L4244" s="1" t="s">
        <v>10052</v>
      </c>
      <c r="M4244" s="1" t="s">
        <v>25171</v>
      </c>
    </row>
    <row r="4245">
      <c r="A4245" s="1" t="s">
        <v>25172</v>
      </c>
      <c r="B4245" s="1" t="s">
        <v>7</v>
      </c>
      <c r="C4245" s="1" t="s">
        <v>4944</v>
      </c>
      <c r="D4245" s="1"/>
      <c r="E4245" s="1" t="s">
        <v>25173</v>
      </c>
      <c r="G4245" s="1" t="s">
        <v>8513</v>
      </c>
      <c r="H4245" s="1" t="s">
        <v>10442</v>
      </c>
      <c r="I4245" s="1">
        <v>2020.0</v>
      </c>
      <c r="J4245" s="1" t="s">
        <v>8493</v>
      </c>
      <c r="K4245" s="1" t="s">
        <v>536</v>
      </c>
      <c r="L4245" s="1" t="s">
        <v>10118</v>
      </c>
      <c r="M4245" s="1" t="s">
        <v>25174</v>
      </c>
    </row>
    <row r="4246">
      <c r="A4246" s="1" t="s">
        <v>25175</v>
      </c>
      <c r="B4246" s="1" t="s">
        <v>6</v>
      </c>
      <c r="C4246" s="1" t="s">
        <v>4945</v>
      </c>
      <c r="D4246" s="1"/>
      <c r="E4246" s="1" t="s">
        <v>25176</v>
      </c>
      <c r="F4246" s="1" t="s">
        <v>25177</v>
      </c>
      <c r="G4246" s="1" t="s">
        <v>8513</v>
      </c>
      <c r="H4246" s="1" t="s">
        <v>25178</v>
      </c>
      <c r="I4246" s="1">
        <v>2013.0</v>
      </c>
      <c r="J4246" s="1" t="s">
        <v>8507</v>
      </c>
      <c r="K4246" s="1" t="s">
        <v>645</v>
      </c>
      <c r="L4246" s="1" t="s">
        <v>8691</v>
      </c>
      <c r="M4246" s="1" t="s">
        <v>25179</v>
      </c>
    </row>
    <row r="4247">
      <c r="A4247" s="1" t="s">
        <v>25180</v>
      </c>
      <c r="B4247" s="1" t="s">
        <v>7</v>
      </c>
      <c r="C4247" s="1" t="s">
        <v>4946</v>
      </c>
      <c r="G4247" s="1" t="s">
        <v>8513</v>
      </c>
      <c r="H4247" s="1" t="s">
        <v>8589</v>
      </c>
      <c r="I4247" s="1">
        <v>2018.0</v>
      </c>
      <c r="J4247" s="1" t="s">
        <v>8680</v>
      </c>
      <c r="K4247" s="1" t="s">
        <v>628</v>
      </c>
      <c r="L4247" s="1" t="s">
        <v>8796</v>
      </c>
      <c r="M4247" s="1" t="s">
        <v>25181</v>
      </c>
    </row>
    <row r="4248">
      <c r="A4248" s="1" t="s">
        <v>25182</v>
      </c>
      <c r="B4248" s="1" t="s">
        <v>7</v>
      </c>
      <c r="C4248" s="1" t="s">
        <v>4947</v>
      </c>
      <c r="F4248" s="1" t="s">
        <v>25183</v>
      </c>
      <c r="H4248" s="1" t="s">
        <v>13069</v>
      </c>
      <c r="I4248" s="1">
        <v>2016.0</v>
      </c>
      <c r="J4248" s="1" t="s">
        <v>8613</v>
      </c>
      <c r="K4248" s="1" t="s">
        <v>536</v>
      </c>
      <c r="L4248" s="1" t="s">
        <v>8595</v>
      </c>
      <c r="M4248" s="1" t="s">
        <v>25184</v>
      </c>
    </row>
    <row r="4249">
      <c r="A4249" s="1" t="s">
        <v>25185</v>
      </c>
      <c r="B4249" s="1" t="s">
        <v>6</v>
      </c>
      <c r="C4249" s="1" t="s">
        <v>4948</v>
      </c>
      <c r="D4249" s="1"/>
      <c r="E4249" s="1" t="s">
        <v>25186</v>
      </c>
      <c r="F4249" s="1" t="s">
        <v>25187</v>
      </c>
      <c r="G4249" s="1" t="s">
        <v>9367</v>
      </c>
      <c r="H4249" s="1" t="s">
        <v>9133</v>
      </c>
      <c r="I4249" s="1">
        <v>2018.0</v>
      </c>
      <c r="J4249" s="1" t="s">
        <v>8515</v>
      </c>
      <c r="K4249" s="1" t="s">
        <v>587</v>
      </c>
      <c r="L4249" s="1" t="s">
        <v>16934</v>
      </c>
      <c r="M4249" s="1" t="s">
        <v>25188</v>
      </c>
    </row>
    <row r="4250">
      <c r="A4250" s="1" t="s">
        <v>25189</v>
      </c>
      <c r="B4250" s="1" t="s">
        <v>6</v>
      </c>
      <c r="C4250" s="1" t="s">
        <v>4949</v>
      </c>
      <c r="D4250" s="1"/>
      <c r="E4250" s="1" t="s">
        <v>25190</v>
      </c>
      <c r="F4250" s="1" t="s">
        <v>25191</v>
      </c>
      <c r="G4250" s="1" t="s">
        <v>8545</v>
      </c>
      <c r="H4250" s="1" t="s">
        <v>25192</v>
      </c>
      <c r="I4250" s="1">
        <v>2018.0</v>
      </c>
      <c r="J4250" s="1" t="s">
        <v>8493</v>
      </c>
      <c r="K4250" s="1" t="s">
        <v>896</v>
      </c>
      <c r="L4250" s="1" t="s">
        <v>8590</v>
      </c>
      <c r="M4250" s="1" t="s">
        <v>25193</v>
      </c>
    </row>
    <row r="4251">
      <c r="A4251" s="1" t="s">
        <v>25194</v>
      </c>
      <c r="B4251" s="1" t="s">
        <v>6</v>
      </c>
      <c r="C4251" s="1" t="s">
        <v>4950</v>
      </c>
      <c r="D4251" s="1"/>
      <c r="E4251" s="1" t="s">
        <v>16252</v>
      </c>
      <c r="F4251" s="1" t="s">
        <v>25195</v>
      </c>
      <c r="G4251" s="1" t="s">
        <v>8513</v>
      </c>
      <c r="H4251" s="1" t="s">
        <v>15743</v>
      </c>
      <c r="I4251" s="1">
        <v>2016.0</v>
      </c>
      <c r="J4251" s="1" t="s">
        <v>8515</v>
      </c>
      <c r="K4251" s="1" t="s">
        <v>587</v>
      </c>
      <c r="L4251" s="1" t="s">
        <v>8522</v>
      </c>
      <c r="M4251" s="1" t="s">
        <v>25196</v>
      </c>
    </row>
    <row r="4252">
      <c r="A4252" s="1" t="s">
        <v>25197</v>
      </c>
      <c r="B4252" s="1" t="s">
        <v>6</v>
      </c>
      <c r="C4252" s="1" t="s">
        <v>4951</v>
      </c>
      <c r="D4252" s="1"/>
      <c r="E4252" s="1" t="s">
        <v>10040</v>
      </c>
      <c r="F4252" s="1" t="s">
        <v>25198</v>
      </c>
      <c r="G4252" s="1" t="s">
        <v>8513</v>
      </c>
      <c r="H4252" s="1" t="s">
        <v>10022</v>
      </c>
      <c r="I4252" s="1">
        <v>2002.0</v>
      </c>
      <c r="J4252" s="1" t="s">
        <v>8515</v>
      </c>
      <c r="K4252" s="1" t="s">
        <v>597</v>
      </c>
      <c r="L4252" s="1" t="s">
        <v>8697</v>
      </c>
      <c r="M4252" s="1" t="s">
        <v>25199</v>
      </c>
    </row>
    <row r="4253">
      <c r="A4253" s="1" t="s">
        <v>25200</v>
      </c>
      <c r="B4253" s="1" t="s">
        <v>6</v>
      </c>
      <c r="C4253" s="1" t="s">
        <v>4952</v>
      </c>
      <c r="D4253" s="1"/>
      <c r="E4253" s="1" t="s">
        <v>25201</v>
      </c>
      <c r="F4253" s="1" t="s">
        <v>25202</v>
      </c>
      <c r="G4253" s="1" t="s">
        <v>25203</v>
      </c>
      <c r="H4253" s="1" t="s">
        <v>14022</v>
      </c>
      <c r="I4253" s="1">
        <v>2015.0</v>
      </c>
      <c r="J4253" s="1" t="s">
        <v>8547</v>
      </c>
      <c r="K4253" s="1" t="s">
        <v>582</v>
      </c>
      <c r="L4253" s="1" t="s">
        <v>8663</v>
      </c>
      <c r="M4253" s="1" t="s">
        <v>25204</v>
      </c>
    </row>
    <row r="4254">
      <c r="A4254" s="1" t="s">
        <v>25205</v>
      </c>
      <c r="B4254" s="1" t="s">
        <v>7</v>
      </c>
      <c r="C4254" s="1" t="s">
        <v>4953</v>
      </c>
      <c r="F4254" s="1" t="s">
        <v>25206</v>
      </c>
      <c r="G4254" s="1" t="s">
        <v>8513</v>
      </c>
      <c r="H4254" s="1" t="s">
        <v>10952</v>
      </c>
      <c r="I4254" s="1">
        <v>2020.0</v>
      </c>
      <c r="J4254" s="1" t="s">
        <v>8547</v>
      </c>
      <c r="K4254" s="1" t="s">
        <v>628</v>
      </c>
      <c r="L4254" s="1" t="s">
        <v>19343</v>
      </c>
      <c r="M4254" s="1" t="s">
        <v>25207</v>
      </c>
    </row>
    <row r="4255">
      <c r="A4255" s="1" t="s">
        <v>25208</v>
      </c>
      <c r="B4255" s="1" t="s">
        <v>6</v>
      </c>
      <c r="C4255" s="1" t="s">
        <v>4954</v>
      </c>
      <c r="D4255" s="1"/>
      <c r="E4255" s="1" t="s">
        <v>25209</v>
      </c>
      <c r="F4255" s="1" t="s">
        <v>25210</v>
      </c>
      <c r="G4255" s="1" t="s">
        <v>8513</v>
      </c>
      <c r="H4255" s="1" t="s">
        <v>25211</v>
      </c>
      <c r="I4255" s="1">
        <v>2014.0</v>
      </c>
      <c r="J4255" s="1" t="s">
        <v>9260</v>
      </c>
      <c r="K4255" s="1" t="s">
        <v>528</v>
      </c>
      <c r="L4255" s="1" t="s">
        <v>10469</v>
      </c>
      <c r="M4255" s="1" t="s">
        <v>25212</v>
      </c>
    </row>
    <row r="4256">
      <c r="A4256" s="1" t="s">
        <v>25213</v>
      </c>
      <c r="B4256" s="1" t="s">
        <v>6</v>
      </c>
      <c r="C4256" s="1" t="s">
        <v>4955</v>
      </c>
      <c r="D4256" s="1"/>
      <c r="E4256" s="1" t="s">
        <v>25214</v>
      </c>
      <c r="F4256" s="1" t="s">
        <v>25215</v>
      </c>
      <c r="G4256" s="1" t="s">
        <v>8499</v>
      </c>
      <c r="H4256" s="1" t="s">
        <v>16110</v>
      </c>
      <c r="I4256" s="1">
        <v>2016.0</v>
      </c>
      <c r="J4256" s="1" t="s">
        <v>8493</v>
      </c>
      <c r="K4256" s="1" t="s">
        <v>597</v>
      </c>
      <c r="L4256" s="1" t="s">
        <v>8620</v>
      </c>
      <c r="M4256" s="1" t="s">
        <v>25216</v>
      </c>
    </row>
    <row r="4257">
      <c r="A4257" s="1" t="s">
        <v>25217</v>
      </c>
      <c r="B4257" s="1" t="s">
        <v>6</v>
      </c>
      <c r="C4257" s="1" t="s">
        <v>4956</v>
      </c>
      <c r="D4257" s="1"/>
      <c r="E4257" s="1" t="s">
        <v>25218</v>
      </c>
      <c r="F4257" s="1" t="s">
        <v>25219</v>
      </c>
      <c r="G4257" s="1" t="s">
        <v>8513</v>
      </c>
      <c r="H4257" s="1" t="s">
        <v>13640</v>
      </c>
      <c r="I4257" s="1">
        <v>2015.0</v>
      </c>
      <c r="J4257" s="1" t="s">
        <v>8507</v>
      </c>
      <c r="K4257" s="1" t="s">
        <v>700</v>
      </c>
      <c r="L4257" s="1" t="s">
        <v>19741</v>
      </c>
      <c r="M4257" s="1" t="s">
        <v>25220</v>
      </c>
    </row>
    <row r="4258">
      <c r="A4258" s="1" t="s">
        <v>25221</v>
      </c>
      <c r="B4258" s="1" t="s">
        <v>6</v>
      </c>
      <c r="C4258" s="1" t="s">
        <v>4957</v>
      </c>
      <c r="D4258" s="1"/>
      <c r="E4258" s="1" t="s">
        <v>18204</v>
      </c>
      <c r="F4258" s="1" t="s">
        <v>25222</v>
      </c>
      <c r="H4258" s="1" t="s">
        <v>10596</v>
      </c>
      <c r="I4258" s="1">
        <v>2009.0</v>
      </c>
      <c r="J4258" s="1" t="s">
        <v>8547</v>
      </c>
      <c r="K4258" s="1" t="s">
        <v>597</v>
      </c>
      <c r="L4258" s="1" t="s">
        <v>8772</v>
      </c>
      <c r="M4258" s="1" t="s">
        <v>25223</v>
      </c>
    </row>
    <row r="4259">
      <c r="A4259" s="1" t="s">
        <v>25224</v>
      </c>
      <c r="B4259" s="1" t="s">
        <v>6</v>
      </c>
      <c r="C4259" s="1" t="s">
        <v>4958</v>
      </c>
      <c r="D4259" s="1"/>
      <c r="E4259" s="1" t="s">
        <v>25225</v>
      </c>
      <c r="F4259" s="1" t="s">
        <v>25226</v>
      </c>
      <c r="G4259" s="1" t="s">
        <v>8513</v>
      </c>
      <c r="H4259" s="1" t="s">
        <v>25227</v>
      </c>
      <c r="I4259" s="1">
        <v>2017.0</v>
      </c>
      <c r="J4259" s="1" t="s">
        <v>8493</v>
      </c>
      <c r="K4259" s="1" t="s">
        <v>552</v>
      </c>
      <c r="L4259" s="1" t="s">
        <v>9425</v>
      </c>
      <c r="M4259" s="1" t="s">
        <v>25228</v>
      </c>
    </row>
    <row r="4260">
      <c r="A4260" s="1" t="s">
        <v>25229</v>
      </c>
      <c r="B4260" s="1" t="s">
        <v>7</v>
      </c>
      <c r="C4260" s="1" t="s">
        <v>4959</v>
      </c>
      <c r="D4260" s="1"/>
      <c r="E4260" s="1" t="s">
        <v>25230</v>
      </c>
      <c r="F4260" s="1" t="s">
        <v>25231</v>
      </c>
      <c r="G4260" s="1" t="s">
        <v>8655</v>
      </c>
      <c r="H4260" s="1" t="s">
        <v>25232</v>
      </c>
      <c r="I4260" s="1">
        <v>2018.0</v>
      </c>
      <c r="J4260" s="1" t="s">
        <v>8493</v>
      </c>
      <c r="K4260" s="1" t="s">
        <v>536</v>
      </c>
      <c r="L4260" s="1" t="s">
        <v>8836</v>
      </c>
      <c r="M4260" s="1" t="s">
        <v>25233</v>
      </c>
    </row>
    <row r="4261">
      <c r="A4261" s="1" t="s">
        <v>25234</v>
      </c>
      <c r="B4261" s="1" t="s">
        <v>6</v>
      </c>
      <c r="C4261" s="1" t="s">
        <v>4960</v>
      </c>
      <c r="D4261" s="1"/>
      <c r="E4261" s="1" t="s">
        <v>25235</v>
      </c>
      <c r="F4261" s="1" t="s">
        <v>25236</v>
      </c>
      <c r="G4261" s="1" t="s">
        <v>9478</v>
      </c>
      <c r="H4261" s="1" t="s">
        <v>12535</v>
      </c>
      <c r="I4261" s="1">
        <v>1984.0</v>
      </c>
      <c r="J4261" s="1" t="s">
        <v>8547</v>
      </c>
      <c r="K4261" s="1" t="s">
        <v>694</v>
      </c>
      <c r="L4261" s="1" t="s">
        <v>8709</v>
      </c>
      <c r="M4261" s="1" t="s">
        <v>25237</v>
      </c>
    </row>
    <row r="4262">
      <c r="A4262" s="1" t="s">
        <v>25238</v>
      </c>
      <c r="B4262" s="1" t="s">
        <v>6</v>
      </c>
      <c r="C4262" s="1" t="s">
        <v>4961</v>
      </c>
      <c r="D4262" s="1"/>
      <c r="E4262" s="1" t="s">
        <v>25239</v>
      </c>
      <c r="F4262" s="1" t="s">
        <v>25240</v>
      </c>
      <c r="G4262" s="1" t="s">
        <v>8513</v>
      </c>
      <c r="H4262" s="1" t="s">
        <v>8589</v>
      </c>
      <c r="I4262" s="1">
        <v>2007.0</v>
      </c>
      <c r="J4262" s="1" t="s">
        <v>8515</v>
      </c>
      <c r="K4262" s="1" t="s">
        <v>894</v>
      </c>
      <c r="L4262" s="1" t="s">
        <v>8691</v>
      </c>
      <c r="M4262" s="1" t="s">
        <v>25241</v>
      </c>
    </row>
    <row r="4263">
      <c r="A4263" s="1" t="s">
        <v>25242</v>
      </c>
      <c r="B4263" s="1" t="s">
        <v>7</v>
      </c>
      <c r="C4263" s="1" t="s">
        <v>4962</v>
      </c>
      <c r="F4263" s="1" t="s">
        <v>25243</v>
      </c>
      <c r="G4263" s="1" t="s">
        <v>8672</v>
      </c>
      <c r="H4263" s="1" t="s">
        <v>25244</v>
      </c>
      <c r="I4263" s="1">
        <v>2013.0</v>
      </c>
      <c r="J4263" s="1" t="s">
        <v>8680</v>
      </c>
      <c r="K4263" s="1" t="s">
        <v>571</v>
      </c>
      <c r="L4263" s="1" t="s">
        <v>10380</v>
      </c>
      <c r="M4263" s="1" t="s">
        <v>25245</v>
      </c>
    </row>
    <row r="4264">
      <c r="A4264" s="1" t="s">
        <v>25246</v>
      </c>
      <c r="B4264" s="1" t="s">
        <v>6</v>
      </c>
      <c r="C4264" s="1" t="s">
        <v>4963</v>
      </c>
      <c r="D4264" s="1"/>
      <c r="E4264" s="1" t="s">
        <v>20996</v>
      </c>
      <c r="F4264" s="1" t="s">
        <v>25247</v>
      </c>
      <c r="G4264" s="1" t="s">
        <v>8545</v>
      </c>
      <c r="H4264" s="1" t="s">
        <v>10501</v>
      </c>
      <c r="I4264" s="1">
        <v>2020.0</v>
      </c>
      <c r="J4264" s="1" t="s">
        <v>8493</v>
      </c>
      <c r="K4264" s="1" t="s">
        <v>602</v>
      </c>
      <c r="L4264" s="1" t="s">
        <v>9084</v>
      </c>
      <c r="M4264" s="1" t="s">
        <v>25248</v>
      </c>
    </row>
    <row r="4265">
      <c r="A4265" s="1" t="s">
        <v>25249</v>
      </c>
      <c r="B4265" s="1" t="s">
        <v>6</v>
      </c>
      <c r="C4265" s="1" t="s">
        <v>4964</v>
      </c>
      <c r="D4265" s="1"/>
      <c r="E4265" s="1" t="s">
        <v>25250</v>
      </c>
      <c r="F4265" s="1" t="s">
        <v>25251</v>
      </c>
      <c r="G4265" s="1" t="s">
        <v>8534</v>
      </c>
      <c r="H4265" s="1" t="s">
        <v>9615</v>
      </c>
      <c r="I4265" s="1">
        <v>2012.0</v>
      </c>
      <c r="J4265" s="1" t="s">
        <v>8547</v>
      </c>
      <c r="K4265" s="1" t="s">
        <v>580</v>
      </c>
      <c r="L4265" s="1" t="s">
        <v>8724</v>
      </c>
      <c r="M4265" s="1" t="s">
        <v>25252</v>
      </c>
    </row>
    <row r="4266">
      <c r="A4266" s="1" t="s">
        <v>25253</v>
      </c>
      <c r="B4266" s="1" t="s">
        <v>6</v>
      </c>
      <c r="C4266" s="1" t="s">
        <v>4965</v>
      </c>
      <c r="D4266" s="1"/>
      <c r="E4266" s="1" t="s">
        <v>15679</v>
      </c>
      <c r="F4266" s="1" t="s">
        <v>25254</v>
      </c>
      <c r="G4266" s="1" t="s">
        <v>8545</v>
      </c>
      <c r="H4266" s="1" t="s">
        <v>25255</v>
      </c>
      <c r="I4266" s="1">
        <v>2017.0</v>
      </c>
      <c r="J4266" s="1" t="s">
        <v>8515</v>
      </c>
      <c r="K4266" s="1" t="s">
        <v>976</v>
      </c>
      <c r="L4266" s="1" t="s">
        <v>8709</v>
      </c>
      <c r="M4266" s="1" t="s">
        <v>25256</v>
      </c>
    </row>
    <row r="4267">
      <c r="A4267" s="1" t="s">
        <v>25257</v>
      </c>
      <c r="B4267" s="1" t="s">
        <v>6</v>
      </c>
      <c r="C4267" s="1" t="s">
        <v>4966</v>
      </c>
      <c r="D4267" s="1"/>
      <c r="E4267" s="1" t="s">
        <v>24507</v>
      </c>
      <c r="F4267" s="1" t="s">
        <v>25258</v>
      </c>
      <c r="G4267" s="1" t="s">
        <v>25259</v>
      </c>
      <c r="H4267" s="1" t="s">
        <v>12081</v>
      </c>
      <c r="I4267" s="1">
        <v>2016.0</v>
      </c>
      <c r="J4267" s="1" t="s">
        <v>8493</v>
      </c>
      <c r="K4267" s="1" t="s">
        <v>700</v>
      </c>
      <c r="L4267" s="1" t="s">
        <v>8620</v>
      </c>
      <c r="M4267" s="1" t="s">
        <v>25260</v>
      </c>
    </row>
    <row r="4268">
      <c r="A4268" s="1" t="s">
        <v>25261</v>
      </c>
      <c r="B4268" s="1" t="s">
        <v>6</v>
      </c>
      <c r="C4268" s="1" t="s">
        <v>4967</v>
      </c>
      <c r="D4268" s="1"/>
      <c r="E4268" s="1" t="s">
        <v>25262</v>
      </c>
      <c r="F4268" s="1" t="s">
        <v>25263</v>
      </c>
      <c r="G4268" s="1" t="s">
        <v>25264</v>
      </c>
      <c r="H4268" s="1" t="s">
        <v>25265</v>
      </c>
      <c r="I4268" s="1">
        <v>2015.0</v>
      </c>
      <c r="J4268" s="1" t="s">
        <v>8493</v>
      </c>
      <c r="K4268" s="1" t="s">
        <v>584</v>
      </c>
      <c r="L4268" s="1" t="s">
        <v>8620</v>
      </c>
      <c r="M4268" s="1" t="s">
        <v>25266</v>
      </c>
    </row>
    <row r="4269">
      <c r="A4269" s="1" t="s">
        <v>25267</v>
      </c>
      <c r="B4269" s="1" t="s">
        <v>6</v>
      </c>
      <c r="C4269" s="1" t="s">
        <v>4968</v>
      </c>
      <c r="D4269" s="1"/>
      <c r="E4269" s="1" t="s">
        <v>25268</v>
      </c>
      <c r="F4269" s="1" t="s">
        <v>25269</v>
      </c>
      <c r="G4269" s="1" t="s">
        <v>8513</v>
      </c>
      <c r="H4269" s="1" t="s">
        <v>13224</v>
      </c>
      <c r="I4269" s="1">
        <v>2020.0</v>
      </c>
      <c r="J4269" s="1" t="s">
        <v>8547</v>
      </c>
      <c r="K4269" s="1" t="s">
        <v>700</v>
      </c>
      <c r="L4269" s="1" t="s">
        <v>9656</v>
      </c>
      <c r="M4269" s="1" t="s">
        <v>25270</v>
      </c>
    </row>
    <row r="4270">
      <c r="A4270" s="1" t="s">
        <v>25271</v>
      </c>
      <c r="B4270" s="1" t="s">
        <v>6</v>
      </c>
      <c r="C4270" s="1" t="s">
        <v>4969</v>
      </c>
      <c r="D4270" s="1"/>
      <c r="E4270" s="1" t="s">
        <v>10002</v>
      </c>
      <c r="F4270" s="1" t="s">
        <v>25272</v>
      </c>
      <c r="G4270" s="1" t="s">
        <v>8527</v>
      </c>
      <c r="H4270" s="1" t="s">
        <v>8729</v>
      </c>
      <c r="I4270" s="1">
        <v>2015.0</v>
      </c>
      <c r="J4270" s="1" t="s">
        <v>8547</v>
      </c>
      <c r="K4270" s="1" t="s">
        <v>890</v>
      </c>
      <c r="L4270" s="1" t="s">
        <v>8501</v>
      </c>
      <c r="M4270" s="1" t="s">
        <v>25273</v>
      </c>
    </row>
    <row r="4271">
      <c r="A4271" s="1" t="s">
        <v>25274</v>
      </c>
      <c r="B4271" s="1" t="s">
        <v>6</v>
      </c>
      <c r="C4271" s="1" t="s">
        <v>4970</v>
      </c>
      <c r="D4271" s="1"/>
      <c r="E4271" s="1" t="s">
        <v>23517</v>
      </c>
      <c r="F4271" s="1" t="s">
        <v>25275</v>
      </c>
      <c r="G4271" s="1" t="s">
        <v>8513</v>
      </c>
      <c r="H4271" s="1" t="s">
        <v>8892</v>
      </c>
      <c r="I4271" s="1">
        <v>2012.0</v>
      </c>
      <c r="J4271" s="1" t="s">
        <v>8515</v>
      </c>
      <c r="K4271" s="1" t="s">
        <v>896</v>
      </c>
      <c r="L4271" s="1" t="s">
        <v>8948</v>
      </c>
      <c r="M4271" s="1" t="s">
        <v>25276</v>
      </c>
    </row>
    <row r="4272">
      <c r="A4272" s="1" t="s">
        <v>25277</v>
      </c>
      <c r="B4272" s="1" t="s">
        <v>6</v>
      </c>
      <c r="C4272" s="1" t="s">
        <v>4971</v>
      </c>
      <c r="D4272" s="1"/>
      <c r="E4272" s="1" t="s">
        <v>25278</v>
      </c>
      <c r="F4272" s="1" t="s">
        <v>25279</v>
      </c>
      <c r="G4272" s="1" t="s">
        <v>8513</v>
      </c>
      <c r="H4272" s="1" t="s">
        <v>9336</v>
      </c>
      <c r="I4272" s="1">
        <v>2017.0</v>
      </c>
      <c r="J4272" s="1" t="s">
        <v>8507</v>
      </c>
      <c r="K4272" s="1" t="s">
        <v>662</v>
      </c>
      <c r="L4272" s="1" t="s">
        <v>8948</v>
      </c>
      <c r="M4272" s="1" t="s">
        <v>25280</v>
      </c>
    </row>
    <row r="4273">
      <c r="A4273" s="1" t="s">
        <v>25281</v>
      </c>
      <c r="B4273" s="1" t="s">
        <v>6</v>
      </c>
      <c r="C4273" s="1" t="s">
        <v>4972</v>
      </c>
      <c r="D4273" s="1"/>
      <c r="E4273" s="1" t="s">
        <v>25282</v>
      </c>
      <c r="F4273" s="1" t="s">
        <v>25283</v>
      </c>
      <c r="G4273" s="1" t="s">
        <v>8545</v>
      </c>
      <c r="H4273" s="1" t="s">
        <v>8980</v>
      </c>
      <c r="I4273" s="1">
        <v>2012.0</v>
      </c>
      <c r="J4273" s="1" t="s">
        <v>8547</v>
      </c>
      <c r="K4273" s="1" t="s">
        <v>869</v>
      </c>
      <c r="L4273" s="1" t="s">
        <v>8873</v>
      </c>
      <c r="M4273" s="1" t="s">
        <v>25284</v>
      </c>
    </row>
    <row r="4274">
      <c r="A4274" s="1" t="s">
        <v>25285</v>
      </c>
      <c r="B4274" s="1" t="s">
        <v>6</v>
      </c>
      <c r="C4274" s="1" t="s">
        <v>4973</v>
      </c>
      <c r="D4274" s="1"/>
      <c r="E4274" s="1" t="s">
        <v>25286</v>
      </c>
      <c r="F4274" s="1" t="s">
        <v>25287</v>
      </c>
      <c r="G4274" s="1" t="s">
        <v>11428</v>
      </c>
      <c r="H4274" s="1" t="s">
        <v>8679</v>
      </c>
      <c r="I4274" s="1">
        <v>2019.0</v>
      </c>
      <c r="J4274" s="1" t="s">
        <v>8547</v>
      </c>
      <c r="K4274" s="1" t="s">
        <v>803</v>
      </c>
      <c r="L4274" s="1" t="s">
        <v>8772</v>
      </c>
      <c r="M4274" s="1" t="s">
        <v>25288</v>
      </c>
    </row>
    <row r="4275">
      <c r="A4275" s="1" t="s">
        <v>25289</v>
      </c>
      <c r="B4275" s="1" t="s">
        <v>6</v>
      </c>
      <c r="C4275" s="1" t="s">
        <v>4974</v>
      </c>
      <c r="D4275" s="1"/>
      <c r="E4275" s="1" t="s">
        <v>14070</v>
      </c>
      <c r="F4275" s="1" t="s">
        <v>25290</v>
      </c>
      <c r="G4275" s="1" t="s">
        <v>8545</v>
      </c>
      <c r="H4275" s="1" t="s">
        <v>9017</v>
      </c>
      <c r="I4275" s="1">
        <v>2004.0</v>
      </c>
      <c r="J4275" s="1" t="s">
        <v>8613</v>
      </c>
      <c r="K4275" s="1" t="s">
        <v>978</v>
      </c>
      <c r="L4275" s="1" t="s">
        <v>8772</v>
      </c>
      <c r="M4275" s="1" t="s">
        <v>25291</v>
      </c>
    </row>
    <row r="4276">
      <c r="A4276" s="1" t="s">
        <v>25292</v>
      </c>
      <c r="B4276" s="1" t="s">
        <v>6</v>
      </c>
      <c r="C4276" s="1" t="s">
        <v>4975</v>
      </c>
      <c r="D4276" s="1"/>
      <c r="E4276" s="1" t="s">
        <v>9889</v>
      </c>
      <c r="F4276" s="1" t="s">
        <v>25293</v>
      </c>
      <c r="G4276" s="1" t="s">
        <v>8545</v>
      </c>
      <c r="H4276" s="1" t="s">
        <v>9298</v>
      </c>
      <c r="I4276" s="1">
        <v>1989.0</v>
      </c>
      <c r="J4276" s="1" t="s">
        <v>8547</v>
      </c>
      <c r="K4276" s="1" t="s">
        <v>1103</v>
      </c>
      <c r="L4276" s="1" t="s">
        <v>8626</v>
      </c>
      <c r="M4276" s="1" t="s">
        <v>25294</v>
      </c>
    </row>
    <row r="4277">
      <c r="A4277" s="1" t="s">
        <v>25295</v>
      </c>
      <c r="B4277" s="1" t="s">
        <v>6</v>
      </c>
      <c r="C4277" s="1" t="s">
        <v>4976</v>
      </c>
      <c r="D4277" s="1"/>
      <c r="E4277" s="1" t="s">
        <v>25296</v>
      </c>
      <c r="F4277" s="1" t="s">
        <v>25297</v>
      </c>
      <c r="G4277" s="1" t="s">
        <v>10496</v>
      </c>
      <c r="H4277" s="1" t="s">
        <v>14755</v>
      </c>
      <c r="I4277" s="1">
        <v>2006.0</v>
      </c>
      <c r="J4277" s="1" t="s">
        <v>8613</v>
      </c>
      <c r="K4277" s="1" t="s">
        <v>803</v>
      </c>
      <c r="L4277" s="1" t="s">
        <v>13772</v>
      </c>
      <c r="M4277" s="1" t="s">
        <v>25298</v>
      </c>
    </row>
    <row r="4278">
      <c r="A4278" s="1" t="s">
        <v>25299</v>
      </c>
      <c r="B4278" s="1" t="s">
        <v>6</v>
      </c>
      <c r="C4278" s="1" t="s">
        <v>4977</v>
      </c>
      <c r="D4278" s="1"/>
      <c r="E4278" s="1" t="s">
        <v>25300</v>
      </c>
      <c r="F4278" s="1" t="s">
        <v>25301</v>
      </c>
      <c r="G4278" s="1" t="s">
        <v>8545</v>
      </c>
      <c r="H4278" s="1" t="s">
        <v>13483</v>
      </c>
      <c r="I4278" s="1">
        <v>2012.0</v>
      </c>
      <c r="J4278" s="1" t="s">
        <v>8493</v>
      </c>
      <c r="K4278" s="1" t="s">
        <v>717</v>
      </c>
      <c r="L4278" s="1" t="s">
        <v>8620</v>
      </c>
      <c r="M4278" s="1" t="s">
        <v>25302</v>
      </c>
    </row>
    <row r="4279">
      <c r="A4279" s="1" t="s">
        <v>25303</v>
      </c>
      <c r="B4279" s="1" t="s">
        <v>6</v>
      </c>
      <c r="C4279" s="1" t="s">
        <v>4978</v>
      </c>
      <c r="D4279" s="1"/>
      <c r="E4279" s="1" t="s">
        <v>9876</v>
      </c>
      <c r="F4279" s="1" t="s">
        <v>25304</v>
      </c>
      <c r="G4279" s="1" t="s">
        <v>8545</v>
      </c>
      <c r="H4279" s="1" t="s">
        <v>10268</v>
      </c>
      <c r="I4279" s="1">
        <v>2014.0</v>
      </c>
      <c r="J4279" s="1" t="s">
        <v>8493</v>
      </c>
      <c r="K4279" s="1" t="s">
        <v>602</v>
      </c>
      <c r="L4279" s="1" t="s">
        <v>8772</v>
      </c>
      <c r="M4279" s="1" t="s">
        <v>25305</v>
      </c>
    </row>
    <row r="4280">
      <c r="A4280" s="1" t="s">
        <v>25306</v>
      </c>
      <c r="B4280" s="1" t="s">
        <v>6</v>
      </c>
      <c r="C4280" s="1" t="s">
        <v>4979</v>
      </c>
      <c r="D4280" s="1"/>
      <c r="E4280" s="1" t="s">
        <v>25307</v>
      </c>
      <c r="F4280" s="1" t="s">
        <v>25308</v>
      </c>
      <c r="G4280" s="1" t="s">
        <v>8545</v>
      </c>
      <c r="H4280" s="1" t="s">
        <v>13115</v>
      </c>
      <c r="I4280" s="1">
        <v>2003.0</v>
      </c>
      <c r="J4280" s="1" t="s">
        <v>8547</v>
      </c>
      <c r="K4280" s="1" t="s">
        <v>685</v>
      </c>
      <c r="L4280" s="1" t="s">
        <v>8772</v>
      </c>
      <c r="M4280" s="1" t="s">
        <v>25309</v>
      </c>
    </row>
    <row r="4281">
      <c r="A4281" s="1" t="s">
        <v>25310</v>
      </c>
      <c r="B4281" s="1" t="s">
        <v>6</v>
      </c>
      <c r="C4281" s="1" t="s">
        <v>4980</v>
      </c>
      <c r="D4281" s="1"/>
      <c r="E4281" s="1" t="s">
        <v>16421</v>
      </c>
      <c r="F4281" s="1" t="s">
        <v>25311</v>
      </c>
      <c r="G4281" s="1" t="s">
        <v>8545</v>
      </c>
      <c r="H4281" s="1" t="s">
        <v>9793</v>
      </c>
      <c r="I4281" s="1">
        <v>2008.0</v>
      </c>
      <c r="J4281" s="1" t="s">
        <v>8493</v>
      </c>
      <c r="K4281" s="1" t="s">
        <v>662</v>
      </c>
      <c r="L4281" s="1" t="s">
        <v>8501</v>
      </c>
      <c r="M4281" s="1" t="s">
        <v>25312</v>
      </c>
    </row>
    <row r="4282">
      <c r="A4282" s="1" t="s">
        <v>25313</v>
      </c>
      <c r="B4282" s="1" t="s">
        <v>6</v>
      </c>
      <c r="C4282" s="1" t="s">
        <v>4981</v>
      </c>
      <c r="D4282" s="1"/>
      <c r="E4282" s="1" t="s">
        <v>25314</v>
      </c>
      <c r="F4282" s="1" t="s">
        <v>25315</v>
      </c>
      <c r="G4282" s="1" t="s">
        <v>10496</v>
      </c>
      <c r="H4282" s="1" t="s">
        <v>10741</v>
      </c>
      <c r="I4282" s="1">
        <v>2018.0</v>
      </c>
      <c r="J4282" s="1" t="s">
        <v>8493</v>
      </c>
      <c r="K4282" s="1" t="s">
        <v>584</v>
      </c>
      <c r="L4282" s="1" t="s">
        <v>8508</v>
      </c>
      <c r="M4282" s="1" t="s">
        <v>25316</v>
      </c>
    </row>
    <row r="4283">
      <c r="A4283" s="1" t="s">
        <v>25317</v>
      </c>
      <c r="B4283" s="1" t="s">
        <v>6</v>
      </c>
      <c r="C4283" s="1" t="s">
        <v>4982</v>
      </c>
      <c r="D4283" s="1"/>
      <c r="E4283" s="1" t="s">
        <v>25318</v>
      </c>
      <c r="F4283" s="1" t="s">
        <v>25319</v>
      </c>
      <c r="G4283" s="1" t="s">
        <v>8545</v>
      </c>
      <c r="H4283" s="1" t="s">
        <v>9793</v>
      </c>
      <c r="I4283" s="1">
        <v>2014.0</v>
      </c>
      <c r="J4283" s="1" t="s">
        <v>8547</v>
      </c>
      <c r="K4283" s="1" t="s">
        <v>1166</v>
      </c>
      <c r="L4283" s="1" t="s">
        <v>9215</v>
      </c>
      <c r="M4283" s="1" t="s">
        <v>25320</v>
      </c>
    </row>
    <row r="4284">
      <c r="A4284" s="1" t="s">
        <v>25321</v>
      </c>
      <c r="B4284" s="1" t="s">
        <v>6</v>
      </c>
      <c r="C4284" s="1" t="s">
        <v>4983</v>
      </c>
      <c r="D4284" s="1"/>
      <c r="E4284" s="1" t="s">
        <v>25322</v>
      </c>
      <c r="F4284" s="1" t="s">
        <v>25323</v>
      </c>
      <c r="G4284" s="1" t="s">
        <v>8777</v>
      </c>
      <c r="H4284" s="1" t="s">
        <v>9414</v>
      </c>
      <c r="I4284" s="1">
        <v>2014.0</v>
      </c>
      <c r="J4284" s="1" t="s">
        <v>9260</v>
      </c>
      <c r="K4284" s="1" t="s">
        <v>750</v>
      </c>
      <c r="L4284" s="1" t="s">
        <v>9272</v>
      </c>
      <c r="M4284" s="1" t="s">
        <v>25324</v>
      </c>
    </row>
    <row r="4285">
      <c r="A4285" s="1" t="s">
        <v>25325</v>
      </c>
      <c r="B4285" s="1" t="s">
        <v>6</v>
      </c>
      <c r="C4285" s="1" t="s">
        <v>4984</v>
      </c>
      <c r="D4285" s="1"/>
      <c r="E4285" s="1" t="s">
        <v>25326</v>
      </c>
      <c r="F4285" s="1" t="s">
        <v>25327</v>
      </c>
      <c r="G4285" s="1" t="s">
        <v>8513</v>
      </c>
      <c r="H4285" s="1" t="s">
        <v>10075</v>
      </c>
      <c r="I4285" s="1">
        <v>2014.0</v>
      </c>
      <c r="J4285" s="1" t="s">
        <v>9260</v>
      </c>
      <c r="K4285" s="1" t="s">
        <v>563</v>
      </c>
      <c r="L4285" s="1" t="s">
        <v>9104</v>
      </c>
      <c r="M4285" s="1" t="s">
        <v>25328</v>
      </c>
    </row>
    <row r="4286">
      <c r="A4286" s="1" t="s">
        <v>25329</v>
      </c>
      <c r="B4286" s="1" t="s">
        <v>6</v>
      </c>
      <c r="C4286" s="1" t="s">
        <v>4985</v>
      </c>
      <c r="D4286" s="1"/>
      <c r="E4286" s="1" t="s">
        <v>19553</v>
      </c>
      <c r="F4286" s="1" t="s">
        <v>25330</v>
      </c>
      <c r="G4286" s="1" t="s">
        <v>8545</v>
      </c>
      <c r="H4286" s="1" t="s">
        <v>10212</v>
      </c>
      <c r="I4286" s="1">
        <v>1987.0</v>
      </c>
      <c r="J4286" s="1" t="s">
        <v>8547</v>
      </c>
      <c r="K4286" s="1" t="s">
        <v>1082</v>
      </c>
      <c r="L4286" s="1" t="s">
        <v>10323</v>
      </c>
      <c r="M4286" s="1" t="s">
        <v>25331</v>
      </c>
    </row>
    <row r="4287">
      <c r="A4287" s="1" t="s">
        <v>25332</v>
      </c>
      <c r="B4287" s="1" t="s">
        <v>6</v>
      </c>
      <c r="C4287" s="1" t="s">
        <v>4986</v>
      </c>
      <c r="D4287" s="1"/>
      <c r="E4287" s="1" t="s">
        <v>25333</v>
      </c>
      <c r="F4287" s="1" t="s">
        <v>25334</v>
      </c>
      <c r="G4287" s="1" t="s">
        <v>8545</v>
      </c>
      <c r="H4287" s="1" t="s">
        <v>8552</v>
      </c>
      <c r="I4287" s="1">
        <v>2017.0</v>
      </c>
      <c r="J4287" s="1" t="s">
        <v>8493</v>
      </c>
      <c r="K4287" s="1" t="s">
        <v>565</v>
      </c>
      <c r="L4287" s="1" t="s">
        <v>8709</v>
      </c>
      <c r="M4287" s="1" t="s">
        <v>25335</v>
      </c>
    </row>
    <row r="4288">
      <c r="A4288" s="1" t="s">
        <v>25336</v>
      </c>
      <c r="B4288" s="1" t="s">
        <v>6</v>
      </c>
      <c r="C4288" s="1" t="s">
        <v>4987</v>
      </c>
      <c r="D4288" s="1"/>
      <c r="E4288" s="1" t="s">
        <v>25337</v>
      </c>
      <c r="F4288" s="1" t="s">
        <v>25338</v>
      </c>
      <c r="G4288" s="1" t="s">
        <v>8545</v>
      </c>
      <c r="H4288" s="1" t="s">
        <v>8980</v>
      </c>
      <c r="I4288" s="1">
        <v>2011.0</v>
      </c>
      <c r="J4288" s="1" t="s">
        <v>8547</v>
      </c>
      <c r="K4288" s="1" t="s">
        <v>1204</v>
      </c>
      <c r="L4288" s="1" t="s">
        <v>8873</v>
      </c>
      <c r="M4288" s="1" t="s">
        <v>25339</v>
      </c>
    </row>
    <row r="4289">
      <c r="A4289" s="1" t="s">
        <v>25340</v>
      </c>
      <c r="B4289" s="1" t="s">
        <v>7</v>
      </c>
      <c r="C4289" s="1" t="s">
        <v>4988</v>
      </c>
      <c r="F4289" s="1" t="s">
        <v>25341</v>
      </c>
      <c r="G4289" s="1" t="s">
        <v>8611</v>
      </c>
      <c r="H4289" s="1" t="s">
        <v>8965</v>
      </c>
      <c r="I4289" s="1">
        <v>2017.0</v>
      </c>
      <c r="J4289" s="1" t="s">
        <v>8493</v>
      </c>
      <c r="K4289" s="1" t="s">
        <v>628</v>
      </c>
      <c r="L4289" s="1" t="s">
        <v>14017</v>
      </c>
      <c r="M4289" s="1" t="s">
        <v>25342</v>
      </c>
    </row>
    <row r="4290">
      <c r="A4290" s="1" t="s">
        <v>25343</v>
      </c>
      <c r="B4290" s="1" t="s">
        <v>7</v>
      </c>
      <c r="C4290" s="1" t="s">
        <v>4989</v>
      </c>
      <c r="G4290" s="1" t="s">
        <v>8513</v>
      </c>
      <c r="H4290" s="1" t="s">
        <v>9762</v>
      </c>
      <c r="I4290" s="1">
        <v>2018.0</v>
      </c>
      <c r="J4290" s="1" t="s">
        <v>8493</v>
      </c>
      <c r="K4290" s="1" t="s">
        <v>536</v>
      </c>
      <c r="L4290" s="1" t="s">
        <v>8852</v>
      </c>
      <c r="M4290" s="1" t="s">
        <v>25344</v>
      </c>
    </row>
    <row r="4291">
      <c r="A4291" s="1" t="s">
        <v>25345</v>
      </c>
      <c r="B4291" s="1" t="s">
        <v>6</v>
      </c>
      <c r="C4291" s="1" t="s">
        <v>4990</v>
      </c>
      <c r="D4291" s="1"/>
      <c r="E4291" s="1" t="s">
        <v>18216</v>
      </c>
      <c r="F4291" s="1" t="s">
        <v>25346</v>
      </c>
      <c r="G4291" s="1" t="s">
        <v>8513</v>
      </c>
      <c r="H4291" s="1" t="s">
        <v>11516</v>
      </c>
      <c r="I4291" s="1">
        <v>2019.0</v>
      </c>
      <c r="J4291" s="1" t="s">
        <v>8515</v>
      </c>
      <c r="K4291" s="1" t="s">
        <v>803</v>
      </c>
      <c r="L4291" s="1" t="s">
        <v>8691</v>
      </c>
      <c r="M4291" s="1" t="s">
        <v>25347</v>
      </c>
    </row>
    <row r="4292">
      <c r="A4292" s="1" t="s">
        <v>25348</v>
      </c>
      <c r="B4292" s="1" t="s">
        <v>6</v>
      </c>
      <c r="C4292" s="1" t="s">
        <v>4991</v>
      </c>
      <c r="D4292" s="1"/>
      <c r="E4292" s="1" t="s">
        <v>12998</v>
      </c>
      <c r="F4292" s="1" t="s">
        <v>25349</v>
      </c>
      <c r="G4292" s="1" t="s">
        <v>8513</v>
      </c>
      <c r="H4292" s="1" t="s">
        <v>8619</v>
      </c>
      <c r="I4292" s="1">
        <v>2007.0</v>
      </c>
      <c r="J4292" s="1" t="s">
        <v>8645</v>
      </c>
      <c r="K4292" s="1" t="s">
        <v>1034</v>
      </c>
      <c r="L4292" s="1" t="s">
        <v>22047</v>
      </c>
      <c r="M4292" s="1" t="s">
        <v>25350</v>
      </c>
    </row>
    <row r="4293">
      <c r="A4293" s="1" t="s">
        <v>25351</v>
      </c>
      <c r="B4293" s="1" t="s">
        <v>6</v>
      </c>
      <c r="C4293" s="1" t="s">
        <v>4992</v>
      </c>
      <c r="G4293" s="1" t="s">
        <v>8513</v>
      </c>
      <c r="H4293" s="1" t="s">
        <v>9655</v>
      </c>
      <c r="I4293" s="1">
        <v>2020.0</v>
      </c>
      <c r="J4293" s="1" t="s">
        <v>8493</v>
      </c>
      <c r="K4293" s="1" t="s">
        <v>597</v>
      </c>
      <c r="L4293" s="1" t="s">
        <v>8646</v>
      </c>
      <c r="M4293" s="1" t="s">
        <v>25352</v>
      </c>
    </row>
    <row r="4294">
      <c r="A4294" s="1" t="s">
        <v>25353</v>
      </c>
      <c r="B4294" s="1" t="s">
        <v>7</v>
      </c>
      <c r="C4294" s="1" t="s">
        <v>4993</v>
      </c>
      <c r="G4294" s="1" t="s">
        <v>8513</v>
      </c>
      <c r="H4294" s="1" t="s">
        <v>25354</v>
      </c>
      <c r="I4294" s="1">
        <v>2017.0</v>
      </c>
      <c r="J4294" s="1" t="s">
        <v>8493</v>
      </c>
      <c r="K4294" s="1" t="s">
        <v>628</v>
      </c>
      <c r="L4294" s="1" t="s">
        <v>8852</v>
      </c>
      <c r="M4294" s="1" t="s">
        <v>25355</v>
      </c>
    </row>
    <row r="4295">
      <c r="A4295" s="1" t="s">
        <v>25356</v>
      </c>
      <c r="B4295" s="1" t="s">
        <v>7</v>
      </c>
      <c r="C4295" s="1" t="s">
        <v>4994</v>
      </c>
      <c r="F4295" s="1" t="s">
        <v>25357</v>
      </c>
      <c r="G4295" s="1" t="s">
        <v>9297</v>
      </c>
      <c r="H4295" s="1" t="s">
        <v>12081</v>
      </c>
      <c r="I4295" s="1">
        <v>2015.0</v>
      </c>
      <c r="J4295" s="1" t="s">
        <v>8613</v>
      </c>
      <c r="K4295" s="1" t="s">
        <v>536</v>
      </c>
      <c r="L4295" s="1" t="s">
        <v>8717</v>
      </c>
      <c r="M4295" s="1" t="s">
        <v>25358</v>
      </c>
    </row>
    <row r="4296">
      <c r="A4296" s="1" t="s">
        <v>25359</v>
      </c>
      <c r="B4296" s="1" t="s">
        <v>6</v>
      </c>
      <c r="C4296" s="1" t="s">
        <v>4995</v>
      </c>
      <c r="D4296" s="1"/>
      <c r="E4296" s="1" t="s">
        <v>25360</v>
      </c>
      <c r="F4296" s="1" t="s">
        <v>25361</v>
      </c>
      <c r="G4296" s="1" t="s">
        <v>8545</v>
      </c>
      <c r="H4296" s="1" t="s">
        <v>9917</v>
      </c>
      <c r="I4296" s="1">
        <v>2019.0</v>
      </c>
      <c r="J4296" s="1" t="s">
        <v>8547</v>
      </c>
      <c r="K4296" s="1" t="s">
        <v>582</v>
      </c>
      <c r="L4296" s="1" t="s">
        <v>8620</v>
      </c>
      <c r="M4296" s="1" t="s">
        <v>25362</v>
      </c>
    </row>
    <row r="4297">
      <c r="A4297" s="1" t="s">
        <v>25363</v>
      </c>
      <c r="B4297" s="1" t="s">
        <v>6</v>
      </c>
      <c r="C4297" s="1" t="s">
        <v>4996</v>
      </c>
      <c r="D4297" s="1"/>
      <c r="E4297" s="1" t="s">
        <v>25364</v>
      </c>
      <c r="F4297" s="1" t="s">
        <v>25365</v>
      </c>
      <c r="G4297" s="1" t="s">
        <v>9545</v>
      </c>
      <c r="H4297" s="1" t="s">
        <v>12435</v>
      </c>
      <c r="I4297" s="1">
        <v>2013.0</v>
      </c>
      <c r="J4297" s="1" t="s">
        <v>8547</v>
      </c>
      <c r="K4297" s="1" t="s">
        <v>599</v>
      </c>
      <c r="L4297" s="1" t="s">
        <v>8709</v>
      </c>
      <c r="M4297" s="1" t="s">
        <v>25366</v>
      </c>
    </row>
    <row r="4298">
      <c r="A4298" s="1" t="s">
        <v>25367</v>
      </c>
      <c r="B4298" s="1" t="s">
        <v>6</v>
      </c>
      <c r="C4298" s="1" t="s">
        <v>4997</v>
      </c>
      <c r="D4298" s="1"/>
      <c r="E4298" s="1" t="s">
        <v>25368</v>
      </c>
      <c r="F4298" s="1" t="s">
        <v>25369</v>
      </c>
      <c r="G4298" s="1" t="s">
        <v>8513</v>
      </c>
      <c r="H4298" s="1" t="s">
        <v>19360</v>
      </c>
      <c r="I4298" s="1">
        <v>2017.0</v>
      </c>
      <c r="J4298" s="1" t="s">
        <v>8547</v>
      </c>
      <c r="K4298" s="1" t="s">
        <v>694</v>
      </c>
      <c r="L4298" s="1" t="s">
        <v>8607</v>
      </c>
      <c r="M4298" s="1" t="s">
        <v>25370</v>
      </c>
    </row>
    <row r="4299">
      <c r="A4299" s="1" t="s">
        <v>25371</v>
      </c>
      <c r="B4299" s="1" t="s">
        <v>7</v>
      </c>
      <c r="C4299" s="1" t="s">
        <v>4998</v>
      </c>
      <c r="F4299" s="1" t="s">
        <v>25372</v>
      </c>
      <c r="G4299" s="1" t="s">
        <v>8722</v>
      </c>
      <c r="H4299" s="1" t="s">
        <v>25373</v>
      </c>
      <c r="I4299" s="1">
        <v>2017.0</v>
      </c>
      <c r="J4299" s="1" t="s">
        <v>8613</v>
      </c>
      <c r="K4299" s="1" t="s">
        <v>571</v>
      </c>
      <c r="L4299" s="1" t="s">
        <v>10380</v>
      </c>
      <c r="M4299" s="1" t="s">
        <v>25374</v>
      </c>
    </row>
    <row r="4300">
      <c r="A4300" s="1" t="s">
        <v>25375</v>
      </c>
      <c r="B4300" s="1" t="s">
        <v>6</v>
      </c>
      <c r="C4300" s="1" t="s">
        <v>4999</v>
      </c>
      <c r="D4300" s="1"/>
      <c r="E4300" s="1" t="s">
        <v>25094</v>
      </c>
      <c r="F4300" s="1" t="s">
        <v>25376</v>
      </c>
      <c r="G4300" s="1" t="s">
        <v>25377</v>
      </c>
      <c r="H4300" s="1" t="s">
        <v>12379</v>
      </c>
      <c r="I4300" s="1">
        <v>2018.0</v>
      </c>
      <c r="J4300" s="1" t="s">
        <v>8493</v>
      </c>
      <c r="K4300" s="1" t="s">
        <v>886</v>
      </c>
      <c r="L4300" s="1" t="s">
        <v>22195</v>
      </c>
      <c r="M4300" s="1" t="s">
        <v>25378</v>
      </c>
    </row>
    <row r="4301">
      <c r="A4301" s="1" t="s">
        <v>25379</v>
      </c>
      <c r="B4301" s="1" t="s">
        <v>6</v>
      </c>
      <c r="C4301" s="1" t="s">
        <v>5000</v>
      </c>
      <c r="D4301" s="1"/>
      <c r="E4301" s="1" t="s">
        <v>25380</v>
      </c>
      <c r="F4301" s="1" t="s">
        <v>25381</v>
      </c>
      <c r="G4301" s="1" t="s">
        <v>8499</v>
      </c>
      <c r="H4301" s="1" t="s">
        <v>10921</v>
      </c>
      <c r="I4301" s="1">
        <v>2020.0</v>
      </c>
      <c r="J4301" s="1" t="s">
        <v>8493</v>
      </c>
      <c r="K4301" s="1" t="s">
        <v>645</v>
      </c>
      <c r="L4301" s="1" t="s">
        <v>8724</v>
      </c>
      <c r="M4301" s="1" t="s">
        <v>25382</v>
      </c>
    </row>
    <row r="4302">
      <c r="A4302" s="1" t="s">
        <v>25383</v>
      </c>
      <c r="B4302" s="1" t="s">
        <v>6</v>
      </c>
      <c r="C4302" s="1" t="s">
        <v>5001</v>
      </c>
      <c r="D4302" s="1"/>
      <c r="E4302" s="1" t="s">
        <v>25384</v>
      </c>
      <c r="F4302" s="1" t="s">
        <v>25385</v>
      </c>
      <c r="G4302" s="1" t="s">
        <v>8513</v>
      </c>
      <c r="H4302" s="1" t="s">
        <v>8540</v>
      </c>
      <c r="I4302" s="1">
        <v>1962.0</v>
      </c>
      <c r="J4302" s="1" t="s">
        <v>8613</v>
      </c>
      <c r="K4302" s="1" t="s">
        <v>2440</v>
      </c>
      <c r="L4302" s="1" t="s">
        <v>9305</v>
      </c>
      <c r="M4302" s="1" t="s">
        <v>25386</v>
      </c>
    </row>
    <row r="4303">
      <c r="A4303" s="1" t="s">
        <v>25387</v>
      </c>
      <c r="B4303" s="1" t="s">
        <v>6</v>
      </c>
      <c r="C4303" s="1" t="s">
        <v>5002</v>
      </c>
      <c r="D4303" s="1"/>
      <c r="E4303" s="1" t="s">
        <v>25388</v>
      </c>
      <c r="G4303" s="1" t="s">
        <v>8545</v>
      </c>
      <c r="H4303" s="1" t="s">
        <v>9869</v>
      </c>
      <c r="I4303" s="1">
        <v>2015.0</v>
      </c>
      <c r="J4303" s="1" t="s">
        <v>8493</v>
      </c>
      <c r="K4303" s="1" t="s">
        <v>890</v>
      </c>
      <c r="L4303" s="1" t="s">
        <v>8663</v>
      </c>
      <c r="M4303" s="1" t="s">
        <v>25389</v>
      </c>
    </row>
    <row r="4304">
      <c r="A4304" s="1" t="s">
        <v>25390</v>
      </c>
      <c r="B4304" s="1" t="s">
        <v>6</v>
      </c>
      <c r="C4304" s="1" t="s">
        <v>5003</v>
      </c>
      <c r="D4304" s="1"/>
      <c r="E4304" s="1" t="s">
        <v>9649</v>
      </c>
      <c r="F4304" s="1" t="s">
        <v>25391</v>
      </c>
      <c r="G4304" s="1" t="s">
        <v>9545</v>
      </c>
      <c r="H4304" s="1" t="s">
        <v>12786</v>
      </c>
      <c r="I4304" s="1">
        <v>2010.0</v>
      </c>
      <c r="J4304" s="1" t="s">
        <v>8547</v>
      </c>
      <c r="K4304" s="1" t="s">
        <v>587</v>
      </c>
      <c r="L4304" s="1" t="s">
        <v>9784</v>
      </c>
      <c r="M4304" s="1" t="s">
        <v>25392</v>
      </c>
    </row>
    <row r="4305">
      <c r="A4305" s="1" t="s">
        <v>25393</v>
      </c>
      <c r="B4305" s="1" t="s">
        <v>7</v>
      </c>
      <c r="C4305" s="1" t="s">
        <v>5004</v>
      </c>
      <c r="F4305" s="1" t="s">
        <v>25394</v>
      </c>
      <c r="G4305" s="1" t="s">
        <v>8672</v>
      </c>
      <c r="H4305" s="1" t="s">
        <v>25395</v>
      </c>
      <c r="I4305" s="1">
        <v>2012.0</v>
      </c>
      <c r="J4305" s="1" t="s">
        <v>8613</v>
      </c>
      <c r="K4305" s="1" t="s">
        <v>571</v>
      </c>
      <c r="L4305" s="1" t="s">
        <v>10380</v>
      </c>
      <c r="M4305" s="1" t="s">
        <v>25396</v>
      </c>
    </row>
    <row r="4306">
      <c r="A4306" s="1" t="s">
        <v>25397</v>
      </c>
      <c r="B4306" s="1" t="s">
        <v>6</v>
      </c>
      <c r="C4306" s="1" t="s">
        <v>5005</v>
      </c>
      <c r="D4306" s="1"/>
      <c r="E4306" s="1" t="s">
        <v>25398</v>
      </c>
      <c r="F4306" s="1" t="s">
        <v>25399</v>
      </c>
      <c r="G4306" s="1" t="s">
        <v>8672</v>
      </c>
      <c r="H4306" s="1" t="s">
        <v>25395</v>
      </c>
      <c r="I4306" s="1">
        <v>2010.0</v>
      </c>
      <c r="J4306" s="1" t="s">
        <v>8613</v>
      </c>
      <c r="K4306" s="1" t="s">
        <v>532</v>
      </c>
      <c r="L4306" s="1" t="s">
        <v>9104</v>
      </c>
      <c r="M4306" s="1" t="s">
        <v>25400</v>
      </c>
    </row>
    <row r="4307">
      <c r="A4307" s="1" t="s">
        <v>25401</v>
      </c>
      <c r="B4307" s="1" t="s">
        <v>6</v>
      </c>
      <c r="C4307" s="1" t="s">
        <v>5006</v>
      </c>
      <c r="D4307" s="1"/>
      <c r="E4307" s="1" t="s">
        <v>25402</v>
      </c>
      <c r="F4307" s="1" t="s">
        <v>25402</v>
      </c>
      <c r="G4307" s="1" t="s">
        <v>8611</v>
      </c>
      <c r="H4307" s="1" t="s">
        <v>19418</v>
      </c>
      <c r="I4307" s="1">
        <v>2016.0</v>
      </c>
      <c r="J4307" s="1" t="s">
        <v>8547</v>
      </c>
      <c r="K4307" s="1" t="s">
        <v>573</v>
      </c>
      <c r="L4307" s="1" t="s">
        <v>8663</v>
      </c>
      <c r="M4307" s="1" t="s">
        <v>25403</v>
      </c>
    </row>
    <row r="4308">
      <c r="A4308" s="1" t="s">
        <v>25404</v>
      </c>
      <c r="B4308" s="1" t="s">
        <v>6</v>
      </c>
      <c r="C4308" s="1" t="s">
        <v>5007</v>
      </c>
      <c r="D4308" s="1"/>
      <c r="E4308" s="1" t="s">
        <v>25405</v>
      </c>
      <c r="F4308" s="1" t="s">
        <v>25406</v>
      </c>
      <c r="G4308" s="1" t="s">
        <v>8722</v>
      </c>
      <c r="H4308" s="1" t="s">
        <v>12081</v>
      </c>
      <c r="I4308" s="1">
        <v>2015.0</v>
      </c>
      <c r="J4308" s="1" t="s">
        <v>8493</v>
      </c>
      <c r="K4308" s="1" t="s">
        <v>597</v>
      </c>
      <c r="L4308" s="1" t="s">
        <v>9215</v>
      </c>
      <c r="M4308" s="1" t="s">
        <v>25407</v>
      </c>
    </row>
    <row r="4309">
      <c r="A4309" s="1" t="s">
        <v>25408</v>
      </c>
      <c r="B4309" s="1" t="s">
        <v>6</v>
      </c>
      <c r="C4309" s="1" t="s">
        <v>5008</v>
      </c>
      <c r="D4309" s="1"/>
      <c r="E4309" s="1" t="s">
        <v>25409</v>
      </c>
      <c r="F4309" s="1" t="s">
        <v>25410</v>
      </c>
      <c r="G4309" s="1" t="s">
        <v>8545</v>
      </c>
      <c r="H4309" s="1" t="s">
        <v>10966</v>
      </c>
      <c r="I4309" s="1">
        <v>2018.0</v>
      </c>
      <c r="J4309" s="1" t="s">
        <v>8547</v>
      </c>
      <c r="K4309" s="1" t="s">
        <v>673</v>
      </c>
      <c r="L4309" s="1" t="s">
        <v>8590</v>
      </c>
      <c r="M4309" s="1" t="s">
        <v>25411</v>
      </c>
    </row>
    <row r="4310">
      <c r="A4310" s="1" t="s">
        <v>25412</v>
      </c>
      <c r="B4310" s="1" t="s">
        <v>6</v>
      </c>
      <c r="C4310" s="1" t="s">
        <v>5009</v>
      </c>
      <c r="D4310" s="1"/>
      <c r="E4310" s="1" t="s">
        <v>8617</v>
      </c>
      <c r="F4310" s="1" t="s">
        <v>25413</v>
      </c>
      <c r="G4310" s="1" t="s">
        <v>8545</v>
      </c>
      <c r="H4310" s="1" t="s">
        <v>17381</v>
      </c>
      <c r="I4310" s="1">
        <v>2005.0</v>
      </c>
      <c r="J4310" s="1" t="s">
        <v>8613</v>
      </c>
      <c r="K4310" s="1" t="s">
        <v>685</v>
      </c>
      <c r="L4310" s="1" t="s">
        <v>8620</v>
      </c>
      <c r="M4310" s="1" t="s">
        <v>25414</v>
      </c>
    </row>
    <row r="4311">
      <c r="A4311" s="1" t="s">
        <v>25415</v>
      </c>
      <c r="B4311" s="1" t="s">
        <v>7</v>
      </c>
      <c r="C4311" s="1" t="s">
        <v>5010</v>
      </c>
      <c r="F4311" s="1" t="s">
        <v>25416</v>
      </c>
      <c r="G4311" s="1" t="s">
        <v>8655</v>
      </c>
      <c r="H4311" s="1" t="s">
        <v>22737</v>
      </c>
      <c r="I4311" s="1">
        <v>2019.0</v>
      </c>
      <c r="J4311" s="1" t="s">
        <v>8547</v>
      </c>
      <c r="K4311" s="1" t="s">
        <v>536</v>
      </c>
      <c r="L4311" s="1" t="s">
        <v>11281</v>
      </c>
      <c r="M4311" s="1" t="s">
        <v>25417</v>
      </c>
    </row>
    <row r="4312">
      <c r="A4312" s="1" t="s">
        <v>25418</v>
      </c>
      <c r="B4312" s="1" t="s">
        <v>6</v>
      </c>
      <c r="C4312" s="1" t="s">
        <v>5011</v>
      </c>
      <c r="D4312" s="1"/>
      <c r="E4312" s="1" t="s">
        <v>25419</v>
      </c>
      <c r="F4312" s="1" t="s">
        <v>25420</v>
      </c>
      <c r="G4312" s="1" t="s">
        <v>8513</v>
      </c>
      <c r="H4312" s="1" t="s">
        <v>9579</v>
      </c>
      <c r="I4312" s="1">
        <v>2017.0</v>
      </c>
      <c r="J4312" s="1" t="s">
        <v>8547</v>
      </c>
      <c r="K4312" s="1" t="s">
        <v>538</v>
      </c>
      <c r="L4312" s="1" t="s">
        <v>10881</v>
      </c>
      <c r="M4312" s="1" t="s">
        <v>25421</v>
      </c>
    </row>
    <row r="4313">
      <c r="A4313" s="1" t="s">
        <v>25422</v>
      </c>
      <c r="B4313" s="1" t="s">
        <v>7</v>
      </c>
      <c r="C4313" s="1" t="s">
        <v>5012</v>
      </c>
      <c r="F4313" s="1" t="s">
        <v>25423</v>
      </c>
      <c r="G4313" s="1" t="s">
        <v>9297</v>
      </c>
      <c r="H4313" s="1" t="s">
        <v>9917</v>
      </c>
      <c r="I4313" s="1">
        <v>2017.0</v>
      </c>
      <c r="J4313" s="1" t="s">
        <v>8493</v>
      </c>
      <c r="K4313" s="1" t="s">
        <v>536</v>
      </c>
      <c r="L4313" s="1" t="s">
        <v>11385</v>
      </c>
      <c r="M4313" s="1" t="s">
        <v>25424</v>
      </c>
    </row>
    <row r="4314">
      <c r="A4314" s="1" t="s">
        <v>25425</v>
      </c>
      <c r="B4314" s="1" t="s">
        <v>7</v>
      </c>
      <c r="C4314" s="1" t="s">
        <v>5013</v>
      </c>
      <c r="F4314" s="1" t="s">
        <v>25426</v>
      </c>
      <c r="G4314" s="1" t="s">
        <v>8575</v>
      </c>
      <c r="H4314" s="1" t="s">
        <v>14608</v>
      </c>
      <c r="I4314" s="1">
        <v>2019.0</v>
      </c>
      <c r="J4314" s="1" t="s">
        <v>8547</v>
      </c>
      <c r="K4314" s="1" t="s">
        <v>536</v>
      </c>
      <c r="L4314" s="1" t="s">
        <v>8717</v>
      </c>
      <c r="M4314" s="1" t="s">
        <v>25427</v>
      </c>
    </row>
    <row r="4315">
      <c r="A4315" s="1" t="s">
        <v>25428</v>
      </c>
      <c r="B4315" s="1" t="s">
        <v>6</v>
      </c>
      <c r="C4315" s="1" t="s">
        <v>5014</v>
      </c>
      <c r="D4315" s="1"/>
      <c r="E4315" s="1" t="s">
        <v>20943</v>
      </c>
      <c r="F4315" s="1" t="s">
        <v>25429</v>
      </c>
      <c r="G4315" s="1" t="s">
        <v>8534</v>
      </c>
      <c r="H4315" s="1" t="s">
        <v>9049</v>
      </c>
      <c r="I4315" s="1">
        <v>2013.0</v>
      </c>
      <c r="J4315" s="1" t="s">
        <v>8547</v>
      </c>
      <c r="K4315" s="1" t="s">
        <v>576</v>
      </c>
      <c r="L4315" s="1" t="s">
        <v>8724</v>
      </c>
      <c r="M4315" s="1" t="s">
        <v>25430</v>
      </c>
    </row>
    <row r="4316">
      <c r="A4316" s="1" t="s">
        <v>25431</v>
      </c>
      <c r="B4316" s="1" t="s">
        <v>6</v>
      </c>
      <c r="C4316" s="1" t="s">
        <v>5015</v>
      </c>
      <c r="D4316" s="1"/>
      <c r="E4316" s="1" t="s">
        <v>25432</v>
      </c>
      <c r="F4316" s="1" t="s">
        <v>25433</v>
      </c>
      <c r="G4316" s="1" t="s">
        <v>8513</v>
      </c>
      <c r="H4316" s="1" t="s">
        <v>20426</v>
      </c>
      <c r="I4316" s="1">
        <v>2016.0</v>
      </c>
      <c r="J4316" s="1" t="s">
        <v>8515</v>
      </c>
      <c r="K4316" s="1" t="s">
        <v>717</v>
      </c>
      <c r="L4316" s="1" t="s">
        <v>9425</v>
      </c>
      <c r="M4316" s="1" t="s">
        <v>25434</v>
      </c>
    </row>
    <row r="4317">
      <c r="A4317" s="1" t="s">
        <v>25435</v>
      </c>
      <c r="B4317" s="1" t="s">
        <v>6</v>
      </c>
      <c r="C4317" s="1" t="s">
        <v>5016</v>
      </c>
      <c r="D4317" s="1"/>
      <c r="E4317" s="1" t="s">
        <v>9649</v>
      </c>
      <c r="F4317" s="1" t="s">
        <v>25436</v>
      </c>
      <c r="G4317" s="1" t="s">
        <v>9545</v>
      </c>
      <c r="H4317" s="1" t="s">
        <v>9651</v>
      </c>
      <c r="I4317" s="1">
        <v>2017.0</v>
      </c>
      <c r="J4317" s="1" t="s">
        <v>8547</v>
      </c>
      <c r="K4317" s="1" t="s">
        <v>671</v>
      </c>
      <c r="L4317" s="1" t="s">
        <v>8709</v>
      </c>
      <c r="M4317" s="1" t="s">
        <v>25437</v>
      </c>
    </row>
    <row r="4318">
      <c r="A4318" s="1" t="s">
        <v>25438</v>
      </c>
      <c r="B4318" s="1" t="s">
        <v>6</v>
      </c>
      <c r="C4318" s="1" t="s">
        <v>5017</v>
      </c>
      <c r="D4318" s="1"/>
      <c r="E4318" s="1" t="s">
        <v>25439</v>
      </c>
      <c r="F4318" s="1" t="s">
        <v>25440</v>
      </c>
      <c r="G4318" s="1" t="s">
        <v>8672</v>
      </c>
      <c r="H4318" s="1" t="s">
        <v>8932</v>
      </c>
      <c r="I4318" s="1">
        <v>2015.0</v>
      </c>
      <c r="J4318" s="1" t="s">
        <v>8493</v>
      </c>
      <c r="K4318" s="1" t="s">
        <v>552</v>
      </c>
      <c r="L4318" s="1" t="s">
        <v>8697</v>
      </c>
      <c r="M4318" s="1" t="s">
        <v>25441</v>
      </c>
    </row>
    <row r="4319">
      <c r="A4319" s="1" t="s">
        <v>25442</v>
      </c>
      <c r="B4319" s="1" t="s">
        <v>7</v>
      </c>
      <c r="C4319" s="1" t="s">
        <v>5018</v>
      </c>
      <c r="F4319" s="1" t="s">
        <v>25443</v>
      </c>
      <c r="G4319" s="1" t="s">
        <v>8655</v>
      </c>
      <c r="H4319" s="1" t="s">
        <v>8912</v>
      </c>
      <c r="I4319" s="1">
        <v>2019.0</v>
      </c>
      <c r="J4319" s="1" t="s">
        <v>8547</v>
      </c>
      <c r="K4319" s="1" t="s">
        <v>571</v>
      </c>
      <c r="L4319" s="1" t="s">
        <v>8836</v>
      </c>
      <c r="M4319" s="1" t="s">
        <v>25444</v>
      </c>
    </row>
    <row r="4320">
      <c r="A4320" s="1" t="s">
        <v>25445</v>
      </c>
      <c r="B4320" s="1" t="s">
        <v>6</v>
      </c>
      <c r="C4320" s="1" t="s">
        <v>5019</v>
      </c>
      <c r="D4320" s="1"/>
      <c r="E4320" s="1" t="s">
        <v>25446</v>
      </c>
      <c r="F4320" s="1" t="s">
        <v>25447</v>
      </c>
      <c r="G4320" s="1" t="s">
        <v>8545</v>
      </c>
      <c r="H4320" s="1" t="s">
        <v>8980</v>
      </c>
      <c r="I4320" s="1">
        <v>2011.0</v>
      </c>
      <c r="J4320" s="1" t="s">
        <v>8547</v>
      </c>
      <c r="K4320" s="1" t="s">
        <v>569</v>
      </c>
      <c r="L4320" s="1" t="s">
        <v>9930</v>
      </c>
      <c r="M4320" s="1" t="s">
        <v>25448</v>
      </c>
    </row>
    <row r="4321">
      <c r="A4321" s="1" t="s">
        <v>25449</v>
      </c>
      <c r="B4321" s="1" t="s">
        <v>6</v>
      </c>
      <c r="C4321" s="1" t="s">
        <v>5020</v>
      </c>
      <c r="D4321" s="1"/>
      <c r="E4321" s="1" t="s">
        <v>25450</v>
      </c>
      <c r="F4321" s="1" t="s">
        <v>25451</v>
      </c>
      <c r="G4321" s="1" t="s">
        <v>9043</v>
      </c>
      <c r="H4321" s="1" t="s">
        <v>14584</v>
      </c>
      <c r="I4321" s="1">
        <v>2007.0</v>
      </c>
      <c r="J4321" s="1" t="s">
        <v>8547</v>
      </c>
      <c r="K4321" s="1" t="s">
        <v>552</v>
      </c>
      <c r="L4321" s="1" t="s">
        <v>8724</v>
      </c>
      <c r="M4321" s="1" t="s">
        <v>25452</v>
      </c>
    </row>
    <row r="4322">
      <c r="A4322" s="1" t="s">
        <v>25453</v>
      </c>
      <c r="B4322" s="1" t="s">
        <v>6</v>
      </c>
      <c r="C4322" s="1" t="s">
        <v>5021</v>
      </c>
      <c r="D4322" s="1"/>
      <c r="E4322" s="1" t="s">
        <v>25454</v>
      </c>
      <c r="F4322" s="1" t="s">
        <v>25455</v>
      </c>
      <c r="G4322" s="1" t="s">
        <v>8513</v>
      </c>
      <c r="H4322" s="1" t="s">
        <v>8521</v>
      </c>
      <c r="I4322" s="1">
        <v>1991.0</v>
      </c>
      <c r="J4322" s="1" t="s">
        <v>8515</v>
      </c>
      <c r="K4322" s="1" t="s">
        <v>582</v>
      </c>
      <c r="L4322" s="1" t="s">
        <v>8522</v>
      </c>
      <c r="M4322" s="1" t="s">
        <v>25456</v>
      </c>
    </row>
    <row r="4323">
      <c r="A4323" s="1" t="s">
        <v>25457</v>
      </c>
      <c r="B4323" s="1" t="s">
        <v>6</v>
      </c>
      <c r="C4323" s="1" t="s">
        <v>5022</v>
      </c>
      <c r="D4323" s="1"/>
      <c r="E4323" s="1" t="s">
        <v>25458</v>
      </c>
      <c r="F4323" s="1" t="s">
        <v>25459</v>
      </c>
      <c r="G4323" s="1" t="s">
        <v>25460</v>
      </c>
      <c r="H4323" s="1" t="s">
        <v>9708</v>
      </c>
      <c r="I4323" s="1">
        <v>2017.0</v>
      </c>
      <c r="J4323" s="1" t="s">
        <v>8547</v>
      </c>
      <c r="K4323" s="1" t="s">
        <v>540</v>
      </c>
      <c r="L4323" s="1" t="s">
        <v>8620</v>
      </c>
      <c r="M4323" s="1" t="s">
        <v>25461</v>
      </c>
    </row>
    <row r="4324">
      <c r="A4324" s="1" t="s">
        <v>25462</v>
      </c>
      <c r="B4324" s="1" t="s">
        <v>7</v>
      </c>
      <c r="C4324" s="1" t="s">
        <v>5023</v>
      </c>
      <c r="F4324" s="1" t="s">
        <v>25463</v>
      </c>
      <c r="H4324" s="1" t="s">
        <v>11547</v>
      </c>
      <c r="I4324" s="1">
        <v>2020.0</v>
      </c>
      <c r="J4324" s="1" t="s">
        <v>8547</v>
      </c>
      <c r="K4324" s="1" t="s">
        <v>536</v>
      </c>
      <c r="L4324" s="1" t="s">
        <v>8836</v>
      </c>
      <c r="M4324" s="1" t="s">
        <v>25464</v>
      </c>
    </row>
    <row r="4325">
      <c r="A4325" s="1" t="s">
        <v>25465</v>
      </c>
      <c r="B4325" s="1" t="s">
        <v>6</v>
      </c>
      <c r="C4325" s="1" t="s">
        <v>5024</v>
      </c>
      <c r="D4325" s="1"/>
      <c r="E4325" s="1" t="s">
        <v>25466</v>
      </c>
      <c r="F4325" s="1" t="s">
        <v>25467</v>
      </c>
      <c r="G4325" s="1" t="s">
        <v>8661</v>
      </c>
      <c r="H4325" s="1" t="s">
        <v>9244</v>
      </c>
      <c r="I4325" s="1">
        <v>2015.0</v>
      </c>
      <c r="K4325" s="1" t="s">
        <v>879</v>
      </c>
      <c r="L4325" s="1" t="s">
        <v>8522</v>
      </c>
      <c r="M4325" s="1" t="s">
        <v>25468</v>
      </c>
    </row>
    <row r="4326">
      <c r="A4326" s="1" t="s">
        <v>25469</v>
      </c>
      <c r="B4326" s="1" t="s">
        <v>6</v>
      </c>
      <c r="C4326" s="1" t="s">
        <v>5025</v>
      </c>
      <c r="D4326" s="1"/>
      <c r="E4326" s="1" t="s">
        <v>17957</v>
      </c>
      <c r="F4326" s="1" t="s">
        <v>25470</v>
      </c>
      <c r="G4326" s="1" t="s">
        <v>8534</v>
      </c>
      <c r="H4326" s="1" t="s">
        <v>10596</v>
      </c>
      <c r="I4326" s="1">
        <v>2012.0</v>
      </c>
      <c r="J4326" s="1" t="s">
        <v>8493</v>
      </c>
      <c r="K4326" s="1" t="s">
        <v>569</v>
      </c>
      <c r="L4326" s="1" t="s">
        <v>8709</v>
      </c>
      <c r="M4326" s="1" t="s">
        <v>25471</v>
      </c>
    </row>
    <row r="4327">
      <c r="A4327" s="1" t="s">
        <v>25472</v>
      </c>
      <c r="B4327" s="1" t="s">
        <v>7</v>
      </c>
      <c r="C4327" s="1" t="s">
        <v>5026</v>
      </c>
      <c r="F4327" s="1" t="s">
        <v>25473</v>
      </c>
      <c r="G4327" s="1" t="s">
        <v>8611</v>
      </c>
      <c r="H4327" s="1" t="s">
        <v>20656</v>
      </c>
      <c r="I4327" s="1">
        <v>2017.0</v>
      </c>
      <c r="J4327" s="1" t="s">
        <v>8613</v>
      </c>
      <c r="K4327" s="1" t="s">
        <v>536</v>
      </c>
      <c r="L4327" s="1" t="s">
        <v>8821</v>
      </c>
      <c r="M4327" s="1" t="s">
        <v>25474</v>
      </c>
    </row>
    <row r="4328">
      <c r="A4328" s="1" t="s">
        <v>25475</v>
      </c>
      <c r="B4328" s="1" t="s">
        <v>7</v>
      </c>
      <c r="C4328" s="1" t="s">
        <v>5027</v>
      </c>
      <c r="F4328" s="1" t="s">
        <v>25476</v>
      </c>
      <c r="G4328" s="1" t="s">
        <v>8638</v>
      </c>
      <c r="H4328" s="1" t="s">
        <v>8594</v>
      </c>
      <c r="I4328" s="1">
        <v>2019.0</v>
      </c>
      <c r="J4328" s="1" t="s">
        <v>8493</v>
      </c>
      <c r="K4328" s="1" t="s">
        <v>536</v>
      </c>
      <c r="L4328" s="1" t="s">
        <v>8788</v>
      </c>
      <c r="M4328" s="1" t="s">
        <v>25477</v>
      </c>
    </row>
    <row r="4329">
      <c r="A4329" s="1" t="s">
        <v>25478</v>
      </c>
      <c r="B4329" s="1" t="s">
        <v>6</v>
      </c>
      <c r="C4329" s="1" t="s">
        <v>5028</v>
      </c>
      <c r="D4329" s="1"/>
      <c r="E4329" s="1" t="s">
        <v>25479</v>
      </c>
      <c r="F4329" s="1" t="s">
        <v>25480</v>
      </c>
      <c r="G4329" s="1" t="s">
        <v>25481</v>
      </c>
      <c r="H4329" s="1" t="s">
        <v>8985</v>
      </c>
      <c r="I4329" s="1">
        <v>2016.0</v>
      </c>
      <c r="J4329" s="1" t="s">
        <v>8515</v>
      </c>
      <c r="K4329" s="1" t="s">
        <v>758</v>
      </c>
      <c r="L4329" s="1" t="s">
        <v>8709</v>
      </c>
      <c r="M4329" s="1" t="s">
        <v>25482</v>
      </c>
    </row>
    <row r="4330">
      <c r="A4330" s="1" t="s">
        <v>25483</v>
      </c>
      <c r="B4330" s="1" t="s">
        <v>7</v>
      </c>
      <c r="C4330" s="1" t="s">
        <v>5029</v>
      </c>
      <c r="F4330" s="1" t="s">
        <v>25484</v>
      </c>
      <c r="H4330" s="1" t="s">
        <v>9185</v>
      </c>
      <c r="I4330" s="1">
        <v>2017.0</v>
      </c>
      <c r="J4330" s="1" t="s">
        <v>8547</v>
      </c>
      <c r="K4330" s="1" t="s">
        <v>536</v>
      </c>
      <c r="L4330" s="1" t="s">
        <v>17883</v>
      </c>
      <c r="M4330" s="1" t="s">
        <v>25485</v>
      </c>
    </row>
    <row r="4331">
      <c r="A4331" s="1" t="s">
        <v>25486</v>
      </c>
      <c r="B4331" s="1" t="s">
        <v>7</v>
      </c>
      <c r="C4331" s="1" t="s">
        <v>5030</v>
      </c>
      <c r="F4331" s="1" t="s">
        <v>25487</v>
      </c>
      <c r="G4331" s="1" t="s">
        <v>8655</v>
      </c>
      <c r="H4331" s="1" t="s">
        <v>9006</v>
      </c>
      <c r="I4331" s="1">
        <v>2016.0</v>
      </c>
      <c r="J4331" s="1" t="s">
        <v>8613</v>
      </c>
      <c r="K4331" s="1" t="s">
        <v>536</v>
      </c>
      <c r="L4331" s="1" t="s">
        <v>9550</v>
      </c>
      <c r="M4331" s="1" t="s">
        <v>25488</v>
      </c>
    </row>
    <row r="4332">
      <c r="A4332" s="1" t="s">
        <v>25489</v>
      </c>
      <c r="B4332" s="1" t="s">
        <v>6</v>
      </c>
      <c r="C4332" s="1" t="s">
        <v>5031</v>
      </c>
      <c r="D4332" s="1"/>
      <c r="E4332" s="1" t="s">
        <v>25490</v>
      </c>
      <c r="F4332" s="1" t="s">
        <v>25491</v>
      </c>
      <c r="G4332" s="1" t="s">
        <v>9356</v>
      </c>
      <c r="H4332" s="1" t="s">
        <v>8980</v>
      </c>
      <c r="I4332" s="1">
        <v>2018.0</v>
      </c>
      <c r="J4332" s="1" t="s">
        <v>8807</v>
      </c>
      <c r="K4332" s="1" t="s">
        <v>616</v>
      </c>
      <c r="L4332" s="1" t="s">
        <v>9272</v>
      </c>
      <c r="M4332" s="1" t="s">
        <v>25492</v>
      </c>
    </row>
    <row r="4333">
      <c r="A4333" s="1" t="s">
        <v>25493</v>
      </c>
      <c r="B4333" s="1" t="s">
        <v>6</v>
      </c>
      <c r="C4333" s="1" t="s">
        <v>5032</v>
      </c>
      <c r="D4333" s="1"/>
      <c r="E4333" s="1" t="s">
        <v>25494</v>
      </c>
      <c r="F4333" s="1" t="s">
        <v>25495</v>
      </c>
      <c r="G4333" s="1" t="s">
        <v>9356</v>
      </c>
      <c r="H4333" s="1" t="s">
        <v>11389</v>
      </c>
      <c r="I4333" s="1">
        <v>2015.0</v>
      </c>
      <c r="J4333" s="1" t="s">
        <v>8807</v>
      </c>
      <c r="K4333" s="1" t="s">
        <v>1116</v>
      </c>
      <c r="L4333" s="1" t="s">
        <v>9104</v>
      </c>
      <c r="M4333" s="1" t="s">
        <v>25496</v>
      </c>
    </row>
    <row r="4334">
      <c r="A4334" s="1" t="s">
        <v>25497</v>
      </c>
      <c r="B4334" s="1" t="s">
        <v>6</v>
      </c>
      <c r="C4334" s="1" t="s">
        <v>5033</v>
      </c>
      <c r="D4334" s="1"/>
      <c r="E4334" s="1" t="s">
        <v>25490</v>
      </c>
      <c r="F4334" s="1" t="s">
        <v>25498</v>
      </c>
      <c r="G4334" s="1" t="s">
        <v>9356</v>
      </c>
      <c r="H4334" s="1" t="s">
        <v>12081</v>
      </c>
      <c r="I4334" s="1">
        <v>2016.0</v>
      </c>
      <c r="J4334" s="1" t="s">
        <v>9076</v>
      </c>
      <c r="K4334" s="1" t="s">
        <v>1288</v>
      </c>
      <c r="L4334" s="1" t="s">
        <v>9104</v>
      </c>
      <c r="M4334" s="1" t="s">
        <v>25499</v>
      </c>
    </row>
    <row r="4335">
      <c r="A4335" s="1" t="s">
        <v>25500</v>
      </c>
      <c r="B4335" s="1" t="s">
        <v>6</v>
      </c>
      <c r="C4335" s="1" t="s">
        <v>5034</v>
      </c>
      <c r="D4335" s="1"/>
      <c r="E4335" s="1" t="s">
        <v>25501</v>
      </c>
      <c r="F4335" s="1" t="s">
        <v>25502</v>
      </c>
      <c r="G4335" s="1" t="s">
        <v>9356</v>
      </c>
      <c r="H4335" s="1" t="s">
        <v>25503</v>
      </c>
      <c r="I4335" s="1">
        <v>2014.0</v>
      </c>
      <c r="J4335" s="1" t="s">
        <v>8807</v>
      </c>
      <c r="K4335" s="1" t="s">
        <v>1288</v>
      </c>
      <c r="L4335" s="1" t="s">
        <v>9104</v>
      </c>
      <c r="M4335" s="1" t="s">
        <v>25504</v>
      </c>
    </row>
    <row r="4336">
      <c r="A4336" s="1" t="s">
        <v>25505</v>
      </c>
      <c r="B4336" s="1" t="s">
        <v>6</v>
      </c>
      <c r="C4336" s="1" t="s">
        <v>5035</v>
      </c>
      <c r="D4336" s="1"/>
      <c r="E4336" s="1" t="s">
        <v>25490</v>
      </c>
      <c r="F4336" s="1" t="s">
        <v>25506</v>
      </c>
      <c r="G4336" s="1" t="s">
        <v>9356</v>
      </c>
      <c r="H4336" s="1" t="s">
        <v>8980</v>
      </c>
      <c r="I4336" s="1">
        <v>2018.0</v>
      </c>
      <c r="J4336" s="1" t="s">
        <v>8807</v>
      </c>
      <c r="K4336" s="1" t="s">
        <v>616</v>
      </c>
      <c r="L4336" s="1" t="s">
        <v>9272</v>
      </c>
      <c r="M4336" s="1" t="s">
        <v>25507</v>
      </c>
    </row>
    <row r="4337">
      <c r="A4337" s="1" t="s">
        <v>25508</v>
      </c>
      <c r="B4337" s="1" t="s">
        <v>6</v>
      </c>
      <c r="C4337" s="1" t="s">
        <v>5036</v>
      </c>
      <c r="D4337" s="1"/>
      <c r="E4337" s="1" t="s">
        <v>25509</v>
      </c>
      <c r="F4337" s="1" t="s">
        <v>25510</v>
      </c>
      <c r="G4337" s="1" t="s">
        <v>8513</v>
      </c>
      <c r="H4337" s="1" t="s">
        <v>19288</v>
      </c>
      <c r="I4337" s="1">
        <v>2018.0</v>
      </c>
      <c r="J4337" s="1" t="s">
        <v>8807</v>
      </c>
      <c r="K4337" s="1" t="s">
        <v>616</v>
      </c>
      <c r="L4337" s="1" t="s">
        <v>9272</v>
      </c>
      <c r="M4337" s="1" t="s">
        <v>25511</v>
      </c>
    </row>
    <row r="4338">
      <c r="A4338" s="1" t="s">
        <v>25512</v>
      </c>
      <c r="B4338" s="1" t="s">
        <v>7</v>
      </c>
      <c r="C4338" s="1" t="s">
        <v>5037</v>
      </c>
      <c r="F4338" s="1" t="s">
        <v>25513</v>
      </c>
      <c r="G4338" s="1" t="s">
        <v>9356</v>
      </c>
      <c r="H4338" s="1" t="s">
        <v>18910</v>
      </c>
      <c r="I4338" s="1">
        <v>2018.0</v>
      </c>
      <c r="J4338" s="1" t="s">
        <v>8807</v>
      </c>
      <c r="K4338" s="1" t="s">
        <v>1236</v>
      </c>
      <c r="L4338" s="1" t="s">
        <v>9093</v>
      </c>
      <c r="M4338" s="1" t="s">
        <v>25514</v>
      </c>
    </row>
    <row r="4339">
      <c r="A4339" s="1" t="s">
        <v>25515</v>
      </c>
      <c r="B4339" s="1" t="s">
        <v>7</v>
      </c>
      <c r="C4339" s="1" t="s">
        <v>5038</v>
      </c>
      <c r="F4339" s="1" t="s">
        <v>25516</v>
      </c>
      <c r="G4339" s="1" t="s">
        <v>8655</v>
      </c>
      <c r="H4339" s="1" t="s">
        <v>15173</v>
      </c>
      <c r="I4339" s="1">
        <v>2018.0</v>
      </c>
      <c r="J4339" s="1" t="s">
        <v>8493</v>
      </c>
      <c r="K4339" s="1" t="s">
        <v>536</v>
      </c>
      <c r="L4339" s="1" t="s">
        <v>9550</v>
      </c>
      <c r="M4339" s="1" t="s">
        <v>25517</v>
      </c>
    </row>
    <row r="4340">
      <c r="A4340" s="1" t="s">
        <v>25518</v>
      </c>
      <c r="B4340" s="1" t="s">
        <v>6</v>
      </c>
      <c r="C4340" s="1" t="s">
        <v>5039</v>
      </c>
      <c r="D4340" s="1"/>
      <c r="E4340" s="1" t="s">
        <v>8738</v>
      </c>
      <c r="F4340" s="1" t="s">
        <v>25519</v>
      </c>
      <c r="H4340" s="1" t="s">
        <v>9604</v>
      </c>
      <c r="I4340" s="1">
        <v>2016.0</v>
      </c>
      <c r="J4340" s="1" t="s">
        <v>8493</v>
      </c>
      <c r="K4340" s="1" t="s">
        <v>879</v>
      </c>
      <c r="L4340" s="1" t="s">
        <v>8501</v>
      </c>
      <c r="M4340" s="1" t="s">
        <v>25520</v>
      </c>
    </row>
    <row r="4341">
      <c r="A4341" s="1" t="s">
        <v>25521</v>
      </c>
      <c r="B4341" s="1" t="s">
        <v>7</v>
      </c>
      <c r="C4341" s="1" t="s">
        <v>5040</v>
      </c>
      <c r="F4341" s="1" t="s">
        <v>25522</v>
      </c>
      <c r="G4341" s="1" t="s">
        <v>9297</v>
      </c>
      <c r="H4341" s="1" t="s">
        <v>11384</v>
      </c>
      <c r="I4341" s="1">
        <v>2002.0</v>
      </c>
      <c r="J4341" s="1" t="s">
        <v>8613</v>
      </c>
      <c r="K4341" s="1" t="s">
        <v>536</v>
      </c>
      <c r="L4341" s="1" t="s">
        <v>8788</v>
      </c>
      <c r="M4341" s="1" t="s">
        <v>25523</v>
      </c>
    </row>
    <row r="4342">
      <c r="A4342" s="1" t="s">
        <v>25524</v>
      </c>
      <c r="B4342" s="1" t="s">
        <v>7</v>
      </c>
      <c r="C4342" s="1" t="s">
        <v>5041</v>
      </c>
      <c r="F4342" s="1" t="s">
        <v>25525</v>
      </c>
      <c r="G4342" s="1" t="s">
        <v>8513</v>
      </c>
      <c r="H4342" s="1" t="s">
        <v>13319</v>
      </c>
      <c r="I4342" s="1">
        <v>2020.0</v>
      </c>
      <c r="J4342" s="1" t="s">
        <v>8493</v>
      </c>
      <c r="K4342" s="1" t="s">
        <v>628</v>
      </c>
      <c r="L4342" s="1" t="s">
        <v>11243</v>
      </c>
      <c r="M4342" s="1" t="s">
        <v>25526</v>
      </c>
    </row>
    <row r="4343">
      <c r="A4343" s="1" t="s">
        <v>25527</v>
      </c>
      <c r="B4343" s="1" t="s">
        <v>6</v>
      </c>
      <c r="C4343" s="1" t="s">
        <v>5042</v>
      </c>
      <c r="D4343" s="1"/>
      <c r="E4343" s="1" t="s">
        <v>25528</v>
      </c>
      <c r="F4343" s="1" t="s">
        <v>25529</v>
      </c>
      <c r="H4343" s="1" t="s">
        <v>9723</v>
      </c>
      <c r="I4343" s="1">
        <v>2019.0</v>
      </c>
      <c r="J4343" s="1" t="s">
        <v>8613</v>
      </c>
      <c r="K4343" s="1" t="s">
        <v>1122</v>
      </c>
      <c r="L4343" s="1" t="s">
        <v>15773</v>
      </c>
      <c r="M4343" s="1" t="s">
        <v>25530</v>
      </c>
    </row>
    <row r="4344">
      <c r="A4344" s="1" t="s">
        <v>25531</v>
      </c>
      <c r="B4344" s="1" t="s">
        <v>6</v>
      </c>
      <c r="C4344" s="1" t="s">
        <v>5043</v>
      </c>
      <c r="D4344" s="1"/>
      <c r="E4344" s="1" t="s">
        <v>25532</v>
      </c>
      <c r="G4344" s="1" t="s">
        <v>10478</v>
      </c>
      <c r="H4344" s="1" t="s">
        <v>24580</v>
      </c>
      <c r="I4344" s="1">
        <v>2020.0</v>
      </c>
      <c r="J4344" s="1" t="s">
        <v>8680</v>
      </c>
      <c r="K4344" s="1" t="s">
        <v>694</v>
      </c>
      <c r="L4344" s="1" t="s">
        <v>8663</v>
      </c>
      <c r="M4344" s="1" t="s">
        <v>25533</v>
      </c>
    </row>
    <row r="4345">
      <c r="A4345" s="1" t="s">
        <v>25534</v>
      </c>
      <c r="B4345" s="1" t="s">
        <v>7</v>
      </c>
      <c r="C4345" s="1" t="s">
        <v>5044</v>
      </c>
      <c r="F4345" s="1" t="s">
        <v>25535</v>
      </c>
      <c r="G4345" s="1" t="s">
        <v>8655</v>
      </c>
      <c r="H4345" s="1" t="s">
        <v>25536</v>
      </c>
      <c r="I4345" s="1">
        <v>2017.0</v>
      </c>
      <c r="J4345" s="1" t="s">
        <v>8493</v>
      </c>
      <c r="K4345" s="1" t="s">
        <v>536</v>
      </c>
      <c r="L4345" s="1" t="s">
        <v>8836</v>
      </c>
      <c r="M4345" s="1" t="s">
        <v>25537</v>
      </c>
    </row>
    <row r="4346">
      <c r="A4346" s="1" t="s">
        <v>25538</v>
      </c>
      <c r="B4346" s="1" t="s">
        <v>6</v>
      </c>
      <c r="C4346" s="1" t="s">
        <v>5045</v>
      </c>
      <c r="D4346" s="1"/>
      <c r="E4346" s="1" t="s">
        <v>12140</v>
      </c>
      <c r="F4346" s="1" t="s">
        <v>25539</v>
      </c>
      <c r="H4346" s="1" t="s">
        <v>17093</v>
      </c>
      <c r="I4346" s="1">
        <v>2013.0</v>
      </c>
      <c r="J4346" s="1" t="s">
        <v>8547</v>
      </c>
      <c r="K4346" s="1" t="s">
        <v>584</v>
      </c>
      <c r="L4346" s="1" t="s">
        <v>8709</v>
      </c>
      <c r="M4346" s="1" t="s">
        <v>25540</v>
      </c>
    </row>
    <row r="4347">
      <c r="A4347" s="1" t="s">
        <v>25541</v>
      </c>
      <c r="B4347" s="1" t="s">
        <v>6</v>
      </c>
      <c r="C4347" s="1" t="s">
        <v>5046</v>
      </c>
      <c r="D4347" s="1"/>
      <c r="E4347" s="1" t="s">
        <v>25542</v>
      </c>
      <c r="F4347" s="1" t="s">
        <v>25542</v>
      </c>
      <c r="G4347" s="1" t="s">
        <v>8513</v>
      </c>
      <c r="H4347" s="1" t="s">
        <v>11556</v>
      </c>
      <c r="I4347" s="1">
        <v>2015.0</v>
      </c>
      <c r="J4347" s="1" t="s">
        <v>8493</v>
      </c>
      <c r="K4347" s="1" t="s">
        <v>664</v>
      </c>
      <c r="L4347" s="1" t="s">
        <v>8646</v>
      </c>
      <c r="M4347" s="1" t="s">
        <v>25543</v>
      </c>
    </row>
    <row r="4348">
      <c r="A4348" s="1" t="s">
        <v>25544</v>
      </c>
      <c r="B4348" s="1" t="s">
        <v>7</v>
      </c>
      <c r="C4348" s="1" t="s">
        <v>5047</v>
      </c>
      <c r="F4348" s="1" t="s">
        <v>25545</v>
      </c>
      <c r="G4348" s="1" t="s">
        <v>8672</v>
      </c>
      <c r="H4348" s="1" t="s">
        <v>10022</v>
      </c>
      <c r="I4348" s="1">
        <v>2020.0</v>
      </c>
      <c r="J4348" s="1" t="s">
        <v>8680</v>
      </c>
      <c r="K4348" s="1" t="s">
        <v>536</v>
      </c>
      <c r="L4348" s="1" t="s">
        <v>9093</v>
      </c>
      <c r="M4348" s="1" t="s">
        <v>25546</v>
      </c>
    </row>
    <row r="4349">
      <c r="A4349" s="1" t="s">
        <v>25547</v>
      </c>
      <c r="B4349" s="1" t="s">
        <v>6</v>
      </c>
      <c r="C4349" s="1" t="s">
        <v>5048</v>
      </c>
      <c r="D4349" s="1"/>
      <c r="E4349" s="1" t="s">
        <v>9765</v>
      </c>
      <c r="F4349" s="1" t="s">
        <v>25548</v>
      </c>
      <c r="G4349" s="1" t="s">
        <v>8672</v>
      </c>
      <c r="H4349" s="1" t="s">
        <v>8991</v>
      </c>
      <c r="I4349" s="1">
        <v>2018.0</v>
      </c>
      <c r="J4349" s="1" t="s">
        <v>9260</v>
      </c>
      <c r="K4349" s="1" t="s">
        <v>673</v>
      </c>
      <c r="L4349" s="1" t="s">
        <v>8772</v>
      </c>
      <c r="M4349" s="1" t="s">
        <v>25549</v>
      </c>
    </row>
    <row r="4350">
      <c r="A4350" s="1" t="s">
        <v>25550</v>
      </c>
      <c r="B4350" s="1" t="s">
        <v>7</v>
      </c>
      <c r="C4350" s="1" t="s">
        <v>5049</v>
      </c>
      <c r="F4350" s="1" t="s">
        <v>25551</v>
      </c>
      <c r="H4350" s="1" t="s">
        <v>13129</v>
      </c>
      <c r="I4350" s="1">
        <v>2018.0</v>
      </c>
      <c r="J4350" s="1" t="s">
        <v>8547</v>
      </c>
      <c r="K4350" s="1" t="s">
        <v>536</v>
      </c>
      <c r="L4350" s="1" t="s">
        <v>8595</v>
      </c>
      <c r="M4350" s="1" t="s">
        <v>25552</v>
      </c>
    </row>
    <row r="4351">
      <c r="A4351" s="1" t="s">
        <v>25553</v>
      </c>
      <c r="B4351" s="1" t="s">
        <v>7</v>
      </c>
      <c r="C4351" s="1" t="s">
        <v>5050</v>
      </c>
      <c r="F4351" s="1" t="s">
        <v>25554</v>
      </c>
      <c r="G4351" s="1" t="s">
        <v>8655</v>
      </c>
      <c r="H4351" s="1" t="s">
        <v>25555</v>
      </c>
      <c r="I4351" s="1">
        <v>2016.0</v>
      </c>
      <c r="J4351" s="1" t="s">
        <v>8547</v>
      </c>
      <c r="K4351" s="1" t="s">
        <v>536</v>
      </c>
      <c r="L4351" s="1" t="s">
        <v>8836</v>
      </c>
      <c r="M4351" s="1" t="s">
        <v>25556</v>
      </c>
    </row>
    <row r="4352">
      <c r="A4352" s="1" t="s">
        <v>25557</v>
      </c>
      <c r="B4352" s="1" t="s">
        <v>7</v>
      </c>
      <c r="C4352" s="1" t="s">
        <v>5051</v>
      </c>
      <c r="F4352" s="1" t="s">
        <v>25558</v>
      </c>
      <c r="G4352" s="1" t="s">
        <v>8655</v>
      </c>
      <c r="H4352" s="1" t="s">
        <v>11384</v>
      </c>
      <c r="I4352" s="1">
        <v>2017.0</v>
      </c>
      <c r="J4352" s="1" t="s">
        <v>8547</v>
      </c>
      <c r="K4352" s="1" t="s">
        <v>536</v>
      </c>
      <c r="L4352" s="1" t="s">
        <v>8836</v>
      </c>
      <c r="M4352" s="1" t="s">
        <v>25559</v>
      </c>
    </row>
    <row r="4353">
      <c r="A4353" s="1" t="s">
        <v>25560</v>
      </c>
      <c r="B4353" s="1" t="s">
        <v>6</v>
      </c>
      <c r="C4353" s="1" t="s">
        <v>5052</v>
      </c>
      <c r="D4353" s="1"/>
      <c r="E4353" s="1" t="s">
        <v>25561</v>
      </c>
      <c r="F4353" s="1" t="s">
        <v>25562</v>
      </c>
      <c r="G4353" s="1" t="s">
        <v>9478</v>
      </c>
      <c r="H4353" s="1" t="s">
        <v>12535</v>
      </c>
      <c r="I4353" s="1">
        <v>2001.0</v>
      </c>
      <c r="J4353" s="1" t="s">
        <v>8547</v>
      </c>
      <c r="K4353" s="1" t="s">
        <v>580</v>
      </c>
      <c r="L4353" s="1" t="s">
        <v>8992</v>
      </c>
      <c r="M4353" s="1" t="s">
        <v>25563</v>
      </c>
    </row>
    <row r="4354">
      <c r="A4354" s="1" t="s">
        <v>25564</v>
      </c>
      <c r="B4354" s="1" t="s">
        <v>6</v>
      </c>
      <c r="C4354" s="1" t="s">
        <v>5053</v>
      </c>
      <c r="D4354" s="1"/>
      <c r="E4354" s="1" t="s">
        <v>25565</v>
      </c>
      <c r="F4354" s="1" t="s">
        <v>25566</v>
      </c>
      <c r="G4354" s="1" t="s">
        <v>8611</v>
      </c>
      <c r="H4354" s="1" t="s">
        <v>15212</v>
      </c>
      <c r="I4354" s="1">
        <v>2015.0</v>
      </c>
      <c r="J4354" s="1" t="s">
        <v>8493</v>
      </c>
      <c r="K4354" s="1" t="s">
        <v>576</v>
      </c>
      <c r="L4354" s="1" t="s">
        <v>8646</v>
      </c>
      <c r="M4354" s="1" t="s">
        <v>25567</v>
      </c>
    </row>
    <row r="4355">
      <c r="A4355" s="1" t="s">
        <v>25568</v>
      </c>
      <c r="B4355" s="1" t="s">
        <v>7</v>
      </c>
      <c r="C4355" s="1" t="s">
        <v>5054</v>
      </c>
      <c r="F4355" s="1" t="s">
        <v>25569</v>
      </c>
      <c r="G4355" s="1" t="s">
        <v>8655</v>
      </c>
      <c r="H4355" s="1" t="s">
        <v>12544</v>
      </c>
      <c r="I4355" s="1">
        <v>2017.0</v>
      </c>
      <c r="J4355" s="1" t="s">
        <v>8547</v>
      </c>
      <c r="K4355" s="1" t="s">
        <v>536</v>
      </c>
      <c r="L4355" s="1" t="s">
        <v>8836</v>
      </c>
      <c r="M4355" s="1" t="s">
        <v>25570</v>
      </c>
    </row>
    <row r="4356">
      <c r="A4356" s="1" t="s">
        <v>25571</v>
      </c>
      <c r="B4356" s="1" t="s">
        <v>7</v>
      </c>
      <c r="C4356" s="1" t="s">
        <v>5055</v>
      </c>
      <c r="F4356" s="1" t="s">
        <v>25572</v>
      </c>
      <c r="G4356" s="1" t="s">
        <v>8655</v>
      </c>
      <c r="H4356" s="1" t="s">
        <v>8535</v>
      </c>
      <c r="I4356" s="1">
        <v>2017.0</v>
      </c>
      <c r="J4356" s="1" t="s">
        <v>8493</v>
      </c>
      <c r="K4356" s="1" t="s">
        <v>536</v>
      </c>
      <c r="L4356" s="1" t="s">
        <v>8836</v>
      </c>
      <c r="M4356" s="1" t="s">
        <v>25573</v>
      </c>
    </row>
    <row r="4357">
      <c r="A4357" s="1" t="s">
        <v>25574</v>
      </c>
      <c r="B4357" s="1" t="s">
        <v>6</v>
      </c>
      <c r="C4357" s="1" t="s">
        <v>5056</v>
      </c>
      <c r="D4357" s="1"/>
      <c r="E4357" s="1" t="s">
        <v>25575</v>
      </c>
      <c r="F4357" s="1" t="s">
        <v>25576</v>
      </c>
      <c r="G4357" s="1" t="s">
        <v>8513</v>
      </c>
      <c r="H4357" s="1" t="s">
        <v>8589</v>
      </c>
      <c r="I4357" s="1">
        <v>2009.0</v>
      </c>
      <c r="J4357" s="1" t="s">
        <v>8515</v>
      </c>
      <c r="K4357" s="1" t="s">
        <v>610</v>
      </c>
      <c r="L4357" s="1" t="s">
        <v>8522</v>
      </c>
      <c r="M4357" s="1" t="s">
        <v>25577</v>
      </c>
    </row>
    <row r="4358">
      <c r="A4358" s="1" t="s">
        <v>25578</v>
      </c>
      <c r="B4358" s="1" t="s">
        <v>6</v>
      </c>
      <c r="C4358" s="1" t="s">
        <v>5057</v>
      </c>
      <c r="D4358" s="1"/>
      <c r="E4358" s="1" t="s">
        <v>9559</v>
      </c>
      <c r="F4358" s="1" t="s">
        <v>25579</v>
      </c>
      <c r="G4358" s="1" t="s">
        <v>8534</v>
      </c>
      <c r="H4358" s="1" t="s">
        <v>16639</v>
      </c>
      <c r="I4358" s="1">
        <v>2008.0</v>
      </c>
      <c r="J4358" s="1" t="s">
        <v>8613</v>
      </c>
      <c r="K4358" s="1" t="s">
        <v>528</v>
      </c>
      <c r="L4358" s="1" t="s">
        <v>8724</v>
      </c>
      <c r="M4358" s="1" t="s">
        <v>25580</v>
      </c>
    </row>
    <row r="4359">
      <c r="A4359" s="1" t="s">
        <v>25581</v>
      </c>
      <c r="B4359" s="1" t="s">
        <v>6</v>
      </c>
      <c r="C4359" s="1" t="s">
        <v>5058</v>
      </c>
      <c r="D4359" s="1"/>
      <c r="E4359" s="1" t="s">
        <v>15656</v>
      </c>
      <c r="F4359" s="1" t="s">
        <v>25582</v>
      </c>
      <c r="G4359" s="1" t="s">
        <v>25583</v>
      </c>
      <c r="H4359" s="1" t="s">
        <v>15583</v>
      </c>
      <c r="I4359" s="1">
        <v>2018.0</v>
      </c>
      <c r="J4359" s="1" t="s">
        <v>8493</v>
      </c>
      <c r="K4359" s="1" t="s">
        <v>569</v>
      </c>
      <c r="L4359" s="1" t="s">
        <v>8724</v>
      </c>
      <c r="M4359" s="1" t="s">
        <v>25584</v>
      </c>
    </row>
    <row r="4360">
      <c r="A4360" s="1" t="s">
        <v>25585</v>
      </c>
      <c r="B4360" s="1" t="s">
        <v>6</v>
      </c>
      <c r="C4360" s="1" t="s">
        <v>5059</v>
      </c>
      <c r="D4360" s="1"/>
      <c r="E4360" s="1" t="s">
        <v>25586</v>
      </c>
      <c r="F4360" s="1" t="s">
        <v>25587</v>
      </c>
      <c r="G4360" s="1" t="s">
        <v>8678</v>
      </c>
      <c r="H4360" s="1" t="s">
        <v>18406</v>
      </c>
      <c r="I4360" s="1">
        <v>2016.0</v>
      </c>
      <c r="J4360" s="1" t="s">
        <v>8680</v>
      </c>
      <c r="K4360" s="1" t="s">
        <v>602</v>
      </c>
      <c r="L4360" s="1" t="s">
        <v>8724</v>
      </c>
      <c r="M4360" s="1" t="s">
        <v>25588</v>
      </c>
    </row>
    <row r="4361">
      <c r="A4361" s="1" t="s">
        <v>25589</v>
      </c>
      <c r="B4361" s="1" t="s">
        <v>6</v>
      </c>
      <c r="C4361" s="1" t="s">
        <v>5060</v>
      </c>
      <c r="D4361" s="1"/>
      <c r="E4361" s="1" t="s">
        <v>25586</v>
      </c>
      <c r="F4361" s="1" t="s">
        <v>25590</v>
      </c>
      <c r="G4361" s="1" t="s">
        <v>8678</v>
      </c>
      <c r="H4361" s="1" t="s">
        <v>18406</v>
      </c>
      <c r="I4361" s="1">
        <v>2019.0</v>
      </c>
      <c r="J4361" s="1" t="s">
        <v>8547</v>
      </c>
      <c r="K4361" s="1" t="s">
        <v>538</v>
      </c>
      <c r="L4361" s="1" t="s">
        <v>8724</v>
      </c>
      <c r="M4361" s="1" t="s">
        <v>25591</v>
      </c>
    </row>
    <row r="4362">
      <c r="A4362" s="1" t="s">
        <v>25592</v>
      </c>
      <c r="B4362" s="1" t="s">
        <v>6</v>
      </c>
      <c r="C4362" s="1" t="s">
        <v>5061</v>
      </c>
      <c r="D4362" s="1"/>
      <c r="E4362" s="1" t="s">
        <v>25593</v>
      </c>
      <c r="F4362" s="1" t="s">
        <v>25594</v>
      </c>
      <c r="G4362" s="1" t="s">
        <v>8513</v>
      </c>
      <c r="H4362" s="1" t="s">
        <v>8980</v>
      </c>
      <c r="I4362" s="1">
        <v>2009.0</v>
      </c>
      <c r="J4362" s="1" t="s">
        <v>8493</v>
      </c>
      <c r="K4362" s="1" t="s">
        <v>761</v>
      </c>
      <c r="L4362" s="1" t="s">
        <v>8607</v>
      </c>
      <c r="M4362" s="1" t="s">
        <v>25595</v>
      </c>
    </row>
    <row r="4363">
      <c r="A4363" s="1" t="s">
        <v>25596</v>
      </c>
      <c r="B4363" s="1" t="s">
        <v>7</v>
      </c>
      <c r="C4363" s="1" t="s">
        <v>5062</v>
      </c>
      <c r="F4363" s="1" t="s">
        <v>25597</v>
      </c>
      <c r="G4363" s="1" t="s">
        <v>8611</v>
      </c>
      <c r="H4363" s="1" t="s">
        <v>8882</v>
      </c>
      <c r="I4363" s="1">
        <v>2013.0</v>
      </c>
      <c r="J4363" s="1" t="s">
        <v>8493</v>
      </c>
      <c r="K4363" s="1" t="s">
        <v>536</v>
      </c>
      <c r="L4363" s="1" t="s">
        <v>12217</v>
      </c>
      <c r="M4363" s="1" t="s">
        <v>25598</v>
      </c>
    </row>
    <row r="4364">
      <c r="A4364" s="1" t="s">
        <v>25599</v>
      </c>
      <c r="B4364" s="1" t="s">
        <v>6</v>
      </c>
      <c r="C4364" s="1" t="s">
        <v>5063</v>
      </c>
      <c r="D4364" s="1"/>
      <c r="E4364" s="1" t="s">
        <v>22038</v>
      </c>
      <c r="F4364" s="1" t="s">
        <v>25600</v>
      </c>
      <c r="G4364" s="1" t="s">
        <v>8513</v>
      </c>
      <c r="H4364" s="1" t="s">
        <v>25601</v>
      </c>
      <c r="I4364" s="1">
        <v>2018.0</v>
      </c>
      <c r="J4364" s="1" t="s">
        <v>8547</v>
      </c>
      <c r="K4364" s="1" t="s">
        <v>694</v>
      </c>
      <c r="L4364" s="1" t="s">
        <v>9494</v>
      </c>
      <c r="M4364" s="1" t="s">
        <v>25602</v>
      </c>
    </row>
    <row r="4365">
      <c r="A4365" s="1" t="s">
        <v>25603</v>
      </c>
      <c r="B4365" s="1" t="s">
        <v>6</v>
      </c>
      <c r="C4365" s="1" t="s">
        <v>5064</v>
      </c>
      <c r="D4365" s="1"/>
      <c r="E4365" s="1" t="s">
        <v>21622</v>
      </c>
      <c r="F4365" s="1" t="s">
        <v>25604</v>
      </c>
      <c r="G4365" s="1" t="s">
        <v>8527</v>
      </c>
      <c r="H4365" s="1" t="s">
        <v>10602</v>
      </c>
      <c r="I4365" s="1">
        <v>2017.0</v>
      </c>
      <c r="J4365" s="1" t="s">
        <v>8493</v>
      </c>
      <c r="K4365" s="1" t="s">
        <v>761</v>
      </c>
      <c r="L4365" s="1" t="s">
        <v>8724</v>
      </c>
      <c r="M4365" s="1" t="s">
        <v>25605</v>
      </c>
    </row>
    <row r="4366">
      <c r="A4366" s="1" t="s">
        <v>25606</v>
      </c>
      <c r="B4366" s="1" t="s">
        <v>6</v>
      </c>
      <c r="C4366" s="1" t="s">
        <v>5065</v>
      </c>
      <c r="D4366" s="1"/>
      <c r="E4366" s="1" t="s">
        <v>25607</v>
      </c>
      <c r="F4366" s="1" t="s">
        <v>25608</v>
      </c>
      <c r="G4366" s="1" t="s">
        <v>8575</v>
      </c>
      <c r="H4366" s="1" t="s">
        <v>11837</v>
      </c>
      <c r="I4366" s="1">
        <v>2012.0</v>
      </c>
      <c r="J4366" s="1" t="s">
        <v>8493</v>
      </c>
      <c r="K4366" s="1" t="s">
        <v>805</v>
      </c>
      <c r="L4366" s="1" t="s">
        <v>8626</v>
      </c>
      <c r="M4366" s="1" t="s">
        <v>25609</v>
      </c>
    </row>
    <row r="4367">
      <c r="A4367" s="1" t="s">
        <v>25610</v>
      </c>
      <c r="B4367" s="1" t="s">
        <v>6</v>
      </c>
      <c r="C4367" s="1" t="s">
        <v>5066</v>
      </c>
      <c r="D4367" s="1"/>
      <c r="E4367" s="1" t="s">
        <v>25611</v>
      </c>
      <c r="F4367" s="1" t="s">
        <v>25612</v>
      </c>
      <c r="G4367" s="1" t="s">
        <v>8661</v>
      </c>
      <c r="H4367" s="1" t="s">
        <v>25613</v>
      </c>
      <c r="I4367" s="1">
        <v>2016.0</v>
      </c>
      <c r="J4367" s="1" t="s">
        <v>8547</v>
      </c>
      <c r="K4367" s="1" t="s">
        <v>620</v>
      </c>
      <c r="L4367" s="1" t="s">
        <v>8663</v>
      </c>
      <c r="M4367" s="1" t="s">
        <v>25614</v>
      </c>
    </row>
    <row r="4368">
      <c r="A4368" s="1" t="s">
        <v>25615</v>
      </c>
      <c r="B4368" s="1" t="s">
        <v>6</v>
      </c>
      <c r="C4368" s="1" t="s">
        <v>5067</v>
      </c>
      <c r="D4368" s="1"/>
      <c r="E4368" s="1" t="s">
        <v>25616</v>
      </c>
      <c r="F4368" s="1" t="s">
        <v>25617</v>
      </c>
      <c r="G4368" s="1" t="s">
        <v>9367</v>
      </c>
      <c r="H4368" s="1" t="s">
        <v>25618</v>
      </c>
      <c r="I4368" s="1">
        <v>2011.0</v>
      </c>
      <c r="J4368" s="1" t="s">
        <v>8507</v>
      </c>
      <c r="K4368" s="1" t="s">
        <v>576</v>
      </c>
      <c r="L4368" s="1" t="s">
        <v>8759</v>
      </c>
      <c r="M4368" s="1" t="s">
        <v>25619</v>
      </c>
    </row>
    <row r="4369">
      <c r="A4369" s="1" t="s">
        <v>25620</v>
      </c>
      <c r="B4369" s="1" t="s">
        <v>6</v>
      </c>
      <c r="C4369" s="1" t="s">
        <v>5068</v>
      </c>
      <c r="D4369" s="1"/>
      <c r="E4369" s="1" t="s">
        <v>25621</v>
      </c>
      <c r="F4369" s="1" t="s">
        <v>25622</v>
      </c>
      <c r="G4369" s="1" t="s">
        <v>10478</v>
      </c>
      <c r="H4369" s="1" t="s">
        <v>9173</v>
      </c>
      <c r="I4369" s="1">
        <v>2017.0</v>
      </c>
      <c r="J4369" s="1" t="s">
        <v>8493</v>
      </c>
      <c r="K4369" s="1" t="s">
        <v>569</v>
      </c>
      <c r="L4369" s="1" t="s">
        <v>8772</v>
      </c>
      <c r="M4369" s="1" t="s">
        <v>25623</v>
      </c>
    </row>
    <row r="4370">
      <c r="A4370" s="1" t="s">
        <v>25624</v>
      </c>
      <c r="B4370" s="1" t="s">
        <v>6</v>
      </c>
      <c r="C4370" s="1" t="s">
        <v>5069</v>
      </c>
      <c r="D4370" s="1"/>
      <c r="E4370" s="1" t="s">
        <v>25625</v>
      </c>
      <c r="F4370" s="1" t="s">
        <v>25626</v>
      </c>
      <c r="H4370" s="1" t="s">
        <v>9049</v>
      </c>
      <c r="I4370" s="1">
        <v>2014.0</v>
      </c>
      <c r="J4370" s="1" t="s">
        <v>8547</v>
      </c>
      <c r="K4370" s="1" t="s">
        <v>576</v>
      </c>
      <c r="L4370" s="1" t="s">
        <v>8724</v>
      </c>
      <c r="M4370" s="1" t="s">
        <v>25627</v>
      </c>
    </row>
    <row r="4371">
      <c r="A4371" s="1" t="s">
        <v>25628</v>
      </c>
      <c r="B4371" s="1" t="s">
        <v>7</v>
      </c>
      <c r="C4371" s="1" t="s">
        <v>5070</v>
      </c>
      <c r="F4371" s="1" t="s">
        <v>25629</v>
      </c>
      <c r="G4371" s="1" t="s">
        <v>8491</v>
      </c>
      <c r="H4371" s="1" t="s">
        <v>9438</v>
      </c>
      <c r="I4371" s="1">
        <v>2020.0</v>
      </c>
      <c r="J4371" s="1" t="s">
        <v>8613</v>
      </c>
      <c r="K4371" s="1" t="s">
        <v>536</v>
      </c>
      <c r="L4371" s="1" t="s">
        <v>9225</v>
      </c>
      <c r="M4371" s="1" t="s">
        <v>25630</v>
      </c>
    </row>
    <row r="4372">
      <c r="A4372" s="1" t="s">
        <v>25631</v>
      </c>
      <c r="B4372" s="1" t="s">
        <v>7</v>
      </c>
      <c r="C4372" s="1" t="s">
        <v>5071</v>
      </c>
      <c r="F4372" s="1" t="s">
        <v>25632</v>
      </c>
      <c r="G4372" s="1" t="s">
        <v>8513</v>
      </c>
      <c r="H4372" s="1" t="s">
        <v>12698</v>
      </c>
      <c r="I4372" s="1">
        <v>1999.0</v>
      </c>
      <c r="J4372" s="1" t="s">
        <v>8547</v>
      </c>
      <c r="K4372" s="1" t="s">
        <v>536</v>
      </c>
      <c r="L4372" s="1" t="s">
        <v>25633</v>
      </c>
      <c r="M4372" s="1" t="s">
        <v>25634</v>
      </c>
    </row>
    <row r="4373">
      <c r="A4373" s="1" t="s">
        <v>25635</v>
      </c>
      <c r="B4373" s="1" t="s">
        <v>7</v>
      </c>
      <c r="C4373" s="1" t="s">
        <v>5072</v>
      </c>
      <c r="F4373" s="1" t="s">
        <v>25636</v>
      </c>
      <c r="G4373" s="1" t="s">
        <v>8513</v>
      </c>
      <c r="H4373" s="1" t="s">
        <v>25637</v>
      </c>
      <c r="I4373" s="1">
        <v>2018.0</v>
      </c>
      <c r="J4373" s="1" t="s">
        <v>8547</v>
      </c>
      <c r="K4373" s="1" t="s">
        <v>571</v>
      </c>
      <c r="L4373" s="1" t="s">
        <v>25633</v>
      </c>
      <c r="M4373" s="1" t="s">
        <v>25638</v>
      </c>
    </row>
    <row r="4374">
      <c r="A4374" s="1" t="s">
        <v>25639</v>
      </c>
      <c r="B4374" s="1" t="s">
        <v>6</v>
      </c>
      <c r="C4374" s="1" t="s">
        <v>5073</v>
      </c>
      <c r="D4374" s="1"/>
      <c r="E4374" s="1" t="s">
        <v>25640</v>
      </c>
      <c r="F4374" s="1" t="s">
        <v>25641</v>
      </c>
      <c r="G4374" s="1" t="s">
        <v>8513</v>
      </c>
      <c r="H4374" s="1" t="s">
        <v>8892</v>
      </c>
      <c r="I4374" s="1">
        <v>1988.0</v>
      </c>
      <c r="J4374" s="1" t="s">
        <v>8507</v>
      </c>
      <c r="K4374" s="1" t="s">
        <v>584</v>
      </c>
      <c r="L4374" s="1" t="s">
        <v>8607</v>
      </c>
      <c r="M4374" s="1" t="s">
        <v>25642</v>
      </c>
    </row>
    <row r="4375">
      <c r="A4375" s="1" t="s">
        <v>25643</v>
      </c>
      <c r="B4375" s="1" t="s">
        <v>7</v>
      </c>
      <c r="C4375" s="1" t="s">
        <v>5074</v>
      </c>
      <c r="F4375" s="1" t="s">
        <v>25644</v>
      </c>
      <c r="G4375" s="1" t="s">
        <v>8655</v>
      </c>
      <c r="H4375" s="1" t="s">
        <v>8679</v>
      </c>
      <c r="I4375" s="1">
        <v>2020.0</v>
      </c>
      <c r="J4375" s="1" t="s">
        <v>8493</v>
      </c>
      <c r="K4375" s="1" t="s">
        <v>536</v>
      </c>
      <c r="L4375" s="1" t="s">
        <v>19958</v>
      </c>
      <c r="M4375" s="1" t="s">
        <v>25645</v>
      </c>
    </row>
    <row r="4376">
      <c r="A4376" s="1" t="s">
        <v>25646</v>
      </c>
      <c r="B4376" s="1" t="s">
        <v>6</v>
      </c>
      <c r="C4376" s="1" t="s">
        <v>5075</v>
      </c>
      <c r="D4376" s="1"/>
      <c r="E4376" s="1" t="s">
        <v>18837</v>
      </c>
      <c r="F4376" s="1" t="s">
        <v>25647</v>
      </c>
      <c r="G4376" s="1" t="s">
        <v>12072</v>
      </c>
      <c r="H4376" s="1" t="s">
        <v>8589</v>
      </c>
      <c r="I4376" s="1">
        <v>2003.0</v>
      </c>
      <c r="J4376" s="1" t="s">
        <v>8507</v>
      </c>
      <c r="K4376" s="1" t="s">
        <v>1317</v>
      </c>
      <c r="L4376" s="1" t="s">
        <v>8559</v>
      </c>
      <c r="M4376" s="1" t="s">
        <v>25648</v>
      </c>
    </row>
    <row r="4377">
      <c r="A4377" s="1" t="s">
        <v>25649</v>
      </c>
      <c r="B4377" s="1" t="s">
        <v>7</v>
      </c>
      <c r="C4377" s="1" t="s">
        <v>5076</v>
      </c>
      <c r="F4377" s="1" t="s">
        <v>25650</v>
      </c>
      <c r="G4377" s="1" t="s">
        <v>6324</v>
      </c>
      <c r="H4377" s="1" t="s">
        <v>8528</v>
      </c>
      <c r="I4377" s="1">
        <v>2014.0</v>
      </c>
      <c r="J4377" s="1" t="s">
        <v>8547</v>
      </c>
      <c r="K4377" s="1" t="s">
        <v>536</v>
      </c>
      <c r="L4377" s="1" t="s">
        <v>9483</v>
      </c>
      <c r="M4377" s="1" t="s">
        <v>25651</v>
      </c>
    </row>
    <row r="4378">
      <c r="A4378" s="1" t="s">
        <v>25652</v>
      </c>
      <c r="B4378" s="1" t="s">
        <v>6</v>
      </c>
      <c r="C4378" s="1" t="s">
        <v>5077</v>
      </c>
      <c r="D4378" s="1"/>
      <c r="E4378" s="1" t="s">
        <v>25653</v>
      </c>
      <c r="F4378" s="1" t="s">
        <v>25654</v>
      </c>
      <c r="G4378" s="1" t="s">
        <v>8545</v>
      </c>
      <c r="H4378" s="1" t="s">
        <v>12097</v>
      </c>
      <c r="I4378" s="1">
        <v>2017.0</v>
      </c>
      <c r="J4378" s="1" t="s">
        <v>8613</v>
      </c>
      <c r="K4378" s="1" t="s">
        <v>894</v>
      </c>
      <c r="L4378" s="1" t="s">
        <v>8508</v>
      </c>
      <c r="M4378" s="1" t="s">
        <v>25655</v>
      </c>
    </row>
    <row r="4379">
      <c r="A4379" s="1" t="s">
        <v>25656</v>
      </c>
      <c r="B4379" s="1" t="s">
        <v>7</v>
      </c>
      <c r="C4379" s="1" t="s">
        <v>5078</v>
      </c>
      <c r="F4379" s="1" t="s">
        <v>25657</v>
      </c>
      <c r="G4379" s="1" t="s">
        <v>8777</v>
      </c>
      <c r="H4379" s="1" t="s">
        <v>19809</v>
      </c>
      <c r="I4379" s="1">
        <v>2019.0</v>
      </c>
      <c r="J4379" s="1" t="s">
        <v>8493</v>
      </c>
      <c r="K4379" s="1" t="s">
        <v>536</v>
      </c>
      <c r="L4379" s="1" t="s">
        <v>9299</v>
      </c>
      <c r="M4379" s="1" t="s">
        <v>25658</v>
      </c>
    </row>
    <row r="4380">
      <c r="A4380" s="1" t="s">
        <v>25659</v>
      </c>
      <c r="B4380" s="1" t="s">
        <v>7</v>
      </c>
      <c r="C4380" s="1" t="s">
        <v>5079</v>
      </c>
      <c r="D4380" s="1"/>
      <c r="E4380" s="1" t="s">
        <v>19756</v>
      </c>
      <c r="F4380" s="1" t="s">
        <v>25341</v>
      </c>
      <c r="G4380" s="1" t="s">
        <v>8611</v>
      </c>
      <c r="H4380" s="1" t="s">
        <v>15086</v>
      </c>
      <c r="I4380" s="1">
        <v>2017.0</v>
      </c>
      <c r="J4380" s="1" t="s">
        <v>8613</v>
      </c>
      <c r="K4380" s="1" t="s">
        <v>536</v>
      </c>
      <c r="L4380" s="1" t="s">
        <v>12217</v>
      </c>
      <c r="M4380" s="1" t="s">
        <v>25660</v>
      </c>
    </row>
    <row r="4381">
      <c r="A4381" s="1" t="s">
        <v>25661</v>
      </c>
      <c r="B4381" s="1" t="s">
        <v>6</v>
      </c>
      <c r="C4381" s="1" t="s">
        <v>5080</v>
      </c>
      <c r="D4381" s="1"/>
      <c r="E4381" s="1" t="s">
        <v>25662</v>
      </c>
      <c r="F4381" s="1" t="s">
        <v>25663</v>
      </c>
      <c r="G4381" s="1" t="s">
        <v>8545</v>
      </c>
      <c r="H4381" s="1" t="s">
        <v>9981</v>
      </c>
      <c r="I4381" s="1">
        <v>2013.0</v>
      </c>
      <c r="J4381" s="1" t="s">
        <v>8547</v>
      </c>
      <c r="K4381" s="1" t="s">
        <v>737</v>
      </c>
      <c r="L4381" s="1" t="s">
        <v>8501</v>
      </c>
      <c r="M4381" s="1" t="s">
        <v>25664</v>
      </c>
    </row>
    <row r="4382">
      <c r="A4382" s="1" t="s">
        <v>25665</v>
      </c>
      <c r="B4382" s="1" t="s">
        <v>6</v>
      </c>
      <c r="C4382" s="1" t="s">
        <v>5081</v>
      </c>
      <c r="D4382" s="1"/>
      <c r="E4382" s="1" t="s">
        <v>10224</v>
      </c>
      <c r="F4382" s="1" t="s">
        <v>25666</v>
      </c>
      <c r="G4382" s="1" t="s">
        <v>8545</v>
      </c>
      <c r="H4382" s="1" t="s">
        <v>14900</v>
      </c>
      <c r="I4382" s="1">
        <v>2017.0</v>
      </c>
      <c r="J4382" s="1" t="s">
        <v>8547</v>
      </c>
      <c r="K4382" s="1" t="s">
        <v>1377</v>
      </c>
      <c r="L4382" s="1" t="s">
        <v>8873</v>
      </c>
      <c r="M4382" s="1" t="s">
        <v>25667</v>
      </c>
    </row>
    <row r="4383">
      <c r="A4383" s="1" t="s">
        <v>25668</v>
      </c>
      <c r="B4383" s="1" t="s">
        <v>6</v>
      </c>
      <c r="C4383" s="1" t="s">
        <v>5082</v>
      </c>
      <c r="D4383" s="1"/>
      <c r="E4383" s="1" t="s">
        <v>25190</v>
      </c>
      <c r="F4383" s="1" t="s">
        <v>25669</v>
      </c>
      <c r="G4383" s="1" t="s">
        <v>8545</v>
      </c>
      <c r="H4383" s="1" t="s">
        <v>8980</v>
      </c>
      <c r="I4383" s="1">
        <v>2014.0</v>
      </c>
      <c r="J4383" s="1" t="s">
        <v>8547</v>
      </c>
      <c r="K4383" s="1" t="s">
        <v>1021</v>
      </c>
      <c r="L4383" s="1" t="s">
        <v>8626</v>
      </c>
      <c r="M4383" s="1" t="s">
        <v>25670</v>
      </c>
    </row>
    <row r="4384">
      <c r="A4384" s="1" t="s">
        <v>25671</v>
      </c>
      <c r="B4384" s="1" t="s">
        <v>6</v>
      </c>
      <c r="C4384" s="1" t="s">
        <v>5083</v>
      </c>
      <c r="D4384" s="1"/>
      <c r="E4384" s="1" t="s">
        <v>16162</v>
      </c>
      <c r="F4384" s="1" t="s">
        <v>25672</v>
      </c>
      <c r="G4384" s="1" t="s">
        <v>9727</v>
      </c>
      <c r="H4384" s="1" t="s">
        <v>8540</v>
      </c>
      <c r="I4384" s="1">
        <v>2006.0</v>
      </c>
      <c r="J4384" s="1" t="s">
        <v>9260</v>
      </c>
      <c r="K4384" s="1" t="s">
        <v>673</v>
      </c>
      <c r="L4384" s="1" t="s">
        <v>11994</v>
      </c>
      <c r="M4384" s="1" t="s">
        <v>25673</v>
      </c>
    </row>
    <row r="4385">
      <c r="A4385" s="1" t="s">
        <v>25674</v>
      </c>
      <c r="B4385" s="1" t="s">
        <v>7</v>
      </c>
      <c r="C4385" s="1" t="s">
        <v>5084</v>
      </c>
      <c r="F4385" s="1" t="s">
        <v>25675</v>
      </c>
      <c r="G4385" s="1" t="s">
        <v>8611</v>
      </c>
      <c r="H4385" s="1" t="s">
        <v>9655</v>
      </c>
      <c r="I4385" s="1">
        <v>2020.0</v>
      </c>
      <c r="J4385" s="1" t="s">
        <v>8680</v>
      </c>
      <c r="K4385" s="1" t="s">
        <v>536</v>
      </c>
      <c r="L4385" s="1" t="s">
        <v>8821</v>
      </c>
      <c r="M4385" s="1" t="s">
        <v>25676</v>
      </c>
    </row>
    <row r="4386">
      <c r="A4386" s="1" t="s">
        <v>25677</v>
      </c>
      <c r="B4386" s="1" t="s">
        <v>6</v>
      </c>
      <c r="C4386" s="1" t="s">
        <v>5085</v>
      </c>
      <c r="D4386" s="1"/>
      <c r="E4386" s="1" t="s">
        <v>25678</v>
      </c>
      <c r="G4386" s="1" t="s">
        <v>25679</v>
      </c>
      <c r="H4386" s="1" t="s">
        <v>25680</v>
      </c>
      <c r="I4386" s="1">
        <v>2016.0</v>
      </c>
      <c r="J4386" s="1" t="s">
        <v>8613</v>
      </c>
      <c r="K4386" s="1" t="s">
        <v>1288</v>
      </c>
      <c r="L4386" s="1" t="s">
        <v>8663</v>
      </c>
      <c r="M4386" s="1" t="s">
        <v>25681</v>
      </c>
    </row>
    <row r="4387">
      <c r="A4387" s="1" t="s">
        <v>25682</v>
      </c>
      <c r="B4387" s="1" t="s">
        <v>7</v>
      </c>
      <c r="C4387" s="1" t="s">
        <v>5086</v>
      </c>
      <c r="F4387" s="1" t="s">
        <v>25683</v>
      </c>
      <c r="G4387" s="1" t="s">
        <v>8638</v>
      </c>
      <c r="H4387" s="1" t="s">
        <v>10022</v>
      </c>
      <c r="I4387" s="1">
        <v>2014.0</v>
      </c>
      <c r="J4387" s="1" t="s">
        <v>8547</v>
      </c>
      <c r="K4387" s="1" t="s">
        <v>536</v>
      </c>
      <c r="L4387" s="1" t="s">
        <v>23480</v>
      </c>
      <c r="M4387" s="1" t="s">
        <v>25684</v>
      </c>
    </row>
    <row r="4388">
      <c r="A4388" s="1" t="s">
        <v>25685</v>
      </c>
      <c r="B4388" s="1" t="s">
        <v>7</v>
      </c>
      <c r="C4388" s="1" t="s">
        <v>5087</v>
      </c>
      <c r="F4388" s="1" t="s">
        <v>25686</v>
      </c>
      <c r="G4388" s="1" t="s">
        <v>8513</v>
      </c>
      <c r="H4388" s="1" t="s">
        <v>10212</v>
      </c>
      <c r="I4388" s="1">
        <v>2020.0</v>
      </c>
      <c r="J4388" s="1" t="s">
        <v>8613</v>
      </c>
      <c r="K4388" s="1" t="s">
        <v>526</v>
      </c>
      <c r="L4388" s="1" t="s">
        <v>8650</v>
      </c>
      <c r="M4388" s="1" t="s">
        <v>25687</v>
      </c>
    </row>
    <row r="4389">
      <c r="A4389" s="1" t="s">
        <v>25688</v>
      </c>
      <c r="B4389" s="1" t="s">
        <v>7</v>
      </c>
      <c r="C4389" s="1" t="s">
        <v>5088</v>
      </c>
      <c r="F4389" s="1" t="s">
        <v>25689</v>
      </c>
      <c r="G4389" s="1" t="s">
        <v>8777</v>
      </c>
      <c r="H4389" s="1" t="s">
        <v>9723</v>
      </c>
      <c r="I4389" s="1">
        <v>2019.0</v>
      </c>
      <c r="J4389" s="1" t="s">
        <v>8547</v>
      </c>
      <c r="K4389" s="1" t="s">
        <v>536</v>
      </c>
      <c r="L4389" s="1" t="s">
        <v>9631</v>
      </c>
      <c r="M4389" s="1" t="s">
        <v>25690</v>
      </c>
    </row>
    <row r="4390">
      <c r="A4390" s="1" t="s">
        <v>25691</v>
      </c>
      <c r="B4390" s="1" t="s">
        <v>7</v>
      </c>
      <c r="C4390" s="1" t="s">
        <v>5089</v>
      </c>
      <c r="F4390" s="1" t="s">
        <v>25692</v>
      </c>
      <c r="G4390" s="1" t="s">
        <v>9043</v>
      </c>
      <c r="H4390" s="1" t="s">
        <v>9381</v>
      </c>
      <c r="I4390" s="1">
        <v>2020.0</v>
      </c>
      <c r="J4390" s="1" t="s">
        <v>8547</v>
      </c>
      <c r="K4390" s="1" t="s">
        <v>536</v>
      </c>
      <c r="L4390" s="1" t="s">
        <v>9631</v>
      </c>
      <c r="M4390" s="1" t="s">
        <v>25693</v>
      </c>
    </row>
    <row r="4391">
      <c r="A4391" s="1" t="s">
        <v>25694</v>
      </c>
      <c r="B4391" s="1" t="s">
        <v>7</v>
      </c>
      <c r="C4391" s="1" t="s">
        <v>5090</v>
      </c>
      <c r="F4391" s="1" t="s">
        <v>25686</v>
      </c>
      <c r="G4391" s="1" t="s">
        <v>8513</v>
      </c>
      <c r="H4391" s="1" t="s">
        <v>13458</v>
      </c>
      <c r="I4391" s="1">
        <v>2019.0</v>
      </c>
      <c r="J4391" s="1" t="s">
        <v>8613</v>
      </c>
      <c r="K4391" s="1" t="s">
        <v>571</v>
      </c>
      <c r="L4391" s="1" t="s">
        <v>8650</v>
      </c>
      <c r="M4391" s="1" t="s">
        <v>25695</v>
      </c>
    </row>
    <row r="4392">
      <c r="A4392" s="1" t="s">
        <v>25696</v>
      </c>
      <c r="B4392" s="1" t="s">
        <v>7</v>
      </c>
      <c r="C4392" s="1" t="s">
        <v>5091</v>
      </c>
      <c r="F4392" s="1" t="s">
        <v>25697</v>
      </c>
      <c r="G4392" s="1" t="s">
        <v>9265</v>
      </c>
      <c r="H4392" s="1" t="s">
        <v>18150</v>
      </c>
      <c r="I4392" s="1">
        <v>2021.0</v>
      </c>
      <c r="J4392" s="1" t="s">
        <v>8613</v>
      </c>
      <c r="K4392" s="1" t="s">
        <v>628</v>
      </c>
      <c r="L4392" s="1" t="s">
        <v>23719</v>
      </c>
      <c r="M4392" s="1" t="s">
        <v>25698</v>
      </c>
    </row>
    <row r="4393">
      <c r="A4393" s="1" t="s">
        <v>25699</v>
      </c>
      <c r="B4393" s="1" t="s">
        <v>7</v>
      </c>
      <c r="C4393" s="1" t="s">
        <v>5092</v>
      </c>
      <c r="F4393" s="1" t="s">
        <v>25700</v>
      </c>
      <c r="G4393" s="1" t="s">
        <v>8722</v>
      </c>
      <c r="H4393" s="1" t="s">
        <v>9723</v>
      </c>
      <c r="I4393" s="1">
        <v>2019.0</v>
      </c>
      <c r="J4393" s="1" t="s">
        <v>8613</v>
      </c>
      <c r="K4393" s="1" t="s">
        <v>536</v>
      </c>
      <c r="L4393" s="1" t="s">
        <v>23719</v>
      </c>
      <c r="M4393" s="1" t="s">
        <v>25701</v>
      </c>
    </row>
    <row r="4394">
      <c r="A4394" s="1" t="s">
        <v>25702</v>
      </c>
      <c r="B4394" s="1" t="s">
        <v>6</v>
      </c>
      <c r="C4394" s="1" t="s">
        <v>5093</v>
      </c>
      <c r="D4394" s="1"/>
      <c r="E4394" s="1" t="s">
        <v>25703</v>
      </c>
      <c r="F4394" s="1" t="s">
        <v>25704</v>
      </c>
      <c r="G4394" s="1" t="s">
        <v>13790</v>
      </c>
      <c r="H4394" s="1" t="s">
        <v>25705</v>
      </c>
      <c r="I4394" s="1">
        <v>2017.0</v>
      </c>
      <c r="J4394" s="1" t="s">
        <v>8493</v>
      </c>
      <c r="K4394" s="1" t="s">
        <v>750</v>
      </c>
      <c r="L4394" s="1" t="s">
        <v>9836</v>
      </c>
      <c r="M4394" s="1" t="s">
        <v>25706</v>
      </c>
    </row>
    <row r="4395">
      <c r="A4395" s="1" t="s">
        <v>25707</v>
      </c>
      <c r="B4395" s="1" t="s">
        <v>6</v>
      </c>
      <c r="C4395" s="1" t="s">
        <v>5094</v>
      </c>
      <c r="D4395" s="1"/>
      <c r="E4395" s="1" t="s">
        <v>9454</v>
      </c>
      <c r="F4395" s="1" t="s">
        <v>25708</v>
      </c>
      <c r="G4395" s="1" t="s">
        <v>8513</v>
      </c>
      <c r="H4395" s="1" t="s">
        <v>25709</v>
      </c>
      <c r="I4395" s="1">
        <v>2017.0</v>
      </c>
      <c r="J4395" s="1" t="s">
        <v>8547</v>
      </c>
      <c r="K4395" s="1" t="s">
        <v>597</v>
      </c>
      <c r="L4395" s="1" t="s">
        <v>8697</v>
      </c>
      <c r="M4395" s="1" t="s">
        <v>25710</v>
      </c>
    </row>
    <row r="4396">
      <c r="A4396" s="1" t="s">
        <v>25711</v>
      </c>
      <c r="B4396" s="1" t="s">
        <v>6</v>
      </c>
      <c r="C4396" s="1" t="s">
        <v>5095</v>
      </c>
      <c r="D4396" s="1"/>
      <c r="E4396" s="1" t="s">
        <v>25712</v>
      </c>
      <c r="G4396" s="1" t="s">
        <v>25713</v>
      </c>
      <c r="H4396" s="1" t="s">
        <v>13253</v>
      </c>
      <c r="I4396" s="1">
        <v>2016.0</v>
      </c>
      <c r="J4396" s="1" t="s">
        <v>8613</v>
      </c>
      <c r="K4396" s="1" t="s">
        <v>552</v>
      </c>
      <c r="L4396" s="1" t="s">
        <v>8646</v>
      </c>
      <c r="M4396" s="1" t="s">
        <v>25714</v>
      </c>
    </row>
    <row r="4397">
      <c r="A4397" s="1" t="s">
        <v>25715</v>
      </c>
      <c r="B4397" s="1" t="s">
        <v>6</v>
      </c>
      <c r="C4397" s="1" t="s">
        <v>5096</v>
      </c>
      <c r="D4397" s="1"/>
      <c r="E4397" s="1" t="s">
        <v>19553</v>
      </c>
      <c r="F4397" s="1" t="s">
        <v>25716</v>
      </c>
      <c r="G4397" s="1" t="s">
        <v>8545</v>
      </c>
      <c r="H4397" s="1" t="s">
        <v>9017</v>
      </c>
      <c r="I4397" s="1">
        <v>1982.0</v>
      </c>
      <c r="J4397" s="1" t="s">
        <v>8547</v>
      </c>
      <c r="K4397" s="1" t="s">
        <v>1152</v>
      </c>
      <c r="L4397" s="1" t="s">
        <v>8992</v>
      </c>
      <c r="M4397" s="1" t="s">
        <v>25717</v>
      </c>
    </row>
    <row r="4398">
      <c r="A4398" s="1" t="s">
        <v>25718</v>
      </c>
      <c r="B4398" s="1" t="s">
        <v>6</v>
      </c>
      <c r="C4398" s="1" t="s">
        <v>5097</v>
      </c>
      <c r="D4398" s="1"/>
      <c r="E4398" s="1" t="s">
        <v>10008</v>
      </c>
      <c r="F4398" s="1" t="s">
        <v>25719</v>
      </c>
      <c r="G4398" s="1" t="s">
        <v>8545</v>
      </c>
      <c r="H4398" s="1" t="s">
        <v>10966</v>
      </c>
      <c r="I4398" s="1">
        <v>2007.0</v>
      </c>
      <c r="J4398" s="1" t="s">
        <v>8547</v>
      </c>
      <c r="K4398" s="1" t="s">
        <v>642</v>
      </c>
      <c r="L4398" s="1" t="s">
        <v>8709</v>
      </c>
      <c r="M4398" s="1" t="s">
        <v>25720</v>
      </c>
    </row>
    <row r="4399">
      <c r="A4399" s="1" t="s">
        <v>25721</v>
      </c>
      <c r="B4399" s="1" t="s">
        <v>6</v>
      </c>
      <c r="C4399" s="1" t="s">
        <v>5098</v>
      </c>
      <c r="D4399" s="1"/>
      <c r="E4399" s="1" t="s">
        <v>25722</v>
      </c>
      <c r="F4399" s="1" t="s">
        <v>25723</v>
      </c>
      <c r="G4399" s="1" t="s">
        <v>8513</v>
      </c>
      <c r="H4399" s="1" t="s">
        <v>11337</v>
      </c>
      <c r="I4399" s="1">
        <v>2016.0</v>
      </c>
      <c r="J4399" s="1" t="s">
        <v>8645</v>
      </c>
      <c r="K4399" s="1" t="s">
        <v>532</v>
      </c>
      <c r="L4399" s="1" t="s">
        <v>8948</v>
      </c>
      <c r="M4399" s="1" t="s">
        <v>25724</v>
      </c>
    </row>
    <row r="4400">
      <c r="A4400" s="1" t="s">
        <v>25725</v>
      </c>
      <c r="B4400" s="1" t="s">
        <v>6</v>
      </c>
      <c r="C4400" s="1" t="s">
        <v>5099</v>
      </c>
      <c r="D4400" s="1"/>
      <c r="E4400" s="1" t="s">
        <v>25726</v>
      </c>
      <c r="F4400" s="1" t="s">
        <v>25727</v>
      </c>
      <c r="G4400" s="1" t="s">
        <v>8575</v>
      </c>
      <c r="H4400" s="1" t="s">
        <v>9028</v>
      </c>
      <c r="I4400" s="1">
        <v>1999.0</v>
      </c>
      <c r="J4400" s="1" t="s">
        <v>8493</v>
      </c>
      <c r="K4400" s="1" t="s">
        <v>620</v>
      </c>
      <c r="L4400" s="1" t="s">
        <v>20671</v>
      </c>
      <c r="M4400" s="1" t="s">
        <v>25728</v>
      </c>
    </row>
    <row r="4401">
      <c r="A4401" s="1" t="s">
        <v>25729</v>
      </c>
      <c r="B4401" s="1" t="s">
        <v>6</v>
      </c>
      <c r="C4401" s="1" t="s">
        <v>5100</v>
      </c>
      <c r="D4401" s="1"/>
      <c r="E4401" s="1" t="s">
        <v>25730</v>
      </c>
      <c r="F4401" s="1" t="s">
        <v>25731</v>
      </c>
      <c r="G4401" s="1" t="s">
        <v>8513</v>
      </c>
      <c r="H4401" s="1" t="s">
        <v>25732</v>
      </c>
      <c r="I4401" s="1">
        <v>2015.0</v>
      </c>
      <c r="J4401" s="1" t="s">
        <v>8493</v>
      </c>
      <c r="K4401" s="1" t="s">
        <v>552</v>
      </c>
      <c r="L4401" s="1" t="s">
        <v>10915</v>
      </c>
      <c r="M4401" s="1" t="s">
        <v>25733</v>
      </c>
    </row>
    <row r="4402">
      <c r="A4402" s="1" t="s">
        <v>25734</v>
      </c>
      <c r="B4402" s="1" t="s">
        <v>6</v>
      </c>
      <c r="C4402" s="1" t="s">
        <v>5101</v>
      </c>
      <c r="D4402" s="1"/>
      <c r="E4402" s="1" t="s">
        <v>25735</v>
      </c>
      <c r="F4402" s="1" t="s">
        <v>25736</v>
      </c>
      <c r="G4402" s="1" t="s">
        <v>8513</v>
      </c>
      <c r="H4402" s="1" t="s">
        <v>16265</v>
      </c>
      <c r="I4402" s="1">
        <v>2018.0</v>
      </c>
      <c r="J4402" s="1" t="s">
        <v>8493</v>
      </c>
      <c r="K4402" s="1" t="s">
        <v>576</v>
      </c>
      <c r="L4402" s="1" t="s">
        <v>9139</v>
      </c>
      <c r="M4402" s="1" t="s">
        <v>25737</v>
      </c>
    </row>
    <row r="4403">
      <c r="A4403" s="1" t="s">
        <v>25738</v>
      </c>
      <c r="B4403" s="1" t="s">
        <v>7</v>
      </c>
      <c r="C4403" s="1" t="s">
        <v>5102</v>
      </c>
      <c r="F4403" s="1" t="s">
        <v>25739</v>
      </c>
      <c r="G4403" s="1" t="s">
        <v>25740</v>
      </c>
      <c r="H4403" s="1" t="s">
        <v>9298</v>
      </c>
      <c r="I4403" s="1">
        <v>2017.0</v>
      </c>
      <c r="J4403" s="1" t="s">
        <v>8493</v>
      </c>
      <c r="K4403" s="1" t="s">
        <v>628</v>
      </c>
      <c r="L4403" s="1" t="s">
        <v>10635</v>
      </c>
      <c r="M4403" s="1" t="s">
        <v>25741</v>
      </c>
    </row>
    <row r="4404">
      <c r="A4404" s="1" t="s">
        <v>25742</v>
      </c>
      <c r="B4404" s="1" t="s">
        <v>7</v>
      </c>
      <c r="C4404" s="1" t="s">
        <v>5103</v>
      </c>
      <c r="F4404" s="1" t="s">
        <v>25743</v>
      </c>
      <c r="G4404" s="1" t="s">
        <v>9265</v>
      </c>
      <c r="H4404" s="1" t="s">
        <v>16306</v>
      </c>
      <c r="I4404" s="1">
        <v>2020.0</v>
      </c>
      <c r="J4404" s="1" t="s">
        <v>8493</v>
      </c>
      <c r="K4404" s="1" t="s">
        <v>571</v>
      </c>
      <c r="L4404" s="1" t="s">
        <v>10635</v>
      </c>
      <c r="M4404" s="1" t="s">
        <v>25744</v>
      </c>
    </row>
    <row r="4405">
      <c r="A4405" s="1" t="s">
        <v>25745</v>
      </c>
      <c r="B4405" s="1" t="s">
        <v>7</v>
      </c>
      <c r="C4405" s="1" t="s">
        <v>5104</v>
      </c>
      <c r="G4405" s="1" t="s">
        <v>8513</v>
      </c>
      <c r="H4405" s="1" t="s">
        <v>13458</v>
      </c>
      <c r="I4405" s="1">
        <v>2019.0</v>
      </c>
      <c r="J4405" s="1" t="s">
        <v>8493</v>
      </c>
      <c r="K4405" s="1" t="s">
        <v>536</v>
      </c>
      <c r="L4405" s="1" t="s">
        <v>8852</v>
      </c>
      <c r="M4405" s="1" t="s">
        <v>25746</v>
      </c>
    </row>
    <row r="4406">
      <c r="A4406" s="1" t="s">
        <v>25747</v>
      </c>
      <c r="B4406" s="1" t="s">
        <v>7</v>
      </c>
      <c r="C4406" s="1" t="s">
        <v>5105</v>
      </c>
      <c r="D4406" s="1"/>
      <c r="E4406" s="1" t="s">
        <v>25748</v>
      </c>
      <c r="F4406" s="1" t="s">
        <v>25749</v>
      </c>
      <c r="G4406" s="1" t="s">
        <v>8638</v>
      </c>
      <c r="H4406" s="1" t="s">
        <v>8589</v>
      </c>
      <c r="I4406" s="1">
        <v>2006.0</v>
      </c>
      <c r="J4406" s="1" t="s">
        <v>8547</v>
      </c>
      <c r="K4406" s="1" t="s">
        <v>1105</v>
      </c>
      <c r="L4406" s="1" t="s">
        <v>8640</v>
      </c>
      <c r="M4406" s="1" t="s">
        <v>25750</v>
      </c>
    </row>
    <row r="4407">
      <c r="A4407" s="1" t="s">
        <v>25751</v>
      </c>
      <c r="B4407" s="1" t="s">
        <v>6</v>
      </c>
      <c r="C4407" s="1" t="s">
        <v>5106</v>
      </c>
      <c r="D4407" s="1"/>
      <c r="E4407" s="1" t="s">
        <v>25752</v>
      </c>
      <c r="F4407" s="1" t="s">
        <v>25753</v>
      </c>
      <c r="G4407" s="1" t="s">
        <v>8638</v>
      </c>
      <c r="H4407" s="1" t="s">
        <v>9555</v>
      </c>
      <c r="I4407" s="1">
        <v>2008.0</v>
      </c>
      <c r="J4407" s="1" t="s">
        <v>8613</v>
      </c>
      <c r="K4407" s="1" t="s">
        <v>528</v>
      </c>
      <c r="L4407" s="1" t="s">
        <v>10641</v>
      </c>
      <c r="M4407" s="1" t="s">
        <v>25754</v>
      </c>
    </row>
    <row r="4408">
      <c r="A4408" s="1" t="s">
        <v>25755</v>
      </c>
      <c r="B4408" s="1" t="s">
        <v>6</v>
      </c>
      <c r="C4408" s="1" t="s">
        <v>5107</v>
      </c>
      <c r="D4408" s="1"/>
      <c r="E4408" s="1" t="s">
        <v>25756</v>
      </c>
      <c r="F4408" s="1" t="s">
        <v>25757</v>
      </c>
      <c r="G4408" s="1" t="s">
        <v>8638</v>
      </c>
      <c r="H4408" s="1" t="s">
        <v>9298</v>
      </c>
      <c r="I4408" s="1">
        <v>2009.0</v>
      </c>
      <c r="J4408" s="1" t="s">
        <v>8613</v>
      </c>
      <c r="K4408" s="1" t="s">
        <v>700</v>
      </c>
      <c r="L4408" s="1" t="s">
        <v>10641</v>
      </c>
      <c r="M4408" s="1" t="s">
        <v>25758</v>
      </c>
    </row>
    <row r="4409">
      <c r="A4409" s="1" t="s">
        <v>25759</v>
      </c>
      <c r="B4409" s="1" t="s">
        <v>6</v>
      </c>
      <c r="C4409" s="1" t="s">
        <v>5108</v>
      </c>
      <c r="D4409" s="1"/>
      <c r="E4409" s="1" t="s">
        <v>25756</v>
      </c>
      <c r="F4409" s="1" t="s">
        <v>25760</v>
      </c>
      <c r="G4409" s="1" t="s">
        <v>8638</v>
      </c>
      <c r="H4409" s="1" t="s">
        <v>9298</v>
      </c>
      <c r="I4409" s="1">
        <v>2011.0</v>
      </c>
      <c r="J4409" s="1" t="s">
        <v>8547</v>
      </c>
      <c r="K4409" s="1" t="s">
        <v>582</v>
      </c>
      <c r="L4409" s="1" t="s">
        <v>10641</v>
      </c>
      <c r="M4409" s="1" t="s">
        <v>25761</v>
      </c>
    </row>
    <row r="4410">
      <c r="A4410" s="1" t="s">
        <v>25762</v>
      </c>
      <c r="B4410" s="1" t="s">
        <v>6</v>
      </c>
      <c r="C4410" s="1" t="s">
        <v>5109</v>
      </c>
      <c r="D4410" s="1"/>
      <c r="E4410" s="1" t="s">
        <v>25752</v>
      </c>
      <c r="F4410" s="1" t="s">
        <v>25763</v>
      </c>
      <c r="G4410" s="1" t="s">
        <v>8638</v>
      </c>
      <c r="H4410" s="1" t="s">
        <v>9555</v>
      </c>
      <c r="I4410" s="1">
        <v>2007.0</v>
      </c>
      <c r="J4410" s="1" t="s">
        <v>8613</v>
      </c>
      <c r="K4410" s="1" t="s">
        <v>538</v>
      </c>
      <c r="L4410" s="1" t="s">
        <v>10641</v>
      </c>
      <c r="M4410" s="1" t="s">
        <v>25764</v>
      </c>
    </row>
    <row r="4411">
      <c r="A4411" s="1" t="s">
        <v>25765</v>
      </c>
      <c r="B4411" s="1" t="s">
        <v>6</v>
      </c>
      <c r="C4411" s="1" t="s">
        <v>5110</v>
      </c>
      <c r="D4411" s="1"/>
      <c r="E4411" s="1" t="s">
        <v>25756</v>
      </c>
      <c r="F4411" s="1" t="s">
        <v>25766</v>
      </c>
      <c r="G4411" s="1" t="s">
        <v>8638</v>
      </c>
      <c r="H4411" s="1" t="s">
        <v>9298</v>
      </c>
      <c r="I4411" s="1">
        <v>2010.0</v>
      </c>
      <c r="J4411" s="1" t="s">
        <v>8547</v>
      </c>
      <c r="K4411" s="1" t="s">
        <v>750</v>
      </c>
      <c r="L4411" s="1" t="s">
        <v>10641</v>
      </c>
      <c r="M4411" s="1" t="s">
        <v>25767</v>
      </c>
    </row>
    <row r="4412">
      <c r="A4412" s="1" t="s">
        <v>25768</v>
      </c>
      <c r="B4412" s="1" t="s">
        <v>6</v>
      </c>
      <c r="C4412" s="1" t="s">
        <v>5111</v>
      </c>
      <c r="D4412" s="1"/>
      <c r="E4412" s="1" t="s">
        <v>25769</v>
      </c>
      <c r="F4412" s="1" t="s">
        <v>25770</v>
      </c>
      <c r="G4412" s="1" t="s">
        <v>8638</v>
      </c>
      <c r="H4412" s="1" t="s">
        <v>9298</v>
      </c>
      <c r="I4412" s="1">
        <v>2005.0</v>
      </c>
      <c r="J4412" s="1" t="s">
        <v>8613</v>
      </c>
      <c r="K4412" s="1" t="s">
        <v>597</v>
      </c>
      <c r="L4412" s="1" t="s">
        <v>10641</v>
      </c>
      <c r="M4412" s="1" t="s">
        <v>25771</v>
      </c>
    </row>
    <row r="4413">
      <c r="A4413" s="1" t="s">
        <v>25772</v>
      </c>
      <c r="B4413" s="1" t="s">
        <v>6</v>
      </c>
      <c r="C4413" s="1" t="s">
        <v>5112</v>
      </c>
      <c r="D4413" s="1"/>
      <c r="E4413" s="1" t="s">
        <v>25773</v>
      </c>
      <c r="F4413" s="1" t="s">
        <v>25774</v>
      </c>
      <c r="G4413" s="1" t="s">
        <v>8638</v>
      </c>
      <c r="H4413" s="1" t="s">
        <v>9298</v>
      </c>
      <c r="I4413" s="1">
        <v>2006.0</v>
      </c>
      <c r="J4413" s="1" t="s">
        <v>8613</v>
      </c>
      <c r="K4413" s="1" t="s">
        <v>538</v>
      </c>
      <c r="L4413" s="1" t="s">
        <v>10641</v>
      </c>
      <c r="M4413" s="1" t="s">
        <v>25775</v>
      </c>
    </row>
    <row r="4414">
      <c r="A4414" s="1" t="s">
        <v>25776</v>
      </c>
      <c r="B4414" s="1" t="s">
        <v>6</v>
      </c>
      <c r="C4414" s="1" t="s">
        <v>5113</v>
      </c>
      <c r="D4414" s="1"/>
      <c r="E4414" s="1" t="s">
        <v>22366</v>
      </c>
      <c r="F4414" s="1" t="s">
        <v>25777</v>
      </c>
      <c r="G4414" s="1" t="s">
        <v>8638</v>
      </c>
      <c r="H4414" s="1" t="s">
        <v>9298</v>
      </c>
      <c r="I4414" s="1">
        <v>2004.0</v>
      </c>
      <c r="J4414" s="1" t="s">
        <v>8613</v>
      </c>
      <c r="K4414" s="1" t="s">
        <v>681</v>
      </c>
      <c r="L4414" s="1" t="s">
        <v>10641</v>
      </c>
      <c r="M4414" s="1" t="s">
        <v>25778</v>
      </c>
    </row>
    <row r="4415">
      <c r="A4415" s="1" t="s">
        <v>25779</v>
      </c>
      <c r="B4415" s="1" t="s">
        <v>6</v>
      </c>
      <c r="C4415" s="1" t="s">
        <v>5114</v>
      </c>
      <c r="D4415" s="1"/>
      <c r="E4415" s="1" t="s">
        <v>25780</v>
      </c>
      <c r="F4415" s="1" t="s">
        <v>25781</v>
      </c>
      <c r="G4415" s="1" t="s">
        <v>8545</v>
      </c>
      <c r="H4415" s="1" t="s">
        <v>8980</v>
      </c>
      <c r="I4415" s="1">
        <v>2013.0</v>
      </c>
      <c r="J4415" s="1" t="s">
        <v>8547</v>
      </c>
      <c r="K4415" s="1" t="s">
        <v>879</v>
      </c>
      <c r="L4415" s="1" t="s">
        <v>8681</v>
      </c>
      <c r="M4415" s="1" t="s">
        <v>25782</v>
      </c>
    </row>
    <row r="4416">
      <c r="A4416" s="1" t="s">
        <v>25783</v>
      </c>
      <c r="B4416" s="1" t="s">
        <v>6</v>
      </c>
      <c r="C4416" s="1" t="s">
        <v>5115</v>
      </c>
      <c r="D4416" s="1"/>
      <c r="E4416" s="1" t="s">
        <v>25784</v>
      </c>
      <c r="F4416" s="1" t="s">
        <v>25785</v>
      </c>
      <c r="G4416" s="1" t="s">
        <v>10395</v>
      </c>
      <c r="H4416" s="1" t="s">
        <v>17080</v>
      </c>
      <c r="I4416" s="1">
        <v>2020.0</v>
      </c>
      <c r="J4416" s="1" t="s">
        <v>8613</v>
      </c>
      <c r="K4416" s="1" t="s">
        <v>1116</v>
      </c>
      <c r="L4416" s="1" t="s">
        <v>10361</v>
      </c>
      <c r="M4416" s="1" t="s">
        <v>25786</v>
      </c>
    </row>
    <row r="4417">
      <c r="A4417" s="1" t="s">
        <v>25787</v>
      </c>
      <c r="B4417" s="1" t="s">
        <v>6</v>
      </c>
      <c r="C4417" s="1" t="s">
        <v>5116</v>
      </c>
      <c r="D4417" s="1"/>
      <c r="E4417" s="1" t="s">
        <v>10331</v>
      </c>
      <c r="F4417" s="1" t="s">
        <v>25788</v>
      </c>
      <c r="G4417" s="1" t="s">
        <v>11428</v>
      </c>
      <c r="H4417" s="1" t="s">
        <v>11567</v>
      </c>
      <c r="I4417" s="1">
        <v>2018.0</v>
      </c>
      <c r="J4417" s="1" t="s">
        <v>8493</v>
      </c>
      <c r="K4417" s="1" t="s">
        <v>1011</v>
      </c>
      <c r="L4417" s="1" t="s">
        <v>9641</v>
      </c>
      <c r="M4417" s="1" t="s">
        <v>25789</v>
      </c>
    </row>
    <row r="4418">
      <c r="A4418" s="1" t="s">
        <v>25790</v>
      </c>
      <c r="B4418" s="1" t="s">
        <v>6</v>
      </c>
      <c r="C4418" s="1" t="s">
        <v>5117</v>
      </c>
      <c r="D4418" s="1"/>
      <c r="E4418" s="1" t="s">
        <v>25788</v>
      </c>
      <c r="F4418" s="1" t="s">
        <v>25788</v>
      </c>
      <c r="G4418" s="1" t="s">
        <v>8513</v>
      </c>
      <c r="H4418" s="1" t="s">
        <v>12642</v>
      </c>
      <c r="I4418" s="1">
        <v>2017.0</v>
      </c>
      <c r="J4418" s="1" t="s">
        <v>8493</v>
      </c>
      <c r="K4418" s="1" t="s">
        <v>809</v>
      </c>
      <c r="L4418" s="1" t="s">
        <v>9641</v>
      </c>
      <c r="M4418" s="1" t="s">
        <v>25791</v>
      </c>
    </row>
    <row r="4419">
      <c r="A4419" s="1" t="s">
        <v>25792</v>
      </c>
      <c r="B4419" s="1" t="s">
        <v>6</v>
      </c>
      <c r="C4419" s="1" t="s">
        <v>5118</v>
      </c>
      <c r="D4419" s="1"/>
      <c r="E4419" s="1" t="s">
        <v>25793</v>
      </c>
      <c r="F4419" s="1" t="s">
        <v>25794</v>
      </c>
      <c r="G4419" s="1" t="s">
        <v>8513</v>
      </c>
      <c r="H4419" s="1" t="s">
        <v>9012</v>
      </c>
      <c r="I4419" s="1">
        <v>2020.0</v>
      </c>
      <c r="J4419" s="1" t="s">
        <v>8493</v>
      </c>
      <c r="K4419" s="1" t="s">
        <v>965</v>
      </c>
      <c r="L4419" s="1" t="s">
        <v>8691</v>
      </c>
      <c r="M4419" s="1" t="s">
        <v>25795</v>
      </c>
    </row>
    <row r="4420">
      <c r="A4420" s="1" t="s">
        <v>25796</v>
      </c>
      <c r="B4420" s="1" t="s">
        <v>6</v>
      </c>
      <c r="C4420" s="1" t="s">
        <v>5119</v>
      </c>
      <c r="D4420" s="1"/>
      <c r="E4420" s="1" t="s">
        <v>25797</v>
      </c>
      <c r="G4420" s="1" t="s">
        <v>8513</v>
      </c>
      <c r="H4420" s="1" t="s">
        <v>14089</v>
      </c>
      <c r="I4420" s="1">
        <v>2010.0</v>
      </c>
      <c r="J4420" s="1" t="s">
        <v>8547</v>
      </c>
      <c r="K4420" s="1" t="s">
        <v>1005</v>
      </c>
      <c r="L4420" s="1" t="s">
        <v>8808</v>
      </c>
      <c r="M4420" s="1" t="s">
        <v>25798</v>
      </c>
    </row>
    <row r="4421">
      <c r="A4421" s="1" t="s">
        <v>25799</v>
      </c>
      <c r="B4421" s="1" t="s">
        <v>6</v>
      </c>
      <c r="C4421" s="1" t="s">
        <v>5120</v>
      </c>
      <c r="D4421" s="1"/>
      <c r="E4421" s="1" t="s">
        <v>12369</v>
      </c>
      <c r="F4421" s="1" t="s">
        <v>25800</v>
      </c>
      <c r="G4421" s="1" t="s">
        <v>8513</v>
      </c>
      <c r="H4421" s="1" t="s">
        <v>25801</v>
      </c>
      <c r="I4421" s="1">
        <v>2019.0</v>
      </c>
      <c r="J4421" s="1" t="s">
        <v>8613</v>
      </c>
      <c r="K4421" s="1" t="s">
        <v>1122</v>
      </c>
      <c r="L4421" s="1" t="s">
        <v>9641</v>
      </c>
      <c r="M4421" s="1" t="s">
        <v>25802</v>
      </c>
    </row>
    <row r="4422">
      <c r="A4422" s="1" t="s">
        <v>25803</v>
      </c>
      <c r="B4422" s="1" t="s">
        <v>6</v>
      </c>
      <c r="C4422" s="1" t="s">
        <v>5121</v>
      </c>
      <c r="D4422" s="1"/>
      <c r="E4422" s="1" t="s">
        <v>25804</v>
      </c>
      <c r="F4422" s="1" t="s">
        <v>25805</v>
      </c>
      <c r="G4422" s="1" t="s">
        <v>8545</v>
      </c>
      <c r="H4422" s="1" t="s">
        <v>10631</v>
      </c>
      <c r="I4422" s="1">
        <v>2018.0</v>
      </c>
      <c r="J4422" s="1" t="s">
        <v>8493</v>
      </c>
      <c r="K4422" s="1" t="s">
        <v>640</v>
      </c>
      <c r="L4422" s="1" t="s">
        <v>8620</v>
      </c>
      <c r="M4422" s="1" t="s">
        <v>25806</v>
      </c>
    </row>
    <row r="4423">
      <c r="A4423" s="1" t="s">
        <v>25807</v>
      </c>
      <c r="B4423" s="1" t="s">
        <v>6</v>
      </c>
      <c r="C4423" s="1" t="s">
        <v>5122</v>
      </c>
      <c r="D4423" s="1"/>
      <c r="E4423" s="1" t="s">
        <v>25808</v>
      </c>
      <c r="G4423" s="1" t="s">
        <v>8513</v>
      </c>
      <c r="H4423" s="1" t="s">
        <v>25809</v>
      </c>
      <c r="I4423" s="1">
        <v>2016.0</v>
      </c>
      <c r="J4423" s="1" t="s">
        <v>8493</v>
      </c>
      <c r="K4423" s="1" t="s">
        <v>673</v>
      </c>
      <c r="L4423" s="1" t="s">
        <v>8646</v>
      </c>
      <c r="M4423" s="1" t="s">
        <v>25810</v>
      </c>
    </row>
    <row r="4424">
      <c r="A4424" s="1" t="s">
        <v>25811</v>
      </c>
      <c r="B4424" s="1" t="s">
        <v>6</v>
      </c>
      <c r="C4424" s="1" t="s">
        <v>5123</v>
      </c>
      <c r="D4424" s="1"/>
      <c r="E4424" s="1" t="s">
        <v>25812</v>
      </c>
      <c r="F4424" s="1" t="s">
        <v>25813</v>
      </c>
      <c r="H4424" s="1" t="s">
        <v>8540</v>
      </c>
      <c r="I4424" s="1">
        <v>1993.0</v>
      </c>
      <c r="J4424" s="1" t="s">
        <v>8515</v>
      </c>
      <c r="K4424" s="1" t="s">
        <v>664</v>
      </c>
      <c r="L4424" s="1" t="s">
        <v>11828</v>
      </c>
      <c r="M4424" s="1" t="s">
        <v>25814</v>
      </c>
    </row>
    <row r="4425">
      <c r="A4425" s="1" t="s">
        <v>25815</v>
      </c>
      <c r="B4425" s="1" t="s">
        <v>6</v>
      </c>
      <c r="C4425" s="1" t="s">
        <v>5124</v>
      </c>
      <c r="D4425" s="1"/>
      <c r="E4425" s="1" t="s">
        <v>16368</v>
      </c>
      <c r="F4425" s="1" t="s">
        <v>25816</v>
      </c>
      <c r="G4425" s="1" t="s">
        <v>8513</v>
      </c>
      <c r="H4425" s="1" t="s">
        <v>8749</v>
      </c>
      <c r="I4425" s="1">
        <v>2016.0</v>
      </c>
      <c r="J4425" s="1" t="s">
        <v>8680</v>
      </c>
      <c r="K4425" s="1" t="s">
        <v>1030</v>
      </c>
      <c r="L4425" s="1" t="s">
        <v>8646</v>
      </c>
      <c r="M4425" s="1" t="s">
        <v>25817</v>
      </c>
    </row>
    <row r="4426">
      <c r="A4426" s="1" t="s">
        <v>25818</v>
      </c>
      <c r="B4426" s="1" t="s">
        <v>6</v>
      </c>
      <c r="C4426" s="1" t="s">
        <v>5125</v>
      </c>
      <c r="D4426" s="1"/>
      <c r="E4426" s="1" t="s">
        <v>25819</v>
      </c>
      <c r="F4426" s="1" t="s">
        <v>25820</v>
      </c>
      <c r="G4426" s="1" t="s">
        <v>8513</v>
      </c>
      <c r="H4426" s="1" t="s">
        <v>11577</v>
      </c>
      <c r="I4426" s="1">
        <v>2004.0</v>
      </c>
      <c r="J4426" s="1" t="s">
        <v>9260</v>
      </c>
      <c r="K4426" s="1" t="s">
        <v>896</v>
      </c>
      <c r="L4426" s="1" t="s">
        <v>22805</v>
      </c>
      <c r="M4426" s="1" t="s">
        <v>25821</v>
      </c>
    </row>
    <row r="4427">
      <c r="A4427" s="1" t="s">
        <v>25822</v>
      </c>
      <c r="B4427" s="1" t="s">
        <v>6</v>
      </c>
      <c r="C4427" s="1" t="s">
        <v>5126</v>
      </c>
      <c r="D4427" s="1"/>
      <c r="E4427" s="1" t="s">
        <v>12514</v>
      </c>
      <c r="F4427" s="1" t="s">
        <v>25823</v>
      </c>
      <c r="G4427" s="1" t="s">
        <v>8545</v>
      </c>
      <c r="H4427" s="1" t="s">
        <v>11577</v>
      </c>
      <c r="I4427" s="1">
        <v>2016.0</v>
      </c>
      <c r="J4427" s="1" t="s">
        <v>8547</v>
      </c>
      <c r="K4427" s="1" t="s">
        <v>1312</v>
      </c>
      <c r="L4427" s="1" t="s">
        <v>8501</v>
      </c>
      <c r="M4427" s="1" t="s">
        <v>25824</v>
      </c>
    </row>
    <row r="4428">
      <c r="A4428" s="1" t="s">
        <v>25825</v>
      </c>
      <c r="B4428" s="1" t="s">
        <v>6</v>
      </c>
      <c r="C4428" s="1" t="s">
        <v>5127</v>
      </c>
      <c r="D4428" s="1"/>
      <c r="E4428" s="1" t="s">
        <v>25826</v>
      </c>
      <c r="F4428" s="1" t="s">
        <v>25827</v>
      </c>
      <c r="G4428" s="1" t="s">
        <v>8513</v>
      </c>
      <c r="H4428" s="1" t="s">
        <v>25828</v>
      </c>
      <c r="I4428" s="1">
        <v>2016.0</v>
      </c>
      <c r="J4428" s="1" t="s">
        <v>8507</v>
      </c>
      <c r="K4428" s="1" t="s">
        <v>552</v>
      </c>
      <c r="L4428" s="1" t="s">
        <v>8691</v>
      </c>
      <c r="M4428" s="1" t="s">
        <v>25829</v>
      </c>
    </row>
    <row r="4429">
      <c r="A4429" s="1" t="s">
        <v>25830</v>
      </c>
      <c r="B4429" s="1" t="s">
        <v>6</v>
      </c>
      <c r="C4429" s="1" t="s">
        <v>5128</v>
      </c>
      <c r="D4429" s="1"/>
      <c r="E4429" s="1" t="s">
        <v>25831</v>
      </c>
      <c r="F4429" s="1" t="s">
        <v>25832</v>
      </c>
      <c r="G4429" s="1" t="s">
        <v>8513</v>
      </c>
      <c r="H4429" s="1" t="s">
        <v>8701</v>
      </c>
      <c r="I4429" s="1">
        <v>2015.0</v>
      </c>
      <c r="J4429" s="1" t="s">
        <v>8507</v>
      </c>
      <c r="K4429" s="1" t="s">
        <v>620</v>
      </c>
      <c r="L4429" s="1" t="s">
        <v>8948</v>
      </c>
      <c r="M4429" s="1" t="s">
        <v>25833</v>
      </c>
    </row>
    <row r="4430">
      <c r="A4430" s="1" t="s">
        <v>25834</v>
      </c>
      <c r="B4430" s="1" t="s">
        <v>7</v>
      </c>
      <c r="C4430" s="1" t="s">
        <v>5129</v>
      </c>
      <c r="F4430" s="1" t="s">
        <v>25835</v>
      </c>
      <c r="G4430" s="1" t="s">
        <v>9367</v>
      </c>
      <c r="H4430" s="1" t="s">
        <v>8980</v>
      </c>
      <c r="I4430" s="1">
        <v>2018.0</v>
      </c>
      <c r="J4430" s="1" t="s">
        <v>8613</v>
      </c>
      <c r="K4430" s="1" t="s">
        <v>536</v>
      </c>
      <c r="L4430" s="1" t="s">
        <v>8796</v>
      </c>
      <c r="M4430" s="1" t="s">
        <v>25836</v>
      </c>
    </row>
    <row r="4431">
      <c r="A4431" s="1" t="s">
        <v>25837</v>
      </c>
      <c r="B4431" s="1" t="s">
        <v>7</v>
      </c>
      <c r="C4431" s="1" t="s">
        <v>5130</v>
      </c>
      <c r="F4431" s="1" t="s">
        <v>25838</v>
      </c>
      <c r="G4431" s="1" t="s">
        <v>8513</v>
      </c>
      <c r="H4431" s="1" t="s">
        <v>9244</v>
      </c>
      <c r="I4431" s="1">
        <v>2016.0</v>
      </c>
      <c r="J4431" s="1" t="s">
        <v>8680</v>
      </c>
      <c r="K4431" s="1" t="s">
        <v>536</v>
      </c>
      <c r="L4431" s="1" t="s">
        <v>8796</v>
      </c>
      <c r="M4431" s="1" t="s">
        <v>25839</v>
      </c>
    </row>
    <row r="4432">
      <c r="A4432" s="1" t="s">
        <v>25840</v>
      </c>
      <c r="B4432" s="1" t="s">
        <v>6</v>
      </c>
      <c r="C4432" s="1" t="s">
        <v>5131</v>
      </c>
      <c r="F4432" s="1" t="s">
        <v>10110</v>
      </c>
      <c r="G4432" s="1" t="s">
        <v>8513</v>
      </c>
      <c r="H4432" s="1" t="s">
        <v>9244</v>
      </c>
      <c r="I4432" s="1">
        <v>2016.0</v>
      </c>
      <c r="J4432" s="1" t="s">
        <v>8680</v>
      </c>
      <c r="K4432" s="1" t="s">
        <v>677</v>
      </c>
      <c r="L4432" s="1" t="s">
        <v>8646</v>
      </c>
      <c r="M4432" s="1" t="s">
        <v>25841</v>
      </c>
    </row>
    <row r="4433">
      <c r="A4433" s="1" t="s">
        <v>25842</v>
      </c>
      <c r="B4433" s="1" t="s">
        <v>7</v>
      </c>
      <c r="C4433" s="1" t="s">
        <v>5132</v>
      </c>
      <c r="F4433" s="1" t="s">
        <v>10110</v>
      </c>
      <c r="G4433" s="1" t="s">
        <v>9304</v>
      </c>
      <c r="H4433" s="1" t="s">
        <v>25843</v>
      </c>
      <c r="I4433" s="1">
        <v>2009.0</v>
      </c>
      <c r="J4433" s="1" t="s">
        <v>8613</v>
      </c>
      <c r="K4433" s="1" t="s">
        <v>536</v>
      </c>
      <c r="L4433" s="1" t="s">
        <v>9245</v>
      </c>
      <c r="M4433" s="1" t="s">
        <v>25844</v>
      </c>
    </row>
    <row r="4434">
      <c r="A4434" s="1" t="s">
        <v>25845</v>
      </c>
      <c r="B4434" s="1" t="s">
        <v>7</v>
      </c>
      <c r="C4434" s="1" t="s">
        <v>5133</v>
      </c>
      <c r="F4434" s="1" t="s">
        <v>10110</v>
      </c>
      <c r="G4434" s="1" t="s">
        <v>9304</v>
      </c>
      <c r="H4434" s="1" t="s">
        <v>22932</v>
      </c>
      <c r="I4434" s="1">
        <v>2009.0</v>
      </c>
      <c r="J4434" s="1" t="s">
        <v>8613</v>
      </c>
      <c r="K4434" s="1" t="s">
        <v>536</v>
      </c>
      <c r="L4434" s="1" t="s">
        <v>9245</v>
      </c>
      <c r="M4434" s="1" t="s">
        <v>25846</v>
      </c>
    </row>
    <row r="4435">
      <c r="A4435" s="1" t="s">
        <v>25847</v>
      </c>
      <c r="B4435" s="1" t="s">
        <v>7</v>
      </c>
      <c r="C4435" s="1" t="s">
        <v>5134</v>
      </c>
      <c r="F4435" s="1" t="s">
        <v>25848</v>
      </c>
      <c r="G4435" s="1" t="s">
        <v>8611</v>
      </c>
      <c r="H4435" s="1" t="s">
        <v>8985</v>
      </c>
      <c r="I4435" s="1">
        <v>2016.0</v>
      </c>
      <c r="J4435" s="1" t="s">
        <v>8613</v>
      </c>
      <c r="K4435" s="1" t="s">
        <v>536</v>
      </c>
      <c r="L4435" s="1" t="s">
        <v>9245</v>
      </c>
      <c r="M4435" s="1" t="s">
        <v>25849</v>
      </c>
    </row>
    <row r="4436">
      <c r="A4436" s="1" t="s">
        <v>25850</v>
      </c>
      <c r="B4436" s="1" t="s">
        <v>7</v>
      </c>
      <c r="C4436" s="1" t="s">
        <v>5135</v>
      </c>
      <c r="F4436" s="1" t="s">
        <v>25851</v>
      </c>
      <c r="G4436" s="1" t="s">
        <v>8611</v>
      </c>
      <c r="H4436" s="1" t="s">
        <v>25852</v>
      </c>
      <c r="I4436" s="1">
        <v>2015.0</v>
      </c>
      <c r="J4436" s="1" t="s">
        <v>8613</v>
      </c>
      <c r="K4436" s="1" t="s">
        <v>628</v>
      </c>
      <c r="L4436" s="1" t="s">
        <v>9245</v>
      </c>
      <c r="M4436" s="1" t="s">
        <v>25853</v>
      </c>
    </row>
    <row r="4437">
      <c r="A4437" s="1" t="s">
        <v>25854</v>
      </c>
      <c r="B4437" s="1" t="s">
        <v>6</v>
      </c>
      <c r="C4437" s="1" t="s">
        <v>5136</v>
      </c>
      <c r="D4437" s="1"/>
      <c r="E4437" s="1" t="s">
        <v>19649</v>
      </c>
      <c r="F4437" s="1" t="s">
        <v>25855</v>
      </c>
      <c r="G4437" s="1" t="s">
        <v>8545</v>
      </c>
      <c r="H4437" s="1" t="s">
        <v>8980</v>
      </c>
      <c r="I4437" s="1">
        <v>2013.0</v>
      </c>
      <c r="J4437" s="1" t="s">
        <v>8613</v>
      </c>
      <c r="K4437" s="1" t="s">
        <v>671</v>
      </c>
      <c r="L4437" s="1" t="s">
        <v>9215</v>
      </c>
      <c r="M4437" s="1" t="s">
        <v>25856</v>
      </c>
    </row>
    <row r="4438">
      <c r="A4438" s="1" t="s">
        <v>25857</v>
      </c>
      <c r="B4438" s="1" t="s">
        <v>6</v>
      </c>
      <c r="C4438" s="1" t="s">
        <v>5137</v>
      </c>
      <c r="D4438" s="1"/>
      <c r="E4438" s="1" t="s">
        <v>25858</v>
      </c>
      <c r="G4438" s="1" t="s">
        <v>8513</v>
      </c>
      <c r="H4438" s="1" t="s">
        <v>13413</v>
      </c>
      <c r="I4438" s="1">
        <v>1945.0</v>
      </c>
      <c r="J4438" s="1" t="s">
        <v>8493</v>
      </c>
      <c r="K4438" s="1" t="s">
        <v>778</v>
      </c>
      <c r="L4438" s="1" t="s">
        <v>22190</v>
      </c>
      <c r="M4438" s="1" t="s">
        <v>25859</v>
      </c>
    </row>
    <row r="4439">
      <c r="A4439" s="1" t="s">
        <v>25860</v>
      </c>
      <c r="B4439" s="1" t="s">
        <v>7</v>
      </c>
      <c r="C4439" s="1" t="s">
        <v>5138</v>
      </c>
      <c r="G4439" s="1" t="s">
        <v>8513</v>
      </c>
      <c r="H4439" s="1" t="s">
        <v>25861</v>
      </c>
      <c r="I4439" s="1">
        <v>2016.0</v>
      </c>
      <c r="J4439" s="1" t="s">
        <v>8613</v>
      </c>
      <c r="K4439" s="1" t="s">
        <v>628</v>
      </c>
      <c r="L4439" s="1" t="s">
        <v>9208</v>
      </c>
      <c r="M4439" s="1" t="s">
        <v>25862</v>
      </c>
    </row>
    <row r="4440">
      <c r="A4440" s="1" t="s">
        <v>25863</v>
      </c>
      <c r="B4440" s="1" t="s">
        <v>7</v>
      </c>
      <c r="C4440" s="1" t="s">
        <v>5139</v>
      </c>
      <c r="F4440" s="1" t="s">
        <v>25864</v>
      </c>
      <c r="G4440" s="1" t="s">
        <v>8513</v>
      </c>
      <c r="H4440" s="1" t="s">
        <v>10966</v>
      </c>
      <c r="I4440" s="1">
        <v>2017.0</v>
      </c>
      <c r="J4440" s="1" t="s">
        <v>8547</v>
      </c>
      <c r="K4440" s="1" t="s">
        <v>5140</v>
      </c>
      <c r="L4440" s="1" t="s">
        <v>8847</v>
      </c>
      <c r="M4440" s="1" t="s">
        <v>25865</v>
      </c>
    </row>
    <row r="4441">
      <c r="A4441" s="1" t="s">
        <v>25866</v>
      </c>
      <c r="B4441" s="1" t="s">
        <v>6</v>
      </c>
      <c r="C4441" s="1" t="s">
        <v>5141</v>
      </c>
      <c r="D4441" s="1"/>
      <c r="E4441" s="1" t="s">
        <v>25867</v>
      </c>
      <c r="F4441" s="1" t="s">
        <v>25868</v>
      </c>
      <c r="G4441" s="1" t="s">
        <v>9530</v>
      </c>
      <c r="H4441" s="1" t="s">
        <v>10623</v>
      </c>
      <c r="I4441" s="1">
        <v>2019.0</v>
      </c>
      <c r="J4441" s="1" t="s">
        <v>8547</v>
      </c>
      <c r="K4441" s="1" t="s">
        <v>563</v>
      </c>
      <c r="L4441" s="1" t="s">
        <v>8992</v>
      </c>
      <c r="M4441" s="1" t="s">
        <v>25869</v>
      </c>
    </row>
    <row r="4442">
      <c r="A4442" s="1" t="s">
        <v>25870</v>
      </c>
      <c r="B4442" s="1" t="s">
        <v>6</v>
      </c>
      <c r="C4442" s="1" t="s">
        <v>5142</v>
      </c>
      <c r="D4442" s="1"/>
      <c r="E4442" s="1" t="s">
        <v>25871</v>
      </c>
      <c r="F4442" s="1" t="s">
        <v>25871</v>
      </c>
      <c r="G4442" s="1" t="s">
        <v>8513</v>
      </c>
      <c r="H4442" s="1" t="s">
        <v>8754</v>
      </c>
      <c r="I4442" s="1">
        <v>2017.0</v>
      </c>
      <c r="J4442" s="1" t="s">
        <v>8493</v>
      </c>
      <c r="K4442" s="1" t="s">
        <v>1593</v>
      </c>
      <c r="L4442" s="1" t="s">
        <v>9641</v>
      </c>
      <c r="M4442" s="1" t="s">
        <v>25872</v>
      </c>
    </row>
    <row r="4443">
      <c r="A4443" s="1" t="s">
        <v>25873</v>
      </c>
      <c r="B4443" s="1" t="s">
        <v>6</v>
      </c>
      <c r="C4443" s="1" t="s">
        <v>5143</v>
      </c>
      <c r="D4443" s="1"/>
      <c r="E4443" s="1" t="s">
        <v>10904</v>
      </c>
      <c r="F4443" s="1" t="s">
        <v>10905</v>
      </c>
      <c r="H4443" s="1" t="s">
        <v>10906</v>
      </c>
      <c r="I4443" s="1">
        <v>2014.0</v>
      </c>
      <c r="J4443" s="1" t="s">
        <v>8547</v>
      </c>
      <c r="K4443" s="1" t="s">
        <v>720</v>
      </c>
      <c r="L4443" s="1" t="s">
        <v>9084</v>
      </c>
      <c r="M4443" s="1" t="s">
        <v>10907</v>
      </c>
    </row>
    <row r="4444">
      <c r="A4444" s="1" t="s">
        <v>25874</v>
      </c>
      <c r="B4444" s="1" t="s">
        <v>6</v>
      </c>
      <c r="C4444" s="1" t="s">
        <v>5144</v>
      </c>
      <c r="D4444" s="1"/>
      <c r="E4444" s="1" t="s">
        <v>25875</v>
      </c>
      <c r="F4444" s="1" t="s">
        <v>25876</v>
      </c>
      <c r="G4444" s="1" t="s">
        <v>8545</v>
      </c>
      <c r="H4444" s="1" t="s">
        <v>8980</v>
      </c>
      <c r="I4444" s="1">
        <v>2016.0</v>
      </c>
      <c r="J4444" s="1" t="s">
        <v>8547</v>
      </c>
      <c r="K4444" s="1" t="s">
        <v>546</v>
      </c>
      <c r="L4444" s="1" t="s">
        <v>8626</v>
      </c>
      <c r="M4444" s="1" t="s">
        <v>25877</v>
      </c>
    </row>
    <row r="4445">
      <c r="A4445" s="1" t="s">
        <v>25878</v>
      </c>
      <c r="B4445" s="1" t="s">
        <v>6</v>
      </c>
      <c r="C4445" s="1" t="s">
        <v>5145</v>
      </c>
      <c r="D4445" s="1"/>
      <c r="E4445" s="1" t="s">
        <v>25879</v>
      </c>
      <c r="F4445" s="1" t="s">
        <v>25880</v>
      </c>
      <c r="G4445" s="1" t="s">
        <v>8545</v>
      </c>
      <c r="H4445" s="1" t="s">
        <v>10602</v>
      </c>
      <c r="I4445" s="1">
        <v>2018.0</v>
      </c>
      <c r="J4445" s="1" t="s">
        <v>8547</v>
      </c>
      <c r="K4445" s="1" t="s">
        <v>1410</v>
      </c>
      <c r="L4445" s="1" t="s">
        <v>8681</v>
      </c>
      <c r="M4445" s="1" t="s">
        <v>25881</v>
      </c>
    </row>
    <row r="4446">
      <c r="A4446" s="1" t="s">
        <v>25882</v>
      </c>
      <c r="B4446" s="1" t="s">
        <v>7</v>
      </c>
      <c r="C4446" s="1" t="s">
        <v>5146</v>
      </c>
      <c r="F4446" s="1" t="s">
        <v>25883</v>
      </c>
      <c r="G4446" s="1" t="s">
        <v>8513</v>
      </c>
      <c r="H4446" s="1" t="s">
        <v>9133</v>
      </c>
      <c r="I4446" s="1">
        <v>2018.0</v>
      </c>
      <c r="J4446" s="1" t="s">
        <v>8493</v>
      </c>
      <c r="K4446" s="1" t="s">
        <v>571</v>
      </c>
      <c r="L4446" s="1" t="s">
        <v>25884</v>
      </c>
      <c r="M4446" s="1" t="s">
        <v>25885</v>
      </c>
    </row>
    <row r="4447">
      <c r="A4447" s="1" t="s">
        <v>25886</v>
      </c>
      <c r="B4447" s="1" t="s">
        <v>7</v>
      </c>
      <c r="C4447" s="1" t="s">
        <v>5147</v>
      </c>
      <c r="F4447" s="1" t="s">
        <v>25887</v>
      </c>
      <c r="G4447" s="1" t="s">
        <v>8638</v>
      </c>
      <c r="H4447" s="1" t="s">
        <v>12955</v>
      </c>
      <c r="I4447" s="1">
        <v>1995.0</v>
      </c>
      <c r="J4447" s="1" t="s">
        <v>8493</v>
      </c>
      <c r="K4447" s="1" t="s">
        <v>536</v>
      </c>
      <c r="L4447" s="1" t="s">
        <v>8640</v>
      </c>
      <c r="M4447" s="1" t="s">
        <v>25888</v>
      </c>
    </row>
    <row r="4448">
      <c r="A4448" s="1" t="s">
        <v>25889</v>
      </c>
      <c r="B4448" s="1" t="s">
        <v>6</v>
      </c>
      <c r="C4448" s="1" t="s">
        <v>5148</v>
      </c>
      <c r="D4448" s="1"/>
      <c r="E4448" s="1" t="s">
        <v>25890</v>
      </c>
      <c r="F4448" s="1" t="s">
        <v>25891</v>
      </c>
      <c r="G4448" s="1" t="s">
        <v>25892</v>
      </c>
      <c r="H4448" s="1" t="s">
        <v>20266</v>
      </c>
      <c r="I4448" s="1">
        <v>2016.0</v>
      </c>
      <c r="J4448" s="1" t="s">
        <v>8507</v>
      </c>
      <c r="K4448" s="1" t="s">
        <v>805</v>
      </c>
      <c r="L4448" s="1" t="s">
        <v>8501</v>
      </c>
      <c r="M4448" s="1" t="s">
        <v>25893</v>
      </c>
    </row>
    <row r="4449">
      <c r="A4449" s="1" t="s">
        <v>25894</v>
      </c>
      <c r="B4449" s="1" t="s">
        <v>6</v>
      </c>
      <c r="C4449" s="1" t="s">
        <v>5149</v>
      </c>
      <c r="D4449" s="1"/>
      <c r="E4449" s="1" t="s">
        <v>16664</v>
      </c>
      <c r="F4449" s="1" t="s">
        <v>25895</v>
      </c>
      <c r="G4449" s="1" t="s">
        <v>8527</v>
      </c>
      <c r="H4449" s="1" t="s">
        <v>12474</v>
      </c>
      <c r="I4449" s="1">
        <v>2009.0</v>
      </c>
      <c r="J4449" s="1" t="s">
        <v>8547</v>
      </c>
      <c r="K4449" s="1" t="s">
        <v>805</v>
      </c>
      <c r="L4449" s="1" t="s">
        <v>8724</v>
      </c>
      <c r="M4449" s="1" t="s">
        <v>25896</v>
      </c>
    </row>
    <row r="4450">
      <c r="A4450" s="1" t="s">
        <v>25897</v>
      </c>
      <c r="B4450" s="1" t="s">
        <v>7</v>
      </c>
      <c r="C4450" s="1" t="s">
        <v>5150</v>
      </c>
      <c r="F4450" s="1" t="s">
        <v>25898</v>
      </c>
      <c r="G4450" s="1" t="s">
        <v>8513</v>
      </c>
      <c r="H4450" s="1" t="s">
        <v>25899</v>
      </c>
      <c r="I4450" s="1">
        <v>2016.0</v>
      </c>
      <c r="J4450" s="1" t="s">
        <v>8493</v>
      </c>
      <c r="K4450" s="1" t="s">
        <v>536</v>
      </c>
      <c r="L4450" s="1" t="s">
        <v>8668</v>
      </c>
      <c r="M4450" s="1" t="s">
        <v>25900</v>
      </c>
    </row>
    <row r="4451">
      <c r="A4451" s="1" t="s">
        <v>25901</v>
      </c>
      <c r="B4451" s="1" t="s">
        <v>7</v>
      </c>
      <c r="C4451" s="1" t="s">
        <v>5151</v>
      </c>
      <c r="F4451" s="1" t="s">
        <v>25902</v>
      </c>
      <c r="G4451" s="1" t="s">
        <v>8513</v>
      </c>
      <c r="H4451" s="1" t="s">
        <v>9157</v>
      </c>
      <c r="I4451" s="1">
        <v>2020.0</v>
      </c>
      <c r="J4451" s="1" t="s">
        <v>8547</v>
      </c>
      <c r="K4451" s="1" t="s">
        <v>536</v>
      </c>
      <c r="L4451" s="1" t="s">
        <v>11433</v>
      </c>
      <c r="M4451" s="1" t="s">
        <v>25903</v>
      </c>
    </row>
    <row r="4452">
      <c r="A4452" s="1" t="s">
        <v>25904</v>
      </c>
      <c r="B4452" s="1" t="s">
        <v>6</v>
      </c>
      <c r="C4452" s="1" t="s">
        <v>5152</v>
      </c>
      <c r="D4452" s="1"/>
      <c r="E4452" s="1" t="s">
        <v>25905</v>
      </c>
      <c r="F4452" s="1" t="s">
        <v>25906</v>
      </c>
      <c r="G4452" s="1" t="s">
        <v>8513</v>
      </c>
      <c r="H4452" s="1" t="s">
        <v>10602</v>
      </c>
      <c r="I4452" s="1">
        <v>2018.0</v>
      </c>
      <c r="J4452" s="1" t="s">
        <v>8613</v>
      </c>
      <c r="K4452" s="1" t="s">
        <v>550</v>
      </c>
      <c r="L4452" s="1" t="s">
        <v>10881</v>
      </c>
      <c r="M4452" s="1" t="s">
        <v>25907</v>
      </c>
    </row>
    <row r="4453">
      <c r="A4453" s="1" t="s">
        <v>25908</v>
      </c>
      <c r="B4453" s="1" t="s">
        <v>7</v>
      </c>
      <c r="C4453" s="1" t="s">
        <v>5153</v>
      </c>
      <c r="F4453" s="1" t="s">
        <v>25909</v>
      </c>
      <c r="G4453" s="1" t="s">
        <v>8513</v>
      </c>
      <c r="H4453" s="1" t="s">
        <v>12853</v>
      </c>
      <c r="I4453" s="1">
        <v>2018.0</v>
      </c>
      <c r="J4453" s="1" t="s">
        <v>8547</v>
      </c>
      <c r="K4453" s="1" t="s">
        <v>2108</v>
      </c>
      <c r="L4453" s="1" t="s">
        <v>15057</v>
      </c>
      <c r="M4453" s="1" t="s">
        <v>25910</v>
      </c>
    </row>
    <row r="4454">
      <c r="A4454" s="1" t="s">
        <v>25911</v>
      </c>
      <c r="B4454" s="1" t="s">
        <v>6</v>
      </c>
      <c r="C4454" s="1" t="s">
        <v>5154</v>
      </c>
      <c r="D4454" s="1"/>
      <c r="E4454" s="1" t="s">
        <v>20538</v>
      </c>
      <c r="F4454" s="1" t="s">
        <v>25912</v>
      </c>
      <c r="G4454" s="1" t="s">
        <v>8588</v>
      </c>
      <c r="H4454" s="1" t="s">
        <v>9315</v>
      </c>
      <c r="I4454" s="1">
        <v>2018.0</v>
      </c>
      <c r="J4454" s="1" t="s">
        <v>8547</v>
      </c>
      <c r="K4454" s="1" t="s">
        <v>602</v>
      </c>
      <c r="L4454" s="1" t="s">
        <v>8501</v>
      </c>
      <c r="M4454" s="1" t="s">
        <v>25913</v>
      </c>
    </row>
    <row r="4455">
      <c r="A4455" s="1" t="s">
        <v>25914</v>
      </c>
      <c r="B4455" s="1" t="s">
        <v>6</v>
      </c>
      <c r="C4455" s="1" t="s">
        <v>5155</v>
      </c>
      <c r="D4455" s="1"/>
      <c r="E4455" s="1" t="s">
        <v>25915</v>
      </c>
      <c r="F4455" s="1" t="s">
        <v>25916</v>
      </c>
      <c r="G4455" s="1" t="s">
        <v>8513</v>
      </c>
      <c r="H4455" s="1" t="s">
        <v>8521</v>
      </c>
      <c r="I4455" s="1">
        <v>2004.0</v>
      </c>
      <c r="J4455" s="1" t="s">
        <v>9260</v>
      </c>
      <c r="K4455" s="1" t="s">
        <v>552</v>
      </c>
      <c r="L4455" s="1" t="s">
        <v>9104</v>
      </c>
      <c r="M4455" s="1" t="s">
        <v>25917</v>
      </c>
    </row>
    <row r="4456">
      <c r="A4456" s="1" t="s">
        <v>25918</v>
      </c>
      <c r="B4456" s="1" t="s">
        <v>6</v>
      </c>
      <c r="C4456" s="1" t="s">
        <v>5156</v>
      </c>
      <c r="D4456" s="1"/>
      <c r="E4456" s="1" t="s">
        <v>16964</v>
      </c>
      <c r="F4456" s="1" t="s">
        <v>25919</v>
      </c>
      <c r="G4456" s="1" t="s">
        <v>8513</v>
      </c>
      <c r="H4456" s="1" t="s">
        <v>8749</v>
      </c>
      <c r="I4456" s="1">
        <v>2017.0</v>
      </c>
      <c r="J4456" s="1" t="s">
        <v>8493</v>
      </c>
      <c r="K4456" s="1" t="s">
        <v>567</v>
      </c>
      <c r="L4456" s="1" t="s">
        <v>9180</v>
      </c>
      <c r="M4456" s="1" t="s">
        <v>25920</v>
      </c>
    </row>
    <row r="4457">
      <c r="A4457" s="1" t="s">
        <v>25921</v>
      </c>
      <c r="B4457" s="1" t="s">
        <v>6</v>
      </c>
      <c r="C4457" s="1" t="s">
        <v>5157</v>
      </c>
      <c r="D4457" s="1"/>
      <c r="E4457" s="1" t="s">
        <v>22850</v>
      </c>
      <c r="G4457" s="1" t="s">
        <v>8513</v>
      </c>
      <c r="H4457" s="1" t="s">
        <v>25922</v>
      </c>
      <c r="I4457" s="1">
        <v>2016.0</v>
      </c>
      <c r="J4457" s="1" t="s">
        <v>8645</v>
      </c>
      <c r="K4457" s="1" t="s">
        <v>573</v>
      </c>
      <c r="L4457" s="1" t="s">
        <v>8646</v>
      </c>
      <c r="M4457" s="1" t="s">
        <v>25923</v>
      </c>
    </row>
    <row r="4458">
      <c r="A4458" s="1" t="s">
        <v>25924</v>
      </c>
      <c r="B4458" s="1" t="s">
        <v>6</v>
      </c>
      <c r="C4458" s="1" t="s">
        <v>5158</v>
      </c>
      <c r="D4458" s="1"/>
      <c r="E4458" s="1" t="s">
        <v>10609</v>
      </c>
      <c r="F4458" s="1" t="s">
        <v>25925</v>
      </c>
      <c r="G4458" s="1" t="s">
        <v>8513</v>
      </c>
      <c r="H4458" s="1" t="s">
        <v>10431</v>
      </c>
      <c r="I4458" s="1">
        <v>2007.0</v>
      </c>
      <c r="J4458" s="1" t="s">
        <v>8515</v>
      </c>
      <c r="K4458" s="1" t="s">
        <v>700</v>
      </c>
      <c r="L4458" s="1" t="s">
        <v>8750</v>
      </c>
      <c r="M4458" s="1" t="s">
        <v>25926</v>
      </c>
    </row>
    <row r="4459">
      <c r="A4459" s="1" t="s">
        <v>25927</v>
      </c>
      <c r="B4459" s="1" t="s">
        <v>6</v>
      </c>
      <c r="C4459" s="1" t="s">
        <v>5159</v>
      </c>
      <c r="D4459" s="1"/>
      <c r="E4459" s="1" t="s">
        <v>25928</v>
      </c>
      <c r="F4459" s="1" t="s">
        <v>25929</v>
      </c>
      <c r="G4459" s="1" t="s">
        <v>8545</v>
      </c>
      <c r="H4459" s="1" t="s">
        <v>18641</v>
      </c>
      <c r="I4459" s="1">
        <v>2018.0</v>
      </c>
      <c r="J4459" s="1" t="s">
        <v>8547</v>
      </c>
      <c r="K4459" s="1" t="s">
        <v>567</v>
      </c>
      <c r="L4459" s="1" t="s">
        <v>8709</v>
      </c>
      <c r="M4459" s="1" t="s">
        <v>25930</v>
      </c>
    </row>
    <row r="4460">
      <c r="A4460" s="1" t="s">
        <v>25931</v>
      </c>
      <c r="B4460" s="1" t="s">
        <v>6</v>
      </c>
      <c r="C4460" s="1" t="s">
        <v>5160</v>
      </c>
      <c r="D4460" s="1"/>
      <c r="E4460" s="1" t="s">
        <v>25932</v>
      </c>
      <c r="F4460" s="1" t="s">
        <v>25933</v>
      </c>
      <c r="G4460" s="1" t="s">
        <v>24903</v>
      </c>
      <c r="H4460" s="1" t="s">
        <v>13974</v>
      </c>
      <c r="I4460" s="1">
        <v>2018.0</v>
      </c>
      <c r="J4460" s="1" t="s">
        <v>8613</v>
      </c>
      <c r="K4460" s="1" t="s">
        <v>599</v>
      </c>
      <c r="L4460" s="1" t="s">
        <v>10469</v>
      </c>
      <c r="M4460" s="1" t="s">
        <v>25934</v>
      </c>
    </row>
    <row r="4461">
      <c r="A4461" s="1" t="s">
        <v>25935</v>
      </c>
      <c r="B4461" s="1" t="s">
        <v>7</v>
      </c>
      <c r="C4461" s="1" t="s">
        <v>5161</v>
      </c>
      <c r="F4461" s="1" t="s">
        <v>25936</v>
      </c>
      <c r="G4461" s="1" t="s">
        <v>8513</v>
      </c>
      <c r="H4461" s="1" t="s">
        <v>14667</v>
      </c>
      <c r="I4461" s="1">
        <v>2020.0</v>
      </c>
      <c r="J4461" s="1" t="s">
        <v>8547</v>
      </c>
      <c r="K4461" s="1" t="s">
        <v>536</v>
      </c>
      <c r="L4461" s="1" t="s">
        <v>8650</v>
      </c>
      <c r="M4461" s="1" t="s">
        <v>25937</v>
      </c>
    </row>
    <row r="4462">
      <c r="A4462" s="1" t="s">
        <v>25938</v>
      </c>
      <c r="B4462" s="1" t="s">
        <v>6</v>
      </c>
      <c r="C4462" s="1" t="s">
        <v>5162</v>
      </c>
      <c r="D4462" s="1"/>
      <c r="E4462" s="1" t="s">
        <v>25939</v>
      </c>
      <c r="F4462" s="1" t="s">
        <v>25940</v>
      </c>
      <c r="G4462" s="1" t="s">
        <v>8545</v>
      </c>
      <c r="H4462" s="1" t="s">
        <v>8991</v>
      </c>
      <c r="I4462" s="1">
        <v>2017.0</v>
      </c>
      <c r="J4462" s="1" t="s">
        <v>8547</v>
      </c>
      <c r="K4462" s="1" t="s">
        <v>559</v>
      </c>
      <c r="L4462" s="1" t="s">
        <v>8626</v>
      </c>
      <c r="M4462" s="1" t="s">
        <v>25941</v>
      </c>
    </row>
    <row r="4463">
      <c r="A4463" s="1" t="s">
        <v>25942</v>
      </c>
      <c r="B4463" s="1" t="s">
        <v>7</v>
      </c>
      <c r="C4463" s="1" t="s">
        <v>5163</v>
      </c>
      <c r="F4463" s="1" t="s">
        <v>25943</v>
      </c>
      <c r="G4463" s="1" t="s">
        <v>25944</v>
      </c>
      <c r="H4463" s="1" t="s">
        <v>12881</v>
      </c>
      <c r="I4463" s="1">
        <v>2018.0</v>
      </c>
      <c r="J4463" s="1" t="s">
        <v>8493</v>
      </c>
      <c r="K4463" s="1" t="s">
        <v>536</v>
      </c>
      <c r="L4463" s="1" t="s">
        <v>11156</v>
      </c>
      <c r="M4463" s="1" t="s">
        <v>25945</v>
      </c>
    </row>
    <row r="4464">
      <c r="A4464" s="1" t="s">
        <v>25946</v>
      </c>
      <c r="B4464" s="1" t="s">
        <v>6</v>
      </c>
      <c r="C4464" s="1" t="s">
        <v>5164</v>
      </c>
      <c r="D4464" s="1"/>
      <c r="E4464" s="1" t="s">
        <v>25947</v>
      </c>
      <c r="F4464" s="1" t="s">
        <v>25948</v>
      </c>
      <c r="G4464" s="1" t="s">
        <v>25949</v>
      </c>
      <c r="H4464" s="1" t="s">
        <v>8492</v>
      </c>
      <c r="I4464" s="1">
        <v>2018.0</v>
      </c>
      <c r="J4464" s="1" t="s">
        <v>8493</v>
      </c>
      <c r="K4464" s="1" t="s">
        <v>584</v>
      </c>
      <c r="L4464" s="1" t="s">
        <v>8948</v>
      </c>
      <c r="M4464" s="1" t="s">
        <v>25950</v>
      </c>
    </row>
    <row r="4465">
      <c r="A4465" s="1" t="s">
        <v>25951</v>
      </c>
      <c r="B4465" s="1" t="s">
        <v>6</v>
      </c>
      <c r="C4465" s="1" t="s">
        <v>5165</v>
      </c>
      <c r="D4465" s="1"/>
      <c r="E4465" s="1" t="s">
        <v>25952</v>
      </c>
      <c r="F4465" s="1" t="s">
        <v>25953</v>
      </c>
      <c r="G4465" s="1" t="s">
        <v>8513</v>
      </c>
      <c r="H4465" s="1" t="s">
        <v>10203</v>
      </c>
      <c r="I4465" s="1">
        <v>2018.0</v>
      </c>
      <c r="J4465" s="1" t="s">
        <v>8493</v>
      </c>
      <c r="K4465" s="1" t="s">
        <v>561</v>
      </c>
      <c r="L4465" s="1" t="s">
        <v>8948</v>
      </c>
      <c r="M4465" s="1" t="s">
        <v>25954</v>
      </c>
    </row>
    <row r="4466">
      <c r="A4466" s="1" t="s">
        <v>25955</v>
      </c>
      <c r="B4466" s="1" t="s">
        <v>6</v>
      </c>
      <c r="C4466" s="1" t="s">
        <v>5166</v>
      </c>
      <c r="D4466" s="1"/>
      <c r="E4466" s="1" t="s">
        <v>25956</v>
      </c>
      <c r="F4466" s="1" t="s">
        <v>25957</v>
      </c>
      <c r="G4466" s="1" t="s">
        <v>8513</v>
      </c>
      <c r="H4466" s="1" t="s">
        <v>20670</v>
      </c>
      <c r="I4466" s="1">
        <v>2013.0</v>
      </c>
      <c r="J4466" s="1" t="s">
        <v>8507</v>
      </c>
      <c r="K4466" s="1" t="s">
        <v>634</v>
      </c>
      <c r="L4466" s="1" t="s">
        <v>11691</v>
      </c>
      <c r="M4466" s="1" t="s">
        <v>25958</v>
      </c>
    </row>
    <row r="4467">
      <c r="A4467" s="1" t="s">
        <v>25959</v>
      </c>
      <c r="B4467" s="1" t="s">
        <v>6</v>
      </c>
      <c r="C4467" s="1" t="s">
        <v>5167</v>
      </c>
      <c r="D4467" s="1"/>
      <c r="E4467" s="1" t="s">
        <v>12336</v>
      </c>
      <c r="F4467" s="1" t="s">
        <v>25960</v>
      </c>
      <c r="G4467" s="1" t="s">
        <v>8527</v>
      </c>
      <c r="H4467" s="1" t="s">
        <v>9878</v>
      </c>
      <c r="I4467" s="1">
        <v>2018.0</v>
      </c>
      <c r="J4467" s="1" t="s">
        <v>8493</v>
      </c>
      <c r="K4467" s="1" t="s">
        <v>528</v>
      </c>
      <c r="L4467" s="1" t="s">
        <v>8772</v>
      </c>
      <c r="M4467" s="1" t="s">
        <v>25961</v>
      </c>
    </row>
    <row r="4468">
      <c r="A4468" s="1" t="s">
        <v>25962</v>
      </c>
      <c r="B4468" s="1" t="s">
        <v>7</v>
      </c>
      <c r="C4468" s="1" t="s">
        <v>5168</v>
      </c>
      <c r="F4468" s="1" t="s">
        <v>25963</v>
      </c>
      <c r="G4468" s="1" t="s">
        <v>8611</v>
      </c>
      <c r="H4468" s="1" t="s">
        <v>14667</v>
      </c>
      <c r="I4468" s="1">
        <v>2020.0</v>
      </c>
      <c r="J4468" s="1" t="s">
        <v>8613</v>
      </c>
      <c r="K4468" s="1" t="s">
        <v>536</v>
      </c>
      <c r="L4468" s="1" t="s">
        <v>8796</v>
      </c>
      <c r="M4468" s="1" t="s">
        <v>25964</v>
      </c>
    </row>
    <row r="4469">
      <c r="A4469" s="1" t="s">
        <v>25965</v>
      </c>
      <c r="B4469" s="1" t="s">
        <v>6</v>
      </c>
      <c r="C4469" s="1" t="s">
        <v>5169</v>
      </c>
      <c r="F4469" s="1" t="s">
        <v>25963</v>
      </c>
      <c r="G4469" s="1" t="s">
        <v>8611</v>
      </c>
      <c r="H4469" s="1" t="s">
        <v>14496</v>
      </c>
      <c r="I4469" s="1">
        <v>2020.0</v>
      </c>
      <c r="J4469" s="1" t="s">
        <v>8613</v>
      </c>
      <c r="K4469" s="1" t="s">
        <v>778</v>
      </c>
      <c r="L4469" s="1" t="s">
        <v>8808</v>
      </c>
      <c r="M4469" s="1" t="s">
        <v>25966</v>
      </c>
    </row>
    <row r="4470">
      <c r="A4470" s="1" t="s">
        <v>25967</v>
      </c>
      <c r="B4470" s="1" t="s">
        <v>7</v>
      </c>
      <c r="C4470" s="1" t="s">
        <v>5170</v>
      </c>
      <c r="D4470" s="1"/>
      <c r="E4470" s="1" t="s">
        <v>25968</v>
      </c>
      <c r="H4470" s="1" t="s">
        <v>10873</v>
      </c>
      <c r="I4470" s="1">
        <v>2021.0</v>
      </c>
      <c r="J4470" s="1" t="s">
        <v>8493</v>
      </c>
      <c r="K4470" s="1" t="s">
        <v>536</v>
      </c>
      <c r="L4470" s="1" t="s">
        <v>8852</v>
      </c>
      <c r="M4470" s="1" t="s">
        <v>25969</v>
      </c>
    </row>
    <row r="4471">
      <c r="A4471" s="1" t="s">
        <v>25970</v>
      </c>
      <c r="B4471" s="1" t="s">
        <v>6</v>
      </c>
      <c r="C4471" s="1" t="s">
        <v>5171</v>
      </c>
      <c r="D4471" s="1"/>
      <c r="E4471" s="1" t="s">
        <v>25971</v>
      </c>
      <c r="F4471" s="1" t="s">
        <v>25972</v>
      </c>
      <c r="G4471" s="1" t="s">
        <v>8513</v>
      </c>
      <c r="H4471" s="1" t="s">
        <v>18201</v>
      </c>
      <c r="I4471" s="1">
        <v>2014.0</v>
      </c>
      <c r="J4471" s="1" t="s">
        <v>8507</v>
      </c>
      <c r="K4471" s="1" t="s">
        <v>542</v>
      </c>
      <c r="L4471" s="1" t="s">
        <v>11691</v>
      </c>
      <c r="M4471" s="1" t="s">
        <v>25973</v>
      </c>
    </row>
    <row r="4472">
      <c r="A4472" s="1" t="s">
        <v>25974</v>
      </c>
      <c r="B4472" s="1" t="s">
        <v>7</v>
      </c>
      <c r="C4472" s="1" t="s">
        <v>5172</v>
      </c>
      <c r="F4472" s="1" t="s">
        <v>25975</v>
      </c>
      <c r="G4472" s="1" t="s">
        <v>8513</v>
      </c>
      <c r="H4472" s="1" t="s">
        <v>25976</v>
      </c>
      <c r="I4472" s="1">
        <v>2018.0</v>
      </c>
      <c r="J4472" s="1" t="s">
        <v>8493</v>
      </c>
      <c r="K4472" s="1" t="s">
        <v>536</v>
      </c>
      <c r="L4472" s="1" t="s">
        <v>14355</v>
      </c>
      <c r="M4472" s="1" t="s">
        <v>25977</v>
      </c>
    </row>
    <row r="4473">
      <c r="A4473" s="1" t="s">
        <v>25978</v>
      </c>
      <c r="B4473" s="1" t="s">
        <v>7</v>
      </c>
      <c r="C4473" s="1" t="s">
        <v>5173</v>
      </c>
      <c r="F4473" s="1" t="s">
        <v>25979</v>
      </c>
      <c r="G4473" s="1" t="s">
        <v>8655</v>
      </c>
      <c r="H4473" s="1" t="s">
        <v>9467</v>
      </c>
      <c r="I4473" s="1">
        <v>2016.0</v>
      </c>
      <c r="J4473" s="1" t="s">
        <v>8547</v>
      </c>
      <c r="K4473" s="1" t="s">
        <v>536</v>
      </c>
      <c r="L4473" s="1" t="s">
        <v>11234</v>
      </c>
      <c r="M4473" s="1" t="s">
        <v>25980</v>
      </c>
    </row>
    <row r="4474">
      <c r="A4474" s="1" t="s">
        <v>25981</v>
      </c>
      <c r="B4474" s="1" t="s">
        <v>7</v>
      </c>
      <c r="C4474" s="1" t="s">
        <v>5174</v>
      </c>
      <c r="F4474" s="1" t="s">
        <v>25982</v>
      </c>
      <c r="H4474" s="1" t="s">
        <v>25983</v>
      </c>
      <c r="I4474" s="1">
        <v>2016.0</v>
      </c>
      <c r="J4474" s="1" t="s">
        <v>8493</v>
      </c>
      <c r="K4474" s="1" t="s">
        <v>571</v>
      </c>
      <c r="L4474" s="1" t="s">
        <v>8821</v>
      </c>
      <c r="M4474" s="1" t="s">
        <v>25984</v>
      </c>
    </row>
    <row r="4475">
      <c r="A4475" s="1" t="s">
        <v>25985</v>
      </c>
      <c r="B4475" s="1" t="s">
        <v>6</v>
      </c>
      <c r="C4475" s="1" t="s">
        <v>5175</v>
      </c>
      <c r="D4475" s="1"/>
      <c r="E4475" s="1" t="s">
        <v>23649</v>
      </c>
      <c r="F4475" s="1" t="s">
        <v>25986</v>
      </c>
      <c r="G4475" s="1" t="s">
        <v>12072</v>
      </c>
      <c r="H4475" s="1" t="s">
        <v>10431</v>
      </c>
      <c r="I4475" s="1">
        <v>2008.0</v>
      </c>
      <c r="J4475" s="1" t="s">
        <v>8515</v>
      </c>
      <c r="K4475" s="1" t="s">
        <v>597</v>
      </c>
      <c r="L4475" s="1" t="s">
        <v>8759</v>
      </c>
      <c r="M4475" s="1" t="s">
        <v>25987</v>
      </c>
    </row>
    <row r="4476">
      <c r="A4476" s="1" t="s">
        <v>25988</v>
      </c>
      <c r="B4476" s="1" t="s">
        <v>6</v>
      </c>
      <c r="C4476" s="1" t="s">
        <v>5176</v>
      </c>
      <c r="D4476" s="1"/>
      <c r="E4476" s="1" t="s">
        <v>25989</v>
      </c>
      <c r="F4476" s="1" t="s">
        <v>25990</v>
      </c>
      <c r="G4476" s="1" t="s">
        <v>8513</v>
      </c>
      <c r="H4476" s="1" t="s">
        <v>9060</v>
      </c>
      <c r="I4476" s="1">
        <v>2019.0</v>
      </c>
      <c r="J4476" s="1" t="s">
        <v>8493</v>
      </c>
      <c r="K4476" s="1" t="s">
        <v>1016</v>
      </c>
      <c r="L4476" s="1" t="s">
        <v>9641</v>
      </c>
      <c r="M4476" s="1" t="s">
        <v>25991</v>
      </c>
    </row>
    <row r="4477">
      <c r="A4477" s="1" t="s">
        <v>25992</v>
      </c>
      <c r="B4477" s="1" t="s">
        <v>6</v>
      </c>
      <c r="C4477" s="1" t="s">
        <v>5177</v>
      </c>
      <c r="D4477" s="1"/>
      <c r="E4477" s="1" t="s">
        <v>25993</v>
      </c>
      <c r="F4477" s="1" t="s">
        <v>25994</v>
      </c>
      <c r="G4477" s="1" t="s">
        <v>8545</v>
      </c>
      <c r="H4477" s="1" t="s">
        <v>9244</v>
      </c>
      <c r="I4477" s="1">
        <v>2016.0</v>
      </c>
      <c r="J4477" s="1" t="s">
        <v>8493</v>
      </c>
      <c r="K4477" s="1" t="s">
        <v>645</v>
      </c>
      <c r="L4477" s="1" t="s">
        <v>8681</v>
      </c>
      <c r="M4477" s="1" t="s">
        <v>25995</v>
      </c>
    </row>
    <row r="4478">
      <c r="A4478" s="1" t="s">
        <v>25996</v>
      </c>
      <c r="B4478" s="1" t="s">
        <v>6</v>
      </c>
      <c r="C4478" s="1" t="s">
        <v>5178</v>
      </c>
      <c r="D4478" s="1"/>
      <c r="E4478" s="1" t="s">
        <v>25997</v>
      </c>
      <c r="F4478" s="1" t="s">
        <v>25998</v>
      </c>
      <c r="G4478" s="1" t="s">
        <v>8588</v>
      </c>
      <c r="H4478" s="1" t="s">
        <v>11027</v>
      </c>
      <c r="I4478" s="1">
        <v>2019.0</v>
      </c>
      <c r="J4478" s="1" t="s">
        <v>8493</v>
      </c>
      <c r="K4478" s="1" t="s">
        <v>879</v>
      </c>
      <c r="L4478" s="1" t="s">
        <v>8501</v>
      </c>
      <c r="M4478" s="1" t="s">
        <v>25999</v>
      </c>
    </row>
    <row r="4479">
      <c r="A4479" s="1" t="s">
        <v>26000</v>
      </c>
      <c r="B4479" s="1" t="s">
        <v>6</v>
      </c>
      <c r="C4479" s="1" t="s">
        <v>5179</v>
      </c>
      <c r="D4479" s="1"/>
      <c r="E4479" s="1" t="s">
        <v>26001</v>
      </c>
      <c r="F4479" s="1" t="s">
        <v>26002</v>
      </c>
      <c r="G4479" s="1" t="s">
        <v>26003</v>
      </c>
      <c r="H4479" s="1" t="s">
        <v>8882</v>
      </c>
      <c r="I4479" s="1">
        <v>2009.0</v>
      </c>
      <c r="J4479" s="1" t="s">
        <v>8507</v>
      </c>
      <c r="K4479" s="1" t="s">
        <v>576</v>
      </c>
      <c r="L4479" s="1" t="s">
        <v>8783</v>
      </c>
      <c r="M4479" s="1" t="s">
        <v>26004</v>
      </c>
    </row>
    <row r="4480">
      <c r="A4480" s="1" t="s">
        <v>26005</v>
      </c>
      <c r="B4480" s="1" t="s">
        <v>7</v>
      </c>
      <c r="C4480" s="1" t="s">
        <v>5180</v>
      </c>
      <c r="F4480" s="1" t="s">
        <v>26006</v>
      </c>
      <c r="G4480" s="1" t="s">
        <v>8638</v>
      </c>
      <c r="H4480" s="1" t="s">
        <v>26007</v>
      </c>
      <c r="I4480" s="1">
        <v>1981.0</v>
      </c>
      <c r="J4480" s="1" t="s">
        <v>9076</v>
      </c>
      <c r="K4480" s="1" t="s">
        <v>536</v>
      </c>
      <c r="L4480" s="1" t="s">
        <v>11149</v>
      </c>
      <c r="M4480" s="1" t="s">
        <v>26008</v>
      </c>
    </row>
    <row r="4481">
      <c r="A4481" s="1" t="s">
        <v>26009</v>
      </c>
      <c r="B4481" s="1" t="s">
        <v>7</v>
      </c>
      <c r="C4481" s="1" t="s">
        <v>5181</v>
      </c>
      <c r="F4481" s="1" t="s">
        <v>26010</v>
      </c>
      <c r="G4481" s="1" t="s">
        <v>9391</v>
      </c>
      <c r="H4481" s="1" t="s">
        <v>12576</v>
      </c>
      <c r="I4481" s="1">
        <v>1997.0</v>
      </c>
      <c r="J4481" s="1" t="s">
        <v>8680</v>
      </c>
      <c r="K4481" s="1" t="s">
        <v>536</v>
      </c>
      <c r="L4481" s="1" t="s">
        <v>10380</v>
      </c>
      <c r="M4481" s="1" t="s">
        <v>26011</v>
      </c>
    </row>
    <row r="4482">
      <c r="A4482" s="1" t="s">
        <v>26012</v>
      </c>
      <c r="B4482" s="1" t="s">
        <v>6</v>
      </c>
      <c r="C4482" s="1" t="s">
        <v>5182</v>
      </c>
      <c r="D4482" s="1"/>
      <c r="E4482" s="1" t="s">
        <v>26013</v>
      </c>
      <c r="F4482" s="1" t="s">
        <v>26014</v>
      </c>
      <c r="G4482" s="1" t="s">
        <v>8638</v>
      </c>
      <c r="H4482" s="1" t="s">
        <v>13175</v>
      </c>
      <c r="I4482" s="1">
        <v>2019.0</v>
      </c>
      <c r="J4482" s="1" t="s">
        <v>8547</v>
      </c>
      <c r="K4482" s="1" t="s">
        <v>602</v>
      </c>
      <c r="L4482" s="1" t="s">
        <v>16307</v>
      </c>
      <c r="M4482" s="1" t="s">
        <v>26015</v>
      </c>
    </row>
    <row r="4483">
      <c r="A4483" s="1" t="s">
        <v>26016</v>
      </c>
      <c r="B4483" s="1" t="s">
        <v>7</v>
      </c>
      <c r="C4483" s="1" t="s">
        <v>5183</v>
      </c>
      <c r="D4483" s="1"/>
      <c r="E4483" s="1" t="s">
        <v>16727</v>
      </c>
      <c r="G4483" s="1" t="s">
        <v>26017</v>
      </c>
      <c r="H4483" s="1" t="s">
        <v>8521</v>
      </c>
      <c r="I4483" s="1">
        <v>2020.0</v>
      </c>
      <c r="J4483" s="1" t="s">
        <v>8493</v>
      </c>
      <c r="K4483" s="1" t="s">
        <v>536</v>
      </c>
      <c r="L4483" s="1" t="s">
        <v>8570</v>
      </c>
      <c r="M4483" s="1" t="s">
        <v>26018</v>
      </c>
    </row>
    <row r="4484">
      <c r="A4484" s="1" t="s">
        <v>26019</v>
      </c>
      <c r="B4484" s="1" t="s">
        <v>6</v>
      </c>
      <c r="C4484" s="1" t="s">
        <v>5184</v>
      </c>
      <c r="D4484" s="1"/>
      <c r="E4484" s="1" t="s">
        <v>12336</v>
      </c>
      <c r="F4484" s="1" t="s">
        <v>26020</v>
      </c>
      <c r="G4484" s="1" t="s">
        <v>8527</v>
      </c>
      <c r="H4484" s="1" t="s">
        <v>8729</v>
      </c>
      <c r="I4484" s="1">
        <v>2015.0</v>
      </c>
      <c r="J4484" s="1" t="s">
        <v>8547</v>
      </c>
      <c r="K4484" s="1" t="s">
        <v>582</v>
      </c>
      <c r="L4484" s="1" t="s">
        <v>8724</v>
      </c>
      <c r="M4484" s="1" t="s">
        <v>26021</v>
      </c>
    </row>
    <row r="4485">
      <c r="A4485" s="1" t="s">
        <v>26022</v>
      </c>
      <c r="B4485" s="1" t="s">
        <v>6</v>
      </c>
      <c r="C4485" s="1" t="s">
        <v>5185</v>
      </c>
      <c r="D4485" s="1"/>
      <c r="E4485" s="1" t="s">
        <v>26023</v>
      </c>
      <c r="F4485" s="1" t="s">
        <v>26024</v>
      </c>
      <c r="G4485" s="1" t="s">
        <v>8545</v>
      </c>
      <c r="H4485" s="1" t="s">
        <v>10683</v>
      </c>
      <c r="I4485" s="1">
        <v>2018.0</v>
      </c>
      <c r="J4485" s="1" t="s">
        <v>8613</v>
      </c>
      <c r="K4485" s="1" t="s">
        <v>591</v>
      </c>
      <c r="L4485" s="1" t="s">
        <v>8709</v>
      </c>
      <c r="M4485" s="1" t="s">
        <v>26025</v>
      </c>
    </row>
    <row r="4486">
      <c r="A4486" s="1" t="s">
        <v>26026</v>
      </c>
      <c r="B4486" s="1" t="s">
        <v>6</v>
      </c>
      <c r="C4486" s="1" t="s">
        <v>5186</v>
      </c>
      <c r="D4486" s="1"/>
      <c r="E4486" s="1" t="s">
        <v>10429</v>
      </c>
      <c r="F4486" s="1" t="s">
        <v>26027</v>
      </c>
      <c r="G4486" s="1" t="s">
        <v>26028</v>
      </c>
      <c r="H4486" s="1" t="s">
        <v>12544</v>
      </c>
      <c r="I4486" s="1">
        <v>2005.0</v>
      </c>
      <c r="J4486" s="1" t="s">
        <v>8493</v>
      </c>
      <c r="K4486" s="1" t="s">
        <v>5187</v>
      </c>
      <c r="L4486" s="1" t="s">
        <v>8928</v>
      </c>
      <c r="M4486" s="1" t="s">
        <v>26029</v>
      </c>
    </row>
    <row r="4487">
      <c r="A4487" s="1" t="s">
        <v>26030</v>
      </c>
      <c r="B4487" s="1" t="s">
        <v>6</v>
      </c>
      <c r="C4487" s="1" t="s">
        <v>5188</v>
      </c>
      <c r="D4487" s="1"/>
      <c r="E4487" s="1" t="s">
        <v>15679</v>
      </c>
      <c r="F4487" s="1" t="s">
        <v>26031</v>
      </c>
      <c r="G4487" s="1" t="s">
        <v>8545</v>
      </c>
      <c r="H4487" s="1" t="s">
        <v>8965</v>
      </c>
      <c r="I4487" s="1">
        <v>2005.0</v>
      </c>
      <c r="J4487" s="1" t="s">
        <v>8613</v>
      </c>
      <c r="K4487" s="1" t="s">
        <v>1210</v>
      </c>
      <c r="L4487" s="1" t="s">
        <v>8724</v>
      </c>
      <c r="M4487" s="1" t="s">
        <v>26032</v>
      </c>
    </row>
    <row r="4488">
      <c r="A4488" s="1" t="s">
        <v>26033</v>
      </c>
      <c r="B4488" s="1" t="s">
        <v>6</v>
      </c>
      <c r="C4488" s="1" t="s">
        <v>5189</v>
      </c>
      <c r="D4488" s="1"/>
      <c r="E4488" s="1" t="s">
        <v>10162</v>
      </c>
      <c r="F4488" s="1" t="s">
        <v>26034</v>
      </c>
      <c r="G4488" s="1" t="s">
        <v>11428</v>
      </c>
      <c r="H4488" s="1" t="s">
        <v>9525</v>
      </c>
      <c r="I4488" s="1">
        <v>2018.0</v>
      </c>
      <c r="J4488" s="1" t="s">
        <v>8493</v>
      </c>
      <c r="K4488" s="1" t="s">
        <v>685</v>
      </c>
      <c r="L4488" s="1" t="s">
        <v>8709</v>
      </c>
      <c r="M4488" s="1" t="s">
        <v>26035</v>
      </c>
    </row>
    <row r="4489">
      <c r="A4489" s="1" t="s">
        <v>26036</v>
      </c>
      <c r="B4489" s="1" t="s">
        <v>7</v>
      </c>
      <c r="C4489" s="1" t="s">
        <v>5190</v>
      </c>
      <c r="F4489" s="1" t="s">
        <v>26037</v>
      </c>
      <c r="G4489" s="1" t="s">
        <v>8638</v>
      </c>
      <c r="H4489" s="1" t="s">
        <v>14496</v>
      </c>
      <c r="I4489" s="1">
        <v>2014.0</v>
      </c>
      <c r="J4489" s="1" t="s">
        <v>8493</v>
      </c>
      <c r="K4489" s="1" t="s">
        <v>536</v>
      </c>
      <c r="L4489" s="1" t="s">
        <v>8640</v>
      </c>
      <c r="M4489" s="1" t="s">
        <v>26038</v>
      </c>
    </row>
    <row r="4490">
      <c r="A4490" s="1" t="s">
        <v>26039</v>
      </c>
      <c r="B4490" s="1" t="s">
        <v>6</v>
      </c>
      <c r="C4490" s="1" t="s">
        <v>5191</v>
      </c>
      <c r="D4490" s="1"/>
      <c r="E4490" s="1" t="s">
        <v>26040</v>
      </c>
      <c r="F4490" s="1" t="s">
        <v>26041</v>
      </c>
      <c r="G4490" s="1" t="s">
        <v>8638</v>
      </c>
      <c r="H4490" s="1" t="s">
        <v>11356</v>
      </c>
      <c r="I4490" s="1">
        <v>2017.0</v>
      </c>
      <c r="J4490" s="1" t="s">
        <v>8493</v>
      </c>
      <c r="K4490" s="1" t="s">
        <v>599</v>
      </c>
      <c r="L4490" s="1" t="s">
        <v>12886</v>
      </c>
      <c r="M4490" s="1" t="s">
        <v>26042</v>
      </c>
    </row>
    <row r="4491">
      <c r="A4491" s="1" t="s">
        <v>26043</v>
      </c>
      <c r="B4491" s="1" t="s">
        <v>7</v>
      </c>
      <c r="C4491" s="1" t="s">
        <v>5192</v>
      </c>
      <c r="F4491" s="1" t="s">
        <v>26044</v>
      </c>
      <c r="G4491" s="1" t="s">
        <v>8513</v>
      </c>
      <c r="H4491" s="1" t="s">
        <v>10336</v>
      </c>
      <c r="I4491" s="1">
        <v>2019.0</v>
      </c>
      <c r="J4491" s="1" t="s">
        <v>8613</v>
      </c>
      <c r="K4491" s="1" t="s">
        <v>571</v>
      </c>
      <c r="L4491" s="1" t="s">
        <v>10303</v>
      </c>
      <c r="M4491" s="1" t="s">
        <v>26045</v>
      </c>
    </row>
    <row r="4492">
      <c r="A4492" s="1" t="s">
        <v>26046</v>
      </c>
      <c r="B4492" s="1" t="s">
        <v>6</v>
      </c>
      <c r="C4492" s="1" t="s">
        <v>5193</v>
      </c>
      <c r="D4492" s="1"/>
      <c r="E4492" s="1" t="s">
        <v>26047</v>
      </c>
      <c r="F4492" s="1" t="s">
        <v>26048</v>
      </c>
      <c r="G4492" s="1" t="s">
        <v>8534</v>
      </c>
      <c r="H4492" s="1" t="s">
        <v>8679</v>
      </c>
      <c r="I4492" s="1">
        <v>1979.0</v>
      </c>
      <c r="J4492" s="1" t="s">
        <v>8547</v>
      </c>
      <c r="K4492" s="1" t="s">
        <v>5194</v>
      </c>
      <c r="L4492" s="1" t="s">
        <v>8709</v>
      </c>
      <c r="M4492" s="1" t="s">
        <v>26049</v>
      </c>
    </row>
    <row r="4493">
      <c r="A4493" s="1" t="s">
        <v>26050</v>
      </c>
      <c r="B4493" s="1" t="s">
        <v>6</v>
      </c>
      <c r="C4493" s="1" t="s">
        <v>5195</v>
      </c>
      <c r="D4493" s="1"/>
      <c r="E4493" s="1" t="s">
        <v>9872</v>
      </c>
      <c r="F4493" s="1" t="s">
        <v>26051</v>
      </c>
      <c r="G4493" s="1" t="s">
        <v>8545</v>
      </c>
      <c r="H4493" s="1" t="s">
        <v>9793</v>
      </c>
      <c r="I4493" s="1">
        <v>2011.0</v>
      </c>
      <c r="J4493" s="1" t="s">
        <v>8493</v>
      </c>
      <c r="K4493" s="1" t="s">
        <v>896</v>
      </c>
      <c r="L4493" s="1" t="s">
        <v>8501</v>
      </c>
      <c r="M4493" s="1" t="s">
        <v>26052</v>
      </c>
    </row>
    <row r="4494">
      <c r="A4494" s="1" t="s">
        <v>26053</v>
      </c>
      <c r="B4494" s="1" t="s">
        <v>6</v>
      </c>
      <c r="C4494" s="1" t="s">
        <v>5196</v>
      </c>
      <c r="D4494" s="1"/>
      <c r="E4494" s="1" t="s">
        <v>26054</v>
      </c>
      <c r="F4494" s="1" t="s">
        <v>26055</v>
      </c>
      <c r="G4494" s="1" t="s">
        <v>8499</v>
      </c>
      <c r="H4494" s="1" t="s">
        <v>10336</v>
      </c>
      <c r="I4494" s="1">
        <v>2017.0</v>
      </c>
      <c r="J4494" s="1" t="s">
        <v>8493</v>
      </c>
      <c r="K4494" s="1" t="s">
        <v>582</v>
      </c>
      <c r="L4494" s="1" t="s">
        <v>8501</v>
      </c>
      <c r="M4494" s="1" t="s">
        <v>26056</v>
      </c>
    </row>
    <row r="4495">
      <c r="A4495" s="1" t="s">
        <v>26057</v>
      </c>
      <c r="B4495" s="1" t="s">
        <v>6</v>
      </c>
      <c r="C4495" s="1" t="s">
        <v>5197</v>
      </c>
      <c r="D4495" s="1"/>
      <c r="E4495" s="1" t="s">
        <v>26058</v>
      </c>
      <c r="F4495" s="1" t="s">
        <v>26059</v>
      </c>
      <c r="G4495" s="1" t="s">
        <v>9545</v>
      </c>
      <c r="H4495" s="1" t="s">
        <v>17093</v>
      </c>
      <c r="I4495" s="1">
        <v>2011.0</v>
      </c>
      <c r="J4495" s="1" t="s">
        <v>8493</v>
      </c>
      <c r="K4495" s="1" t="s">
        <v>546</v>
      </c>
      <c r="L4495" s="1" t="s">
        <v>8681</v>
      </c>
      <c r="M4495" s="1" t="s">
        <v>26060</v>
      </c>
    </row>
    <row r="4496">
      <c r="A4496" s="1" t="s">
        <v>26061</v>
      </c>
      <c r="B4496" s="1" t="s">
        <v>6</v>
      </c>
      <c r="C4496" s="1" t="s">
        <v>5198</v>
      </c>
      <c r="D4496" s="1"/>
      <c r="E4496" s="1" t="s">
        <v>19675</v>
      </c>
      <c r="F4496" s="1" t="s">
        <v>26062</v>
      </c>
      <c r="G4496" s="1" t="s">
        <v>8513</v>
      </c>
      <c r="H4496" s="1" t="s">
        <v>9060</v>
      </c>
      <c r="I4496" s="1">
        <v>2007.0</v>
      </c>
      <c r="J4496" s="1" t="s">
        <v>9260</v>
      </c>
      <c r="K4496" s="1" t="s">
        <v>584</v>
      </c>
      <c r="L4496" s="1" t="s">
        <v>8697</v>
      </c>
      <c r="M4496" s="1" t="s">
        <v>26063</v>
      </c>
    </row>
    <row r="4497">
      <c r="A4497" s="1" t="s">
        <v>26064</v>
      </c>
      <c r="B4497" s="1" t="s">
        <v>7</v>
      </c>
      <c r="C4497" s="1" t="s">
        <v>5199</v>
      </c>
      <c r="F4497" s="1" t="s">
        <v>26065</v>
      </c>
      <c r="G4497" s="1" t="s">
        <v>8990</v>
      </c>
      <c r="H4497" s="1" t="s">
        <v>20469</v>
      </c>
      <c r="I4497" s="1">
        <v>2019.0</v>
      </c>
      <c r="J4497" s="1" t="s">
        <v>8493</v>
      </c>
      <c r="K4497" s="1" t="s">
        <v>536</v>
      </c>
      <c r="L4497" s="1" t="s">
        <v>23719</v>
      </c>
      <c r="M4497" s="1" t="s">
        <v>26066</v>
      </c>
    </row>
    <row r="4498">
      <c r="A4498" s="1" t="s">
        <v>26067</v>
      </c>
      <c r="B4498" s="1" t="s">
        <v>7</v>
      </c>
      <c r="C4498" s="1" t="s">
        <v>5200</v>
      </c>
      <c r="F4498" s="1" t="s">
        <v>26068</v>
      </c>
      <c r="G4498" s="1" t="s">
        <v>8513</v>
      </c>
      <c r="H4498" s="1" t="s">
        <v>13926</v>
      </c>
      <c r="I4498" s="1">
        <v>2016.0</v>
      </c>
      <c r="J4498" s="1" t="s">
        <v>8613</v>
      </c>
      <c r="K4498" s="1" t="s">
        <v>536</v>
      </c>
      <c r="L4498" s="1" t="s">
        <v>15450</v>
      </c>
      <c r="M4498" s="1" t="s">
        <v>26069</v>
      </c>
    </row>
    <row r="4499">
      <c r="A4499" s="1" t="s">
        <v>26070</v>
      </c>
      <c r="B4499" s="1" t="s">
        <v>7</v>
      </c>
      <c r="C4499" s="1" t="s">
        <v>5201</v>
      </c>
      <c r="F4499" s="1" t="s">
        <v>26071</v>
      </c>
      <c r="G4499" s="1" t="s">
        <v>11347</v>
      </c>
      <c r="H4499" s="1" t="s">
        <v>26072</v>
      </c>
      <c r="I4499" s="1">
        <v>2016.0</v>
      </c>
      <c r="J4499" s="1" t="s">
        <v>8507</v>
      </c>
      <c r="K4499" s="1" t="s">
        <v>536</v>
      </c>
      <c r="L4499" s="1" t="s">
        <v>14333</v>
      </c>
      <c r="M4499" s="1" t="s">
        <v>26073</v>
      </c>
    </row>
    <row r="4500">
      <c r="A4500" s="1" t="s">
        <v>26074</v>
      </c>
      <c r="B4500" s="1" t="s">
        <v>6</v>
      </c>
      <c r="C4500" s="1" t="s">
        <v>5202</v>
      </c>
      <c r="D4500" s="1"/>
      <c r="E4500" s="1" t="s">
        <v>26075</v>
      </c>
      <c r="F4500" s="1" t="s">
        <v>26076</v>
      </c>
      <c r="G4500" s="1" t="s">
        <v>8545</v>
      </c>
      <c r="H4500" s="1" t="s">
        <v>22737</v>
      </c>
      <c r="I4500" s="1">
        <v>2019.0</v>
      </c>
      <c r="J4500" s="1" t="s">
        <v>8493</v>
      </c>
      <c r="K4500" s="1" t="s">
        <v>610</v>
      </c>
      <c r="L4500" s="1" t="s">
        <v>8620</v>
      </c>
      <c r="M4500" s="1" t="s">
        <v>26077</v>
      </c>
    </row>
    <row r="4501">
      <c r="A4501" s="1" t="s">
        <v>26078</v>
      </c>
      <c r="B4501" s="1" t="s">
        <v>6</v>
      </c>
      <c r="C4501" s="1" t="s">
        <v>5203</v>
      </c>
      <c r="D4501" s="1"/>
      <c r="E4501" s="1" t="s">
        <v>26079</v>
      </c>
      <c r="F4501" s="1" t="s">
        <v>26080</v>
      </c>
      <c r="G4501" s="1" t="s">
        <v>11428</v>
      </c>
      <c r="H4501" s="1" t="s">
        <v>11393</v>
      </c>
      <c r="I4501" s="1">
        <v>2020.0</v>
      </c>
      <c r="J4501" s="1" t="s">
        <v>8493</v>
      </c>
      <c r="K4501" s="1" t="s">
        <v>673</v>
      </c>
      <c r="L4501" s="1" t="s">
        <v>8620</v>
      </c>
      <c r="M4501" s="1" t="s">
        <v>26081</v>
      </c>
    </row>
    <row r="4502">
      <c r="A4502" s="1" t="s">
        <v>26082</v>
      </c>
      <c r="B4502" s="1" t="s">
        <v>6</v>
      </c>
      <c r="C4502" s="1" t="s">
        <v>5204</v>
      </c>
      <c r="D4502" s="1"/>
      <c r="E4502" s="1" t="s">
        <v>26083</v>
      </c>
      <c r="F4502" s="1" t="s">
        <v>26084</v>
      </c>
      <c r="G4502" s="1" t="s">
        <v>9065</v>
      </c>
      <c r="H4502" s="1" t="s">
        <v>19797</v>
      </c>
      <c r="I4502" s="1">
        <v>2020.0</v>
      </c>
      <c r="J4502" s="1" t="s">
        <v>8493</v>
      </c>
      <c r="K4502" s="1" t="s">
        <v>546</v>
      </c>
      <c r="L4502" s="1" t="s">
        <v>8508</v>
      </c>
      <c r="M4502" s="1" t="s">
        <v>26085</v>
      </c>
    </row>
    <row r="4503">
      <c r="A4503" s="1" t="s">
        <v>26086</v>
      </c>
      <c r="B4503" s="1" t="s">
        <v>6</v>
      </c>
      <c r="C4503" s="1" t="s">
        <v>5205</v>
      </c>
      <c r="D4503" s="1"/>
      <c r="E4503" s="1" t="s">
        <v>26087</v>
      </c>
      <c r="G4503" s="1" t="s">
        <v>26088</v>
      </c>
      <c r="H4503" s="1" t="s">
        <v>10706</v>
      </c>
      <c r="I4503" s="1">
        <v>2017.0</v>
      </c>
      <c r="J4503" s="1" t="s">
        <v>8547</v>
      </c>
      <c r="K4503" s="1" t="s">
        <v>700</v>
      </c>
      <c r="L4503" s="1" t="s">
        <v>8646</v>
      </c>
      <c r="M4503" s="1" t="s">
        <v>26089</v>
      </c>
    </row>
    <row r="4504">
      <c r="A4504" s="1" t="s">
        <v>26090</v>
      </c>
      <c r="B4504" s="1" t="s">
        <v>7</v>
      </c>
      <c r="C4504" s="1" t="s">
        <v>5206</v>
      </c>
      <c r="F4504" s="1" t="s">
        <v>26091</v>
      </c>
      <c r="G4504" s="1" t="s">
        <v>8491</v>
      </c>
      <c r="H4504" s="1" t="s">
        <v>13458</v>
      </c>
      <c r="I4504" s="1">
        <v>2019.0</v>
      </c>
      <c r="J4504" s="1" t="s">
        <v>8493</v>
      </c>
      <c r="K4504" s="1" t="s">
        <v>536</v>
      </c>
      <c r="L4504" s="1" t="s">
        <v>9299</v>
      </c>
      <c r="M4504" s="1" t="s">
        <v>26092</v>
      </c>
    </row>
    <row r="4505">
      <c r="A4505" s="1" t="s">
        <v>26093</v>
      </c>
      <c r="B4505" s="1" t="s">
        <v>6</v>
      </c>
      <c r="C4505" s="1" t="s">
        <v>5207</v>
      </c>
      <c r="D4505" s="1"/>
      <c r="E4505" s="1" t="s">
        <v>9686</v>
      </c>
      <c r="F4505" s="1" t="s">
        <v>26094</v>
      </c>
      <c r="G4505" s="1" t="s">
        <v>8513</v>
      </c>
      <c r="H4505" s="1" t="s">
        <v>11042</v>
      </c>
      <c r="I4505" s="1">
        <v>2016.0</v>
      </c>
      <c r="J4505" s="1" t="s">
        <v>8507</v>
      </c>
      <c r="K4505" s="1" t="s">
        <v>567</v>
      </c>
      <c r="L4505" s="1" t="s">
        <v>8559</v>
      </c>
      <c r="M4505" s="1" t="s">
        <v>26095</v>
      </c>
    </row>
    <row r="4506">
      <c r="A4506" s="1" t="s">
        <v>26096</v>
      </c>
      <c r="B4506" s="1" t="s">
        <v>7</v>
      </c>
      <c r="C4506" s="1" t="s">
        <v>5208</v>
      </c>
      <c r="G4506" s="1" t="s">
        <v>18027</v>
      </c>
      <c r="H4506" s="1" t="s">
        <v>8985</v>
      </c>
      <c r="I4506" s="1">
        <v>2016.0</v>
      </c>
      <c r="J4506" s="1" t="s">
        <v>8807</v>
      </c>
      <c r="K4506" s="1" t="s">
        <v>571</v>
      </c>
      <c r="L4506" s="1" t="s">
        <v>9093</v>
      </c>
      <c r="M4506" s="1" t="s">
        <v>26097</v>
      </c>
    </row>
    <row r="4507">
      <c r="A4507" s="1" t="s">
        <v>26098</v>
      </c>
      <c r="B4507" s="1" t="s">
        <v>7</v>
      </c>
      <c r="C4507" s="1" t="s">
        <v>5209</v>
      </c>
      <c r="G4507" s="1" t="s">
        <v>8513</v>
      </c>
      <c r="H4507" s="1" t="s">
        <v>10802</v>
      </c>
      <c r="I4507" s="1">
        <v>2018.0</v>
      </c>
      <c r="J4507" s="1" t="s">
        <v>8493</v>
      </c>
      <c r="K4507" s="1" t="s">
        <v>536</v>
      </c>
      <c r="L4507" s="1" t="s">
        <v>9526</v>
      </c>
      <c r="M4507" s="1" t="s">
        <v>26099</v>
      </c>
    </row>
    <row r="4508">
      <c r="A4508" s="1" t="s">
        <v>26100</v>
      </c>
      <c r="B4508" s="1" t="s">
        <v>6</v>
      </c>
      <c r="C4508" s="1" t="s">
        <v>5210</v>
      </c>
      <c r="D4508" s="1"/>
      <c r="E4508" s="1" t="s">
        <v>26101</v>
      </c>
      <c r="F4508" s="1" t="s">
        <v>26102</v>
      </c>
      <c r="G4508" s="1" t="s">
        <v>8513</v>
      </c>
      <c r="H4508" s="1" t="s">
        <v>26103</v>
      </c>
      <c r="I4508" s="1">
        <v>2017.0</v>
      </c>
      <c r="J4508" s="1" t="s">
        <v>8493</v>
      </c>
      <c r="K4508" s="1" t="s">
        <v>1122</v>
      </c>
      <c r="L4508" s="1" t="s">
        <v>9641</v>
      </c>
      <c r="M4508" s="1" t="s">
        <v>26104</v>
      </c>
    </row>
    <row r="4509">
      <c r="A4509" s="1" t="s">
        <v>26105</v>
      </c>
      <c r="B4509" s="1" t="s">
        <v>6</v>
      </c>
      <c r="C4509" s="1" t="s">
        <v>5211</v>
      </c>
      <c r="D4509" s="1"/>
      <c r="E4509" s="1" t="s">
        <v>26106</v>
      </c>
      <c r="F4509" s="1" t="s">
        <v>26107</v>
      </c>
      <c r="G4509" s="1" t="s">
        <v>8513</v>
      </c>
      <c r="H4509" s="1" t="s">
        <v>10623</v>
      </c>
      <c r="I4509" s="1">
        <v>2020.0</v>
      </c>
      <c r="J4509" s="1" t="s">
        <v>9076</v>
      </c>
      <c r="K4509" s="1" t="s">
        <v>550</v>
      </c>
      <c r="L4509" s="1" t="s">
        <v>9272</v>
      </c>
      <c r="M4509" s="1" t="s">
        <v>26108</v>
      </c>
    </row>
    <row r="4510">
      <c r="A4510" s="1" t="s">
        <v>26109</v>
      </c>
      <c r="B4510" s="1" t="s">
        <v>6</v>
      </c>
      <c r="C4510" s="1" t="s">
        <v>5212</v>
      </c>
      <c r="D4510" s="1"/>
      <c r="E4510" s="1" t="s">
        <v>26110</v>
      </c>
      <c r="F4510" s="1" t="s">
        <v>26111</v>
      </c>
      <c r="G4510" s="1" t="s">
        <v>13479</v>
      </c>
      <c r="H4510" s="1" t="s">
        <v>10451</v>
      </c>
      <c r="I4510" s="1">
        <v>2019.0</v>
      </c>
      <c r="J4510" s="1" t="s">
        <v>8613</v>
      </c>
      <c r="K4510" s="1" t="s">
        <v>673</v>
      </c>
      <c r="L4510" s="1" t="s">
        <v>9272</v>
      </c>
      <c r="M4510" s="1" t="s">
        <v>26112</v>
      </c>
    </row>
    <row r="4511">
      <c r="A4511" s="1" t="s">
        <v>26113</v>
      </c>
      <c r="B4511" s="1" t="s">
        <v>6</v>
      </c>
      <c r="C4511" s="1" t="s">
        <v>5213</v>
      </c>
      <c r="D4511" s="1"/>
      <c r="E4511" s="1" t="s">
        <v>26114</v>
      </c>
      <c r="F4511" s="1" t="s">
        <v>26115</v>
      </c>
      <c r="G4511" s="1" t="s">
        <v>26116</v>
      </c>
      <c r="H4511" s="1" t="s">
        <v>26117</v>
      </c>
      <c r="I4511" s="1">
        <v>2019.0</v>
      </c>
      <c r="J4511" s="1" t="s">
        <v>8613</v>
      </c>
      <c r="K4511" s="1" t="s">
        <v>580</v>
      </c>
      <c r="L4511" s="1" t="s">
        <v>9104</v>
      </c>
      <c r="M4511" s="1" t="s">
        <v>26118</v>
      </c>
    </row>
    <row r="4512">
      <c r="A4512" s="1" t="s">
        <v>26119</v>
      </c>
      <c r="B4512" s="1" t="s">
        <v>6</v>
      </c>
      <c r="C4512" s="1" t="s">
        <v>5214</v>
      </c>
      <c r="D4512" s="1"/>
      <c r="E4512" s="1" t="s">
        <v>26120</v>
      </c>
      <c r="F4512" s="1" t="s">
        <v>26121</v>
      </c>
      <c r="G4512" s="1" t="s">
        <v>8513</v>
      </c>
      <c r="H4512" s="1" t="s">
        <v>9447</v>
      </c>
      <c r="I4512" s="1">
        <v>2016.0</v>
      </c>
      <c r="J4512" s="1" t="s">
        <v>8493</v>
      </c>
      <c r="K4512" s="1" t="s">
        <v>552</v>
      </c>
      <c r="L4512" s="1" t="s">
        <v>8646</v>
      </c>
      <c r="M4512" s="1" t="s">
        <v>26122</v>
      </c>
    </row>
    <row r="4513">
      <c r="A4513" s="1" t="s">
        <v>26123</v>
      </c>
      <c r="B4513" s="1" t="s">
        <v>7</v>
      </c>
      <c r="C4513" s="1" t="s">
        <v>5215</v>
      </c>
      <c r="F4513" s="1" t="s">
        <v>26124</v>
      </c>
      <c r="G4513" s="1" t="s">
        <v>11347</v>
      </c>
      <c r="H4513" s="1" t="s">
        <v>17416</v>
      </c>
      <c r="I4513" s="1">
        <v>2020.0</v>
      </c>
      <c r="J4513" s="1" t="s">
        <v>8493</v>
      </c>
      <c r="K4513" s="1" t="s">
        <v>628</v>
      </c>
      <c r="L4513" s="1" t="s">
        <v>9779</v>
      </c>
      <c r="M4513" s="1" t="s">
        <v>26125</v>
      </c>
    </row>
    <row r="4514">
      <c r="A4514" s="1" t="s">
        <v>26126</v>
      </c>
      <c r="B4514" s="1" t="s">
        <v>7</v>
      </c>
      <c r="C4514" s="1" t="s">
        <v>5216</v>
      </c>
      <c r="F4514" s="1" t="s">
        <v>26127</v>
      </c>
      <c r="G4514" s="1" t="s">
        <v>8611</v>
      </c>
      <c r="H4514" s="1" t="s">
        <v>13413</v>
      </c>
      <c r="I4514" s="1">
        <v>2004.0</v>
      </c>
      <c r="J4514" s="1" t="s">
        <v>8645</v>
      </c>
      <c r="K4514" s="1" t="s">
        <v>536</v>
      </c>
      <c r="L4514" s="1" t="s">
        <v>22625</v>
      </c>
      <c r="M4514" s="1" t="s">
        <v>26128</v>
      </c>
    </row>
    <row r="4515">
      <c r="A4515" s="1" t="s">
        <v>26129</v>
      </c>
      <c r="B4515" s="1" t="s">
        <v>7</v>
      </c>
      <c r="C4515" s="1" t="s">
        <v>5217</v>
      </c>
      <c r="F4515" s="1" t="s">
        <v>26130</v>
      </c>
      <c r="G4515" s="1" t="s">
        <v>8672</v>
      </c>
      <c r="H4515" s="1" t="s">
        <v>8576</v>
      </c>
      <c r="I4515" s="1">
        <v>2019.0</v>
      </c>
      <c r="J4515" s="1" t="s">
        <v>8547</v>
      </c>
      <c r="K4515" s="1" t="s">
        <v>536</v>
      </c>
      <c r="L4515" s="1" t="s">
        <v>9826</v>
      </c>
      <c r="M4515" s="1" t="s">
        <v>26131</v>
      </c>
    </row>
    <row r="4516">
      <c r="A4516" s="1" t="s">
        <v>26132</v>
      </c>
      <c r="B4516" s="1" t="s">
        <v>6</v>
      </c>
      <c r="C4516" s="1" t="s">
        <v>5218</v>
      </c>
      <c r="D4516" s="1"/>
      <c r="E4516" s="1" t="s">
        <v>26133</v>
      </c>
      <c r="G4516" s="1" t="s">
        <v>8513</v>
      </c>
      <c r="H4516" s="1" t="s">
        <v>9860</v>
      </c>
      <c r="I4516" s="1">
        <v>2017.0</v>
      </c>
      <c r="J4516" s="1" t="s">
        <v>8547</v>
      </c>
      <c r="K4516" s="1" t="s">
        <v>2389</v>
      </c>
      <c r="L4516" s="1" t="s">
        <v>8646</v>
      </c>
      <c r="M4516" s="1" t="s">
        <v>26134</v>
      </c>
    </row>
    <row r="4517">
      <c r="A4517" s="1" t="s">
        <v>26135</v>
      </c>
      <c r="B4517" s="1" t="s">
        <v>6</v>
      </c>
      <c r="C4517" s="1" t="s">
        <v>5219</v>
      </c>
      <c r="D4517" s="1"/>
      <c r="E4517" s="1" t="s">
        <v>26136</v>
      </c>
      <c r="F4517" s="1" t="s">
        <v>26137</v>
      </c>
      <c r="G4517" s="1" t="s">
        <v>8990</v>
      </c>
      <c r="H4517" s="1" t="s">
        <v>10946</v>
      </c>
      <c r="I4517" s="1">
        <v>2020.0</v>
      </c>
      <c r="J4517" s="1" t="s">
        <v>8493</v>
      </c>
      <c r="K4517" s="1" t="s">
        <v>573</v>
      </c>
      <c r="L4517" s="1" t="s">
        <v>8501</v>
      </c>
      <c r="M4517" s="1" t="s">
        <v>26138</v>
      </c>
    </row>
    <row r="4518">
      <c r="A4518" s="1" t="s">
        <v>26139</v>
      </c>
      <c r="B4518" s="1" t="s">
        <v>6</v>
      </c>
      <c r="C4518" s="1" t="s">
        <v>5220</v>
      </c>
      <c r="D4518" s="1"/>
      <c r="E4518" s="1" t="s">
        <v>26140</v>
      </c>
      <c r="F4518" s="1" t="s">
        <v>26141</v>
      </c>
      <c r="G4518" s="1" t="s">
        <v>8611</v>
      </c>
      <c r="H4518" s="1" t="s">
        <v>11337</v>
      </c>
      <c r="I4518" s="1">
        <v>2016.0</v>
      </c>
      <c r="J4518" s="1" t="s">
        <v>8613</v>
      </c>
      <c r="K4518" s="1" t="s">
        <v>561</v>
      </c>
      <c r="L4518" s="1" t="s">
        <v>26142</v>
      </c>
      <c r="M4518" s="1" t="s">
        <v>26143</v>
      </c>
    </row>
    <row r="4519">
      <c r="A4519" s="1" t="s">
        <v>26144</v>
      </c>
      <c r="B4519" s="1" t="s">
        <v>6</v>
      </c>
      <c r="C4519" s="1" t="s">
        <v>5221</v>
      </c>
      <c r="D4519" s="1"/>
      <c r="E4519" s="1" t="s">
        <v>26145</v>
      </c>
      <c r="F4519" s="1" t="s">
        <v>26146</v>
      </c>
      <c r="G4519" s="1" t="s">
        <v>11218</v>
      </c>
      <c r="H4519" s="1" t="s">
        <v>13748</v>
      </c>
      <c r="I4519" s="1">
        <v>2018.0</v>
      </c>
      <c r="J4519" s="1" t="s">
        <v>8493</v>
      </c>
      <c r="K4519" s="1" t="s">
        <v>645</v>
      </c>
      <c r="L4519" s="1" t="s">
        <v>8709</v>
      </c>
      <c r="M4519" s="1" t="s">
        <v>26147</v>
      </c>
    </row>
    <row r="4520">
      <c r="A4520" s="1" t="s">
        <v>26148</v>
      </c>
      <c r="B4520" s="1" t="s">
        <v>6</v>
      </c>
      <c r="C4520" s="1" t="s">
        <v>5222</v>
      </c>
      <c r="D4520" s="1"/>
      <c r="E4520" s="1" t="s">
        <v>26149</v>
      </c>
      <c r="F4520" s="1" t="s">
        <v>26150</v>
      </c>
      <c r="G4520" s="1" t="s">
        <v>8491</v>
      </c>
      <c r="H4520" s="1" t="s">
        <v>10690</v>
      </c>
      <c r="I4520" s="1">
        <v>2018.0</v>
      </c>
      <c r="J4520" s="1" t="s">
        <v>9260</v>
      </c>
      <c r="K4520" s="1" t="s">
        <v>876</v>
      </c>
      <c r="L4520" s="1" t="s">
        <v>14056</v>
      </c>
      <c r="M4520" s="1" t="s">
        <v>26151</v>
      </c>
    </row>
    <row r="4521">
      <c r="A4521" s="1" t="s">
        <v>26152</v>
      </c>
      <c r="B4521" s="1" t="s">
        <v>6</v>
      </c>
      <c r="C4521" s="1" t="s">
        <v>5223</v>
      </c>
      <c r="D4521" s="1"/>
      <c r="E4521" s="1" t="s">
        <v>26149</v>
      </c>
      <c r="F4521" s="1" t="s">
        <v>26153</v>
      </c>
      <c r="G4521" s="1" t="s">
        <v>8491</v>
      </c>
      <c r="H4521" s="1" t="s">
        <v>20481</v>
      </c>
      <c r="I4521" s="1">
        <v>2019.0</v>
      </c>
      <c r="J4521" s="1" t="s">
        <v>8515</v>
      </c>
      <c r="K4521" s="1" t="s">
        <v>597</v>
      </c>
      <c r="L4521" s="1" t="s">
        <v>14056</v>
      </c>
      <c r="M4521" s="1" t="s">
        <v>26154</v>
      </c>
    </row>
    <row r="4522">
      <c r="A4522" s="1" t="s">
        <v>26155</v>
      </c>
      <c r="B4522" s="1" t="s">
        <v>6</v>
      </c>
      <c r="C4522" s="1" t="s">
        <v>5224</v>
      </c>
      <c r="F4522" s="1" t="s">
        <v>26156</v>
      </c>
      <c r="G4522" s="1" t="s">
        <v>8513</v>
      </c>
      <c r="H4522" s="1" t="s">
        <v>10431</v>
      </c>
      <c r="I4522" s="1">
        <v>2017.0</v>
      </c>
      <c r="J4522" s="1" t="s">
        <v>8680</v>
      </c>
      <c r="K4522" s="1" t="s">
        <v>677</v>
      </c>
      <c r="L4522" s="1" t="s">
        <v>15314</v>
      </c>
      <c r="M4522" s="1" t="s">
        <v>26157</v>
      </c>
    </row>
    <row r="4523">
      <c r="A4523" s="1" t="s">
        <v>26158</v>
      </c>
      <c r="B4523" s="1" t="s">
        <v>6</v>
      </c>
      <c r="C4523" s="1" t="s">
        <v>5225</v>
      </c>
      <c r="D4523" s="1"/>
      <c r="E4523" s="1" t="s">
        <v>26159</v>
      </c>
      <c r="F4523" s="1" t="s">
        <v>26160</v>
      </c>
      <c r="G4523" s="1" t="s">
        <v>8513</v>
      </c>
      <c r="H4523" s="1" t="s">
        <v>10431</v>
      </c>
      <c r="I4523" s="1">
        <v>2018.0</v>
      </c>
      <c r="J4523" s="1" t="s">
        <v>8680</v>
      </c>
      <c r="K4523" s="1" t="s">
        <v>634</v>
      </c>
      <c r="L4523" s="1" t="s">
        <v>8646</v>
      </c>
      <c r="M4523" s="1" t="s">
        <v>26161</v>
      </c>
    </row>
    <row r="4524">
      <c r="A4524" s="1" t="s">
        <v>26162</v>
      </c>
      <c r="B4524" s="1" t="s">
        <v>6</v>
      </c>
      <c r="C4524" s="1" t="s">
        <v>5226</v>
      </c>
      <c r="D4524" s="1"/>
      <c r="E4524" s="1" t="s">
        <v>26163</v>
      </c>
      <c r="F4524" s="1" t="s">
        <v>26164</v>
      </c>
      <c r="G4524" s="1" t="s">
        <v>8513</v>
      </c>
      <c r="H4524" s="1" t="s">
        <v>10431</v>
      </c>
      <c r="I4524" s="1">
        <v>2017.0</v>
      </c>
      <c r="J4524" s="1" t="s">
        <v>8613</v>
      </c>
      <c r="K4524" s="1" t="s">
        <v>677</v>
      </c>
      <c r="L4524" s="1" t="s">
        <v>8646</v>
      </c>
      <c r="M4524" s="1" t="s">
        <v>26165</v>
      </c>
    </row>
    <row r="4525">
      <c r="A4525" s="1" t="s">
        <v>26166</v>
      </c>
      <c r="B4525" s="1" t="s">
        <v>6</v>
      </c>
      <c r="C4525" s="1" t="s">
        <v>5227</v>
      </c>
      <c r="D4525" s="1"/>
      <c r="E4525" s="1" t="s">
        <v>26167</v>
      </c>
      <c r="F4525" s="1" t="s">
        <v>26164</v>
      </c>
      <c r="G4525" s="1" t="s">
        <v>8513</v>
      </c>
      <c r="H4525" s="1" t="s">
        <v>10431</v>
      </c>
      <c r="I4525" s="1">
        <v>2017.0</v>
      </c>
      <c r="J4525" s="1" t="s">
        <v>8613</v>
      </c>
      <c r="K4525" s="1" t="s">
        <v>996</v>
      </c>
      <c r="L4525" s="1" t="s">
        <v>8646</v>
      </c>
      <c r="M4525" s="1" t="s">
        <v>26168</v>
      </c>
    </row>
    <row r="4526">
      <c r="A4526" s="1" t="s">
        <v>26169</v>
      </c>
      <c r="B4526" s="1" t="s">
        <v>6</v>
      </c>
      <c r="C4526" s="1" t="s">
        <v>5228</v>
      </c>
      <c r="D4526" s="1"/>
      <c r="E4526" s="1" t="s">
        <v>26170</v>
      </c>
      <c r="F4526" s="1" t="s">
        <v>26156</v>
      </c>
      <c r="G4526" s="1" t="s">
        <v>8513</v>
      </c>
      <c r="H4526" s="1" t="s">
        <v>10431</v>
      </c>
      <c r="I4526" s="1">
        <v>2017.0</v>
      </c>
      <c r="J4526" s="1" t="s">
        <v>8613</v>
      </c>
      <c r="K4526" s="1" t="s">
        <v>677</v>
      </c>
      <c r="L4526" s="1" t="s">
        <v>8646</v>
      </c>
      <c r="M4526" s="1" t="s">
        <v>26171</v>
      </c>
    </row>
    <row r="4527">
      <c r="A4527" s="1" t="s">
        <v>26172</v>
      </c>
      <c r="B4527" s="1" t="s">
        <v>6</v>
      </c>
      <c r="C4527" s="1" t="s">
        <v>5229</v>
      </c>
      <c r="D4527" s="1"/>
      <c r="E4527" s="1" t="s">
        <v>26173</v>
      </c>
      <c r="F4527" s="1" t="s">
        <v>26156</v>
      </c>
      <c r="G4527" s="1" t="s">
        <v>8513</v>
      </c>
      <c r="H4527" s="1" t="s">
        <v>10431</v>
      </c>
      <c r="I4527" s="1">
        <v>2017.0</v>
      </c>
      <c r="J4527" s="1" t="s">
        <v>8680</v>
      </c>
      <c r="K4527" s="1" t="s">
        <v>996</v>
      </c>
      <c r="L4527" s="1" t="s">
        <v>8646</v>
      </c>
      <c r="M4527" s="1" t="s">
        <v>26174</v>
      </c>
    </row>
    <row r="4528">
      <c r="A4528" s="1" t="s">
        <v>26175</v>
      </c>
      <c r="B4528" s="1" t="s">
        <v>6</v>
      </c>
      <c r="C4528" s="1" t="s">
        <v>5230</v>
      </c>
      <c r="D4528" s="1"/>
      <c r="E4528" s="1" t="s">
        <v>26176</v>
      </c>
      <c r="F4528" s="1" t="s">
        <v>26177</v>
      </c>
      <c r="G4528" s="1" t="s">
        <v>8513</v>
      </c>
      <c r="H4528" s="1" t="s">
        <v>10431</v>
      </c>
      <c r="I4528" s="1">
        <v>2018.0</v>
      </c>
      <c r="J4528" s="1" t="s">
        <v>8547</v>
      </c>
      <c r="K4528" s="1" t="s">
        <v>634</v>
      </c>
      <c r="L4528" s="1" t="s">
        <v>8646</v>
      </c>
      <c r="M4528" s="1" t="s">
        <v>26178</v>
      </c>
    </row>
    <row r="4529">
      <c r="A4529" s="1" t="s">
        <v>26179</v>
      </c>
      <c r="B4529" s="1" t="s">
        <v>6</v>
      </c>
      <c r="C4529" s="1" t="s">
        <v>5231</v>
      </c>
      <c r="D4529" s="1"/>
      <c r="E4529" s="1" t="s">
        <v>26163</v>
      </c>
      <c r="G4529" s="1" t="s">
        <v>8513</v>
      </c>
      <c r="H4529" s="1" t="s">
        <v>10431</v>
      </c>
      <c r="I4529" s="1">
        <v>2017.0</v>
      </c>
      <c r="J4529" s="1" t="s">
        <v>8680</v>
      </c>
      <c r="K4529" s="1" t="s">
        <v>677</v>
      </c>
      <c r="L4529" s="1" t="s">
        <v>8646</v>
      </c>
      <c r="M4529" s="1" t="s">
        <v>26180</v>
      </c>
    </row>
    <row r="4530">
      <c r="A4530" s="1" t="s">
        <v>26181</v>
      </c>
      <c r="B4530" s="1" t="s">
        <v>6</v>
      </c>
      <c r="C4530" s="1" t="s">
        <v>5232</v>
      </c>
      <c r="D4530" s="1"/>
      <c r="E4530" s="1" t="s">
        <v>26182</v>
      </c>
      <c r="F4530" s="1" t="s">
        <v>26183</v>
      </c>
      <c r="G4530" s="1" t="s">
        <v>8513</v>
      </c>
      <c r="H4530" s="1" t="s">
        <v>10431</v>
      </c>
      <c r="I4530" s="1">
        <v>2017.0</v>
      </c>
      <c r="J4530" s="1" t="s">
        <v>8613</v>
      </c>
      <c r="K4530" s="1" t="s">
        <v>677</v>
      </c>
      <c r="L4530" s="1" t="s">
        <v>8646</v>
      </c>
      <c r="M4530" s="1" t="s">
        <v>26184</v>
      </c>
    </row>
    <row r="4531">
      <c r="A4531" s="1" t="s">
        <v>26185</v>
      </c>
      <c r="B4531" s="1" t="s">
        <v>6</v>
      </c>
      <c r="C4531" s="1" t="s">
        <v>5233</v>
      </c>
      <c r="D4531" s="1"/>
      <c r="E4531" s="1" t="s">
        <v>26186</v>
      </c>
      <c r="F4531" s="1" t="s">
        <v>26177</v>
      </c>
      <c r="G4531" s="1" t="s">
        <v>8513</v>
      </c>
      <c r="H4531" s="1" t="s">
        <v>10431</v>
      </c>
      <c r="I4531" s="1">
        <v>2018.0</v>
      </c>
      <c r="J4531" s="1" t="s">
        <v>8613</v>
      </c>
      <c r="K4531" s="1" t="s">
        <v>677</v>
      </c>
      <c r="L4531" s="1" t="s">
        <v>8646</v>
      </c>
      <c r="M4531" s="1" t="s">
        <v>26187</v>
      </c>
    </row>
    <row r="4532">
      <c r="A4532" s="1" t="s">
        <v>26188</v>
      </c>
      <c r="B4532" s="1" t="s">
        <v>6</v>
      </c>
      <c r="C4532" s="1" t="s">
        <v>5234</v>
      </c>
      <c r="D4532" s="1"/>
      <c r="E4532" s="1" t="s">
        <v>26189</v>
      </c>
      <c r="G4532" s="1" t="s">
        <v>8513</v>
      </c>
      <c r="H4532" s="1" t="s">
        <v>10431</v>
      </c>
      <c r="I4532" s="1">
        <v>2017.0</v>
      </c>
      <c r="J4532" s="1" t="s">
        <v>8547</v>
      </c>
      <c r="K4532" s="1" t="s">
        <v>996</v>
      </c>
      <c r="L4532" s="1" t="s">
        <v>8646</v>
      </c>
      <c r="M4532" s="1" t="s">
        <v>26190</v>
      </c>
    </row>
    <row r="4533">
      <c r="A4533" s="1" t="s">
        <v>26191</v>
      </c>
      <c r="B4533" s="1" t="s">
        <v>6</v>
      </c>
      <c r="C4533" s="1" t="s">
        <v>5235</v>
      </c>
      <c r="F4533" s="1" t="s">
        <v>26156</v>
      </c>
      <c r="G4533" s="1" t="s">
        <v>8513</v>
      </c>
      <c r="H4533" s="1" t="s">
        <v>10431</v>
      </c>
      <c r="I4533" s="1">
        <v>2017.0</v>
      </c>
      <c r="J4533" s="1" t="s">
        <v>8613</v>
      </c>
      <c r="K4533" s="1" t="s">
        <v>996</v>
      </c>
      <c r="L4533" s="1" t="s">
        <v>8646</v>
      </c>
      <c r="M4533" s="1" t="s">
        <v>26192</v>
      </c>
    </row>
    <row r="4534">
      <c r="A4534" s="1" t="s">
        <v>26193</v>
      </c>
      <c r="B4534" s="1" t="s">
        <v>6</v>
      </c>
      <c r="C4534" s="1" t="s">
        <v>5236</v>
      </c>
      <c r="D4534" s="1"/>
      <c r="E4534" s="1" t="s">
        <v>26194</v>
      </c>
      <c r="F4534" s="1" t="s">
        <v>26156</v>
      </c>
      <c r="G4534" s="1" t="s">
        <v>8513</v>
      </c>
      <c r="H4534" s="1" t="s">
        <v>10431</v>
      </c>
      <c r="I4534" s="1">
        <v>2017.0</v>
      </c>
      <c r="J4534" s="1" t="s">
        <v>8613</v>
      </c>
      <c r="K4534" s="1" t="s">
        <v>1442</v>
      </c>
      <c r="L4534" s="1" t="s">
        <v>8646</v>
      </c>
      <c r="M4534" s="1" t="s">
        <v>26195</v>
      </c>
    </row>
    <row r="4535">
      <c r="A4535" s="1" t="s">
        <v>26196</v>
      </c>
      <c r="B4535" s="1" t="s">
        <v>6</v>
      </c>
      <c r="C4535" s="1" t="s">
        <v>5237</v>
      </c>
      <c r="D4535" s="1"/>
      <c r="E4535" s="1" t="s">
        <v>26194</v>
      </c>
      <c r="F4535" s="1" t="s">
        <v>26156</v>
      </c>
      <c r="G4535" s="1" t="s">
        <v>8513</v>
      </c>
      <c r="H4535" s="1" t="s">
        <v>10431</v>
      </c>
      <c r="I4535" s="1">
        <v>2017.0</v>
      </c>
      <c r="J4535" s="1" t="s">
        <v>8613</v>
      </c>
      <c r="K4535" s="1" t="s">
        <v>996</v>
      </c>
      <c r="L4535" s="1" t="s">
        <v>8646</v>
      </c>
      <c r="M4535" s="1" t="s">
        <v>26197</v>
      </c>
    </row>
    <row r="4536">
      <c r="A4536" s="1" t="s">
        <v>26198</v>
      </c>
      <c r="B4536" s="1" t="s">
        <v>6</v>
      </c>
      <c r="C4536" s="1" t="s">
        <v>5238</v>
      </c>
      <c r="D4536" s="1"/>
      <c r="E4536" s="1" t="s">
        <v>26199</v>
      </c>
      <c r="F4536" s="1" t="s">
        <v>26200</v>
      </c>
      <c r="G4536" s="1" t="s">
        <v>8513</v>
      </c>
      <c r="H4536" s="1" t="s">
        <v>10431</v>
      </c>
      <c r="I4536" s="1">
        <v>2017.0</v>
      </c>
      <c r="J4536" s="1" t="s">
        <v>8613</v>
      </c>
      <c r="K4536" s="1" t="s">
        <v>996</v>
      </c>
      <c r="L4536" s="1" t="s">
        <v>8646</v>
      </c>
      <c r="M4536" s="1" t="s">
        <v>26201</v>
      </c>
    </row>
    <row r="4537">
      <c r="A4537" s="1" t="s">
        <v>26202</v>
      </c>
      <c r="B4537" s="1" t="s">
        <v>6</v>
      </c>
      <c r="C4537" s="1" t="s">
        <v>5239</v>
      </c>
      <c r="D4537" s="1"/>
      <c r="E4537" s="1" t="s">
        <v>26203</v>
      </c>
      <c r="F4537" s="1" t="s">
        <v>26177</v>
      </c>
      <c r="G4537" s="1" t="s">
        <v>8513</v>
      </c>
      <c r="H4537" s="1" t="s">
        <v>10431</v>
      </c>
      <c r="I4537" s="1">
        <v>2018.0</v>
      </c>
      <c r="J4537" s="1" t="s">
        <v>8680</v>
      </c>
      <c r="K4537" s="1" t="s">
        <v>677</v>
      </c>
      <c r="L4537" s="1" t="s">
        <v>8646</v>
      </c>
      <c r="M4537" s="1" t="s">
        <v>26204</v>
      </c>
    </row>
    <row r="4538">
      <c r="A4538" s="1" t="s">
        <v>26205</v>
      </c>
      <c r="B4538" s="1" t="s">
        <v>6</v>
      </c>
      <c r="C4538" s="1" t="s">
        <v>5240</v>
      </c>
      <c r="D4538" s="1"/>
      <c r="E4538" s="1" t="s">
        <v>26206</v>
      </c>
      <c r="F4538" s="1" t="s">
        <v>26177</v>
      </c>
      <c r="G4538" s="1" t="s">
        <v>8513</v>
      </c>
      <c r="H4538" s="1" t="s">
        <v>10431</v>
      </c>
      <c r="I4538" s="1">
        <v>2017.0</v>
      </c>
      <c r="J4538" s="1" t="s">
        <v>8613</v>
      </c>
      <c r="K4538" s="1" t="s">
        <v>677</v>
      </c>
      <c r="L4538" s="1" t="s">
        <v>8646</v>
      </c>
      <c r="M4538" s="1" t="s">
        <v>26207</v>
      </c>
    </row>
    <row r="4539">
      <c r="A4539" s="1" t="s">
        <v>26208</v>
      </c>
      <c r="B4539" s="1" t="s">
        <v>6</v>
      </c>
      <c r="C4539" s="1" t="s">
        <v>5241</v>
      </c>
      <c r="D4539" s="1"/>
      <c r="E4539" s="1" t="s">
        <v>26209</v>
      </c>
      <c r="G4539" s="1" t="s">
        <v>8513</v>
      </c>
      <c r="H4539" s="1" t="s">
        <v>10431</v>
      </c>
      <c r="I4539" s="1">
        <v>2018.0</v>
      </c>
      <c r="J4539" s="1" t="s">
        <v>8613</v>
      </c>
      <c r="K4539" s="1" t="s">
        <v>677</v>
      </c>
      <c r="L4539" s="1" t="s">
        <v>8646</v>
      </c>
      <c r="M4539" s="1" t="s">
        <v>26210</v>
      </c>
    </row>
    <row r="4540">
      <c r="A4540" s="1" t="s">
        <v>26211</v>
      </c>
      <c r="B4540" s="1" t="s">
        <v>6</v>
      </c>
      <c r="C4540" s="1" t="s">
        <v>5242</v>
      </c>
      <c r="D4540" s="1"/>
      <c r="E4540" s="1" t="s">
        <v>26212</v>
      </c>
      <c r="G4540" s="1" t="s">
        <v>8513</v>
      </c>
      <c r="H4540" s="1" t="s">
        <v>10431</v>
      </c>
      <c r="I4540" s="1">
        <v>2018.0</v>
      </c>
      <c r="J4540" s="1" t="s">
        <v>8613</v>
      </c>
      <c r="K4540" s="1" t="s">
        <v>634</v>
      </c>
      <c r="L4540" s="1" t="s">
        <v>8646</v>
      </c>
      <c r="M4540" s="1" t="s">
        <v>26213</v>
      </c>
    </row>
    <row r="4541">
      <c r="A4541" s="1" t="s">
        <v>26214</v>
      </c>
      <c r="B4541" s="1" t="s">
        <v>6</v>
      </c>
      <c r="C4541" s="1" t="s">
        <v>5243</v>
      </c>
      <c r="D4541" s="1"/>
      <c r="E4541" s="1" t="s">
        <v>26215</v>
      </c>
      <c r="F4541" s="1" t="s">
        <v>26216</v>
      </c>
      <c r="G4541" s="1" t="s">
        <v>8513</v>
      </c>
      <c r="H4541" s="1" t="s">
        <v>10431</v>
      </c>
      <c r="I4541" s="1">
        <v>2012.0</v>
      </c>
      <c r="J4541" s="1" t="s">
        <v>8680</v>
      </c>
      <c r="K4541" s="1" t="s">
        <v>677</v>
      </c>
      <c r="L4541" s="1" t="s">
        <v>8808</v>
      </c>
      <c r="M4541" s="1" t="s">
        <v>26217</v>
      </c>
    </row>
    <row r="4542">
      <c r="A4542" s="1" t="s">
        <v>26218</v>
      </c>
      <c r="B4542" s="1" t="s">
        <v>7</v>
      </c>
      <c r="C4542" s="1" t="s">
        <v>5244</v>
      </c>
      <c r="G4542" s="1" t="s">
        <v>8777</v>
      </c>
      <c r="H4542" s="1" t="s">
        <v>11577</v>
      </c>
      <c r="I4542" s="1">
        <v>2018.0</v>
      </c>
      <c r="J4542" s="1" t="s">
        <v>8493</v>
      </c>
      <c r="K4542" s="1" t="s">
        <v>536</v>
      </c>
      <c r="L4542" s="1" t="s">
        <v>8570</v>
      </c>
      <c r="M4542" s="1" t="s">
        <v>26219</v>
      </c>
    </row>
    <row r="4543">
      <c r="A4543" s="1" t="s">
        <v>26220</v>
      </c>
      <c r="B4543" s="1" t="s">
        <v>6</v>
      </c>
      <c r="C4543" s="1" t="s">
        <v>5245</v>
      </c>
      <c r="D4543" s="1"/>
      <c r="E4543" s="1" t="s">
        <v>26221</v>
      </c>
      <c r="F4543" s="1" t="s">
        <v>26222</v>
      </c>
      <c r="G4543" s="1" t="s">
        <v>8513</v>
      </c>
      <c r="H4543" s="1" t="s">
        <v>13673</v>
      </c>
      <c r="I4543" s="1">
        <v>2017.0</v>
      </c>
      <c r="J4543" s="1" t="s">
        <v>8515</v>
      </c>
      <c r="K4543" s="1" t="s">
        <v>694</v>
      </c>
      <c r="L4543" s="1" t="s">
        <v>8559</v>
      </c>
      <c r="M4543" s="1" t="s">
        <v>26223</v>
      </c>
    </row>
    <row r="4544">
      <c r="A4544" s="1" t="s">
        <v>26224</v>
      </c>
      <c r="B4544" s="1" t="s">
        <v>6</v>
      </c>
      <c r="C4544" s="1" t="s">
        <v>5246</v>
      </c>
      <c r="D4544" s="1"/>
      <c r="E4544" s="1" t="s">
        <v>26225</v>
      </c>
      <c r="F4544" s="1" t="s">
        <v>26226</v>
      </c>
      <c r="G4544" s="1" t="s">
        <v>8513</v>
      </c>
      <c r="H4544" s="1" t="s">
        <v>11332</v>
      </c>
      <c r="I4544" s="1">
        <v>1995.0</v>
      </c>
      <c r="J4544" s="1" t="s">
        <v>8515</v>
      </c>
      <c r="K4544" s="1" t="s">
        <v>582</v>
      </c>
      <c r="L4544" s="1" t="s">
        <v>8522</v>
      </c>
      <c r="M4544" s="1" t="s">
        <v>26227</v>
      </c>
    </row>
    <row r="4545">
      <c r="A4545" s="1" t="s">
        <v>26228</v>
      </c>
      <c r="B4545" s="1" t="s">
        <v>6</v>
      </c>
      <c r="C4545" s="1" t="s">
        <v>5247</v>
      </c>
      <c r="D4545" s="1"/>
      <c r="E4545" s="1" t="s">
        <v>26229</v>
      </c>
      <c r="F4545" s="1" t="s">
        <v>26230</v>
      </c>
      <c r="G4545" s="1" t="s">
        <v>8513</v>
      </c>
      <c r="H4545" s="1" t="s">
        <v>9860</v>
      </c>
      <c r="I4545" s="1">
        <v>2016.0</v>
      </c>
      <c r="J4545" s="1" t="s">
        <v>8493</v>
      </c>
      <c r="K4545" s="1" t="s">
        <v>640</v>
      </c>
      <c r="L4545" s="1" t="s">
        <v>8928</v>
      </c>
      <c r="M4545" s="1" t="s">
        <v>26231</v>
      </c>
    </row>
    <row r="4546">
      <c r="A4546" s="1" t="s">
        <v>26232</v>
      </c>
      <c r="B4546" s="1" t="s">
        <v>6</v>
      </c>
      <c r="C4546" s="1" t="s">
        <v>5248</v>
      </c>
      <c r="D4546" s="1"/>
      <c r="E4546" s="1" t="s">
        <v>26233</v>
      </c>
      <c r="F4546" s="1" t="s">
        <v>26234</v>
      </c>
      <c r="G4546" s="1" t="s">
        <v>14368</v>
      </c>
      <c r="H4546" s="1" t="s">
        <v>26235</v>
      </c>
      <c r="I4546" s="1">
        <v>2009.0</v>
      </c>
      <c r="J4546" s="1" t="s">
        <v>8507</v>
      </c>
      <c r="K4546" s="1" t="s">
        <v>576</v>
      </c>
      <c r="L4546" s="1" t="s">
        <v>8522</v>
      </c>
      <c r="M4546" s="1" t="s">
        <v>26236</v>
      </c>
    </row>
    <row r="4547">
      <c r="A4547" s="1" t="s">
        <v>26237</v>
      </c>
      <c r="B4547" s="1" t="s">
        <v>7</v>
      </c>
      <c r="C4547" s="1" t="s">
        <v>5249</v>
      </c>
      <c r="D4547" s="1"/>
      <c r="E4547" s="1" t="s">
        <v>26238</v>
      </c>
      <c r="F4547" s="1" t="s">
        <v>26239</v>
      </c>
      <c r="G4547" s="1" t="s">
        <v>9297</v>
      </c>
      <c r="H4547" s="1" t="s">
        <v>18931</v>
      </c>
      <c r="I4547" s="1">
        <v>2019.0</v>
      </c>
      <c r="J4547" s="1" t="s">
        <v>8493</v>
      </c>
      <c r="K4547" s="1" t="s">
        <v>536</v>
      </c>
      <c r="L4547" s="1" t="s">
        <v>10199</v>
      </c>
      <c r="M4547" s="1" t="s">
        <v>26240</v>
      </c>
    </row>
    <row r="4548">
      <c r="A4548" s="1" t="s">
        <v>26241</v>
      </c>
      <c r="B4548" s="1" t="s">
        <v>7</v>
      </c>
      <c r="C4548" s="1" t="s">
        <v>5250</v>
      </c>
      <c r="F4548" s="1" t="s">
        <v>26242</v>
      </c>
      <c r="G4548" s="1" t="s">
        <v>9043</v>
      </c>
      <c r="H4548" s="1" t="s">
        <v>26243</v>
      </c>
      <c r="I4548" s="1">
        <v>2016.0</v>
      </c>
      <c r="J4548" s="1" t="s">
        <v>8493</v>
      </c>
      <c r="K4548" s="1" t="s">
        <v>536</v>
      </c>
      <c r="L4548" s="1" t="s">
        <v>8565</v>
      </c>
      <c r="M4548" s="1" t="s">
        <v>26244</v>
      </c>
    </row>
    <row r="4549">
      <c r="A4549" s="1" t="s">
        <v>26245</v>
      </c>
      <c r="B4549" s="1" t="s">
        <v>7</v>
      </c>
      <c r="C4549" s="1" t="s">
        <v>5251</v>
      </c>
      <c r="H4549" s="1" t="s">
        <v>10092</v>
      </c>
      <c r="I4549" s="1">
        <v>2018.0</v>
      </c>
      <c r="J4549" s="1" t="s">
        <v>8493</v>
      </c>
      <c r="K4549" s="1" t="s">
        <v>536</v>
      </c>
      <c r="L4549" s="1" t="s">
        <v>13081</v>
      </c>
      <c r="M4549" s="1" t="s">
        <v>26246</v>
      </c>
    </row>
    <row r="4550">
      <c r="A4550" s="1" t="s">
        <v>26247</v>
      </c>
      <c r="B4550" s="1" t="s">
        <v>7</v>
      </c>
      <c r="C4550" s="1" t="s">
        <v>5252</v>
      </c>
      <c r="F4550" s="1" t="s">
        <v>26248</v>
      </c>
      <c r="G4550" s="1" t="s">
        <v>8611</v>
      </c>
      <c r="H4550" s="1" t="s">
        <v>10623</v>
      </c>
      <c r="I4550" s="1">
        <v>2019.0</v>
      </c>
      <c r="J4550" s="1" t="s">
        <v>8807</v>
      </c>
      <c r="K4550" s="1" t="s">
        <v>1044</v>
      </c>
      <c r="L4550" s="1" t="s">
        <v>9093</v>
      </c>
      <c r="M4550" s="1" t="s">
        <v>26249</v>
      </c>
    </row>
    <row r="4551">
      <c r="A4551" s="1" t="s">
        <v>26250</v>
      </c>
      <c r="B4551" s="1" t="s">
        <v>6</v>
      </c>
      <c r="C4551" s="1" t="s">
        <v>5253</v>
      </c>
      <c r="D4551" s="1"/>
      <c r="E4551" s="1" t="s">
        <v>26251</v>
      </c>
      <c r="G4551" s="1" t="s">
        <v>17409</v>
      </c>
      <c r="H4551" s="1" t="s">
        <v>12007</v>
      </c>
      <c r="I4551" s="1">
        <v>2012.0</v>
      </c>
      <c r="J4551" s="1" t="s">
        <v>8613</v>
      </c>
      <c r="K4551" s="1" t="s">
        <v>1107</v>
      </c>
      <c r="L4551" s="1" t="s">
        <v>8663</v>
      </c>
      <c r="M4551" s="1" t="s">
        <v>26252</v>
      </c>
    </row>
    <row r="4552">
      <c r="A4552" s="1" t="s">
        <v>26253</v>
      </c>
      <c r="B4552" s="1" t="s">
        <v>6</v>
      </c>
      <c r="C4552" s="1" t="s">
        <v>5254</v>
      </c>
      <c r="D4552" s="1"/>
      <c r="E4552" s="1" t="s">
        <v>26254</v>
      </c>
      <c r="G4552" s="1" t="s">
        <v>8661</v>
      </c>
      <c r="H4552" s="1" t="s">
        <v>12484</v>
      </c>
      <c r="I4552" s="1">
        <v>2015.0</v>
      </c>
      <c r="J4552" s="1" t="s">
        <v>8493</v>
      </c>
      <c r="K4552" s="1" t="s">
        <v>552</v>
      </c>
      <c r="L4552" s="1" t="s">
        <v>10361</v>
      </c>
      <c r="M4552" s="1" t="s">
        <v>26255</v>
      </c>
    </row>
    <row r="4553">
      <c r="A4553" s="1" t="s">
        <v>26256</v>
      </c>
      <c r="B4553" s="1" t="s">
        <v>7</v>
      </c>
      <c r="C4553" s="1" t="s">
        <v>5255</v>
      </c>
      <c r="F4553" s="1" t="s">
        <v>26257</v>
      </c>
      <c r="G4553" s="1" t="s">
        <v>8638</v>
      </c>
      <c r="H4553" s="1" t="s">
        <v>8701</v>
      </c>
      <c r="I4553" s="1">
        <v>2011.0</v>
      </c>
      <c r="J4553" s="1" t="s">
        <v>8493</v>
      </c>
      <c r="K4553" s="1" t="s">
        <v>536</v>
      </c>
      <c r="L4553" s="1" t="s">
        <v>18997</v>
      </c>
      <c r="M4553" s="1" t="s">
        <v>26258</v>
      </c>
    </row>
    <row r="4554">
      <c r="A4554" s="1" t="s">
        <v>26259</v>
      </c>
      <c r="B4554" s="1" t="s">
        <v>7</v>
      </c>
      <c r="C4554" s="1" t="s">
        <v>5256</v>
      </c>
      <c r="F4554" s="1" t="s">
        <v>26260</v>
      </c>
      <c r="G4554" s="1" t="s">
        <v>8513</v>
      </c>
      <c r="H4554" s="1" t="s">
        <v>26261</v>
      </c>
      <c r="I4554" s="1">
        <v>2015.0</v>
      </c>
      <c r="J4554" s="1" t="s">
        <v>8493</v>
      </c>
      <c r="K4554" s="1" t="s">
        <v>2108</v>
      </c>
      <c r="L4554" s="1" t="s">
        <v>10273</v>
      </c>
      <c r="M4554" s="1" t="s">
        <v>26262</v>
      </c>
    </row>
    <row r="4555">
      <c r="A4555" s="1" t="s">
        <v>26263</v>
      </c>
      <c r="B4555" s="1" t="s">
        <v>7</v>
      </c>
      <c r="C4555" s="1" t="s">
        <v>5257</v>
      </c>
      <c r="G4555" s="1" t="s">
        <v>8611</v>
      </c>
      <c r="H4555" s="1" t="s">
        <v>9698</v>
      </c>
      <c r="I4555" s="1">
        <v>2016.0</v>
      </c>
      <c r="J4555" s="1" t="s">
        <v>8547</v>
      </c>
      <c r="K4555" s="1" t="s">
        <v>536</v>
      </c>
      <c r="L4555" s="1" t="s">
        <v>14017</v>
      </c>
      <c r="M4555" s="1" t="s">
        <v>26264</v>
      </c>
    </row>
    <row r="4556">
      <c r="A4556" s="1" t="s">
        <v>26265</v>
      </c>
      <c r="B4556" s="1" t="s">
        <v>6</v>
      </c>
      <c r="C4556" s="1" t="s">
        <v>5258</v>
      </c>
      <c r="D4556" s="1"/>
      <c r="E4556" s="1" t="s">
        <v>26266</v>
      </c>
      <c r="F4556" s="1" t="s">
        <v>26267</v>
      </c>
      <c r="G4556" s="1" t="s">
        <v>26268</v>
      </c>
      <c r="H4556" s="1" t="s">
        <v>9860</v>
      </c>
      <c r="I4556" s="1">
        <v>2013.0</v>
      </c>
      <c r="J4556" s="1" t="s">
        <v>8645</v>
      </c>
      <c r="K4556" s="1" t="s">
        <v>567</v>
      </c>
      <c r="L4556" s="1" t="s">
        <v>8620</v>
      </c>
      <c r="M4556" s="1" t="s">
        <v>26269</v>
      </c>
    </row>
    <row r="4557">
      <c r="A4557" s="1" t="s">
        <v>26270</v>
      </c>
      <c r="B4557" s="1" t="s">
        <v>6</v>
      </c>
      <c r="C4557" s="1" t="s">
        <v>5259</v>
      </c>
      <c r="D4557" s="1"/>
      <c r="E4557" s="1" t="s">
        <v>26266</v>
      </c>
      <c r="F4557" s="1" t="s">
        <v>26271</v>
      </c>
      <c r="G4557" s="1" t="s">
        <v>26272</v>
      </c>
      <c r="H4557" s="1" t="s">
        <v>19151</v>
      </c>
      <c r="I4557" s="1">
        <v>2013.0</v>
      </c>
      <c r="J4557" s="1" t="s">
        <v>8493</v>
      </c>
      <c r="K4557" s="1" t="s">
        <v>559</v>
      </c>
      <c r="L4557" s="1" t="s">
        <v>8620</v>
      </c>
      <c r="M4557" s="1" t="s">
        <v>26273</v>
      </c>
    </row>
    <row r="4558">
      <c r="A4558" s="1" t="s">
        <v>26274</v>
      </c>
      <c r="B4558" s="1" t="s">
        <v>6</v>
      </c>
      <c r="C4558" s="1" t="s">
        <v>5260</v>
      </c>
      <c r="D4558" s="1"/>
      <c r="E4558" s="1" t="s">
        <v>26275</v>
      </c>
      <c r="F4558" s="1" t="s">
        <v>26276</v>
      </c>
      <c r="G4558" s="1" t="s">
        <v>8491</v>
      </c>
      <c r="H4558" s="1" t="s">
        <v>26277</v>
      </c>
      <c r="I4558" s="1">
        <v>2016.0</v>
      </c>
      <c r="J4558" s="1" t="s">
        <v>8493</v>
      </c>
      <c r="K4558" s="1" t="s">
        <v>582</v>
      </c>
      <c r="L4558" s="1" t="s">
        <v>8501</v>
      </c>
      <c r="M4558" s="1" t="s">
        <v>26278</v>
      </c>
    </row>
    <row r="4559">
      <c r="A4559" s="1" t="s">
        <v>26279</v>
      </c>
      <c r="B4559" s="1" t="s">
        <v>7</v>
      </c>
      <c r="C4559" s="1" t="s">
        <v>5261</v>
      </c>
      <c r="F4559" s="1" t="s">
        <v>26280</v>
      </c>
      <c r="H4559" s="1" t="s">
        <v>14724</v>
      </c>
      <c r="I4559" s="1">
        <v>2016.0</v>
      </c>
      <c r="J4559" s="1" t="s">
        <v>8493</v>
      </c>
      <c r="K4559" s="1" t="s">
        <v>536</v>
      </c>
      <c r="L4559" s="1" t="s">
        <v>8788</v>
      </c>
      <c r="M4559" s="1" t="s">
        <v>26281</v>
      </c>
    </row>
    <row r="4560">
      <c r="A4560" s="1" t="s">
        <v>26282</v>
      </c>
      <c r="B4560" s="1" t="s">
        <v>6</v>
      </c>
      <c r="C4560" s="1" t="s">
        <v>5262</v>
      </c>
      <c r="D4560" s="1"/>
      <c r="E4560" s="1" t="s">
        <v>26283</v>
      </c>
      <c r="F4560" s="1" t="s">
        <v>26284</v>
      </c>
      <c r="G4560" s="1" t="s">
        <v>8611</v>
      </c>
      <c r="H4560" s="1" t="s">
        <v>9762</v>
      </c>
      <c r="I4560" s="1">
        <v>2016.0</v>
      </c>
      <c r="J4560" s="1" t="s">
        <v>8507</v>
      </c>
      <c r="K4560" s="1" t="s">
        <v>737</v>
      </c>
      <c r="L4560" s="1" t="s">
        <v>10361</v>
      </c>
      <c r="M4560" s="1" t="s">
        <v>26285</v>
      </c>
    </row>
    <row r="4561">
      <c r="A4561" s="1" t="s">
        <v>26286</v>
      </c>
      <c r="B4561" s="1" t="s">
        <v>6</v>
      </c>
      <c r="C4561" s="1" t="s">
        <v>5263</v>
      </c>
      <c r="D4561" s="1"/>
      <c r="E4561" s="1" t="s">
        <v>21195</v>
      </c>
      <c r="F4561" s="1" t="s">
        <v>26287</v>
      </c>
      <c r="G4561" s="1" t="s">
        <v>8513</v>
      </c>
      <c r="H4561" s="1" t="s">
        <v>16711</v>
      </c>
      <c r="I4561" s="1">
        <v>2014.0</v>
      </c>
      <c r="J4561" s="1" t="s">
        <v>8507</v>
      </c>
      <c r="K4561" s="1" t="s">
        <v>573</v>
      </c>
      <c r="L4561" s="1" t="s">
        <v>8607</v>
      </c>
      <c r="M4561" s="1" t="s">
        <v>26288</v>
      </c>
    </row>
    <row r="4562">
      <c r="A4562" s="1" t="s">
        <v>26289</v>
      </c>
      <c r="B4562" s="1" t="s">
        <v>6</v>
      </c>
      <c r="C4562" s="1" t="s">
        <v>5264</v>
      </c>
      <c r="D4562" s="1"/>
      <c r="E4562" s="1" t="s">
        <v>26290</v>
      </c>
      <c r="F4562" s="1" t="s">
        <v>26291</v>
      </c>
      <c r="G4562" s="1" t="s">
        <v>26292</v>
      </c>
      <c r="H4562" s="1" t="s">
        <v>21681</v>
      </c>
      <c r="I4562" s="1">
        <v>2009.0</v>
      </c>
      <c r="J4562" s="1" t="s">
        <v>9316</v>
      </c>
      <c r="K4562" s="1" t="s">
        <v>573</v>
      </c>
      <c r="L4562" s="1" t="s">
        <v>8663</v>
      </c>
      <c r="M4562" s="1" t="s">
        <v>26293</v>
      </c>
    </row>
    <row r="4563">
      <c r="A4563" s="1" t="s">
        <v>26294</v>
      </c>
      <c r="B4563" s="1" t="s">
        <v>6</v>
      </c>
      <c r="C4563" s="1" t="s">
        <v>5265</v>
      </c>
      <c r="D4563" s="1"/>
      <c r="E4563" s="1" t="s">
        <v>26295</v>
      </c>
      <c r="F4563" s="1" t="s">
        <v>26296</v>
      </c>
      <c r="G4563" s="1" t="s">
        <v>9223</v>
      </c>
      <c r="H4563" s="1" t="s">
        <v>26297</v>
      </c>
      <c r="I4563" s="1">
        <v>2018.0</v>
      </c>
      <c r="J4563" s="1" t="s">
        <v>8507</v>
      </c>
      <c r="K4563" s="1" t="s">
        <v>696</v>
      </c>
      <c r="L4563" s="1" t="s">
        <v>8750</v>
      </c>
      <c r="M4563" s="1" t="s">
        <v>26298</v>
      </c>
    </row>
    <row r="4564">
      <c r="A4564" s="1" t="s">
        <v>26299</v>
      </c>
      <c r="B4564" s="1" t="s">
        <v>7</v>
      </c>
      <c r="C4564" s="1" t="s">
        <v>5266</v>
      </c>
      <c r="F4564" s="1" t="s">
        <v>26300</v>
      </c>
      <c r="G4564" s="1" t="s">
        <v>26301</v>
      </c>
      <c r="H4564" s="1" t="s">
        <v>9017</v>
      </c>
      <c r="I4564" s="1">
        <v>2019.0</v>
      </c>
      <c r="J4564" s="1" t="s">
        <v>8493</v>
      </c>
      <c r="K4564" s="1" t="s">
        <v>628</v>
      </c>
      <c r="L4564" s="1" t="s">
        <v>14333</v>
      </c>
      <c r="M4564" s="1" t="s">
        <v>26302</v>
      </c>
    </row>
    <row r="4565">
      <c r="A4565" s="1" t="s">
        <v>26303</v>
      </c>
      <c r="B4565" s="1" t="s">
        <v>6</v>
      </c>
      <c r="C4565" s="1" t="s">
        <v>5267</v>
      </c>
      <c r="D4565" s="1"/>
      <c r="E4565" s="1" t="s">
        <v>26304</v>
      </c>
      <c r="F4565" s="1" t="s">
        <v>26305</v>
      </c>
      <c r="G4565" s="1" t="s">
        <v>8513</v>
      </c>
      <c r="H4565" s="1" t="s">
        <v>8540</v>
      </c>
      <c r="I4565" s="1">
        <v>1960.0</v>
      </c>
      <c r="J4565" s="1" t="s">
        <v>8613</v>
      </c>
      <c r="K4565" s="1" t="s">
        <v>886</v>
      </c>
      <c r="L4565" s="1" t="s">
        <v>10678</v>
      </c>
      <c r="M4565" s="1" t="s">
        <v>26306</v>
      </c>
    </row>
    <row r="4566">
      <c r="A4566" s="1" t="s">
        <v>26307</v>
      </c>
      <c r="B4566" s="1" t="s">
        <v>6</v>
      </c>
      <c r="C4566" s="1" t="s">
        <v>5268</v>
      </c>
      <c r="D4566" s="1"/>
      <c r="E4566" s="1" t="s">
        <v>19396</v>
      </c>
      <c r="F4566" s="1" t="s">
        <v>26308</v>
      </c>
      <c r="G4566" s="1" t="s">
        <v>8513</v>
      </c>
      <c r="H4566" s="1" t="s">
        <v>9060</v>
      </c>
      <c r="I4566" s="1">
        <v>2007.0</v>
      </c>
      <c r="J4566" s="1" t="s">
        <v>8515</v>
      </c>
      <c r="K4566" s="1" t="s">
        <v>737</v>
      </c>
      <c r="L4566" s="1" t="s">
        <v>9054</v>
      </c>
      <c r="M4566" s="1" t="s">
        <v>26309</v>
      </c>
    </row>
    <row r="4567">
      <c r="A4567" s="1" t="s">
        <v>26310</v>
      </c>
      <c r="B4567" s="1" t="s">
        <v>6</v>
      </c>
      <c r="C4567" s="1" t="s">
        <v>5269</v>
      </c>
      <c r="D4567" s="1"/>
      <c r="E4567" s="1" t="s">
        <v>19396</v>
      </c>
      <c r="F4567" s="1" t="s">
        <v>26311</v>
      </c>
      <c r="G4567" s="1" t="s">
        <v>8513</v>
      </c>
      <c r="H4567" s="1" t="s">
        <v>9060</v>
      </c>
      <c r="I4567" s="1">
        <v>2004.0</v>
      </c>
      <c r="J4567" s="1" t="s">
        <v>8515</v>
      </c>
      <c r="K4567" s="1" t="s">
        <v>591</v>
      </c>
      <c r="L4567" s="1" t="s">
        <v>9054</v>
      </c>
      <c r="M4567" s="1" t="s">
        <v>26312</v>
      </c>
    </row>
    <row r="4568">
      <c r="A4568" s="1" t="s">
        <v>26313</v>
      </c>
      <c r="B4568" s="1" t="s">
        <v>7</v>
      </c>
      <c r="C4568" s="1" t="s">
        <v>5270</v>
      </c>
      <c r="F4568" s="1" t="s">
        <v>26314</v>
      </c>
      <c r="G4568" s="1" t="s">
        <v>9478</v>
      </c>
      <c r="H4568" s="1" t="s">
        <v>26315</v>
      </c>
      <c r="I4568" s="1">
        <v>2017.0</v>
      </c>
      <c r="J4568" s="1" t="s">
        <v>8547</v>
      </c>
      <c r="K4568" s="1" t="s">
        <v>536</v>
      </c>
      <c r="L4568" s="1" t="s">
        <v>8565</v>
      </c>
      <c r="M4568" s="1" t="s">
        <v>26316</v>
      </c>
    </row>
    <row r="4569">
      <c r="A4569" s="1" t="s">
        <v>26317</v>
      </c>
      <c r="B4569" s="1" t="s">
        <v>7</v>
      </c>
      <c r="C4569" s="1" t="s">
        <v>5271</v>
      </c>
      <c r="F4569" s="1" t="s">
        <v>26318</v>
      </c>
      <c r="G4569" s="1" t="s">
        <v>8513</v>
      </c>
      <c r="H4569" s="1" t="s">
        <v>8639</v>
      </c>
      <c r="I4569" s="1">
        <v>2020.0</v>
      </c>
      <c r="J4569" s="1" t="s">
        <v>8493</v>
      </c>
      <c r="K4569" s="1" t="s">
        <v>536</v>
      </c>
      <c r="L4569" s="1" t="s">
        <v>12854</v>
      </c>
      <c r="M4569" s="1" t="s">
        <v>26319</v>
      </c>
    </row>
    <row r="4570">
      <c r="A4570" s="1" t="s">
        <v>26320</v>
      </c>
      <c r="B4570" s="1" t="s">
        <v>7</v>
      </c>
      <c r="C4570" s="1" t="s">
        <v>5272</v>
      </c>
      <c r="F4570" s="1" t="s">
        <v>26321</v>
      </c>
      <c r="G4570" s="1" t="s">
        <v>26322</v>
      </c>
      <c r="H4570" s="1" t="s">
        <v>9012</v>
      </c>
      <c r="I4570" s="1">
        <v>2015.0</v>
      </c>
      <c r="J4570" s="1" t="s">
        <v>8807</v>
      </c>
      <c r="K4570" s="1" t="s">
        <v>526</v>
      </c>
      <c r="L4570" s="1" t="s">
        <v>13248</v>
      </c>
      <c r="M4570" s="1" t="s">
        <v>26323</v>
      </c>
    </row>
    <row r="4571">
      <c r="A4571" s="1" t="s">
        <v>26324</v>
      </c>
      <c r="B4571" s="1" t="s">
        <v>6</v>
      </c>
      <c r="C4571" s="1" t="s">
        <v>5273</v>
      </c>
      <c r="D4571" s="1"/>
      <c r="E4571" s="1" t="s">
        <v>26325</v>
      </c>
      <c r="F4571" s="1" t="s">
        <v>26326</v>
      </c>
      <c r="G4571" s="1" t="s">
        <v>8611</v>
      </c>
      <c r="H4571" s="1" t="s">
        <v>8492</v>
      </c>
      <c r="I4571" s="1">
        <v>2020.0</v>
      </c>
      <c r="J4571" s="1" t="s">
        <v>8807</v>
      </c>
      <c r="K4571" s="1" t="s">
        <v>1116</v>
      </c>
      <c r="L4571" s="1" t="s">
        <v>9272</v>
      </c>
      <c r="M4571" s="1" t="s">
        <v>26327</v>
      </c>
    </row>
    <row r="4572">
      <c r="A4572" s="1" t="s">
        <v>26328</v>
      </c>
      <c r="B4572" s="1" t="s">
        <v>6</v>
      </c>
      <c r="C4572" s="1" t="s">
        <v>5274</v>
      </c>
      <c r="D4572" s="1"/>
      <c r="E4572" s="1" t="s">
        <v>26325</v>
      </c>
      <c r="F4572" s="1" t="s">
        <v>26329</v>
      </c>
      <c r="G4572" s="1" t="s">
        <v>8611</v>
      </c>
      <c r="H4572" s="1" t="s">
        <v>17472</v>
      </c>
      <c r="I4572" s="1">
        <v>2020.0</v>
      </c>
      <c r="J4572" s="1" t="s">
        <v>8807</v>
      </c>
      <c r="K4572" s="1" t="s">
        <v>1681</v>
      </c>
      <c r="L4572" s="1" t="s">
        <v>9272</v>
      </c>
      <c r="M4572" s="1" t="s">
        <v>26330</v>
      </c>
    </row>
    <row r="4573">
      <c r="A4573" s="1" t="s">
        <v>26331</v>
      </c>
      <c r="B4573" s="1" t="s">
        <v>7</v>
      </c>
      <c r="C4573" s="1" t="s">
        <v>5275</v>
      </c>
      <c r="F4573" s="1" t="s">
        <v>26332</v>
      </c>
      <c r="G4573" s="1" t="s">
        <v>26333</v>
      </c>
      <c r="H4573" s="1" t="s">
        <v>9012</v>
      </c>
      <c r="I4573" s="1">
        <v>2017.0</v>
      </c>
      <c r="J4573" s="1" t="s">
        <v>8807</v>
      </c>
      <c r="K4573" s="1" t="s">
        <v>536</v>
      </c>
      <c r="L4573" s="1" t="s">
        <v>10380</v>
      </c>
      <c r="M4573" s="1" t="s">
        <v>26334</v>
      </c>
    </row>
    <row r="4574">
      <c r="A4574" s="1" t="s">
        <v>26335</v>
      </c>
      <c r="B4574" s="1" t="s">
        <v>6</v>
      </c>
      <c r="C4574" s="1" t="s">
        <v>5276</v>
      </c>
      <c r="F4574" s="1" t="s">
        <v>26332</v>
      </c>
      <c r="H4574" s="1" t="s">
        <v>9981</v>
      </c>
      <c r="I4574" s="1">
        <v>2018.0</v>
      </c>
      <c r="J4574" s="1" t="s">
        <v>8807</v>
      </c>
      <c r="K4574" s="1" t="s">
        <v>2436</v>
      </c>
      <c r="L4574" s="1" t="s">
        <v>8808</v>
      </c>
      <c r="M4574" s="1" t="s">
        <v>26336</v>
      </c>
    </row>
    <row r="4575">
      <c r="A4575" s="1" t="s">
        <v>26337</v>
      </c>
      <c r="B4575" s="1" t="s">
        <v>6</v>
      </c>
      <c r="C4575" s="1" t="s">
        <v>5277</v>
      </c>
      <c r="F4575" s="1" t="s">
        <v>26332</v>
      </c>
      <c r="H4575" s="1" t="s">
        <v>8961</v>
      </c>
      <c r="I4575" s="1">
        <v>2018.0</v>
      </c>
      <c r="J4575" s="1" t="s">
        <v>8807</v>
      </c>
      <c r="K4575" s="1" t="s">
        <v>2436</v>
      </c>
      <c r="L4575" s="1" t="s">
        <v>8808</v>
      </c>
      <c r="M4575" s="1" t="s">
        <v>26338</v>
      </c>
    </row>
    <row r="4576">
      <c r="A4576" s="1" t="s">
        <v>26339</v>
      </c>
      <c r="B4576" s="1" t="s">
        <v>6</v>
      </c>
      <c r="C4576" s="1" t="s">
        <v>5278</v>
      </c>
      <c r="D4576" s="1"/>
      <c r="E4576" s="1" t="s">
        <v>26340</v>
      </c>
      <c r="F4576" s="1" t="s">
        <v>26341</v>
      </c>
      <c r="G4576" s="1" t="s">
        <v>8545</v>
      </c>
      <c r="H4576" s="1" t="s">
        <v>9869</v>
      </c>
      <c r="I4576" s="1">
        <v>2018.0</v>
      </c>
      <c r="J4576" s="1" t="s">
        <v>8547</v>
      </c>
      <c r="K4576" s="1" t="s">
        <v>671</v>
      </c>
      <c r="L4576" s="1" t="s">
        <v>8724</v>
      </c>
      <c r="M4576" s="1" t="s">
        <v>26342</v>
      </c>
    </row>
    <row r="4577">
      <c r="A4577" s="1" t="s">
        <v>26343</v>
      </c>
      <c r="B4577" s="1" t="s">
        <v>7</v>
      </c>
      <c r="C4577" s="1" t="s">
        <v>5279</v>
      </c>
      <c r="F4577" s="1" t="s">
        <v>26344</v>
      </c>
      <c r="G4577" s="1" t="s">
        <v>8513</v>
      </c>
      <c r="H4577" s="1" t="s">
        <v>9891</v>
      </c>
      <c r="I4577" s="1">
        <v>2015.0</v>
      </c>
      <c r="J4577" s="1" t="s">
        <v>8493</v>
      </c>
      <c r="K4577" s="1" t="s">
        <v>628</v>
      </c>
      <c r="L4577" s="1" t="s">
        <v>11243</v>
      </c>
      <c r="M4577" s="1" t="s">
        <v>26345</v>
      </c>
    </row>
    <row r="4578">
      <c r="A4578" s="1" t="s">
        <v>26346</v>
      </c>
      <c r="B4578" s="1" t="s">
        <v>6</v>
      </c>
      <c r="C4578" s="1" t="s">
        <v>5280</v>
      </c>
      <c r="D4578" s="1"/>
      <c r="E4578" s="1" t="s">
        <v>26347</v>
      </c>
      <c r="F4578" s="1" t="s">
        <v>26348</v>
      </c>
      <c r="G4578" s="1" t="s">
        <v>8722</v>
      </c>
      <c r="H4578" s="1" t="s">
        <v>9596</v>
      </c>
      <c r="I4578" s="1">
        <v>2015.0</v>
      </c>
      <c r="J4578" s="1" t="s">
        <v>8493</v>
      </c>
      <c r="K4578" s="1" t="s">
        <v>602</v>
      </c>
      <c r="L4578" s="1" t="s">
        <v>8724</v>
      </c>
      <c r="M4578" s="1" t="s">
        <v>26349</v>
      </c>
    </row>
    <row r="4579">
      <c r="A4579" s="1" t="s">
        <v>26350</v>
      </c>
      <c r="B4579" s="1" t="s">
        <v>6</v>
      </c>
      <c r="C4579" s="1" t="s">
        <v>5281</v>
      </c>
      <c r="D4579" s="1"/>
      <c r="E4579" s="1" t="s">
        <v>26351</v>
      </c>
      <c r="F4579" s="1" t="s">
        <v>26352</v>
      </c>
      <c r="G4579" s="1" t="s">
        <v>26353</v>
      </c>
      <c r="H4579" s="1" t="s">
        <v>11027</v>
      </c>
      <c r="I4579" s="1">
        <v>2020.0</v>
      </c>
      <c r="J4579" s="1" t="s">
        <v>8493</v>
      </c>
      <c r="K4579" s="1" t="s">
        <v>660</v>
      </c>
      <c r="L4579" s="1" t="s">
        <v>9084</v>
      </c>
      <c r="M4579" s="1" t="s">
        <v>26354</v>
      </c>
    </row>
    <row r="4580">
      <c r="A4580" s="1" t="s">
        <v>26355</v>
      </c>
      <c r="B4580" s="1" t="s">
        <v>7</v>
      </c>
      <c r="C4580" s="1" t="s">
        <v>5282</v>
      </c>
      <c r="F4580" s="1" t="s">
        <v>26356</v>
      </c>
      <c r="G4580" s="1" t="s">
        <v>9297</v>
      </c>
      <c r="H4580" s="1" t="s">
        <v>11168</v>
      </c>
      <c r="I4580" s="1">
        <v>2011.0</v>
      </c>
      <c r="J4580" s="1" t="s">
        <v>8547</v>
      </c>
      <c r="K4580" s="1" t="s">
        <v>536</v>
      </c>
      <c r="L4580" s="1" t="s">
        <v>8717</v>
      </c>
      <c r="M4580" s="1" t="s">
        <v>26357</v>
      </c>
    </row>
    <row r="4581">
      <c r="A4581" s="1" t="s">
        <v>26358</v>
      </c>
      <c r="B4581" s="1" t="s">
        <v>6</v>
      </c>
      <c r="C4581" s="1" t="s">
        <v>5283</v>
      </c>
      <c r="D4581" s="1"/>
      <c r="E4581" s="1" t="s">
        <v>26359</v>
      </c>
      <c r="F4581" s="1" t="s">
        <v>26360</v>
      </c>
      <c r="G4581" s="1" t="s">
        <v>8513</v>
      </c>
      <c r="H4581" s="1" t="s">
        <v>11682</v>
      </c>
      <c r="I4581" s="1">
        <v>2016.0</v>
      </c>
      <c r="J4581" s="1" t="s">
        <v>8507</v>
      </c>
      <c r="K4581" s="1" t="s">
        <v>552</v>
      </c>
      <c r="L4581" s="1" t="s">
        <v>8783</v>
      </c>
      <c r="M4581" s="1" t="s">
        <v>26361</v>
      </c>
    </row>
    <row r="4582">
      <c r="A4582" s="1" t="s">
        <v>26362</v>
      </c>
      <c r="B4582" s="1" t="s">
        <v>6</v>
      </c>
      <c r="C4582" s="1" t="s">
        <v>5284</v>
      </c>
      <c r="D4582" s="1"/>
      <c r="E4582" s="1" t="s">
        <v>26363</v>
      </c>
      <c r="F4582" s="1" t="s">
        <v>26364</v>
      </c>
      <c r="G4582" s="1" t="s">
        <v>9043</v>
      </c>
      <c r="H4582" s="1" t="s">
        <v>9298</v>
      </c>
      <c r="I4582" s="1">
        <v>2016.0</v>
      </c>
      <c r="J4582" s="1" t="s">
        <v>8493</v>
      </c>
      <c r="K4582" s="1" t="s">
        <v>550</v>
      </c>
      <c r="L4582" s="1" t="s">
        <v>8992</v>
      </c>
      <c r="M4582" s="1" t="s">
        <v>26365</v>
      </c>
    </row>
    <row r="4583">
      <c r="A4583" s="1" t="s">
        <v>26366</v>
      </c>
      <c r="B4583" s="1" t="s">
        <v>7</v>
      </c>
      <c r="C4583" s="1" t="s">
        <v>5285</v>
      </c>
      <c r="F4583" s="1" t="s">
        <v>26367</v>
      </c>
      <c r="G4583" s="1" t="s">
        <v>9223</v>
      </c>
      <c r="H4583" s="1" t="s">
        <v>18409</v>
      </c>
      <c r="I4583" s="1">
        <v>2017.0</v>
      </c>
      <c r="J4583" s="1" t="s">
        <v>8493</v>
      </c>
      <c r="K4583" s="1" t="s">
        <v>2108</v>
      </c>
      <c r="L4583" s="1" t="s">
        <v>10273</v>
      </c>
      <c r="M4583" s="1" t="s">
        <v>26368</v>
      </c>
    </row>
    <row r="4584">
      <c r="A4584" s="1" t="s">
        <v>26369</v>
      </c>
      <c r="B4584" s="1" t="s">
        <v>7</v>
      </c>
      <c r="C4584" s="1" t="s">
        <v>5286</v>
      </c>
      <c r="D4584" s="1"/>
      <c r="E4584" s="1" t="s">
        <v>26370</v>
      </c>
      <c r="F4584" s="1" t="s">
        <v>26371</v>
      </c>
      <c r="G4584" s="1" t="s">
        <v>8777</v>
      </c>
      <c r="H4584" s="1" t="s">
        <v>9708</v>
      </c>
      <c r="I4584" s="1">
        <v>2017.0</v>
      </c>
      <c r="J4584" s="1" t="s">
        <v>9076</v>
      </c>
      <c r="K4584" s="1" t="s">
        <v>536</v>
      </c>
      <c r="L4584" s="1" t="s">
        <v>10380</v>
      </c>
      <c r="M4584" s="1" t="s">
        <v>26372</v>
      </c>
    </row>
    <row r="4585">
      <c r="A4585" s="1" t="s">
        <v>26373</v>
      </c>
      <c r="B4585" s="1" t="s">
        <v>6</v>
      </c>
      <c r="C4585" s="1" t="s">
        <v>5287</v>
      </c>
      <c r="D4585" s="1"/>
      <c r="E4585" s="1" t="s">
        <v>14840</v>
      </c>
      <c r="F4585" s="1" t="s">
        <v>26374</v>
      </c>
      <c r="G4585" s="1" t="s">
        <v>8545</v>
      </c>
      <c r="H4585" s="1" t="s">
        <v>9891</v>
      </c>
      <c r="I4585" s="1">
        <v>1995.0</v>
      </c>
      <c r="J4585" s="1" t="s">
        <v>8547</v>
      </c>
      <c r="K4585" s="1" t="s">
        <v>881</v>
      </c>
      <c r="L4585" s="1" t="s">
        <v>8992</v>
      </c>
      <c r="M4585" s="1" t="s">
        <v>26375</v>
      </c>
    </row>
    <row r="4586">
      <c r="A4586" s="1" t="s">
        <v>26376</v>
      </c>
      <c r="B4586" s="1" t="s">
        <v>7</v>
      </c>
      <c r="C4586" s="1" t="s">
        <v>5288</v>
      </c>
      <c r="F4586" s="1" t="s">
        <v>26377</v>
      </c>
      <c r="G4586" s="1" t="s">
        <v>8655</v>
      </c>
      <c r="H4586" s="1" t="s">
        <v>11732</v>
      </c>
      <c r="I4586" s="1">
        <v>2015.0</v>
      </c>
      <c r="J4586" s="1" t="s">
        <v>8493</v>
      </c>
      <c r="K4586" s="1" t="s">
        <v>536</v>
      </c>
      <c r="L4586" s="1" t="s">
        <v>8836</v>
      </c>
      <c r="M4586" s="1" t="s">
        <v>26378</v>
      </c>
    </row>
    <row r="4587">
      <c r="A4587" s="1" t="s">
        <v>26379</v>
      </c>
      <c r="B4587" s="1" t="s">
        <v>6</v>
      </c>
      <c r="C4587" s="1" t="s">
        <v>5289</v>
      </c>
      <c r="D4587" s="1"/>
      <c r="E4587" s="1" t="s">
        <v>26380</v>
      </c>
      <c r="F4587" s="1" t="s">
        <v>26381</v>
      </c>
      <c r="G4587" s="1" t="s">
        <v>8575</v>
      </c>
      <c r="H4587" s="1" t="s">
        <v>11837</v>
      </c>
      <c r="I4587" s="1">
        <v>2011.0</v>
      </c>
      <c r="J4587" s="1" t="s">
        <v>8493</v>
      </c>
      <c r="K4587" s="1" t="s">
        <v>546</v>
      </c>
      <c r="L4587" s="1" t="s">
        <v>18543</v>
      </c>
      <c r="M4587" s="1" t="s">
        <v>26382</v>
      </c>
    </row>
    <row r="4588">
      <c r="A4588" s="1" t="s">
        <v>26383</v>
      </c>
      <c r="B4588" s="1" t="s">
        <v>6</v>
      </c>
      <c r="C4588" s="1" t="s">
        <v>5290</v>
      </c>
      <c r="D4588" s="1"/>
      <c r="E4588" s="1" t="s">
        <v>26380</v>
      </c>
      <c r="F4588" s="1" t="s">
        <v>26384</v>
      </c>
      <c r="G4588" s="1" t="s">
        <v>8575</v>
      </c>
      <c r="H4588" s="1" t="s">
        <v>12535</v>
      </c>
      <c r="I4588" s="1">
        <v>2012.0</v>
      </c>
      <c r="J4588" s="1" t="s">
        <v>8493</v>
      </c>
      <c r="K4588" s="1" t="s">
        <v>546</v>
      </c>
      <c r="L4588" s="1" t="s">
        <v>18543</v>
      </c>
      <c r="M4588" s="1" t="s">
        <v>26385</v>
      </c>
    </row>
    <row r="4589">
      <c r="A4589" s="1" t="s">
        <v>26386</v>
      </c>
      <c r="B4589" s="1" t="s">
        <v>6</v>
      </c>
      <c r="C4589" s="1" t="s">
        <v>5291</v>
      </c>
      <c r="D4589" s="1"/>
      <c r="E4589" s="1" t="s">
        <v>26380</v>
      </c>
      <c r="H4589" s="1" t="s">
        <v>11837</v>
      </c>
      <c r="I4589" s="1">
        <v>2015.0</v>
      </c>
      <c r="J4589" s="1" t="s">
        <v>8493</v>
      </c>
      <c r="K4589" s="1" t="s">
        <v>599</v>
      </c>
      <c r="L4589" s="1" t="s">
        <v>18543</v>
      </c>
      <c r="M4589" s="1" t="s">
        <v>26387</v>
      </c>
    </row>
    <row r="4590">
      <c r="A4590" s="1" t="s">
        <v>26388</v>
      </c>
      <c r="B4590" s="1" t="s">
        <v>6</v>
      </c>
      <c r="C4590" s="1" t="s">
        <v>5292</v>
      </c>
      <c r="D4590" s="1"/>
      <c r="E4590" s="1" t="s">
        <v>15904</v>
      </c>
      <c r="F4590" s="1" t="s">
        <v>26389</v>
      </c>
      <c r="G4590" s="1" t="s">
        <v>8545</v>
      </c>
      <c r="H4590" s="1" t="s">
        <v>10268</v>
      </c>
      <c r="I4590" s="1">
        <v>2012.0</v>
      </c>
      <c r="J4590" s="1" t="s">
        <v>8613</v>
      </c>
      <c r="K4590" s="1" t="s">
        <v>710</v>
      </c>
      <c r="L4590" s="1" t="s">
        <v>8709</v>
      </c>
      <c r="M4590" s="1" t="s">
        <v>26390</v>
      </c>
    </row>
    <row r="4591">
      <c r="A4591" s="1" t="s">
        <v>26391</v>
      </c>
      <c r="B4591" s="1" t="s">
        <v>7</v>
      </c>
      <c r="C4591" s="1" t="s">
        <v>5293</v>
      </c>
      <c r="F4591" s="1" t="s">
        <v>26392</v>
      </c>
      <c r="G4591" s="1" t="s">
        <v>8672</v>
      </c>
      <c r="H4591" s="1" t="s">
        <v>26393</v>
      </c>
      <c r="I4591" s="1">
        <v>2014.0</v>
      </c>
      <c r="J4591" s="1" t="s">
        <v>15595</v>
      </c>
      <c r="K4591" s="1" t="s">
        <v>571</v>
      </c>
      <c r="L4591" s="1" t="s">
        <v>9077</v>
      </c>
      <c r="M4591" s="1" t="s">
        <v>26394</v>
      </c>
    </row>
    <row r="4592">
      <c r="A4592" s="1" t="s">
        <v>26395</v>
      </c>
      <c r="B4592" s="1" t="s">
        <v>7</v>
      </c>
      <c r="C4592" s="1" t="s">
        <v>5294</v>
      </c>
      <c r="F4592" s="1" t="s">
        <v>26396</v>
      </c>
      <c r="G4592" s="1" t="s">
        <v>8672</v>
      </c>
      <c r="H4592" s="1" t="s">
        <v>10501</v>
      </c>
      <c r="I4592" s="1">
        <v>2020.0</v>
      </c>
      <c r="J4592" s="1" t="s">
        <v>8680</v>
      </c>
      <c r="K4592" s="1" t="s">
        <v>536</v>
      </c>
      <c r="L4592" s="1" t="s">
        <v>10380</v>
      </c>
      <c r="M4592" s="1" t="s">
        <v>26397</v>
      </c>
    </row>
    <row r="4593">
      <c r="A4593" s="1" t="s">
        <v>26398</v>
      </c>
      <c r="B4593" s="1" t="s">
        <v>6</v>
      </c>
      <c r="C4593" s="1" t="s">
        <v>5295</v>
      </c>
      <c r="D4593" s="1"/>
      <c r="E4593" s="1" t="s">
        <v>26399</v>
      </c>
      <c r="F4593" s="1" t="s">
        <v>26400</v>
      </c>
      <c r="G4593" s="1" t="s">
        <v>8513</v>
      </c>
      <c r="H4593" s="1" t="s">
        <v>16331</v>
      </c>
      <c r="I4593" s="1">
        <v>2017.0</v>
      </c>
      <c r="J4593" s="1" t="s">
        <v>8493</v>
      </c>
      <c r="K4593" s="1" t="s">
        <v>582</v>
      </c>
      <c r="L4593" s="1" t="s">
        <v>9641</v>
      </c>
      <c r="M4593" s="1" t="s">
        <v>26401</v>
      </c>
    </row>
    <row r="4594">
      <c r="A4594" s="1" t="s">
        <v>26402</v>
      </c>
      <c r="B4594" s="1" t="s">
        <v>6</v>
      </c>
      <c r="C4594" s="1" t="s">
        <v>5296</v>
      </c>
      <c r="D4594" s="1"/>
      <c r="E4594" s="1" t="s">
        <v>8705</v>
      </c>
      <c r="F4594" s="1" t="s">
        <v>26403</v>
      </c>
      <c r="G4594" s="1" t="s">
        <v>8707</v>
      </c>
      <c r="H4594" s="1" t="s">
        <v>8708</v>
      </c>
      <c r="I4594" s="1">
        <v>2019.0</v>
      </c>
      <c r="J4594" s="1" t="s">
        <v>8493</v>
      </c>
      <c r="K4594" s="1" t="s">
        <v>610</v>
      </c>
      <c r="L4594" s="1" t="s">
        <v>8724</v>
      </c>
      <c r="M4594" s="1" t="s">
        <v>26404</v>
      </c>
    </row>
    <row r="4595">
      <c r="A4595" s="1" t="s">
        <v>26405</v>
      </c>
      <c r="B4595" s="1" t="s">
        <v>6</v>
      </c>
      <c r="C4595" s="1" t="s">
        <v>5297</v>
      </c>
      <c r="D4595" s="1"/>
      <c r="E4595" s="1" t="s">
        <v>26406</v>
      </c>
      <c r="F4595" s="1" t="s">
        <v>26407</v>
      </c>
      <c r="G4595" s="1" t="s">
        <v>8545</v>
      </c>
      <c r="H4595" s="1" t="s">
        <v>26408</v>
      </c>
      <c r="I4595" s="1">
        <v>2019.0</v>
      </c>
      <c r="J4595" s="1" t="s">
        <v>8547</v>
      </c>
      <c r="K4595" s="1" t="s">
        <v>1172</v>
      </c>
      <c r="L4595" s="1" t="s">
        <v>9215</v>
      </c>
      <c r="M4595" s="1" t="s">
        <v>26409</v>
      </c>
    </row>
    <row r="4596">
      <c r="A4596" s="1" t="s">
        <v>26410</v>
      </c>
      <c r="B4596" s="1" t="s">
        <v>6</v>
      </c>
      <c r="C4596" s="1" t="s">
        <v>5298</v>
      </c>
      <c r="D4596" s="1"/>
      <c r="E4596" s="1" t="s">
        <v>26406</v>
      </c>
      <c r="F4596" s="1" t="s">
        <v>26407</v>
      </c>
      <c r="H4596" s="1" t="s">
        <v>9954</v>
      </c>
      <c r="I4596" s="1">
        <v>2019.0</v>
      </c>
      <c r="J4596" s="1" t="s">
        <v>8547</v>
      </c>
      <c r="K4596" s="1" t="s">
        <v>888</v>
      </c>
      <c r="L4596" s="1" t="s">
        <v>9215</v>
      </c>
      <c r="M4596" s="1" t="s">
        <v>26409</v>
      </c>
    </row>
    <row r="4597">
      <c r="A4597" s="1" t="s">
        <v>26411</v>
      </c>
      <c r="B4597" s="1" t="s">
        <v>6</v>
      </c>
      <c r="C4597" s="1" t="s">
        <v>5299</v>
      </c>
      <c r="D4597" s="1"/>
      <c r="E4597" s="1" t="s">
        <v>26406</v>
      </c>
      <c r="F4597" s="1" t="s">
        <v>26407</v>
      </c>
      <c r="H4597" s="1" t="s">
        <v>9954</v>
      </c>
      <c r="I4597" s="1">
        <v>2019.0</v>
      </c>
      <c r="J4597" s="1" t="s">
        <v>8547</v>
      </c>
      <c r="K4597" s="1" t="s">
        <v>888</v>
      </c>
      <c r="L4597" s="1" t="s">
        <v>9215</v>
      </c>
      <c r="M4597" s="1" t="s">
        <v>26409</v>
      </c>
    </row>
    <row r="4598">
      <c r="A4598" s="1" t="s">
        <v>26412</v>
      </c>
      <c r="B4598" s="1" t="s">
        <v>7</v>
      </c>
      <c r="C4598" s="1" t="s">
        <v>5300</v>
      </c>
      <c r="F4598" s="17" t="s">
        <v>26413</v>
      </c>
      <c r="G4598" s="1" t="s">
        <v>8588</v>
      </c>
      <c r="H4598" s="1" t="s">
        <v>11771</v>
      </c>
      <c r="I4598" s="1">
        <v>2013.0</v>
      </c>
      <c r="J4598" s="1" t="s">
        <v>8680</v>
      </c>
      <c r="K4598" s="1" t="s">
        <v>536</v>
      </c>
      <c r="L4598" s="1" t="s">
        <v>9779</v>
      </c>
      <c r="M4598" s="1" t="s">
        <v>26414</v>
      </c>
    </row>
    <row r="4599">
      <c r="A4599" s="1" t="s">
        <v>26415</v>
      </c>
      <c r="B4599" s="1" t="s">
        <v>6</v>
      </c>
      <c r="C4599" s="1" t="s">
        <v>5301</v>
      </c>
      <c r="D4599" s="1"/>
      <c r="E4599" s="1" t="s">
        <v>12254</v>
      </c>
      <c r="G4599" s="1" t="s">
        <v>8588</v>
      </c>
      <c r="H4599" s="1" t="s">
        <v>9173</v>
      </c>
      <c r="I4599" s="1">
        <v>2016.0</v>
      </c>
      <c r="J4599" s="1" t="s">
        <v>8547</v>
      </c>
      <c r="K4599" s="1" t="s">
        <v>563</v>
      </c>
      <c r="L4599" s="1" t="s">
        <v>8772</v>
      </c>
      <c r="M4599" s="1" t="s">
        <v>26416</v>
      </c>
    </row>
    <row r="4600">
      <c r="A4600" s="1" t="s">
        <v>26417</v>
      </c>
      <c r="B4600" s="1" t="s">
        <v>6</v>
      </c>
      <c r="C4600" s="1" t="s">
        <v>5302</v>
      </c>
      <c r="D4600" s="1"/>
      <c r="E4600" s="1" t="s">
        <v>26418</v>
      </c>
      <c r="F4600" s="1" t="s">
        <v>26419</v>
      </c>
      <c r="G4600" s="1" t="s">
        <v>18266</v>
      </c>
      <c r="H4600" s="1" t="s">
        <v>26420</v>
      </c>
      <c r="I4600" s="1">
        <v>2017.0</v>
      </c>
      <c r="J4600" s="1" t="s">
        <v>8493</v>
      </c>
      <c r="K4600" s="1" t="s">
        <v>671</v>
      </c>
      <c r="L4600" s="1" t="s">
        <v>10323</v>
      </c>
      <c r="M4600" s="1" t="s">
        <v>26421</v>
      </c>
    </row>
    <row r="4601">
      <c r="A4601" s="1" t="s">
        <v>26422</v>
      </c>
      <c r="B4601" s="1" t="s">
        <v>6</v>
      </c>
      <c r="C4601" s="1" t="s">
        <v>5303</v>
      </c>
      <c r="D4601" s="1"/>
      <c r="E4601" s="1" t="s">
        <v>26423</v>
      </c>
      <c r="F4601" s="1" t="s">
        <v>26424</v>
      </c>
      <c r="G4601" s="1" t="s">
        <v>8638</v>
      </c>
      <c r="H4601" s="1" t="s">
        <v>10051</v>
      </c>
      <c r="I4601" s="1">
        <v>2018.0</v>
      </c>
      <c r="J4601" s="1" t="s">
        <v>9260</v>
      </c>
      <c r="K4601" s="1" t="s">
        <v>700</v>
      </c>
      <c r="L4601" s="1" t="s">
        <v>24174</v>
      </c>
      <c r="M4601" s="1" t="s">
        <v>26425</v>
      </c>
    </row>
    <row r="4602">
      <c r="A4602" s="1" t="s">
        <v>26426</v>
      </c>
      <c r="B4602" s="1" t="s">
        <v>6</v>
      </c>
      <c r="C4602" s="1" t="s">
        <v>5304</v>
      </c>
      <c r="D4602" s="1"/>
      <c r="E4602" s="1" t="s">
        <v>10730</v>
      </c>
      <c r="G4602" s="1" t="s">
        <v>8513</v>
      </c>
      <c r="H4602" s="1" t="s">
        <v>10732</v>
      </c>
      <c r="I4602" s="1">
        <v>2017.0</v>
      </c>
      <c r="J4602" s="1" t="s">
        <v>8547</v>
      </c>
      <c r="K4602" s="1" t="s">
        <v>582</v>
      </c>
      <c r="L4602" s="1" t="s">
        <v>8646</v>
      </c>
      <c r="M4602" s="1" t="s">
        <v>26427</v>
      </c>
    </row>
    <row r="4603">
      <c r="A4603" s="1" t="s">
        <v>26428</v>
      </c>
      <c r="B4603" s="1" t="s">
        <v>7</v>
      </c>
      <c r="C4603" s="1" t="s">
        <v>5305</v>
      </c>
      <c r="F4603" s="1" t="s">
        <v>26429</v>
      </c>
      <c r="G4603" s="1" t="s">
        <v>26430</v>
      </c>
      <c r="H4603" s="1" t="s">
        <v>9092</v>
      </c>
      <c r="I4603" s="1">
        <v>2020.0</v>
      </c>
      <c r="J4603" s="1" t="s">
        <v>8493</v>
      </c>
      <c r="K4603" s="1" t="s">
        <v>536</v>
      </c>
      <c r="L4603" s="1" t="s">
        <v>8595</v>
      </c>
      <c r="M4603" s="1" t="s">
        <v>26431</v>
      </c>
    </row>
    <row r="4604">
      <c r="A4604" s="1" t="s">
        <v>26432</v>
      </c>
      <c r="B4604" s="1" t="s">
        <v>6</v>
      </c>
      <c r="C4604" s="1" t="s">
        <v>5306</v>
      </c>
      <c r="D4604" s="1"/>
      <c r="E4604" s="1" t="s">
        <v>26433</v>
      </c>
      <c r="F4604" s="1" t="s">
        <v>26434</v>
      </c>
      <c r="G4604" s="1" t="s">
        <v>8491</v>
      </c>
      <c r="H4604" s="1" t="s">
        <v>14662</v>
      </c>
      <c r="I4604" s="1">
        <v>2018.0</v>
      </c>
      <c r="J4604" s="1" t="s">
        <v>8547</v>
      </c>
      <c r="K4604" s="1" t="s">
        <v>700</v>
      </c>
      <c r="L4604" s="1" t="s">
        <v>8663</v>
      </c>
      <c r="M4604" s="1" t="s">
        <v>26435</v>
      </c>
    </row>
    <row r="4605">
      <c r="A4605" s="1" t="s">
        <v>26436</v>
      </c>
      <c r="B4605" s="1" t="s">
        <v>7</v>
      </c>
      <c r="C4605" s="1" t="s">
        <v>5307</v>
      </c>
      <c r="D4605" s="1"/>
      <c r="E4605" s="1" t="s">
        <v>26437</v>
      </c>
      <c r="F4605" s="1" t="s">
        <v>26438</v>
      </c>
      <c r="G4605" s="1" t="s">
        <v>8513</v>
      </c>
      <c r="H4605" s="1" t="s">
        <v>12081</v>
      </c>
      <c r="I4605" s="1">
        <v>2015.0</v>
      </c>
      <c r="J4605" s="1" t="s">
        <v>8493</v>
      </c>
      <c r="K4605" s="1" t="s">
        <v>536</v>
      </c>
      <c r="L4605" s="1" t="s">
        <v>9299</v>
      </c>
      <c r="M4605" s="1" t="s">
        <v>26439</v>
      </c>
    </row>
    <row r="4606">
      <c r="A4606" s="1" t="s">
        <v>26440</v>
      </c>
      <c r="B4606" s="1" t="s">
        <v>7</v>
      </c>
      <c r="C4606" s="1" t="s">
        <v>5308</v>
      </c>
      <c r="D4606" s="1"/>
      <c r="E4606" s="1" t="s">
        <v>26441</v>
      </c>
      <c r="F4606" s="1" t="s">
        <v>26441</v>
      </c>
      <c r="G4606" s="1" t="s">
        <v>8513</v>
      </c>
      <c r="H4606" s="1" t="s">
        <v>13483</v>
      </c>
      <c r="I4606" s="1">
        <v>2013.0</v>
      </c>
      <c r="J4606" s="1" t="s">
        <v>8613</v>
      </c>
      <c r="K4606" s="1" t="s">
        <v>536</v>
      </c>
      <c r="L4606" s="1" t="s">
        <v>9208</v>
      </c>
      <c r="M4606" s="1" t="s">
        <v>26442</v>
      </c>
    </row>
    <row r="4607">
      <c r="A4607" s="1" t="s">
        <v>26443</v>
      </c>
      <c r="B4607" s="1" t="s">
        <v>7</v>
      </c>
      <c r="C4607" s="1" t="s">
        <v>5309</v>
      </c>
      <c r="F4607" s="1" t="s">
        <v>26444</v>
      </c>
      <c r="G4607" s="1" t="s">
        <v>8777</v>
      </c>
      <c r="H4607" s="1" t="s">
        <v>26445</v>
      </c>
      <c r="I4607" s="1">
        <v>2018.0</v>
      </c>
      <c r="J4607" s="1" t="s">
        <v>8807</v>
      </c>
      <c r="K4607" s="1" t="s">
        <v>536</v>
      </c>
      <c r="L4607" s="1" t="s">
        <v>9093</v>
      </c>
      <c r="M4607" s="1" t="s">
        <v>26446</v>
      </c>
    </row>
    <row r="4608">
      <c r="A4608" s="1" t="s">
        <v>26447</v>
      </c>
      <c r="B4608" s="1" t="s">
        <v>6</v>
      </c>
      <c r="C4608" s="1" t="s">
        <v>5310</v>
      </c>
      <c r="D4608" s="1"/>
      <c r="E4608" s="1" t="s">
        <v>26448</v>
      </c>
      <c r="F4608" s="1" t="s">
        <v>26449</v>
      </c>
      <c r="G4608" s="1" t="s">
        <v>26450</v>
      </c>
      <c r="H4608" s="1" t="s">
        <v>8589</v>
      </c>
      <c r="I4608" s="1">
        <v>2014.0</v>
      </c>
      <c r="J4608" s="1" t="s">
        <v>8493</v>
      </c>
      <c r="K4608" s="1" t="s">
        <v>664</v>
      </c>
      <c r="L4608" s="1" t="s">
        <v>8620</v>
      </c>
      <c r="M4608" s="1" t="s">
        <v>26451</v>
      </c>
    </row>
    <row r="4609">
      <c r="A4609" s="1" t="s">
        <v>26452</v>
      </c>
      <c r="B4609" s="1" t="s">
        <v>6</v>
      </c>
      <c r="C4609" s="1" t="s">
        <v>5311</v>
      </c>
      <c r="D4609" s="1"/>
      <c r="E4609" s="1" t="s">
        <v>13452</v>
      </c>
      <c r="F4609" s="1" t="s">
        <v>26453</v>
      </c>
      <c r="G4609" s="1" t="s">
        <v>8513</v>
      </c>
      <c r="H4609" s="1" t="s">
        <v>10736</v>
      </c>
      <c r="I4609" s="1">
        <v>2013.0</v>
      </c>
      <c r="J4609" s="1" t="s">
        <v>8507</v>
      </c>
      <c r="K4609" s="1" t="s">
        <v>540</v>
      </c>
      <c r="L4609" s="1" t="s">
        <v>8783</v>
      </c>
      <c r="M4609" s="1" t="s">
        <v>26454</v>
      </c>
    </row>
    <row r="4610">
      <c r="A4610" s="1" t="s">
        <v>26455</v>
      </c>
      <c r="B4610" s="1" t="s">
        <v>6</v>
      </c>
      <c r="C4610" s="1" t="s">
        <v>5312</v>
      </c>
      <c r="D4610" s="1"/>
      <c r="E4610" s="1" t="s">
        <v>19211</v>
      </c>
      <c r="F4610" s="1" t="s">
        <v>26456</v>
      </c>
      <c r="G4610" s="1" t="s">
        <v>8545</v>
      </c>
      <c r="H4610" s="1" t="s">
        <v>9287</v>
      </c>
      <c r="I4610" s="1">
        <v>2007.0</v>
      </c>
      <c r="J4610" s="1" t="s">
        <v>8547</v>
      </c>
      <c r="K4610" s="1" t="s">
        <v>2491</v>
      </c>
      <c r="L4610" s="1" t="s">
        <v>8709</v>
      </c>
      <c r="M4610" s="1" t="s">
        <v>26457</v>
      </c>
    </row>
    <row r="4611">
      <c r="A4611" s="1" t="s">
        <v>26458</v>
      </c>
      <c r="B4611" s="1" t="s">
        <v>6</v>
      </c>
      <c r="C4611" s="1" t="s">
        <v>5313</v>
      </c>
      <c r="D4611" s="1"/>
      <c r="E4611" s="1" t="s">
        <v>9559</v>
      </c>
      <c r="F4611" s="1" t="s">
        <v>26459</v>
      </c>
      <c r="G4611" s="1" t="s">
        <v>8534</v>
      </c>
      <c r="H4611" s="1" t="s">
        <v>16639</v>
      </c>
      <c r="I4611" s="1">
        <v>2009.0</v>
      </c>
      <c r="J4611" s="1" t="s">
        <v>8547</v>
      </c>
      <c r="K4611" s="1" t="s">
        <v>620</v>
      </c>
      <c r="L4611" s="1" t="s">
        <v>8724</v>
      </c>
      <c r="M4611" s="1" t="s">
        <v>26460</v>
      </c>
    </row>
    <row r="4612">
      <c r="A4612" s="1" t="s">
        <v>26461</v>
      </c>
      <c r="B4612" s="1" t="s">
        <v>6</v>
      </c>
      <c r="C4612" s="1" t="s">
        <v>5314</v>
      </c>
      <c r="D4612" s="1"/>
      <c r="E4612" s="1" t="s">
        <v>15824</v>
      </c>
      <c r="F4612" s="1" t="s">
        <v>26462</v>
      </c>
      <c r="G4612" s="1" t="s">
        <v>8534</v>
      </c>
      <c r="H4612" s="1" t="s">
        <v>9561</v>
      </c>
      <c r="I4612" s="1">
        <v>2012.0</v>
      </c>
      <c r="J4612" s="1" t="s">
        <v>8493</v>
      </c>
      <c r="K4612" s="1" t="s">
        <v>597</v>
      </c>
      <c r="L4612" s="1" t="s">
        <v>8772</v>
      </c>
      <c r="M4612" s="1" t="s">
        <v>26463</v>
      </c>
    </row>
    <row r="4613">
      <c r="A4613" s="1" t="s">
        <v>26464</v>
      </c>
      <c r="B4613" s="1" t="s">
        <v>7</v>
      </c>
      <c r="C4613" s="1" t="s">
        <v>5315</v>
      </c>
      <c r="F4613" s="1" t="s">
        <v>26465</v>
      </c>
      <c r="G4613" s="1" t="s">
        <v>8491</v>
      </c>
      <c r="H4613" s="1" t="s">
        <v>14667</v>
      </c>
      <c r="I4613" s="1">
        <v>2020.0</v>
      </c>
      <c r="J4613" s="1" t="s">
        <v>8493</v>
      </c>
      <c r="K4613" s="1" t="s">
        <v>536</v>
      </c>
      <c r="L4613" s="1" t="s">
        <v>8494</v>
      </c>
      <c r="M4613" s="1" t="s">
        <v>26466</v>
      </c>
    </row>
    <row r="4614">
      <c r="A4614" s="1" t="s">
        <v>26467</v>
      </c>
      <c r="B4614" s="1" t="s">
        <v>6</v>
      </c>
      <c r="C4614" s="1" t="s">
        <v>5316</v>
      </c>
      <c r="D4614" s="1"/>
      <c r="E4614" s="1" t="s">
        <v>26468</v>
      </c>
      <c r="F4614" s="1" t="s">
        <v>26469</v>
      </c>
      <c r="G4614" s="1" t="s">
        <v>15183</v>
      </c>
      <c r="H4614" s="1" t="s">
        <v>14738</v>
      </c>
      <c r="I4614" s="1">
        <v>2017.0</v>
      </c>
      <c r="J4614" s="1" t="s">
        <v>8493</v>
      </c>
      <c r="K4614" s="1" t="s">
        <v>685</v>
      </c>
      <c r="L4614" s="1" t="s">
        <v>8681</v>
      </c>
      <c r="M4614" s="1" t="s">
        <v>26470</v>
      </c>
    </row>
    <row r="4615">
      <c r="A4615" s="1" t="s">
        <v>26471</v>
      </c>
      <c r="B4615" s="1" t="s">
        <v>7</v>
      </c>
      <c r="C4615" s="1" t="s">
        <v>5317</v>
      </c>
      <c r="F4615" s="1" t="s">
        <v>26472</v>
      </c>
      <c r="G4615" s="1" t="s">
        <v>9297</v>
      </c>
      <c r="H4615" s="1" t="s">
        <v>26473</v>
      </c>
      <c r="I4615" s="1">
        <v>2018.0</v>
      </c>
      <c r="J4615" s="1" t="s">
        <v>8547</v>
      </c>
      <c r="K4615" s="1" t="s">
        <v>536</v>
      </c>
      <c r="L4615" s="1" t="s">
        <v>8529</v>
      </c>
      <c r="M4615" s="1" t="s">
        <v>26474</v>
      </c>
    </row>
    <row r="4616">
      <c r="A4616" s="1" t="s">
        <v>26475</v>
      </c>
      <c r="B4616" s="1" t="s">
        <v>7</v>
      </c>
      <c r="C4616" s="1" t="s">
        <v>5318</v>
      </c>
      <c r="F4616" s="1" t="s">
        <v>26476</v>
      </c>
      <c r="G4616" s="1" t="s">
        <v>8513</v>
      </c>
      <c r="H4616" s="1" t="s">
        <v>16023</v>
      </c>
      <c r="I4616" s="1">
        <v>2020.0</v>
      </c>
      <c r="J4616" s="1" t="s">
        <v>8547</v>
      </c>
      <c r="K4616" s="1" t="s">
        <v>628</v>
      </c>
      <c r="L4616" s="1" t="s">
        <v>15450</v>
      </c>
      <c r="M4616" s="1" t="s">
        <v>26477</v>
      </c>
    </row>
    <row r="4617">
      <c r="A4617" s="1" t="s">
        <v>26478</v>
      </c>
      <c r="B4617" s="1" t="s">
        <v>6</v>
      </c>
      <c r="C4617" s="1" t="s">
        <v>5319</v>
      </c>
      <c r="D4617" s="1"/>
      <c r="E4617" s="1" t="s">
        <v>26479</v>
      </c>
      <c r="F4617" s="1" t="s">
        <v>26480</v>
      </c>
      <c r="G4617" s="1" t="s">
        <v>8661</v>
      </c>
      <c r="H4617" s="1" t="s">
        <v>22908</v>
      </c>
      <c r="I4617" s="1">
        <v>2018.0</v>
      </c>
      <c r="J4617" s="1" t="s">
        <v>8493</v>
      </c>
      <c r="K4617" s="1" t="s">
        <v>569</v>
      </c>
      <c r="L4617" s="1" t="s">
        <v>8501</v>
      </c>
      <c r="M4617" s="1" t="s">
        <v>26481</v>
      </c>
    </row>
    <row r="4618">
      <c r="A4618" s="1" t="s">
        <v>26482</v>
      </c>
      <c r="B4618" s="1" t="s">
        <v>7</v>
      </c>
      <c r="C4618" s="1" t="s">
        <v>5320</v>
      </c>
      <c r="D4618" s="1"/>
      <c r="E4618" s="1" t="s">
        <v>22565</v>
      </c>
      <c r="F4618" s="1" t="s">
        <v>26483</v>
      </c>
      <c r="G4618" s="1" t="s">
        <v>8588</v>
      </c>
      <c r="H4618" s="1" t="s">
        <v>13640</v>
      </c>
      <c r="I4618" s="1">
        <v>2017.0</v>
      </c>
      <c r="J4618" s="1" t="s">
        <v>8493</v>
      </c>
      <c r="K4618" s="1" t="s">
        <v>536</v>
      </c>
      <c r="L4618" s="1" t="s">
        <v>8595</v>
      </c>
      <c r="M4618" s="1" t="s">
        <v>26484</v>
      </c>
    </row>
    <row r="4619">
      <c r="A4619" s="1" t="s">
        <v>26485</v>
      </c>
      <c r="B4619" s="1" t="s">
        <v>6</v>
      </c>
      <c r="C4619" s="1" t="s">
        <v>5321</v>
      </c>
      <c r="D4619" s="1"/>
      <c r="E4619" s="1" t="s">
        <v>26486</v>
      </c>
      <c r="F4619" s="1" t="s">
        <v>26487</v>
      </c>
      <c r="G4619" s="1" t="s">
        <v>9478</v>
      </c>
      <c r="H4619" s="1" t="s">
        <v>9220</v>
      </c>
      <c r="I4619" s="1">
        <v>1983.0</v>
      </c>
      <c r="J4619" s="1" t="s">
        <v>8547</v>
      </c>
      <c r="K4619" s="1" t="s">
        <v>550</v>
      </c>
      <c r="L4619" s="1" t="s">
        <v>8873</v>
      </c>
      <c r="M4619" s="1" t="s">
        <v>26488</v>
      </c>
    </row>
    <row r="4620">
      <c r="A4620" s="1" t="s">
        <v>26489</v>
      </c>
      <c r="B4620" s="1" t="s">
        <v>6</v>
      </c>
      <c r="C4620" s="1" t="s">
        <v>5322</v>
      </c>
      <c r="D4620" s="1"/>
      <c r="E4620" s="1" t="s">
        <v>26490</v>
      </c>
      <c r="F4620" s="1" t="s">
        <v>26491</v>
      </c>
      <c r="G4620" s="1" t="s">
        <v>26492</v>
      </c>
      <c r="H4620" s="1" t="s">
        <v>10355</v>
      </c>
      <c r="I4620" s="1">
        <v>2017.0</v>
      </c>
      <c r="J4620" s="1" t="s">
        <v>8547</v>
      </c>
      <c r="K4620" s="1" t="s">
        <v>673</v>
      </c>
      <c r="L4620" s="1" t="s">
        <v>9038</v>
      </c>
      <c r="M4620" s="1" t="s">
        <v>26493</v>
      </c>
    </row>
    <row r="4621">
      <c r="A4621" s="1" t="s">
        <v>26494</v>
      </c>
      <c r="B4621" s="1" t="s">
        <v>6</v>
      </c>
      <c r="C4621" s="1" t="s">
        <v>5323</v>
      </c>
      <c r="D4621" s="1"/>
      <c r="E4621" s="1" t="s">
        <v>26495</v>
      </c>
      <c r="F4621" s="1" t="s">
        <v>26496</v>
      </c>
      <c r="G4621" s="1" t="s">
        <v>8545</v>
      </c>
      <c r="H4621" s="1" t="s">
        <v>8991</v>
      </c>
      <c r="I4621" s="1">
        <v>2016.0</v>
      </c>
      <c r="J4621" s="1" t="s">
        <v>8547</v>
      </c>
      <c r="K4621" s="1" t="s">
        <v>602</v>
      </c>
      <c r="L4621" s="1" t="s">
        <v>8501</v>
      </c>
      <c r="M4621" s="1" t="s">
        <v>26497</v>
      </c>
    </row>
    <row r="4622">
      <c r="A4622" s="1" t="s">
        <v>26498</v>
      </c>
      <c r="B4622" s="1" t="s">
        <v>6</v>
      </c>
      <c r="C4622" s="1" t="s">
        <v>5324</v>
      </c>
      <c r="D4622" s="1"/>
      <c r="E4622" s="1" t="s">
        <v>26499</v>
      </c>
      <c r="F4622" s="1" t="s">
        <v>26500</v>
      </c>
      <c r="G4622" s="1" t="s">
        <v>9478</v>
      </c>
      <c r="H4622" s="1" t="s">
        <v>8961</v>
      </c>
      <c r="I4622" s="1">
        <v>2010.0</v>
      </c>
      <c r="J4622" s="1" t="s">
        <v>8493</v>
      </c>
      <c r="K4622" s="1" t="s">
        <v>538</v>
      </c>
      <c r="L4622" s="1" t="s">
        <v>8992</v>
      </c>
      <c r="M4622" s="1" t="s">
        <v>26501</v>
      </c>
    </row>
    <row r="4623">
      <c r="A4623" s="1" t="s">
        <v>26502</v>
      </c>
      <c r="B4623" s="1" t="s">
        <v>6</v>
      </c>
      <c r="C4623" s="1" t="s">
        <v>5325</v>
      </c>
      <c r="D4623" s="1"/>
      <c r="E4623" s="1" t="s">
        <v>26503</v>
      </c>
      <c r="F4623" s="1" t="s">
        <v>26504</v>
      </c>
      <c r="G4623" s="1" t="s">
        <v>26505</v>
      </c>
      <c r="H4623" s="1" t="s">
        <v>8619</v>
      </c>
      <c r="I4623" s="1">
        <v>2018.0</v>
      </c>
      <c r="J4623" s="1" t="s">
        <v>8613</v>
      </c>
      <c r="K4623" s="1" t="s">
        <v>620</v>
      </c>
      <c r="L4623" s="1" t="s">
        <v>8620</v>
      </c>
      <c r="M4623" s="1" t="s">
        <v>26506</v>
      </c>
    </row>
    <row r="4624">
      <c r="A4624" s="1" t="s">
        <v>26507</v>
      </c>
      <c r="B4624" s="1" t="s">
        <v>6</v>
      </c>
      <c r="C4624" s="1" t="s">
        <v>5326</v>
      </c>
      <c r="G4624" s="1" t="s">
        <v>8513</v>
      </c>
      <c r="H4624" s="1" t="s">
        <v>11049</v>
      </c>
      <c r="I4624" s="1">
        <v>2018.0</v>
      </c>
      <c r="J4624" s="1" t="s">
        <v>8493</v>
      </c>
      <c r="K4624" s="1" t="s">
        <v>530</v>
      </c>
      <c r="L4624" s="1" t="s">
        <v>8928</v>
      </c>
      <c r="M4624" s="1" t="s">
        <v>26508</v>
      </c>
    </row>
    <row r="4625">
      <c r="A4625" s="1" t="s">
        <v>26509</v>
      </c>
      <c r="B4625" s="1" t="s">
        <v>6</v>
      </c>
      <c r="C4625" s="1" t="s">
        <v>5327</v>
      </c>
      <c r="D4625" s="1"/>
      <c r="E4625" s="1" t="s">
        <v>26510</v>
      </c>
      <c r="F4625" s="1" t="s">
        <v>26511</v>
      </c>
      <c r="G4625" s="1" t="s">
        <v>8513</v>
      </c>
      <c r="H4625" s="1" t="s">
        <v>11049</v>
      </c>
      <c r="I4625" s="1">
        <v>2018.0</v>
      </c>
      <c r="J4625" s="1" t="s">
        <v>8493</v>
      </c>
      <c r="K4625" s="1" t="s">
        <v>1034</v>
      </c>
      <c r="L4625" s="1" t="s">
        <v>8928</v>
      </c>
      <c r="M4625" s="1" t="s">
        <v>26512</v>
      </c>
    </row>
    <row r="4626">
      <c r="A4626" s="1" t="s">
        <v>26513</v>
      </c>
      <c r="B4626" s="1" t="s">
        <v>6</v>
      </c>
      <c r="C4626" s="1" t="s">
        <v>5328</v>
      </c>
      <c r="D4626" s="1"/>
      <c r="E4626" s="1" t="s">
        <v>26510</v>
      </c>
      <c r="F4626" s="1" t="s">
        <v>26514</v>
      </c>
      <c r="G4626" s="1" t="s">
        <v>8513</v>
      </c>
      <c r="H4626" s="1" t="s">
        <v>12097</v>
      </c>
      <c r="I4626" s="1">
        <v>2018.0</v>
      </c>
      <c r="J4626" s="1" t="s">
        <v>8547</v>
      </c>
      <c r="K4626" s="1" t="s">
        <v>694</v>
      </c>
      <c r="L4626" s="1" t="s">
        <v>8928</v>
      </c>
      <c r="M4626" s="1" t="s">
        <v>26515</v>
      </c>
    </row>
    <row r="4627">
      <c r="A4627" s="1" t="s">
        <v>26516</v>
      </c>
      <c r="B4627" s="1" t="s">
        <v>6</v>
      </c>
      <c r="C4627" s="1" t="s">
        <v>5329</v>
      </c>
      <c r="D4627" s="1"/>
      <c r="E4627" s="1" t="s">
        <v>26517</v>
      </c>
      <c r="F4627" s="1" t="s">
        <v>26518</v>
      </c>
      <c r="G4627" s="1" t="s">
        <v>8513</v>
      </c>
      <c r="H4627" s="1" t="s">
        <v>12097</v>
      </c>
      <c r="I4627" s="1">
        <v>2018.0</v>
      </c>
      <c r="J4627" s="1" t="s">
        <v>8613</v>
      </c>
      <c r="K4627" s="1" t="s">
        <v>666</v>
      </c>
      <c r="L4627" s="1" t="s">
        <v>8928</v>
      </c>
      <c r="M4627" s="1" t="s">
        <v>26519</v>
      </c>
    </row>
    <row r="4628">
      <c r="A4628" s="1" t="s">
        <v>26520</v>
      </c>
      <c r="B4628" s="1" t="s">
        <v>6</v>
      </c>
      <c r="C4628" s="1" t="s">
        <v>5330</v>
      </c>
      <c r="D4628" s="1"/>
      <c r="E4628" s="1" t="s">
        <v>26517</v>
      </c>
      <c r="F4628" s="1" t="s">
        <v>26521</v>
      </c>
      <c r="G4628" s="1" t="s">
        <v>8513</v>
      </c>
      <c r="H4628" s="1" t="s">
        <v>12097</v>
      </c>
      <c r="I4628" s="1">
        <v>2018.0</v>
      </c>
      <c r="J4628" s="1" t="s">
        <v>8493</v>
      </c>
      <c r="K4628" s="1" t="s">
        <v>1593</v>
      </c>
      <c r="L4628" s="1" t="s">
        <v>8928</v>
      </c>
      <c r="M4628" s="1" t="s">
        <v>26522</v>
      </c>
    </row>
    <row r="4629">
      <c r="A4629" s="1" t="s">
        <v>26523</v>
      </c>
      <c r="B4629" s="1" t="s">
        <v>6</v>
      </c>
      <c r="C4629" s="1" t="s">
        <v>5331</v>
      </c>
      <c r="G4629" s="1" t="s">
        <v>8513</v>
      </c>
      <c r="H4629" s="1" t="s">
        <v>11049</v>
      </c>
      <c r="I4629" s="1">
        <v>2018.0</v>
      </c>
      <c r="J4629" s="1" t="s">
        <v>8613</v>
      </c>
      <c r="K4629" s="1" t="s">
        <v>1288</v>
      </c>
      <c r="L4629" s="1" t="s">
        <v>8928</v>
      </c>
      <c r="M4629" s="1" t="s">
        <v>26524</v>
      </c>
    </row>
    <row r="4630">
      <c r="A4630" s="1" t="s">
        <v>26525</v>
      </c>
      <c r="B4630" s="1" t="s">
        <v>6</v>
      </c>
      <c r="C4630" s="1" t="s">
        <v>5332</v>
      </c>
      <c r="D4630" s="1"/>
      <c r="E4630" s="1" t="s">
        <v>26510</v>
      </c>
      <c r="F4630" s="1" t="s">
        <v>26526</v>
      </c>
      <c r="G4630" s="1" t="s">
        <v>8513</v>
      </c>
      <c r="H4630" s="1" t="s">
        <v>11049</v>
      </c>
      <c r="I4630" s="1">
        <v>2018.0</v>
      </c>
      <c r="J4630" s="1" t="s">
        <v>8493</v>
      </c>
      <c r="K4630" s="1" t="s">
        <v>681</v>
      </c>
      <c r="L4630" s="1" t="s">
        <v>8928</v>
      </c>
      <c r="M4630" s="1" t="s">
        <v>26527</v>
      </c>
    </row>
    <row r="4631">
      <c r="A4631" s="1" t="s">
        <v>26528</v>
      </c>
      <c r="B4631" s="1" t="s">
        <v>6</v>
      </c>
      <c r="C4631" s="1" t="s">
        <v>5333</v>
      </c>
      <c r="D4631" s="1"/>
      <c r="E4631" s="1" t="s">
        <v>26510</v>
      </c>
      <c r="G4631" s="1" t="s">
        <v>8513</v>
      </c>
      <c r="H4631" s="1" t="s">
        <v>12097</v>
      </c>
      <c r="I4631" s="1">
        <v>2018.0</v>
      </c>
      <c r="J4631" s="1" t="s">
        <v>8613</v>
      </c>
      <c r="K4631" s="1" t="s">
        <v>1116</v>
      </c>
      <c r="L4631" s="1" t="s">
        <v>8928</v>
      </c>
      <c r="M4631" s="1" t="s">
        <v>26529</v>
      </c>
    </row>
    <row r="4632">
      <c r="A4632" s="1" t="s">
        <v>26530</v>
      </c>
      <c r="B4632" s="1" t="s">
        <v>7</v>
      </c>
      <c r="C4632" s="1" t="s">
        <v>5334</v>
      </c>
      <c r="F4632" s="1" t="s">
        <v>26531</v>
      </c>
      <c r="G4632" s="1" t="s">
        <v>8534</v>
      </c>
      <c r="H4632" s="1" t="s">
        <v>21723</v>
      </c>
      <c r="I4632" s="1">
        <v>2019.0</v>
      </c>
      <c r="J4632" s="1" t="s">
        <v>8547</v>
      </c>
      <c r="K4632" s="1" t="s">
        <v>536</v>
      </c>
      <c r="L4632" s="1" t="s">
        <v>8788</v>
      </c>
      <c r="M4632" s="1" t="s">
        <v>26532</v>
      </c>
    </row>
    <row r="4633">
      <c r="A4633" s="1" t="s">
        <v>26533</v>
      </c>
      <c r="B4633" s="1" t="s">
        <v>7</v>
      </c>
      <c r="C4633" s="1" t="s">
        <v>5335</v>
      </c>
      <c r="F4633" s="1" t="s">
        <v>26534</v>
      </c>
      <c r="G4633" s="1" t="s">
        <v>9530</v>
      </c>
      <c r="H4633" s="1" t="s">
        <v>14151</v>
      </c>
      <c r="I4633" s="1">
        <v>2019.0</v>
      </c>
      <c r="J4633" s="1" t="s">
        <v>8547</v>
      </c>
      <c r="K4633" s="1" t="s">
        <v>536</v>
      </c>
      <c r="L4633" s="1" t="s">
        <v>21619</v>
      </c>
      <c r="M4633" s="1" t="s">
        <v>26535</v>
      </c>
    </row>
    <row r="4634">
      <c r="A4634" s="1" t="s">
        <v>26536</v>
      </c>
      <c r="B4634" s="1" t="s">
        <v>6</v>
      </c>
      <c r="C4634" s="1" t="s">
        <v>5336</v>
      </c>
      <c r="D4634" s="1"/>
      <c r="E4634" s="1" t="s">
        <v>26537</v>
      </c>
      <c r="F4634" s="1" t="s">
        <v>26538</v>
      </c>
      <c r="G4634" s="1" t="s">
        <v>8611</v>
      </c>
      <c r="H4634" s="1" t="s">
        <v>17644</v>
      </c>
      <c r="I4634" s="1">
        <v>2019.0</v>
      </c>
      <c r="J4634" s="1" t="s">
        <v>8493</v>
      </c>
      <c r="K4634" s="1" t="s">
        <v>761</v>
      </c>
      <c r="L4634" s="1" t="s">
        <v>8501</v>
      </c>
      <c r="M4634" s="1" t="s">
        <v>26539</v>
      </c>
    </row>
    <row r="4635">
      <c r="A4635" s="1" t="s">
        <v>26540</v>
      </c>
      <c r="B4635" s="1" t="s">
        <v>6</v>
      </c>
      <c r="C4635" s="1" t="s">
        <v>5337</v>
      </c>
      <c r="D4635" s="1"/>
      <c r="E4635" s="1" t="s">
        <v>11580</v>
      </c>
      <c r="F4635" s="1" t="s">
        <v>26541</v>
      </c>
      <c r="G4635" s="1" t="s">
        <v>8545</v>
      </c>
      <c r="H4635" s="1" t="s">
        <v>9214</v>
      </c>
      <c r="I4635" s="1">
        <v>2010.0</v>
      </c>
      <c r="J4635" s="1" t="s">
        <v>8645</v>
      </c>
      <c r="K4635" s="1" t="s">
        <v>876</v>
      </c>
      <c r="L4635" s="1" t="s">
        <v>9892</v>
      </c>
      <c r="M4635" s="1" t="s">
        <v>26542</v>
      </c>
    </row>
    <row r="4636">
      <c r="A4636" s="1" t="s">
        <v>26543</v>
      </c>
      <c r="B4636" s="1" t="s">
        <v>6</v>
      </c>
      <c r="C4636" s="1" t="s">
        <v>5338</v>
      </c>
      <c r="D4636" s="1"/>
      <c r="E4636" s="1" t="s">
        <v>11580</v>
      </c>
      <c r="F4636" s="1" t="s">
        <v>26544</v>
      </c>
      <c r="G4636" s="1" t="s">
        <v>8545</v>
      </c>
      <c r="H4636" s="1" t="s">
        <v>18758</v>
      </c>
      <c r="I4636" s="1">
        <v>2013.0</v>
      </c>
      <c r="J4636" s="1" t="s">
        <v>8547</v>
      </c>
      <c r="K4636" s="1" t="s">
        <v>766</v>
      </c>
      <c r="L4636" s="1" t="s">
        <v>9892</v>
      </c>
      <c r="M4636" s="1" t="s">
        <v>26545</v>
      </c>
    </row>
    <row r="4637">
      <c r="A4637" s="1" t="s">
        <v>26546</v>
      </c>
      <c r="B4637" s="1" t="s">
        <v>6</v>
      </c>
      <c r="C4637" s="1" t="s">
        <v>313</v>
      </c>
      <c r="D4637" s="1"/>
      <c r="E4637" s="1" t="s">
        <v>26547</v>
      </c>
      <c r="F4637" s="1" t="s">
        <v>26548</v>
      </c>
      <c r="G4637" s="1" t="s">
        <v>26549</v>
      </c>
      <c r="H4637" s="1" t="s">
        <v>10069</v>
      </c>
      <c r="I4637" s="1">
        <v>1968.0</v>
      </c>
      <c r="J4637" s="1" t="s">
        <v>8515</v>
      </c>
      <c r="K4637" s="1" t="s">
        <v>1314</v>
      </c>
      <c r="L4637" s="1" t="s">
        <v>26550</v>
      </c>
      <c r="M4637" s="1" t="s">
        <v>26551</v>
      </c>
    </row>
    <row r="4638">
      <c r="A4638" s="1" t="s">
        <v>26552</v>
      </c>
      <c r="B4638" s="1" t="s">
        <v>6</v>
      </c>
      <c r="C4638" s="1" t="s">
        <v>5339</v>
      </c>
      <c r="D4638" s="1"/>
      <c r="E4638" s="1" t="s">
        <v>26553</v>
      </c>
      <c r="F4638" s="1" t="s">
        <v>26554</v>
      </c>
      <c r="G4638" s="1" t="s">
        <v>8545</v>
      </c>
      <c r="H4638" s="1" t="s">
        <v>11337</v>
      </c>
      <c r="I4638" s="1">
        <v>2001.0</v>
      </c>
      <c r="J4638" s="1" t="s">
        <v>8547</v>
      </c>
      <c r="K4638" s="1" t="s">
        <v>1149</v>
      </c>
      <c r="L4638" s="1" t="s">
        <v>10323</v>
      </c>
      <c r="M4638" s="1" t="s">
        <v>26555</v>
      </c>
    </row>
    <row r="4639">
      <c r="A4639" s="1" t="s">
        <v>26556</v>
      </c>
      <c r="B4639" s="1" t="s">
        <v>6</v>
      </c>
      <c r="C4639" s="1" t="s">
        <v>5340</v>
      </c>
      <c r="D4639" s="1"/>
      <c r="E4639" s="1" t="s">
        <v>26557</v>
      </c>
      <c r="F4639" s="1" t="s">
        <v>26558</v>
      </c>
      <c r="G4639" s="1" t="s">
        <v>8545</v>
      </c>
      <c r="H4639" s="1" t="s">
        <v>10268</v>
      </c>
      <c r="I4639" s="1">
        <v>2014.0</v>
      </c>
      <c r="J4639" s="1" t="s">
        <v>8547</v>
      </c>
      <c r="K4639" s="1" t="s">
        <v>662</v>
      </c>
      <c r="L4639" s="1" t="s">
        <v>8709</v>
      </c>
      <c r="M4639" s="1" t="s">
        <v>26559</v>
      </c>
    </row>
    <row r="4640">
      <c r="A4640" s="1" t="s">
        <v>26560</v>
      </c>
      <c r="B4640" s="1" t="s">
        <v>6</v>
      </c>
      <c r="C4640" s="1" t="s">
        <v>5341</v>
      </c>
      <c r="D4640" s="1"/>
      <c r="E4640" s="1" t="s">
        <v>26561</v>
      </c>
      <c r="F4640" s="1" t="s">
        <v>26562</v>
      </c>
      <c r="G4640" s="1" t="s">
        <v>8575</v>
      </c>
      <c r="H4640" s="1" t="s">
        <v>11409</v>
      </c>
      <c r="I4640" s="1">
        <v>2016.0</v>
      </c>
      <c r="J4640" s="1" t="s">
        <v>8613</v>
      </c>
      <c r="K4640" s="1" t="s">
        <v>662</v>
      </c>
      <c r="L4640" s="1" t="s">
        <v>8681</v>
      </c>
      <c r="M4640" s="1" t="s">
        <v>26563</v>
      </c>
    </row>
    <row r="4641">
      <c r="A4641" s="1" t="s">
        <v>26564</v>
      </c>
      <c r="B4641" s="1" t="s">
        <v>7</v>
      </c>
      <c r="C4641" s="1" t="s">
        <v>5342</v>
      </c>
      <c r="F4641" s="1" t="s">
        <v>26565</v>
      </c>
      <c r="G4641" s="1" t="s">
        <v>8513</v>
      </c>
      <c r="H4641" s="1" t="s">
        <v>16192</v>
      </c>
      <c r="I4641" s="1">
        <v>2019.0</v>
      </c>
      <c r="J4641" s="1" t="s">
        <v>8613</v>
      </c>
      <c r="K4641" s="1" t="s">
        <v>628</v>
      </c>
      <c r="L4641" s="1" t="s">
        <v>8668</v>
      </c>
      <c r="M4641" s="1" t="s">
        <v>26566</v>
      </c>
    </row>
    <row r="4642">
      <c r="A4642" s="1" t="s">
        <v>26567</v>
      </c>
      <c r="B4642" s="1" t="s">
        <v>6</v>
      </c>
      <c r="C4642" s="1" t="s">
        <v>5343</v>
      </c>
      <c r="D4642" s="1"/>
      <c r="E4642" s="1" t="s">
        <v>13684</v>
      </c>
      <c r="F4642" s="1" t="s">
        <v>26568</v>
      </c>
      <c r="G4642" s="1" t="s">
        <v>8678</v>
      </c>
      <c r="H4642" s="1" t="s">
        <v>16510</v>
      </c>
      <c r="I4642" s="1">
        <v>2020.0</v>
      </c>
      <c r="J4642" s="1" t="s">
        <v>8680</v>
      </c>
      <c r="K4642" s="1" t="s">
        <v>565</v>
      </c>
      <c r="L4642" s="1" t="s">
        <v>8501</v>
      </c>
      <c r="M4642" s="1" t="s">
        <v>26569</v>
      </c>
    </row>
    <row r="4643">
      <c r="A4643" s="1" t="s">
        <v>26570</v>
      </c>
      <c r="B4643" s="1" t="s">
        <v>6</v>
      </c>
      <c r="C4643" s="1" t="s">
        <v>5344</v>
      </c>
      <c r="D4643" s="1"/>
      <c r="E4643" s="1" t="s">
        <v>26571</v>
      </c>
      <c r="F4643" s="1" t="s">
        <v>26572</v>
      </c>
      <c r="G4643" s="1" t="s">
        <v>8545</v>
      </c>
      <c r="H4643" s="1" t="s">
        <v>26573</v>
      </c>
      <c r="I4643" s="1">
        <v>2019.0</v>
      </c>
      <c r="J4643" s="1" t="s">
        <v>8547</v>
      </c>
      <c r="K4643" s="1" t="s">
        <v>696</v>
      </c>
      <c r="L4643" s="1" t="s">
        <v>8501</v>
      </c>
      <c r="M4643" s="1" t="s">
        <v>26574</v>
      </c>
    </row>
    <row r="4644">
      <c r="A4644" s="1" t="s">
        <v>26575</v>
      </c>
      <c r="B4644" s="1" t="s">
        <v>6</v>
      </c>
      <c r="C4644" s="1" t="s">
        <v>5345</v>
      </c>
      <c r="D4644" s="1"/>
      <c r="E4644" s="1" t="s">
        <v>26576</v>
      </c>
      <c r="F4644" s="1" t="s">
        <v>26577</v>
      </c>
      <c r="G4644" s="1" t="s">
        <v>8513</v>
      </c>
      <c r="H4644" s="1" t="s">
        <v>9060</v>
      </c>
      <c r="I4644" s="1">
        <v>2013.0</v>
      </c>
      <c r="J4644" s="1" t="s">
        <v>9260</v>
      </c>
      <c r="K4644" s="1" t="s">
        <v>673</v>
      </c>
      <c r="L4644" s="1" t="s">
        <v>8928</v>
      </c>
      <c r="M4644" s="1" t="s">
        <v>26578</v>
      </c>
    </row>
    <row r="4645">
      <c r="A4645" s="1" t="s">
        <v>26579</v>
      </c>
      <c r="B4645" s="1" t="s">
        <v>6</v>
      </c>
      <c r="C4645" s="1" t="s">
        <v>5346</v>
      </c>
      <c r="F4645" s="1" t="s">
        <v>26580</v>
      </c>
      <c r="G4645" s="1" t="s">
        <v>8545</v>
      </c>
      <c r="H4645" s="1" t="s">
        <v>9185</v>
      </c>
      <c r="I4645" s="1">
        <v>2017.0</v>
      </c>
      <c r="J4645" s="1" t="s">
        <v>8680</v>
      </c>
      <c r="K4645" s="1" t="s">
        <v>561</v>
      </c>
      <c r="L4645" s="1" t="s">
        <v>10361</v>
      </c>
      <c r="M4645" s="1" t="s">
        <v>26581</v>
      </c>
    </row>
    <row r="4646">
      <c r="A4646" s="1" t="s">
        <v>26582</v>
      </c>
      <c r="B4646" s="1" t="s">
        <v>6</v>
      </c>
      <c r="C4646" s="1" t="s">
        <v>5347</v>
      </c>
      <c r="D4646" s="1"/>
      <c r="E4646" s="1" t="s">
        <v>26583</v>
      </c>
      <c r="F4646" s="1" t="s">
        <v>26584</v>
      </c>
      <c r="G4646" s="1" t="s">
        <v>8513</v>
      </c>
      <c r="H4646" s="1" t="s">
        <v>12987</v>
      </c>
      <c r="I4646" s="1">
        <v>2016.0</v>
      </c>
      <c r="J4646" s="1" t="s">
        <v>8547</v>
      </c>
      <c r="K4646" s="1" t="s">
        <v>666</v>
      </c>
      <c r="L4646" s="1" t="s">
        <v>8702</v>
      </c>
      <c r="M4646" s="1" t="s">
        <v>26585</v>
      </c>
    </row>
    <row r="4647">
      <c r="A4647" s="1" t="s">
        <v>26586</v>
      </c>
      <c r="B4647" s="1" t="s">
        <v>6</v>
      </c>
      <c r="C4647" s="1" t="s">
        <v>5348</v>
      </c>
      <c r="D4647" s="1"/>
      <c r="E4647" s="1" t="s">
        <v>26587</v>
      </c>
      <c r="F4647" s="1" t="s">
        <v>26588</v>
      </c>
      <c r="G4647" s="1" t="s">
        <v>8672</v>
      </c>
      <c r="H4647" s="1" t="s">
        <v>12366</v>
      </c>
      <c r="I4647" s="1">
        <v>1998.0</v>
      </c>
      <c r="J4647" s="1" t="s">
        <v>8493</v>
      </c>
      <c r="K4647" s="1" t="s">
        <v>5349</v>
      </c>
      <c r="L4647" s="1" t="s">
        <v>8691</v>
      </c>
      <c r="M4647" s="1" t="s">
        <v>26589</v>
      </c>
    </row>
    <row r="4648">
      <c r="A4648" s="1" t="s">
        <v>26590</v>
      </c>
      <c r="B4648" s="1" t="s">
        <v>6</v>
      </c>
      <c r="C4648" s="1" t="s">
        <v>5350</v>
      </c>
      <c r="D4648" s="1"/>
      <c r="E4648" s="1" t="s">
        <v>26591</v>
      </c>
      <c r="F4648" s="1" t="s">
        <v>26592</v>
      </c>
      <c r="G4648" s="1" t="s">
        <v>8513</v>
      </c>
      <c r="H4648" s="1" t="s">
        <v>26593</v>
      </c>
      <c r="I4648" s="1">
        <v>2018.0</v>
      </c>
      <c r="J4648" s="1" t="s">
        <v>8493</v>
      </c>
      <c r="K4648" s="1" t="s">
        <v>673</v>
      </c>
      <c r="L4648" s="1" t="s">
        <v>8522</v>
      </c>
      <c r="M4648" s="1" t="s">
        <v>26594</v>
      </c>
    </row>
    <row r="4649">
      <c r="A4649" s="1" t="s">
        <v>26595</v>
      </c>
      <c r="B4649" s="1" t="s">
        <v>6</v>
      </c>
      <c r="C4649" s="1" t="s">
        <v>5351</v>
      </c>
      <c r="D4649" s="1"/>
      <c r="E4649" s="1" t="s">
        <v>26596</v>
      </c>
      <c r="G4649" s="1" t="s">
        <v>8513</v>
      </c>
      <c r="H4649" s="1" t="s">
        <v>9292</v>
      </c>
      <c r="I4649" s="1">
        <v>2017.0</v>
      </c>
      <c r="J4649" s="1" t="s">
        <v>8493</v>
      </c>
      <c r="K4649" s="1" t="s">
        <v>550</v>
      </c>
      <c r="L4649" s="1" t="s">
        <v>8646</v>
      </c>
      <c r="M4649" s="1" t="s">
        <v>26597</v>
      </c>
    </row>
    <row r="4650">
      <c r="A4650" s="1" t="s">
        <v>26598</v>
      </c>
      <c r="B4650" s="1" t="s">
        <v>7</v>
      </c>
      <c r="C4650" s="1" t="s">
        <v>5352</v>
      </c>
      <c r="F4650" s="1" t="s">
        <v>26599</v>
      </c>
      <c r="G4650" s="1" t="s">
        <v>8655</v>
      </c>
      <c r="H4650" s="1" t="s">
        <v>8729</v>
      </c>
      <c r="I4650" s="1">
        <v>2016.0</v>
      </c>
      <c r="J4650" s="1" t="s">
        <v>8547</v>
      </c>
      <c r="K4650" s="1" t="s">
        <v>536</v>
      </c>
      <c r="L4650" s="1" t="s">
        <v>8836</v>
      </c>
      <c r="M4650" s="1" t="s">
        <v>26600</v>
      </c>
    </row>
    <row r="4651">
      <c r="A4651" s="1" t="s">
        <v>26601</v>
      </c>
      <c r="B4651" s="1" t="s">
        <v>6</v>
      </c>
      <c r="C4651" s="1" t="s">
        <v>5353</v>
      </c>
      <c r="D4651" s="1"/>
      <c r="E4651" s="1" t="s">
        <v>26058</v>
      </c>
      <c r="F4651" s="1" t="s">
        <v>26602</v>
      </c>
      <c r="G4651" s="1" t="s">
        <v>9545</v>
      </c>
      <c r="H4651" s="1" t="s">
        <v>9584</v>
      </c>
      <c r="I4651" s="1">
        <v>2012.0</v>
      </c>
      <c r="J4651" s="1" t="s">
        <v>8547</v>
      </c>
      <c r="K4651" s="1" t="s">
        <v>582</v>
      </c>
      <c r="L4651" s="1" t="s">
        <v>8681</v>
      </c>
      <c r="M4651" s="1" t="s">
        <v>26603</v>
      </c>
    </row>
    <row r="4652">
      <c r="A4652" s="1" t="s">
        <v>26604</v>
      </c>
      <c r="B4652" s="1" t="s">
        <v>6</v>
      </c>
      <c r="C4652" s="1" t="s">
        <v>5354</v>
      </c>
      <c r="D4652" s="1"/>
      <c r="E4652" s="1" t="s">
        <v>26605</v>
      </c>
      <c r="F4652" s="1" t="s">
        <v>26606</v>
      </c>
      <c r="G4652" s="1" t="s">
        <v>8545</v>
      </c>
      <c r="H4652" s="1" t="s">
        <v>9646</v>
      </c>
      <c r="I4652" s="1">
        <v>2016.0</v>
      </c>
      <c r="J4652" s="1" t="s">
        <v>8493</v>
      </c>
      <c r="K4652" s="1" t="s">
        <v>528</v>
      </c>
      <c r="L4652" s="1" t="s">
        <v>9892</v>
      </c>
      <c r="M4652" s="1" t="s">
        <v>26607</v>
      </c>
    </row>
    <row r="4653">
      <c r="A4653" s="1" t="s">
        <v>26608</v>
      </c>
      <c r="B4653" s="1" t="s">
        <v>6</v>
      </c>
      <c r="C4653" s="1" t="s">
        <v>5355</v>
      </c>
      <c r="D4653" s="1"/>
      <c r="E4653" s="1" t="s">
        <v>26120</v>
      </c>
      <c r="G4653" s="1" t="s">
        <v>8513</v>
      </c>
      <c r="H4653" s="1" t="s">
        <v>8558</v>
      </c>
      <c r="I4653" s="1">
        <v>2017.0</v>
      </c>
      <c r="J4653" s="1" t="s">
        <v>8547</v>
      </c>
      <c r="K4653" s="1" t="s">
        <v>538</v>
      </c>
      <c r="L4653" s="1" t="s">
        <v>8646</v>
      </c>
      <c r="M4653" s="1" t="s">
        <v>26609</v>
      </c>
    </row>
    <row r="4654">
      <c r="A4654" s="1" t="s">
        <v>26610</v>
      </c>
      <c r="B4654" s="1" t="s">
        <v>7</v>
      </c>
      <c r="C4654" s="1" t="s">
        <v>5356</v>
      </c>
      <c r="F4654" s="1" t="s">
        <v>26611</v>
      </c>
      <c r="G4654" s="1" t="s">
        <v>8513</v>
      </c>
      <c r="H4654" s="1" t="s">
        <v>9271</v>
      </c>
      <c r="I4654" s="1">
        <v>2006.0</v>
      </c>
      <c r="J4654" s="1" t="s">
        <v>8547</v>
      </c>
      <c r="K4654" s="1" t="s">
        <v>1044</v>
      </c>
      <c r="L4654" s="1" t="s">
        <v>19343</v>
      </c>
      <c r="M4654" s="1" t="s">
        <v>26612</v>
      </c>
    </row>
    <row r="4655">
      <c r="A4655" s="1" t="s">
        <v>26613</v>
      </c>
      <c r="B4655" s="1" t="s">
        <v>7</v>
      </c>
      <c r="C4655" s="1" t="s">
        <v>5357</v>
      </c>
      <c r="F4655" s="1" t="s">
        <v>26614</v>
      </c>
      <c r="G4655" s="1" t="s">
        <v>8638</v>
      </c>
      <c r="H4655" s="1" t="s">
        <v>10051</v>
      </c>
      <c r="I4655" s="1">
        <v>2002.0</v>
      </c>
      <c r="J4655" s="1" t="s">
        <v>8547</v>
      </c>
      <c r="K4655" s="1" t="s">
        <v>526</v>
      </c>
      <c r="L4655" s="1" t="s">
        <v>12946</v>
      </c>
      <c r="M4655" s="1" t="s">
        <v>26615</v>
      </c>
    </row>
    <row r="4656">
      <c r="A4656" s="1" t="s">
        <v>26616</v>
      </c>
      <c r="B4656" s="1" t="s">
        <v>7</v>
      </c>
      <c r="C4656" s="1" t="s">
        <v>5358</v>
      </c>
      <c r="F4656" s="1" t="s">
        <v>26617</v>
      </c>
      <c r="G4656" s="1" t="s">
        <v>8655</v>
      </c>
      <c r="H4656" s="1" t="s">
        <v>9075</v>
      </c>
      <c r="I4656" s="1">
        <v>2019.0</v>
      </c>
      <c r="J4656" s="1" t="s">
        <v>8547</v>
      </c>
      <c r="K4656" s="1" t="s">
        <v>536</v>
      </c>
      <c r="L4656" s="1" t="s">
        <v>8836</v>
      </c>
      <c r="M4656" s="1" t="s">
        <v>26618</v>
      </c>
    </row>
    <row r="4657">
      <c r="A4657" s="1" t="s">
        <v>26619</v>
      </c>
      <c r="B4657" s="1" t="s">
        <v>7</v>
      </c>
      <c r="C4657" s="1" t="s">
        <v>5359</v>
      </c>
      <c r="F4657" s="1" t="s">
        <v>26620</v>
      </c>
      <c r="G4657" s="1" t="s">
        <v>8513</v>
      </c>
      <c r="H4657" s="1" t="s">
        <v>10536</v>
      </c>
      <c r="I4657" s="1">
        <v>2018.0</v>
      </c>
      <c r="J4657" s="1" t="s">
        <v>8613</v>
      </c>
      <c r="K4657" s="1" t="s">
        <v>536</v>
      </c>
      <c r="L4657" s="1" t="s">
        <v>8796</v>
      </c>
      <c r="M4657" s="1" t="s">
        <v>26621</v>
      </c>
    </row>
    <row r="4658">
      <c r="A4658" s="1" t="s">
        <v>26622</v>
      </c>
      <c r="B4658" s="1" t="s">
        <v>6</v>
      </c>
      <c r="C4658" s="1" t="s">
        <v>5360</v>
      </c>
      <c r="D4658" s="1"/>
      <c r="E4658" s="1" t="s">
        <v>26623</v>
      </c>
      <c r="F4658" s="1" t="s">
        <v>26624</v>
      </c>
      <c r="G4658" s="1" t="s">
        <v>8575</v>
      </c>
      <c r="H4658" s="1" t="s">
        <v>9802</v>
      </c>
      <c r="I4658" s="1">
        <v>2020.0</v>
      </c>
      <c r="J4658" s="1" t="s">
        <v>8680</v>
      </c>
      <c r="K4658" s="1" t="s">
        <v>694</v>
      </c>
      <c r="L4658" s="1" t="s">
        <v>10361</v>
      </c>
      <c r="M4658" s="1" t="s">
        <v>26625</v>
      </c>
    </row>
    <row r="4659">
      <c r="A4659" s="1" t="s">
        <v>26626</v>
      </c>
      <c r="B4659" s="1" t="s">
        <v>7</v>
      </c>
      <c r="C4659" s="1" t="s">
        <v>5361</v>
      </c>
      <c r="F4659" s="1" t="s">
        <v>26627</v>
      </c>
      <c r="G4659" s="1" t="s">
        <v>8638</v>
      </c>
      <c r="H4659" s="1" t="s">
        <v>21474</v>
      </c>
      <c r="I4659" s="1">
        <v>2015.0</v>
      </c>
      <c r="J4659" s="1" t="s">
        <v>8547</v>
      </c>
      <c r="K4659" s="1" t="s">
        <v>536</v>
      </c>
      <c r="L4659" s="1" t="s">
        <v>10299</v>
      </c>
      <c r="M4659" s="1" t="s">
        <v>26628</v>
      </c>
    </row>
    <row r="4660">
      <c r="A4660" s="1" t="s">
        <v>26629</v>
      </c>
      <c r="B4660" s="1" t="s">
        <v>6</v>
      </c>
      <c r="C4660" s="1" t="s">
        <v>5362</v>
      </c>
      <c r="D4660" s="1"/>
      <c r="E4660" s="1" t="s">
        <v>8738</v>
      </c>
      <c r="F4660" s="1" t="s">
        <v>26630</v>
      </c>
      <c r="G4660" s="1" t="s">
        <v>8527</v>
      </c>
      <c r="H4660" s="1" t="s">
        <v>11626</v>
      </c>
      <c r="I4660" s="1">
        <v>2020.0</v>
      </c>
      <c r="J4660" s="1" t="s">
        <v>8493</v>
      </c>
      <c r="K4660" s="1" t="s">
        <v>580</v>
      </c>
      <c r="L4660" s="1" t="s">
        <v>8681</v>
      </c>
      <c r="M4660" s="1" t="s">
        <v>26631</v>
      </c>
    </row>
    <row r="4661">
      <c r="A4661" s="1" t="s">
        <v>26632</v>
      </c>
      <c r="B4661" s="1" t="s">
        <v>6</v>
      </c>
      <c r="C4661" s="1" t="s">
        <v>5363</v>
      </c>
      <c r="D4661" s="1"/>
      <c r="E4661" s="1" t="s">
        <v>26633</v>
      </c>
      <c r="F4661" s="1" t="s">
        <v>26634</v>
      </c>
      <c r="G4661" s="1" t="s">
        <v>8513</v>
      </c>
      <c r="H4661" s="1" t="s">
        <v>10268</v>
      </c>
      <c r="I4661" s="1">
        <v>2019.0</v>
      </c>
      <c r="J4661" s="1" t="s">
        <v>8493</v>
      </c>
      <c r="K4661" s="1" t="s">
        <v>597</v>
      </c>
      <c r="L4661" s="1" t="s">
        <v>9180</v>
      </c>
      <c r="M4661" s="1" t="s">
        <v>26635</v>
      </c>
    </row>
    <row r="4662">
      <c r="A4662" s="1" t="s">
        <v>26636</v>
      </c>
      <c r="B4662" s="1" t="s">
        <v>6</v>
      </c>
      <c r="C4662" s="1" t="s">
        <v>5364</v>
      </c>
      <c r="D4662" s="1"/>
      <c r="E4662" s="1" t="s">
        <v>26637</v>
      </c>
      <c r="F4662" s="1" t="s">
        <v>26638</v>
      </c>
      <c r="G4662" s="1" t="s">
        <v>26639</v>
      </c>
      <c r="H4662" s="1" t="s">
        <v>9851</v>
      </c>
      <c r="I4662" s="1">
        <v>2013.0</v>
      </c>
      <c r="J4662" s="1" t="s">
        <v>8507</v>
      </c>
      <c r="K4662" s="1" t="s">
        <v>580</v>
      </c>
      <c r="L4662" s="1" t="s">
        <v>26640</v>
      </c>
      <c r="M4662" s="1" t="s">
        <v>26641</v>
      </c>
    </row>
    <row r="4663">
      <c r="A4663" s="1" t="s">
        <v>26642</v>
      </c>
      <c r="B4663" s="1" t="s">
        <v>6</v>
      </c>
      <c r="C4663" s="1" t="s">
        <v>5365</v>
      </c>
      <c r="D4663" s="1"/>
      <c r="E4663" s="1" t="s">
        <v>26643</v>
      </c>
      <c r="F4663" s="1" t="s">
        <v>26644</v>
      </c>
      <c r="G4663" s="1" t="s">
        <v>8513</v>
      </c>
      <c r="H4663" s="1" t="s">
        <v>9921</v>
      </c>
      <c r="I4663" s="1">
        <v>2018.0</v>
      </c>
      <c r="J4663" s="1" t="s">
        <v>8547</v>
      </c>
      <c r="K4663" s="1" t="s">
        <v>894</v>
      </c>
      <c r="L4663" s="1" t="s">
        <v>9494</v>
      </c>
      <c r="M4663" s="1" t="s">
        <v>26645</v>
      </c>
    </row>
    <row r="4664">
      <c r="A4664" s="1" t="s">
        <v>26646</v>
      </c>
      <c r="B4664" s="1" t="s">
        <v>6</v>
      </c>
      <c r="C4664" s="1" t="s">
        <v>5366</v>
      </c>
      <c r="D4664" s="1"/>
      <c r="E4664" s="1" t="s">
        <v>26647</v>
      </c>
      <c r="F4664" s="1" t="s">
        <v>26648</v>
      </c>
      <c r="G4664" s="1" t="s">
        <v>26649</v>
      </c>
      <c r="H4664" s="1" t="s">
        <v>9869</v>
      </c>
      <c r="I4664" s="1">
        <v>2015.0</v>
      </c>
      <c r="J4664" s="1" t="s">
        <v>8493</v>
      </c>
      <c r="K4664" s="1" t="s">
        <v>809</v>
      </c>
      <c r="L4664" s="1" t="s">
        <v>8663</v>
      </c>
      <c r="M4664" s="1" t="s">
        <v>26650</v>
      </c>
    </row>
    <row r="4665">
      <c r="A4665" s="1" t="s">
        <v>26651</v>
      </c>
      <c r="B4665" s="1" t="s">
        <v>6</v>
      </c>
      <c r="C4665" s="1" t="s">
        <v>5367</v>
      </c>
      <c r="D4665" s="1"/>
      <c r="E4665" s="1" t="s">
        <v>26652</v>
      </c>
      <c r="F4665" s="1" t="s">
        <v>26653</v>
      </c>
      <c r="G4665" s="1" t="s">
        <v>8513</v>
      </c>
      <c r="H4665" s="1" t="s">
        <v>8589</v>
      </c>
      <c r="I4665" s="1">
        <v>2006.0</v>
      </c>
      <c r="J4665" s="1" t="s">
        <v>9260</v>
      </c>
      <c r="K4665" s="1" t="s">
        <v>694</v>
      </c>
      <c r="L4665" s="1" t="s">
        <v>9104</v>
      </c>
      <c r="M4665" s="1" t="s">
        <v>26654</v>
      </c>
    </row>
    <row r="4666">
      <c r="A4666" s="1" t="s">
        <v>26655</v>
      </c>
      <c r="B4666" s="1" t="s">
        <v>6</v>
      </c>
      <c r="C4666" s="1" t="s">
        <v>5368</v>
      </c>
      <c r="D4666" s="1"/>
      <c r="E4666" s="1" t="s">
        <v>26656</v>
      </c>
      <c r="F4666" s="1" t="s">
        <v>26657</v>
      </c>
      <c r="G4666" s="1" t="s">
        <v>8513</v>
      </c>
      <c r="H4666" s="1" t="s">
        <v>9698</v>
      </c>
      <c r="I4666" s="1">
        <v>2016.0</v>
      </c>
      <c r="J4666" s="1" t="s">
        <v>8493</v>
      </c>
      <c r="K4666" s="1" t="s">
        <v>573</v>
      </c>
      <c r="L4666" s="1" t="s">
        <v>26658</v>
      </c>
      <c r="M4666" s="1" t="s">
        <v>26659</v>
      </c>
    </row>
    <row r="4667">
      <c r="A4667" s="1" t="s">
        <v>26660</v>
      </c>
      <c r="B4667" s="1" t="s">
        <v>6</v>
      </c>
      <c r="C4667" s="1" t="s">
        <v>5369</v>
      </c>
      <c r="D4667" s="1"/>
      <c r="E4667" s="1" t="s">
        <v>26661</v>
      </c>
      <c r="F4667" s="1" t="s">
        <v>26662</v>
      </c>
      <c r="G4667" s="1" t="s">
        <v>8491</v>
      </c>
      <c r="H4667" s="1" t="s">
        <v>16474</v>
      </c>
      <c r="I4667" s="1">
        <v>2015.0</v>
      </c>
      <c r="J4667" s="1" t="s">
        <v>8493</v>
      </c>
      <c r="K4667" s="1" t="s">
        <v>576</v>
      </c>
      <c r="L4667" s="1" t="s">
        <v>8873</v>
      </c>
      <c r="M4667" s="1" t="s">
        <v>26663</v>
      </c>
    </row>
    <row r="4668">
      <c r="A4668" s="1" t="s">
        <v>26664</v>
      </c>
      <c r="B4668" s="1" t="s">
        <v>6</v>
      </c>
      <c r="C4668" s="1" t="s">
        <v>5370</v>
      </c>
      <c r="D4668" s="1"/>
      <c r="E4668" s="1" t="s">
        <v>26665</v>
      </c>
      <c r="F4668" s="1" t="s">
        <v>26666</v>
      </c>
      <c r="G4668" s="1" t="s">
        <v>8513</v>
      </c>
      <c r="H4668" s="1" t="s">
        <v>9584</v>
      </c>
      <c r="I4668" s="1">
        <v>2020.0</v>
      </c>
      <c r="J4668" s="1" t="s">
        <v>8680</v>
      </c>
      <c r="K4668" s="1" t="s">
        <v>700</v>
      </c>
      <c r="L4668" s="1" t="s">
        <v>9473</v>
      </c>
      <c r="M4668" s="1" t="s">
        <v>26667</v>
      </c>
    </row>
    <row r="4669">
      <c r="A4669" s="1" t="s">
        <v>26668</v>
      </c>
      <c r="B4669" s="1" t="s">
        <v>6</v>
      </c>
      <c r="C4669" s="1" t="s">
        <v>5371</v>
      </c>
      <c r="D4669" s="1"/>
      <c r="E4669" s="1" t="s">
        <v>26669</v>
      </c>
      <c r="F4669" s="1" t="s">
        <v>26670</v>
      </c>
      <c r="G4669" s="1" t="s">
        <v>8655</v>
      </c>
      <c r="H4669" s="1" t="s">
        <v>9292</v>
      </c>
      <c r="I4669" s="1">
        <v>2016.0</v>
      </c>
      <c r="J4669" s="1" t="s">
        <v>8645</v>
      </c>
      <c r="K4669" s="1" t="s">
        <v>761</v>
      </c>
      <c r="L4669" s="1" t="s">
        <v>8626</v>
      </c>
      <c r="M4669" s="1" t="s">
        <v>26671</v>
      </c>
    </row>
    <row r="4670">
      <c r="A4670" s="1" t="s">
        <v>26672</v>
      </c>
      <c r="B4670" s="1" t="s">
        <v>7</v>
      </c>
      <c r="C4670" s="1" t="s">
        <v>5372</v>
      </c>
      <c r="F4670" s="1" t="s">
        <v>26673</v>
      </c>
      <c r="G4670" s="1" t="s">
        <v>8611</v>
      </c>
      <c r="H4670" s="1" t="s">
        <v>8882</v>
      </c>
      <c r="I4670" s="1">
        <v>2016.0</v>
      </c>
      <c r="J4670" s="1" t="s">
        <v>8547</v>
      </c>
      <c r="K4670" s="1" t="s">
        <v>536</v>
      </c>
      <c r="L4670" s="1" t="s">
        <v>8957</v>
      </c>
      <c r="M4670" s="1" t="s">
        <v>26674</v>
      </c>
    </row>
    <row r="4671">
      <c r="A4671" s="1" t="s">
        <v>26675</v>
      </c>
      <c r="B4671" s="1" t="s">
        <v>6</v>
      </c>
      <c r="C4671" s="1" t="s">
        <v>5373</v>
      </c>
      <c r="D4671" s="1"/>
      <c r="E4671" s="1" t="s">
        <v>26676</v>
      </c>
      <c r="F4671" s="1" t="s">
        <v>26677</v>
      </c>
      <c r="G4671" s="1" t="s">
        <v>9282</v>
      </c>
      <c r="H4671" s="1" t="s">
        <v>16957</v>
      </c>
      <c r="I4671" s="1">
        <v>2016.0</v>
      </c>
      <c r="J4671" s="1" t="s">
        <v>8493</v>
      </c>
      <c r="K4671" s="1" t="s">
        <v>559</v>
      </c>
      <c r="L4671" s="1" t="s">
        <v>8873</v>
      </c>
      <c r="M4671" s="1" t="s">
        <v>26678</v>
      </c>
    </row>
    <row r="4672">
      <c r="A4672" s="1" t="s">
        <v>26679</v>
      </c>
      <c r="B4672" s="1" t="s">
        <v>6</v>
      </c>
      <c r="C4672" s="1" t="s">
        <v>5374</v>
      </c>
      <c r="D4672" s="1"/>
      <c r="E4672" s="1" t="s">
        <v>25968</v>
      </c>
      <c r="H4672" s="1" t="s">
        <v>10212</v>
      </c>
      <c r="I4672" s="1">
        <v>2018.0</v>
      </c>
      <c r="J4672" s="1" t="s">
        <v>8493</v>
      </c>
      <c r="K4672" s="1" t="s">
        <v>528</v>
      </c>
      <c r="L4672" s="1" t="s">
        <v>8646</v>
      </c>
      <c r="M4672" s="1" t="s">
        <v>26680</v>
      </c>
    </row>
    <row r="4673">
      <c r="A4673" s="1" t="s">
        <v>26681</v>
      </c>
      <c r="B4673" s="1" t="s">
        <v>7</v>
      </c>
      <c r="C4673" s="1" t="s">
        <v>5375</v>
      </c>
      <c r="F4673" s="1" t="s">
        <v>26682</v>
      </c>
      <c r="G4673" s="1" t="s">
        <v>8611</v>
      </c>
      <c r="H4673" s="1" t="s">
        <v>10022</v>
      </c>
      <c r="I4673" s="1">
        <v>2012.0</v>
      </c>
      <c r="J4673" s="1" t="s">
        <v>8613</v>
      </c>
      <c r="K4673" s="1" t="s">
        <v>536</v>
      </c>
      <c r="L4673" s="1" t="s">
        <v>15343</v>
      </c>
      <c r="M4673" s="1" t="s">
        <v>26683</v>
      </c>
    </row>
    <row r="4674">
      <c r="A4674" s="1" t="s">
        <v>26684</v>
      </c>
      <c r="B4674" s="1" t="s">
        <v>7</v>
      </c>
      <c r="C4674" s="1" t="s">
        <v>5376</v>
      </c>
      <c r="F4674" s="1" t="s">
        <v>26685</v>
      </c>
      <c r="G4674" s="1" t="s">
        <v>8655</v>
      </c>
      <c r="H4674" s="1" t="s">
        <v>12430</v>
      </c>
      <c r="I4674" s="1">
        <v>2012.0</v>
      </c>
      <c r="J4674" s="1" t="s">
        <v>8613</v>
      </c>
      <c r="K4674" s="1" t="s">
        <v>536</v>
      </c>
      <c r="L4674" s="1" t="s">
        <v>8836</v>
      </c>
      <c r="M4674" s="1" t="s">
        <v>26686</v>
      </c>
    </row>
    <row r="4675">
      <c r="A4675" s="1" t="s">
        <v>26687</v>
      </c>
      <c r="B4675" s="1" t="s">
        <v>6</v>
      </c>
      <c r="C4675" s="1" t="s">
        <v>5377</v>
      </c>
      <c r="D4675" s="1"/>
      <c r="E4675" s="1" t="s">
        <v>26676</v>
      </c>
      <c r="F4675" s="1" t="s">
        <v>26688</v>
      </c>
      <c r="G4675" s="1" t="s">
        <v>26689</v>
      </c>
      <c r="H4675" s="1" t="s">
        <v>13564</v>
      </c>
      <c r="I4675" s="1">
        <v>2018.0</v>
      </c>
      <c r="J4675" s="1" t="s">
        <v>8493</v>
      </c>
      <c r="K4675" s="1" t="s">
        <v>1166</v>
      </c>
      <c r="L4675" s="1" t="s">
        <v>8873</v>
      </c>
      <c r="M4675" s="1" t="s">
        <v>26690</v>
      </c>
    </row>
    <row r="4676">
      <c r="A4676" s="1" t="s">
        <v>26691</v>
      </c>
      <c r="B4676" s="1" t="s">
        <v>6</v>
      </c>
      <c r="C4676" s="1" t="s">
        <v>5378</v>
      </c>
      <c r="D4676" s="1"/>
      <c r="E4676" s="1" t="s">
        <v>26692</v>
      </c>
      <c r="F4676" s="1" t="s">
        <v>26693</v>
      </c>
      <c r="G4676" s="1" t="s">
        <v>8513</v>
      </c>
      <c r="H4676" s="1" t="s">
        <v>24651</v>
      </c>
      <c r="I4676" s="1">
        <v>2016.0</v>
      </c>
      <c r="J4676" s="1" t="s">
        <v>8493</v>
      </c>
      <c r="K4676" s="1" t="s">
        <v>552</v>
      </c>
      <c r="L4676" s="1" t="s">
        <v>8607</v>
      </c>
      <c r="M4676" s="1" t="s">
        <v>26694</v>
      </c>
    </row>
    <row r="4677">
      <c r="A4677" s="1" t="s">
        <v>26695</v>
      </c>
      <c r="B4677" s="1" t="s">
        <v>6</v>
      </c>
      <c r="C4677" s="1" t="s">
        <v>5379</v>
      </c>
      <c r="D4677" s="1"/>
      <c r="E4677" s="1" t="s">
        <v>26696</v>
      </c>
      <c r="F4677" s="1" t="s">
        <v>26697</v>
      </c>
      <c r="G4677" s="1" t="s">
        <v>9478</v>
      </c>
      <c r="H4677" s="1" t="s">
        <v>12535</v>
      </c>
      <c r="I4677" s="1">
        <v>1984.0</v>
      </c>
      <c r="J4677" s="1" t="s">
        <v>8493</v>
      </c>
      <c r="K4677" s="1" t="s">
        <v>694</v>
      </c>
      <c r="L4677" s="1" t="s">
        <v>8873</v>
      </c>
      <c r="M4677" s="1" t="s">
        <v>26698</v>
      </c>
    </row>
    <row r="4678">
      <c r="A4678" s="1" t="s">
        <v>26699</v>
      </c>
      <c r="B4678" s="1" t="s">
        <v>6</v>
      </c>
      <c r="C4678" s="1" t="s">
        <v>5380</v>
      </c>
      <c r="D4678" s="1"/>
      <c r="E4678" s="1" t="s">
        <v>26700</v>
      </c>
      <c r="F4678" s="1" t="s">
        <v>8865</v>
      </c>
      <c r="G4678" s="1" t="s">
        <v>8513</v>
      </c>
      <c r="H4678" s="1" t="s">
        <v>14935</v>
      </c>
      <c r="I4678" s="1">
        <v>2019.0</v>
      </c>
      <c r="J4678" s="1" t="s">
        <v>8613</v>
      </c>
      <c r="K4678" s="1" t="s">
        <v>1122</v>
      </c>
      <c r="L4678" s="1" t="s">
        <v>8646</v>
      </c>
      <c r="M4678" s="1" t="s">
        <v>26701</v>
      </c>
    </row>
    <row r="4679">
      <c r="A4679" s="1" t="s">
        <v>26702</v>
      </c>
      <c r="B4679" s="1" t="s">
        <v>7</v>
      </c>
      <c r="C4679" s="1" t="s">
        <v>5381</v>
      </c>
      <c r="F4679" s="1" t="s">
        <v>26703</v>
      </c>
      <c r="G4679" s="1" t="s">
        <v>8513</v>
      </c>
      <c r="H4679" s="1" t="s">
        <v>8912</v>
      </c>
      <c r="I4679" s="1">
        <v>2019.0</v>
      </c>
      <c r="J4679" s="1" t="s">
        <v>8493</v>
      </c>
      <c r="K4679" s="1" t="s">
        <v>2108</v>
      </c>
      <c r="L4679" s="1" t="s">
        <v>10273</v>
      </c>
      <c r="M4679" s="1" t="s">
        <v>26704</v>
      </c>
    </row>
    <row r="4680">
      <c r="A4680" s="1" t="s">
        <v>26705</v>
      </c>
      <c r="B4680" s="1" t="s">
        <v>6</v>
      </c>
      <c r="C4680" s="1" t="s">
        <v>5382</v>
      </c>
      <c r="D4680" s="1"/>
      <c r="E4680" s="1" t="s">
        <v>26706</v>
      </c>
      <c r="F4680" s="1" t="s">
        <v>26707</v>
      </c>
      <c r="G4680" s="1" t="s">
        <v>26708</v>
      </c>
      <c r="H4680" s="1" t="s">
        <v>9162</v>
      </c>
      <c r="I4680" s="1">
        <v>2017.0</v>
      </c>
      <c r="J4680" s="1" t="s">
        <v>8547</v>
      </c>
      <c r="K4680" s="1" t="s">
        <v>538</v>
      </c>
      <c r="L4680" s="1" t="s">
        <v>11530</v>
      </c>
      <c r="M4680" s="1" t="s">
        <v>26709</v>
      </c>
    </row>
    <row r="4681">
      <c r="A4681" s="1" t="s">
        <v>26710</v>
      </c>
      <c r="B4681" s="1" t="s">
        <v>7</v>
      </c>
      <c r="C4681" s="1" t="s">
        <v>5383</v>
      </c>
      <c r="F4681" s="1" t="s">
        <v>26711</v>
      </c>
      <c r="H4681" s="1" t="s">
        <v>17517</v>
      </c>
      <c r="I4681" s="1">
        <v>2018.0</v>
      </c>
      <c r="J4681" s="1" t="s">
        <v>8493</v>
      </c>
      <c r="K4681" s="1" t="s">
        <v>536</v>
      </c>
      <c r="L4681" s="1" t="s">
        <v>8565</v>
      </c>
      <c r="M4681" s="1" t="s">
        <v>26712</v>
      </c>
    </row>
    <row r="4682">
      <c r="A4682" s="1" t="s">
        <v>26713</v>
      </c>
      <c r="B4682" s="1" t="s">
        <v>6</v>
      </c>
      <c r="C4682" s="1" t="s">
        <v>5384</v>
      </c>
      <c r="D4682" s="1"/>
      <c r="E4682" s="1" t="s">
        <v>23204</v>
      </c>
      <c r="F4682" s="1" t="s">
        <v>26714</v>
      </c>
      <c r="G4682" s="1" t="s">
        <v>9545</v>
      </c>
      <c r="H4682" s="1" t="s">
        <v>10510</v>
      </c>
      <c r="I4682" s="1">
        <v>2016.0</v>
      </c>
      <c r="J4682" s="1" t="s">
        <v>8493</v>
      </c>
      <c r="K4682" s="1" t="s">
        <v>602</v>
      </c>
      <c r="L4682" s="1" t="s">
        <v>8620</v>
      </c>
      <c r="M4682" s="1" t="s">
        <v>26715</v>
      </c>
    </row>
    <row r="4683">
      <c r="A4683" s="1" t="s">
        <v>26716</v>
      </c>
      <c r="B4683" s="1" t="s">
        <v>6</v>
      </c>
      <c r="C4683" s="1" t="s">
        <v>5385</v>
      </c>
      <c r="D4683" s="1"/>
      <c r="E4683" s="1" t="s">
        <v>26717</v>
      </c>
      <c r="F4683" s="1" t="s">
        <v>26718</v>
      </c>
      <c r="G4683" s="1" t="s">
        <v>8513</v>
      </c>
      <c r="H4683" s="1" t="s">
        <v>10298</v>
      </c>
      <c r="I4683" s="1">
        <v>2016.0</v>
      </c>
      <c r="J4683" s="1" t="s">
        <v>8547</v>
      </c>
      <c r="K4683" s="1" t="s">
        <v>561</v>
      </c>
      <c r="L4683" s="1" t="s">
        <v>9002</v>
      </c>
      <c r="M4683" s="1" t="s">
        <v>26719</v>
      </c>
    </row>
    <row r="4684">
      <c r="A4684" s="1" t="s">
        <v>26720</v>
      </c>
      <c r="B4684" s="1" t="s">
        <v>6</v>
      </c>
      <c r="C4684" s="1" t="s">
        <v>5386</v>
      </c>
      <c r="D4684" s="1"/>
      <c r="E4684" s="1" t="s">
        <v>16664</v>
      </c>
      <c r="F4684" s="1" t="s">
        <v>26721</v>
      </c>
      <c r="G4684" s="1" t="s">
        <v>8527</v>
      </c>
      <c r="H4684" s="1" t="s">
        <v>12474</v>
      </c>
      <c r="I4684" s="1">
        <v>2005.0</v>
      </c>
      <c r="J4684" s="1" t="s">
        <v>8547</v>
      </c>
      <c r="K4684" s="1" t="s">
        <v>584</v>
      </c>
      <c r="L4684" s="1" t="s">
        <v>8992</v>
      </c>
      <c r="M4684" s="1" t="s">
        <v>26722</v>
      </c>
    </row>
    <row r="4685">
      <c r="A4685" s="1" t="s">
        <v>26723</v>
      </c>
      <c r="B4685" s="1" t="s">
        <v>7</v>
      </c>
      <c r="C4685" s="1" t="s">
        <v>5387</v>
      </c>
      <c r="D4685" s="1"/>
      <c r="E4685" s="1" t="s">
        <v>26724</v>
      </c>
      <c r="G4685" s="1" t="s">
        <v>8513</v>
      </c>
      <c r="H4685" s="1" t="s">
        <v>17660</v>
      </c>
      <c r="I4685" s="1">
        <v>2018.0</v>
      </c>
      <c r="J4685" s="1" t="s">
        <v>8613</v>
      </c>
      <c r="K4685" s="1" t="s">
        <v>628</v>
      </c>
      <c r="L4685" s="1" t="s">
        <v>9208</v>
      </c>
      <c r="M4685" s="1" t="s">
        <v>26725</v>
      </c>
    </row>
    <row r="4686">
      <c r="A4686" s="1" t="s">
        <v>26726</v>
      </c>
      <c r="B4686" s="1" t="s">
        <v>6</v>
      </c>
      <c r="C4686" s="1" t="s">
        <v>5388</v>
      </c>
      <c r="D4686" s="1"/>
      <c r="E4686" s="1" t="s">
        <v>26727</v>
      </c>
      <c r="F4686" s="1" t="s">
        <v>26728</v>
      </c>
      <c r="G4686" s="1" t="s">
        <v>8545</v>
      </c>
      <c r="H4686" s="1" t="s">
        <v>12097</v>
      </c>
      <c r="I4686" s="1">
        <v>2017.0</v>
      </c>
      <c r="J4686" s="1" t="s">
        <v>8547</v>
      </c>
      <c r="K4686" s="1" t="s">
        <v>737</v>
      </c>
      <c r="L4686" s="1" t="s">
        <v>8709</v>
      </c>
      <c r="M4686" s="1" t="s">
        <v>26729</v>
      </c>
    </row>
    <row r="4687">
      <c r="A4687" s="1" t="s">
        <v>26730</v>
      </c>
      <c r="B4687" s="1" t="s">
        <v>7</v>
      </c>
      <c r="C4687" s="1" t="s">
        <v>5389</v>
      </c>
      <c r="G4687" s="1" t="s">
        <v>8777</v>
      </c>
      <c r="H4687" s="1" t="s">
        <v>24126</v>
      </c>
      <c r="I4687" s="1">
        <v>2011.0</v>
      </c>
      <c r="J4687" s="1" t="s">
        <v>8807</v>
      </c>
      <c r="K4687" s="1" t="s">
        <v>536</v>
      </c>
      <c r="L4687" s="1" t="s">
        <v>9093</v>
      </c>
      <c r="M4687" s="1" t="s">
        <v>26731</v>
      </c>
    </row>
    <row r="4688">
      <c r="A4688" s="1" t="s">
        <v>26732</v>
      </c>
      <c r="B4688" s="1" t="s">
        <v>7</v>
      </c>
      <c r="C4688" s="1" t="s">
        <v>5390</v>
      </c>
      <c r="F4688" s="1" t="s">
        <v>26733</v>
      </c>
      <c r="G4688" s="1" t="s">
        <v>8777</v>
      </c>
      <c r="H4688" s="1" t="s">
        <v>8606</v>
      </c>
      <c r="I4688" s="1">
        <v>2019.0</v>
      </c>
      <c r="J4688" s="1" t="s">
        <v>8493</v>
      </c>
      <c r="K4688" s="1" t="s">
        <v>536</v>
      </c>
      <c r="L4688" s="1" t="s">
        <v>8529</v>
      </c>
      <c r="M4688" s="1" t="s">
        <v>26734</v>
      </c>
    </row>
    <row r="4689">
      <c r="A4689" s="1" t="s">
        <v>26735</v>
      </c>
      <c r="B4689" s="1" t="s">
        <v>6</v>
      </c>
      <c r="C4689" s="1" t="s">
        <v>5391</v>
      </c>
      <c r="D4689" s="1"/>
      <c r="E4689" s="1" t="s">
        <v>26736</v>
      </c>
      <c r="F4689" s="1" t="s">
        <v>26737</v>
      </c>
      <c r="G4689" s="1" t="s">
        <v>8513</v>
      </c>
      <c r="H4689" s="1" t="s">
        <v>21972</v>
      </c>
      <c r="I4689" s="1">
        <v>2016.0</v>
      </c>
      <c r="J4689" s="1" t="s">
        <v>8493</v>
      </c>
      <c r="K4689" s="1" t="s">
        <v>597</v>
      </c>
      <c r="L4689" s="1" t="s">
        <v>8607</v>
      </c>
      <c r="M4689" s="1" t="s">
        <v>26738</v>
      </c>
    </row>
    <row r="4690">
      <c r="A4690" s="1" t="s">
        <v>26739</v>
      </c>
      <c r="B4690" s="1" t="s">
        <v>6</v>
      </c>
      <c r="C4690" s="1" t="s">
        <v>5392</v>
      </c>
      <c r="G4690" s="1" t="s">
        <v>9367</v>
      </c>
      <c r="H4690" s="1" t="s">
        <v>11332</v>
      </c>
      <c r="I4690" s="1">
        <v>2019.0</v>
      </c>
      <c r="J4690" s="1" t="s">
        <v>8507</v>
      </c>
      <c r="K4690" s="1" t="s">
        <v>620</v>
      </c>
      <c r="L4690" s="1" t="s">
        <v>8691</v>
      </c>
      <c r="M4690" s="1" t="s">
        <v>26740</v>
      </c>
    </row>
    <row r="4691">
      <c r="A4691" s="1" t="s">
        <v>26741</v>
      </c>
      <c r="B4691" s="1" t="s">
        <v>6</v>
      </c>
      <c r="C4691" s="1" t="s">
        <v>5393</v>
      </c>
      <c r="D4691" s="1"/>
      <c r="E4691" s="1" t="s">
        <v>26742</v>
      </c>
      <c r="F4691" s="1" t="s">
        <v>26743</v>
      </c>
      <c r="G4691" s="1" t="s">
        <v>26744</v>
      </c>
      <c r="H4691" s="1" t="s">
        <v>9646</v>
      </c>
      <c r="I4691" s="1">
        <v>2017.0</v>
      </c>
      <c r="J4691" s="1" t="s">
        <v>8493</v>
      </c>
      <c r="K4691" s="1" t="s">
        <v>700</v>
      </c>
      <c r="L4691" s="1" t="s">
        <v>8620</v>
      </c>
      <c r="M4691" s="1" t="s">
        <v>26745</v>
      </c>
    </row>
    <row r="4692">
      <c r="A4692" s="1" t="s">
        <v>26746</v>
      </c>
      <c r="B4692" s="1" t="s">
        <v>6</v>
      </c>
      <c r="C4692" s="1" t="s">
        <v>5394</v>
      </c>
      <c r="D4692" s="1"/>
      <c r="E4692" s="1" t="s">
        <v>26747</v>
      </c>
      <c r="F4692" s="1" t="s">
        <v>26747</v>
      </c>
      <c r="G4692" s="1" t="s">
        <v>8545</v>
      </c>
      <c r="H4692" s="1" t="s">
        <v>9472</v>
      </c>
      <c r="I4692" s="1">
        <v>2019.0</v>
      </c>
      <c r="J4692" s="1" t="s">
        <v>8493</v>
      </c>
      <c r="K4692" s="1" t="s">
        <v>546</v>
      </c>
      <c r="L4692" s="1" t="s">
        <v>8590</v>
      </c>
      <c r="M4692" s="1" t="s">
        <v>26748</v>
      </c>
    </row>
    <row r="4693">
      <c r="A4693" s="1" t="s">
        <v>26749</v>
      </c>
      <c r="B4693" s="1" t="s">
        <v>6</v>
      </c>
      <c r="C4693" s="1" t="s">
        <v>5395</v>
      </c>
      <c r="D4693" s="1"/>
      <c r="E4693" s="1" t="s">
        <v>26750</v>
      </c>
      <c r="F4693" s="1" t="s">
        <v>26751</v>
      </c>
      <c r="G4693" s="1" t="s">
        <v>8545</v>
      </c>
      <c r="H4693" s="1" t="s">
        <v>11337</v>
      </c>
      <c r="I4693" s="1">
        <v>2014.0</v>
      </c>
      <c r="J4693" s="1" t="s">
        <v>8613</v>
      </c>
      <c r="K4693" s="1" t="s">
        <v>894</v>
      </c>
      <c r="L4693" s="1" t="s">
        <v>8501</v>
      </c>
      <c r="M4693" s="1" t="s">
        <v>26752</v>
      </c>
    </row>
    <row r="4694">
      <c r="A4694" s="1" t="s">
        <v>26753</v>
      </c>
      <c r="B4694" s="1" t="s">
        <v>6</v>
      </c>
      <c r="C4694" s="1" t="s">
        <v>5396</v>
      </c>
      <c r="D4694" s="1"/>
      <c r="E4694" s="1" t="s">
        <v>26754</v>
      </c>
      <c r="F4694" s="1" t="s">
        <v>26755</v>
      </c>
      <c r="G4694" s="1" t="s">
        <v>8611</v>
      </c>
      <c r="H4694" s="1" t="s">
        <v>12646</v>
      </c>
      <c r="I4694" s="1">
        <v>2019.0</v>
      </c>
      <c r="J4694" s="1" t="s">
        <v>8493</v>
      </c>
      <c r="K4694" s="1" t="s">
        <v>528</v>
      </c>
      <c r="L4694" s="1" t="s">
        <v>8663</v>
      </c>
      <c r="M4694" s="1" t="s">
        <v>26756</v>
      </c>
    </row>
    <row r="4695">
      <c r="A4695" s="1" t="s">
        <v>26757</v>
      </c>
      <c r="B4695" s="1" t="s">
        <v>6</v>
      </c>
      <c r="C4695" s="1" t="s">
        <v>5397</v>
      </c>
      <c r="D4695" s="1"/>
      <c r="E4695" s="1" t="s">
        <v>26758</v>
      </c>
      <c r="F4695" s="1" t="s">
        <v>26759</v>
      </c>
      <c r="G4695" s="1" t="s">
        <v>26760</v>
      </c>
      <c r="H4695" s="1" t="s">
        <v>8535</v>
      </c>
      <c r="I4695" s="1">
        <v>2018.0</v>
      </c>
      <c r="J4695" s="1" t="s">
        <v>8515</v>
      </c>
      <c r="K4695" s="1" t="s">
        <v>580</v>
      </c>
      <c r="L4695" s="1" t="s">
        <v>8858</v>
      </c>
      <c r="M4695" s="1" t="s">
        <v>26761</v>
      </c>
    </row>
    <row r="4696">
      <c r="A4696" s="1" t="s">
        <v>26762</v>
      </c>
      <c r="B4696" s="1" t="s">
        <v>6</v>
      </c>
      <c r="C4696" s="1" t="s">
        <v>5398</v>
      </c>
      <c r="D4696" s="1"/>
      <c r="E4696" s="1" t="s">
        <v>26763</v>
      </c>
      <c r="F4696" s="1" t="s">
        <v>26764</v>
      </c>
      <c r="G4696" s="1" t="s">
        <v>8513</v>
      </c>
      <c r="H4696" s="1" t="s">
        <v>26765</v>
      </c>
      <c r="I4696" s="1">
        <v>2011.0</v>
      </c>
      <c r="J4696" s="1" t="s">
        <v>8507</v>
      </c>
      <c r="K4696" s="1" t="s">
        <v>580</v>
      </c>
      <c r="L4696" s="1" t="s">
        <v>8607</v>
      </c>
      <c r="M4696" s="1" t="s">
        <v>26766</v>
      </c>
    </row>
    <row r="4697">
      <c r="A4697" s="1" t="s">
        <v>26767</v>
      </c>
      <c r="B4697" s="1" t="s">
        <v>6</v>
      </c>
      <c r="C4697" s="1" t="s">
        <v>5399</v>
      </c>
      <c r="D4697" s="1"/>
      <c r="E4697" s="1" t="s">
        <v>26768</v>
      </c>
      <c r="F4697" s="1" t="s">
        <v>26769</v>
      </c>
      <c r="G4697" s="1" t="s">
        <v>8722</v>
      </c>
      <c r="H4697" s="1" t="s">
        <v>11219</v>
      </c>
      <c r="I4697" s="1">
        <v>2016.0</v>
      </c>
      <c r="J4697" s="1" t="s">
        <v>8493</v>
      </c>
      <c r="K4697" s="1" t="s">
        <v>673</v>
      </c>
      <c r="L4697" s="1" t="s">
        <v>8709</v>
      </c>
      <c r="M4697" s="1" t="s">
        <v>26770</v>
      </c>
    </row>
    <row r="4698">
      <c r="A4698" s="1" t="s">
        <v>26771</v>
      </c>
      <c r="B4698" s="1" t="s">
        <v>7</v>
      </c>
      <c r="C4698" s="1" t="s">
        <v>5400</v>
      </c>
      <c r="F4698" s="1" t="s">
        <v>10110</v>
      </c>
      <c r="G4698" s="1" t="s">
        <v>9304</v>
      </c>
      <c r="H4698" s="1" t="s">
        <v>10456</v>
      </c>
      <c r="I4698" s="1">
        <v>2019.0</v>
      </c>
      <c r="J4698" s="1" t="s">
        <v>8613</v>
      </c>
      <c r="K4698" s="1" t="s">
        <v>536</v>
      </c>
      <c r="L4698" s="1" t="s">
        <v>8796</v>
      </c>
      <c r="M4698" s="1" t="s">
        <v>26772</v>
      </c>
    </row>
    <row r="4699">
      <c r="A4699" s="1" t="s">
        <v>26773</v>
      </c>
      <c r="B4699" s="1" t="s">
        <v>6</v>
      </c>
      <c r="C4699" s="1" t="s">
        <v>5401</v>
      </c>
      <c r="F4699" s="1" t="s">
        <v>10110</v>
      </c>
      <c r="G4699" s="1" t="s">
        <v>8611</v>
      </c>
      <c r="H4699" s="1" t="s">
        <v>18238</v>
      </c>
      <c r="I4699" s="1">
        <v>2019.0</v>
      </c>
      <c r="J4699" s="1" t="s">
        <v>8680</v>
      </c>
      <c r="K4699" s="1" t="s">
        <v>929</v>
      </c>
      <c r="L4699" s="1" t="s">
        <v>8646</v>
      </c>
      <c r="M4699" s="1" t="s">
        <v>26774</v>
      </c>
    </row>
    <row r="4700">
      <c r="A4700" s="1" t="s">
        <v>26775</v>
      </c>
      <c r="B4700" s="1" t="s">
        <v>6</v>
      </c>
      <c r="C4700" s="1" t="s">
        <v>5402</v>
      </c>
      <c r="F4700" s="1" t="s">
        <v>26776</v>
      </c>
      <c r="G4700" s="1" t="s">
        <v>9530</v>
      </c>
      <c r="H4700" s="1" t="s">
        <v>10966</v>
      </c>
      <c r="I4700" s="1">
        <v>2017.0</v>
      </c>
      <c r="J4700" s="1" t="s">
        <v>8613</v>
      </c>
      <c r="K4700" s="1" t="s">
        <v>546</v>
      </c>
      <c r="L4700" s="1" t="s">
        <v>8709</v>
      </c>
      <c r="M4700" s="1" t="s">
        <v>26777</v>
      </c>
    </row>
    <row r="4701">
      <c r="A4701" s="1" t="s">
        <v>26778</v>
      </c>
      <c r="B4701" s="1" t="s">
        <v>6</v>
      </c>
      <c r="C4701" s="1" t="s">
        <v>5403</v>
      </c>
      <c r="D4701" s="1"/>
      <c r="E4701" s="1" t="s">
        <v>26779</v>
      </c>
      <c r="F4701" s="1" t="s">
        <v>26780</v>
      </c>
      <c r="G4701" s="1" t="s">
        <v>8513</v>
      </c>
      <c r="H4701" s="1" t="s">
        <v>18346</v>
      </c>
      <c r="I4701" s="1">
        <v>2017.0</v>
      </c>
      <c r="J4701" s="1" t="s">
        <v>8547</v>
      </c>
      <c r="K4701" s="1" t="s">
        <v>546</v>
      </c>
      <c r="L4701" s="1" t="s">
        <v>8759</v>
      </c>
      <c r="M4701" s="1" t="s">
        <v>26781</v>
      </c>
    </row>
    <row r="4702">
      <c r="A4702" s="1" t="s">
        <v>26782</v>
      </c>
      <c r="B4702" s="1" t="s">
        <v>7</v>
      </c>
      <c r="C4702" s="1" t="s">
        <v>5404</v>
      </c>
      <c r="D4702" s="1"/>
      <c r="E4702" s="1" t="s">
        <v>26783</v>
      </c>
      <c r="F4702" s="1" t="s">
        <v>26784</v>
      </c>
      <c r="G4702" s="1" t="s">
        <v>8638</v>
      </c>
      <c r="H4702" s="1" t="s">
        <v>11755</v>
      </c>
      <c r="I4702" s="1">
        <v>2006.0</v>
      </c>
      <c r="J4702" s="1" t="s">
        <v>8613</v>
      </c>
      <c r="K4702" s="1" t="s">
        <v>536</v>
      </c>
      <c r="L4702" s="1" t="s">
        <v>23480</v>
      </c>
      <c r="M4702" s="1" t="s">
        <v>26785</v>
      </c>
    </row>
    <row r="4703">
      <c r="A4703" s="1" t="s">
        <v>26786</v>
      </c>
      <c r="B4703" s="1" t="s">
        <v>6</v>
      </c>
      <c r="C4703" s="1" t="s">
        <v>5405</v>
      </c>
      <c r="D4703" s="1"/>
      <c r="E4703" s="1" t="s">
        <v>12262</v>
      </c>
      <c r="F4703" s="1" t="s">
        <v>26787</v>
      </c>
      <c r="G4703" s="1" t="s">
        <v>26788</v>
      </c>
      <c r="H4703" s="1" t="s">
        <v>12264</v>
      </c>
      <c r="I4703" s="1">
        <v>1991.0</v>
      </c>
      <c r="J4703" s="1" t="s">
        <v>8493</v>
      </c>
      <c r="K4703" s="1" t="s">
        <v>645</v>
      </c>
      <c r="L4703" s="1" t="s">
        <v>10386</v>
      </c>
      <c r="M4703" s="1" t="s">
        <v>26789</v>
      </c>
    </row>
    <row r="4704">
      <c r="A4704" s="1" t="s">
        <v>26790</v>
      </c>
      <c r="B4704" s="1" t="s">
        <v>6</v>
      </c>
      <c r="C4704" s="1" t="s">
        <v>5406</v>
      </c>
      <c r="D4704" s="1"/>
      <c r="E4704" s="1" t="s">
        <v>26791</v>
      </c>
      <c r="G4704" s="1" t="s">
        <v>8513</v>
      </c>
      <c r="H4704" s="1" t="s">
        <v>11663</v>
      </c>
      <c r="I4704" s="1">
        <v>2018.0</v>
      </c>
      <c r="J4704" s="1" t="s">
        <v>8613</v>
      </c>
      <c r="K4704" s="1" t="s">
        <v>2986</v>
      </c>
      <c r="L4704" s="1" t="s">
        <v>8646</v>
      </c>
      <c r="M4704" s="1" t="s">
        <v>26792</v>
      </c>
    </row>
    <row r="4705">
      <c r="A4705" s="1" t="s">
        <v>26793</v>
      </c>
      <c r="B4705" s="1" t="s">
        <v>6</v>
      </c>
      <c r="C4705" s="1" t="s">
        <v>5407</v>
      </c>
      <c r="D4705" s="1"/>
      <c r="E4705" s="1" t="s">
        <v>26794</v>
      </c>
      <c r="H4705" s="1" t="s">
        <v>18346</v>
      </c>
      <c r="I4705" s="1">
        <v>2017.0</v>
      </c>
      <c r="J4705" s="1" t="s">
        <v>8493</v>
      </c>
      <c r="K4705" s="1" t="s">
        <v>750</v>
      </c>
      <c r="L4705" s="1" t="s">
        <v>8663</v>
      </c>
      <c r="M4705" s="1" t="s">
        <v>26795</v>
      </c>
    </row>
    <row r="4706">
      <c r="A4706" s="1" t="s">
        <v>26796</v>
      </c>
      <c r="B4706" s="1" t="s">
        <v>7</v>
      </c>
      <c r="C4706" s="1" t="s">
        <v>5408</v>
      </c>
      <c r="G4706" s="1" t="s">
        <v>9223</v>
      </c>
      <c r="H4706" s="1" t="s">
        <v>15702</v>
      </c>
      <c r="I4706" s="1">
        <v>2015.0</v>
      </c>
      <c r="J4706" s="1" t="s">
        <v>8493</v>
      </c>
      <c r="K4706" s="1" t="s">
        <v>628</v>
      </c>
      <c r="L4706" s="1" t="s">
        <v>8650</v>
      </c>
      <c r="M4706" s="1" t="s">
        <v>26797</v>
      </c>
    </row>
    <row r="4707">
      <c r="A4707" s="1" t="s">
        <v>26798</v>
      </c>
      <c r="B4707" s="1" t="s">
        <v>7</v>
      </c>
      <c r="C4707" s="1" t="s">
        <v>5409</v>
      </c>
      <c r="F4707" s="1" t="s">
        <v>26799</v>
      </c>
      <c r="G4707" s="1" t="s">
        <v>8513</v>
      </c>
      <c r="H4707" s="1" t="s">
        <v>17644</v>
      </c>
      <c r="I4707" s="1">
        <v>2020.0</v>
      </c>
      <c r="J4707" s="1" t="s">
        <v>8493</v>
      </c>
      <c r="K4707" s="1" t="s">
        <v>536</v>
      </c>
      <c r="L4707" s="1" t="s">
        <v>26800</v>
      </c>
      <c r="M4707" s="1" t="s">
        <v>26801</v>
      </c>
    </row>
    <row r="4708">
      <c r="A4708" s="1" t="s">
        <v>26802</v>
      </c>
      <c r="B4708" s="1" t="s">
        <v>7</v>
      </c>
      <c r="C4708" s="1" t="s">
        <v>5410</v>
      </c>
      <c r="F4708" s="1" t="s">
        <v>26803</v>
      </c>
      <c r="G4708" s="1" t="s">
        <v>8513</v>
      </c>
      <c r="H4708" s="1" t="s">
        <v>18698</v>
      </c>
      <c r="I4708" s="1">
        <v>2017.0</v>
      </c>
      <c r="J4708" s="1" t="s">
        <v>8493</v>
      </c>
      <c r="K4708" s="1" t="s">
        <v>628</v>
      </c>
      <c r="L4708" s="1" t="s">
        <v>26804</v>
      </c>
      <c r="M4708" s="1" t="s">
        <v>26805</v>
      </c>
    </row>
    <row r="4709">
      <c r="A4709" s="1" t="s">
        <v>26806</v>
      </c>
      <c r="B4709" s="1" t="s">
        <v>6</v>
      </c>
      <c r="C4709" s="1" t="s">
        <v>5411</v>
      </c>
      <c r="D4709" s="1"/>
      <c r="E4709" s="1" t="s">
        <v>19503</v>
      </c>
      <c r="F4709" s="1" t="s">
        <v>26807</v>
      </c>
      <c r="G4709" s="1" t="s">
        <v>9367</v>
      </c>
      <c r="H4709" s="1" t="s">
        <v>10573</v>
      </c>
      <c r="I4709" s="1">
        <v>2018.0</v>
      </c>
      <c r="J4709" s="1" t="s">
        <v>8507</v>
      </c>
      <c r="K4709" s="1" t="s">
        <v>737</v>
      </c>
      <c r="L4709" s="1" t="s">
        <v>9174</v>
      </c>
      <c r="M4709" s="1" t="s">
        <v>26808</v>
      </c>
    </row>
    <row r="4710">
      <c r="A4710" s="1" t="s">
        <v>26809</v>
      </c>
      <c r="B4710" s="1" t="s">
        <v>6</v>
      </c>
      <c r="C4710" s="1" t="s">
        <v>5412</v>
      </c>
      <c r="D4710" s="1"/>
      <c r="E4710" s="1" t="s">
        <v>26810</v>
      </c>
      <c r="F4710" s="1" t="s">
        <v>26811</v>
      </c>
      <c r="G4710" s="1" t="s">
        <v>8611</v>
      </c>
      <c r="H4710" s="1" t="s">
        <v>10602</v>
      </c>
      <c r="I4710" s="1">
        <v>2018.0</v>
      </c>
      <c r="J4710" s="1" t="s">
        <v>8493</v>
      </c>
      <c r="K4710" s="1" t="s">
        <v>582</v>
      </c>
      <c r="L4710" s="1" t="s">
        <v>8783</v>
      </c>
      <c r="M4710" s="1" t="s">
        <v>26812</v>
      </c>
    </row>
    <row r="4711">
      <c r="A4711" s="1" t="s">
        <v>26813</v>
      </c>
      <c r="B4711" s="1" t="s">
        <v>6</v>
      </c>
      <c r="C4711" s="1" t="s">
        <v>5413</v>
      </c>
      <c r="D4711" s="1"/>
      <c r="E4711" s="1" t="s">
        <v>24019</v>
      </c>
      <c r="F4711" s="1" t="s">
        <v>26814</v>
      </c>
      <c r="G4711" s="1" t="s">
        <v>8513</v>
      </c>
      <c r="H4711" s="1" t="s">
        <v>11577</v>
      </c>
      <c r="I4711" s="1">
        <v>2018.0</v>
      </c>
      <c r="J4711" s="1" t="s">
        <v>8493</v>
      </c>
      <c r="K4711" s="1" t="s">
        <v>563</v>
      </c>
      <c r="L4711" s="1" t="s">
        <v>8948</v>
      </c>
      <c r="M4711" s="1" t="s">
        <v>26815</v>
      </c>
    </row>
    <row r="4712">
      <c r="A4712" s="1" t="s">
        <v>26816</v>
      </c>
      <c r="B4712" s="1" t="s">
        <v>6</v>
      </c>
      <c r="C4712" s="1" t="s">
        <v>5414</v>
      </c>
      <c r="D4712" s="1"/>
      <c r="E4712" s="1" t="s">
        <v>26817</v>
      </c>
      <c r="F4712" s="1" t="s">
        <v>26818</v>
      </c>
      <c r="H4712" s="1" t="s">
        <v>12911</v>
      </c>
      <c r="I4712" s="1">
        <v>2021.0</v>
      </c>
      <c r="J4712" s="1" t="s">
        <v>8507</v>
      </c>
      <c r="K4712" s="1" t="s">
        <v>685</v>
      </c>
      <c r="L4712" s="1" t="s">
        <v>8783</v>
      </c>
      <c r="M4712" s="1" t="s">
        <v>26819</v>
      </c>
    </row>
    <row r="4713">
      <c r="A4713" s="1" t="s">
        <v>26820</v>
      </c>
      <c r="B4713" s="1" t="s">
        <v>7</v>
      </c>
      <c r="C4713" s="1" t="s">
        <v>5415</v>
      </c>
      <c r="F4713" s="1" t="s">
        <v>26821</v>
      </c>
      <c r="G4713" s="1" t="s">
        <v>9043</v>
      </c>
      <c r="H4713" s="1" t="s">
        <v>9430</v>
      </c>
      <c r="I4713" s="1">
        <v>2020.0</v>
      </c>
      <c r="J4713" s="1" t="s">
        <v>8493</v>
      </c>
      <c r="K4713" s="1" t="s">
        <v>536</v>
      </c>
      <c r="L4713" s="1" t="s">
        <v>8717</v>
      </c>
      <c r="M4713" s="1" t="s">
        <v>26822</v>
      </c>
    </row>
    <row r="4714">
      <c r="A4714" s="1" t="s">
        <v>26823</v>
      </c>
      <c r="B4714" s="1" t="s">
        <v>6</v>
      </c>
      <c r="C4714" s="1" t="s">
        <v>5416</v>
      </c>
      <c r="D4714" s="1"/>
      <c r="E4714" s="1" t="s">
        <v>26824</v>
      </c>
      <c r="F4714" s="1" t="s">
        <v>26825</v>
      </c>
      <c r="G4714" s="1" t="s">
        <v>15144</v>
      </c>
      <c r="H4714" s="1" t="s">
        <v>10442</v>
      </c>
      <c r="I4714" s="1">
        <v>2020.0</v>
      </c>
      <c r="J4714" s="1" t="s">
        <v>9260</v>
      </c>
      <c r="K4714" s="1" t="s">
        <v>569</v>
      </c>
      <c r="L4714" s="1" t="s">
        <v>11928</v>
      </c>
      <c r="M4714" s="1" t="s">
        <v>26826</v>
      </c>
    </row>
    <row r="4715">
      <c r="A4715" s="1" t="s">
        <v>26827</v>
      </c>
      <c r="B4715" s="1" t="s">
        <v>6</v>
      </c>
      <c r="C4715" s="1" t="s">
        <v>5417</v>
      </c>
      <c r="D4715" s="1"/>
      <c r="E4715" s="1" t="s">
        <v>26828</v>
      </c>
      <c r="F4715" s="1" t="s">
        <v>26829</v>
      </c>
      <c r="G4715" s="1" t="s">
        <v>8527</v>
      </c>
      <c r="H4715" s="1" t="s">
        <v>11775</v>
      </c>
      <c r="I4715" s="1">
        <v>2017.0</v>
      </c>
      <c r="J4715" s="1" t="s">
        <v>8493</v>
      </c>
      <c r="K4715" s="1" t="s">
        <v>587</v>
      </c>
      <c r="L4715" s="1" t="s">
        <v>8724</v>
      </c>
      <c r="M4715" s="1" t="s">
        <v>26830</v>
      </c>
    </row>
    <row r="4716">
      <c r="A4716" s="1" t="s">
        <v>26831</v>
      </c>
      <c r="B4716" s="1" t="s">
        <v>6</v>
      </c>
      <c r="C4716" s="1" t="s">
        <v>5418</v>
      </c>
      <c r="D4716" s="1"/>
      <c r="E4716" s="1" t="s">
        <v>26832</v>
      </c>
      <c r="F4716" s="1" t="s">
        <v>26833</v>
      </c>
      <c r="G4716" s="1" t="s">
        <v>8575</v>
      </c>
      <c r="H4716" s="1" t="s">
        <v>16441</v>
      </c>
      <c r="I4716" s="1">
        <v>2017.0</v>
      </c>
      <c r="J4716" s="1" t="s">
        <v>8493</v>
      </c>
      <c r="K4716" s="1" t="s">
        <v>569</v>
      </c>
      <c r="L4716" s="1" t="s">
        <v>8992</v>
      </c>
      <c r="M4716" s="1" t="s">
        <v>26834</v>
      </c>
    </row>
    <row r="4717">
      <c r="A4717" s="1" t="s">
        <v>26835</v>
      </c>
      <c r="B4717" s="1" t="s">
        <v>6</v>
      </c>
      <c r="C4717" s="1" t="s">
        <v>5419</v>
      </c>
      <c r="D4717" s="1"/>
      <c r="E4717" s="1" t="s">
        <v>21945</v>
      </c>
      <c r="F4717" s="1" t="s">
        <v>26836</v>
      </c>
      <c r="G4717" s="1" t="s">
        <v>8545</v>
      </c>
      <c r="H4717" s="1" t="s">
        <v>9793</v>
      </c>
      <c r="I4717" s="1">
        <v>2008.0</v>
      </c>
      <c r="J4717" s="1" t="s">
        <v>8547</v>
      </c>
      <c r="K4717" s="1" t="s">
        <v>542</v>
      </c>
      <c r="L4717" s="1" t="s">
        <v>8709</v>
      </c>
      <c r="M4717" s="1" t="s">
        <v>26837</v>
      </c>
    </row>
    <row r="4718">
      <c r="A4718" s="1" t="s">
        <v>26838</v>
      </c>
      <c r="B4718" s="1" t="s">
        <v>7</v>
      </c>
      <c r="C4718" s="1" t="s">
        <v>5420</v>
      </c>
      <c r="F4718" s="1" t="s">
        <v>26839</v>
      </c>
      <c r="G4718" s="1" t="s">
        <v>8513</v>
      </c>
      <c r="H4718" s="1" t="s">
        <v>13852</v>
      </c>
      <c r="I4718" s="1">
        <v>2020.0</v>
      </c>
      <c r="J4718" s="1" t="s">
        <v>8493</v>
      </c>
      <c r="K4718" s="1" t="s">
        <v>628</v>
      </c>
      <c r="L4718" s="1" t="s">
        <v>13365</v>
      </c>
      <c r="M4718" s="1" t="s">
        <v>26840</v>
      </c>
    </row>
    <row r="4719">
      <c r="A4719" s="1" t="s">
        <v>26841</v>
      </c>
      <c r="B4719" s="1" t="s">
        <v>6</v>
      </c>
      <c r="C4719" s="1" t="s">
        <v>5421</v>
      </c>
      <c r="D4719" s="1"/>
      <c r="E4719" s="1" t="s">
        <v>26842</v>
      </c>
      <c r="F4719" s="1" t="s">
        <v>26843</v>
      </c>
      <c r="G4719" s="1" t="s">
        <v>26844</v>
      </c>
      <c r="H4719" s="1" t="s">
        <v>11700</v>
      </c>
      <c r="I4719" s="1">
        <v>2006.0</v>
      </c>
      <c r="J4719" s="1" t="s">
        <v>8493</v>
      </c>
      <c r="K4719" s="1" t="s">
        <v>587</v>
      </c>
      <c r="L4719" s="1" t="s">
        <v>8508</v>
      </c>
      <c r="M4719" s="1" t="s">
        <v>26845</v>
      </c>
    </row>
    <row r="4720">
      <c r="A4720" s="1" t="s">
        <v>26846</v>
      </c>
      <c r="B4720" s="1" t="s">
        <v>6</v>
      </c>
      <c r="C4720" s="1" t="s">
        <v>5422</v>
      </c>
      <c r="D4720" s="1"/>
      <c r="E4720" s="1" t="s">
        <v>15974</v>
      </c>
      <c r="F4720" s="1" t="s">
        <v>26847</v>
      </c>
      <c r="G4720" s="1" t="s">
        <v>8545</v>
      </c>
      <c r="H4720" s="1" t="s">
        <v>12097</v>
      </c>
      <c r="I4720" s="1">
        <v>2015.0</v>
      </c>
      <c r="J4720" s="1" t="s">
        <v>8547</v>
      </c>
      <c r="K4720" s="1" t="s">
        <v>567</v>
      </c>
      <c r="L4720" s="1" t="s">
        <v>10416</v>
      </c>
      <c r="M4720" s="1" t="s">
        <v>26848</v>
      </c>
    </row>
    <row r="4721">
      <c r="A4721" s="1" t="s">
        <v>26849</v>
      </c>
      <c r="B4721" s="1" t="s">
        <v>7</v>
      </c>
      <c r="C4721" s="1" t="s">
        <v>5423</v>
      </c>
      <c r="F4721" s="1" t="s">
        <v>26850</v>
      </c>
      <c r="G4721" s="1" t="s">
        <v>8513</v>
      </c>
      <c r="H4721" s="1" t="s">
        <v>17377</v>
      </c>
      <c r="I4721" s="1">
        <v>2016.0</v>
      </c>
      <c r="J4721" s="1" t="s">
        <v>8807</v>
      </c>
      <c r="K4721" s="1" t="s">
        <v>536</v>
      </c>
      <c r="L4721" s="1" t="s">
        <v>10380</v>
      </c>
      <c r="M4721" s="1" t="s">
        <v>26851</v>
      </c>
    </row>
    <row r="4722">
      <c r="A4722" s="1" t="s">
        <v>26852</v>
      </c>
      <c r="B4722" s="1" t="s">
        <v>6</v>
      </c>
      <c r="C4722" s="1" t="s">
        <v>5424</v>
      </c>
      <c r="D4722" s="1"/>
      <c r="E4722" s="1" t="s">
        <v>26853</v>
      </c>
      <c r="F4722" s="1" t="s">
        <v>26854</v>
      </c>
      <c r="G4722" s="1" t="s">
        <v>8513</v>
      </c>
      <c r="H4722" s="1" t="s">
        <v>8546</v>
      </c>
      <c r="I4722" s="1">
        <v>2007.0</v>
      </c>
      <c r="J4722" s="1" t="s">
        <v>8515</v>
      </c>
      <c r="K4722" s="1" t="s">
        <v>705</v>
      </c>
      <c r="L4722" s="1" t="s">
        <v>8759</v>
      </c>
      <c r="M4722" s="1" t="s">
        <v>26855</v>
      </c>
    </row>
    <row r="4723">
      <c r="A4723" s="1" t="s">
        <v>26856</v>
      </c>
      <c r="B4723" s="1" t="s">
        <v>6</v>
      </c>
      <c r="C4723" s="1" t="s">
        <v>5425</v>
      </c>
      <c r="D4723" s="1"/>
      <c r="E4723" s="1" t="s">
        <v>26857</v>
      </c>
      <c r="F4723" s="1" t="s">
        <v>26858</v>
      </c>
      <c r="G4723" s="1" t="s">
        <v>8545</v>
      </c>
      <c r="H4723" s="1" t="s">
        <v>9793</v>
      </c>
      <c r="I4723" s="1">
        <v>2010.0</v>
      </c>
      <c r="J4723" s="1" t="s">
        <v>8547</v>
      </c>
      <c r="K4723" s="1" t="s">
        <v>710</v>
      </c>
      <c r="L4723" s="1" t="s">
        <v>8626</v>
      </c>
      <c r="M4723" s="1" t="s">
        <v>26859</v>
      </c>
    </row>
    <row r="4724">
      <c r="A4724" s="1" t="s">
        <v>26860</v>
      </c>
      <c r="B4724" s="1" t="s">
        <v>7</v>
      </c>
      <c r="C4724" s="1" t="s">
        <v>5426</v>
      </c>
      <c r="H4724" s="1" t="s">
        <v>22326</v>
      </c>
      <c r="I4724" s="1">
        <v>2017.0</v>
      </c>
      <c r="J4724" s="1" t="s">
        <v>9076</v>
      </c>
      <c r="K4724" s="1" t="s">
        <v>536</v>
      </c>
      <c r="L4724" s="1" t="s">
        <v>10380</v>
      </c>
      <c r="M4724" s="1" t="s">
        <v>26861</v>
      </c>
    </row>
    <row r="4725">
      <c r="A4725" s="1" t="s">
        <v>26862</v>
      </c>
      <c r="B4725" s="1" t="s">
        <v>6</v>
      </c>
      <c r="C4725" s="1" t="s">
        <v>5427</v>
      </c>
      <c r="D4725" s="1"/>
      <c r="E4725" s="1" t="s">
        <v>26863</v>
      </c>
      <c r="F4725" s="1" t="s">
        <v>26864</v>
      </c>
      <c r="G4725" s="1" t="s">
        <v>8545</v>
      </c>
      <c r="H4725" s="1" t="s">
        <v>10966</v>
      </c>
      <c r="I4725" s="1">
        <v>2017.0</v>
      </c>
      <c r="J4725" s="1" t="s">
        <v>8547</v>
      </c>
      <c r="K4725" s="1" t="s">
        <v>550</v>
      </c>
      <c r="L4725" s="1" t="s">
        <v>8501</v>
      </c>
      <c r="M4725" s="1" t="s">
        <v>26865</v>
      </c>
    </row>
    <row r="4726">
      <c r="A4726" s="1" t="s">
        <v>26866</v>
      </c>
      <c r="B4726" s="1" t="s">
        <v>7</v>
      </c>
      <c r="C4726" s="1" t="s">
        <v>5428</v>
      </c>
      <c r="D4726" s="1"/>
      <c r="E4726" s="1" t="s">
        <v>26867</v>
      </c>
      <c r="F4726" s="1" t="s">
        <v>26868</v>
      </c>
      <c r="G4726" s="1" t="s">
        <v>8545</v>
      </c>
      <c r="H4726" s="1" t="s">
        <v>14755</v>
      </c>
      <c r="I4726" s="1">
        <v>2020.0</v>
      </c>
      <c r="J4726" s="1" t="s">
        <v>8493</v>
      </c>
      <c r="K4726" s="1" t="s">
        <v>536</v>
      </c>
      <c r="L4726" s="1" t="s">
        <v>8595</v>
      </c>
      <c r="M4726" s="1" t="s">
        <v>26869</v>
      </c>
    </row>
    <row r="4727">
      <c r="A4727" s="1" t="s">
        <v>26870</v>
      </c>
      <c r="B4727" s="1" t="s">
        <v>7</v>
      </c>
      <c r="C4727" s="1" t="s">
        <v>5429</v>
      </c>
      <c r="F4727" s="1" t="s">
        <v>26871</v>
      </c>
      <c r="G4727" s="1" t="s">
        <v>8611</v>
      </c>
      <c r="H4727" s="1" t="s">
        <v>8716</v>
      </c>
      <c r="I4727" s="1">
        <v>2017.0</v>
      </c>
      <c r="J4727" s="1" t="s">
        <v>8807</v>
      </c>
      <c r="K4727" s="1" t="s">
        <v>536</v>
      </c>
      <c r="L4727" s="1" t="s">
        <v>13248</v>
      </c>
      <c r="M4727" s="1" t="s">
        <v>26872</v>
      </c>
    </row>
    <row r="4728">
      <c r="A4728" s="1" t="s">
        <v>26873</v>
      </c>
      <c r="B4728" s="1" t="s">
        <v>7</v>
      </c>
      <c r="C4728" s="1" t="s">
        <v>5430</v>
      </c>
      <c r="F4728" s="1" t="s">
        <v>26874</v>
      </c>
      <c r="G4728" s="1" t="s">
        <v>10354</v>
      </c>
      <c r="H4728" s="1" t="s">
        <v>9891</v>
      </c>
      <c r="I4728" s="1">
        <v>2012.0</v>
      </c>
      <c r="J4728" s="1" t="s">
        <v>8493</v>
      </c>
      <c r="K4728" s="1" t="s">
        <v>536</v>
      </c>
      <c r="L4728" s="1" t="s">
        <v>11156</v>
      </c>
      <c r="M4728" s="1" t="s">
        <v>26875</v>
      </c>
    </row>
    <row r="4729">
      <c r="A4729" s="1" t="s">
        <v>26876</v>
      </c>
      <c r="B4729" s="1" t="s">
        <v>6</v>
      </c>
      <c r="C4729" s="1" t="s">
        <v>5431</v>
      </c>
      <c r="D4729" s="1"/>
      <c r="E4729" s="1" t="s">
        <v>26877</v>
      </c>
      <c r="G4729" s="1" t="s">
        <v>26878</v>
      </c>
      <c r="H4729" s="1" t="s">
        <v>15511</v>
      </c>
      <c r="I4729" s="1">
        <v>2007.0</v>
      </c>
      <c r="J4729" s="1" t="s">
        <v>8645</v>
      </c>
      <c r="K4729" s="1" t="s">
        <v>664</v>
      </c>
      <c r="L4729" s="1" t="s">
        <v>8663</v>
      </c>
      <c r="M4729" s="1" t="s">
        <v>26879</v>
      </c>
    </row>
    <row r="4730">
      <c r="A4730" s="1" t="s">
        <v>26880</v>
      </c>
      <c r="B4730" s="1" t="s">
        <v>7</v>
      </c>
      <c r="C4730" s="1" t="s">
        <v>5432</v>
      </c>
      <c r="F4730" s="1" t="s">
        <v>26881</v>
      </c>
      <c r="G4730" s="1" t="s">
        <v>22238</v>
      </c>
      <c r="H4730" s="1" t="s">
        <v>10673</v>
      </c>
      <c r="I4730" s="1">
        <v>2014.0</v>
      </c>
      <c r="J4730" s="1" t="s">
        <v>9076</v>
      </c>
      <c r="K4730" s="1" t="s">
        <v>571</v>
      </c>
      <c r="L4730" s="1" t="s">
        <v>10380</v>
      </c>
      <c r="M4730" s="1" t="s">
        <v>26882</v>
      </c>
    </row>
    <row r="4731">
      <c r="A4731" s="1" t="s">
        <v>26883</v>
      </c>
      <c r="B4731" s="1" t="s">
        <v>6</v>
      </c>
      <c r="C4731" s="1" t="s">
        <v>5433</v>
      </c>
      <c r="F4731" s="1" t="s">
        <v>26881</v>
      </c>
      <c r="H4731" s="1" t="s">
        <v>12081</v>
      </c>
      <c r="I4731" s="1">
        <v>2016.0</v>
      </c>
      <c r="J4731" s="1" t="s">
        <v>9076</v>
      </c>
      <c r="K4731" s="1" t="s">
        <v>616</v>
      </c>
      <c r="L4731" s="1" t="s">
        <v>8808</v>
      </c>
      <c r="M4731" s="1" t="s">
        <v>26884</v>
      </c>
    </row>
    <row r="4732">
      <c r="A4732" s="1" t="s">
        <v>26885</v>
      </c>
      <c r="B4732" s="1" t="s">
        <v>6</v>
      </c>
      <c r="C4732" s="1" t="s">
        <v>5434</v>
      </c>
      <c r="D4732" s="1"/>
      <c r="E4732" s="1" t="s">
        <v>26886</v>
      </c>
      <c r="F4732" s="1" t="s">
        <v>26887</v>
      </c>
      <c r="G4732" s="1" t="s">
        <v>26888</v>
      </c>
      <c r="H4732" s="1" t="s">
        <v>12283</v>
      </c>
      <c r="I4732" s="1">
        <v>2019.0</v>
      </c>
      <c r="J4732" s="1" t="s">
        <v>9260</v>
      </c>
      <c r="K4732" s="1" t="s">
        <v>1134</v>
      </c>
      <c r="L4732" s="1" t="s">
        <v>9272</v>
      </c>
      <c r="M4732" s="1" t="s">
        <v>26889</v>
      </c>
    </row>
    <row r="4733">
      <c r="A4733" s="1" t="s">
        <v>26890</v>
      </c>
      <c r="B4733" s="1" t="s">
        <v>7</v>
      </c>
      <c r="C4733" s="1" t="s">
        <v>5435</v>
      </c>
      <c r="F4733" s="1" t="s">
        <v>26891</v>
      </c>
      <c r="G4733" s="1" t="s">
        <v>9223</v>
      </c>
      <c r="H4733" s="1" t="s">
        <v>17768</v>
      </c>
      <c r="I4733" s="1">
        <v>2016.0</v>
      </c>
      <c r="J4733" s="1" t="s">
        <v>8547</v>
      </c>
      <c r="K4733" s="1" t="s">
        <v>536</v>
      </c>
      <c r="L4733" s="1" t="s">
        <v>26892</v>
      </c>
      <c r="M4733" s="1" t="s">
        <v>26893</v>
      </c>
    </row>
    <row r="4734">
      <c r="A4734" s="1" t="s">
        <v>26894</v>
      </c>
      <c r="B4734" s="1" t="s">
        <v>6</v>
      </c>
      <c r="C4734" s="1" t="s">
        <v>5436</v>
      </c>
      <c r="D4734" s="1"/>
      <c r="E4734" s="1" t="s">
        <v>26895</v>
      </c>
      <c r="G4734" s="1" t="s">
        <v>11361</v>
      </c>
      <c r="H4734" s="1" t="s">
        <v>14501</v>
      </c>
      <c r="I4734" s="1">
        <v>2017.0</v>
      </c>
      <c r="J4734" s="1" t="s">
        <v>8680</v>
      </c>
      <c r="K4734" s="1" t="s">
        <v>923</v>
      </c>
      <c r="L4734" s="1" t="s">
        <v>8663</v>
      </c>
      <c r="M4734" s="1" t="s">
        <v>26896</v>
      </c>
    </row>
    <row r="4735">
      <c r="A4735" s="1" t="s">
        <v>26897</v>
      </c>
      <c r="B4735" s="1" t="s">
        <v>6</v>
      </c>
      <c r="C4735" s="1" t="s">
        <v>5437</v>
      </c>
      <c r="D4735" s="1"/>
      <c r="E4735" s="1" t="s">
        <v>26898</v>
      </c>
      <c r="F4735" s="1" t="s">
        <v>26899</v>
      </c>
      <c r="G4735" s="1" t="s">
        <v>8545</v>
      </c>
      <c r="H4735" s="1" t="s">
        <v>11968</v>
      </c>
      <c r="I4735" s="1">
        <v>2018.0</v>
      </c>
      <c r="J4735" s="1" t="s">
        <v>8515</v>
      </c>
      <c r="K4735" s="1" t="s">
        <v>642</v>
      </c>
      <c r="L4735" s="1" t="s">
        <v>8681</v>
      </c>
      <c r="M4735" s="1" t="s">
        <v>26900</v>
      </c>
    </row>
    <row r="4736">
      <c r="A4736" s="1" t="s">
        <v>26901</v>
      </c>
      <c r="B4736" s="1" t="s">
        <v>7</v>
      </c>
      <c r="C4736" s="1" t="s">
        <v>5438</v>
      </c>
      <c r="F4736" s="1" t="s">
        <v>26902</v>
      </c>
      <c r="H4736" s="1" t="s">
        <v>9708</v>
      </c>
      <c r="I4736" s="1">
        <v>2015.0</v>
      </c>
      <c r="J4736" s="1" t="s">
        <v>8547</v>
      </c>
      <c r="K4736" s="1" t="s">
        <v>536</v>
      </c>
      <c r="L4736" s="1" t="s">
        <v>8788</v>
      </c>
      <c r="M4736" s="1" t="s">
        <v>26903</v>
      </c>
    </row>
    <row r="4737">
      <c r="A4737" s="1" t="s">
        <v>26904</v>
      </c>
      <c r="B4737" s="1" t="s">
        <v>6</v>
      </c>
      <c r="C4737" s="1" t="s">
        <v>5439</v>
      </c>
      <c r="D4737" s="1"/>
      <c r="E4737" s="1" t="s">
        <v>11340</v>
      </c>
      <c r="F4737" s="1" t="s">
        <v>26905</v>
      </c>
      <c r="G4737" s="1" t="s">
        <v>8513</v>
      </c>
      <c r="H4737" s="1" t="s">
        <v>12370</v>
      </c>
      <c r="I4737" s="1">
        <v>2019.0</v>
      </c>
      <c r="J4737" s="1" t="s">
        <v>8493</v>
      </c>
      <c r="K4737" s="1" t="s">
        <v>550</v>
      </c>
      <c r="L4737" s="1" t="s">
        <v>8607</v>
      </c>
      <c r="M4737" s="1" t="s">
        <v>26906</v>
      </c>
    </row>
    <row r="4738">
      <c r="A4738" s="1" t="s">
        <v>26907</v>
      </c>
      <c r="B4738" s="1" t="s">
        <v>6</v>
      </c>
      <c r="C4738" s="1" t="s">
        <v>5440</v>
      </c>
      <c r="D4738" s="1"/>
      <c r="E4738" s="1" t="s">
        <v>26908</v>
      </c>
      <c r="F4738" s="1" t="s">
        <v>26909</v>
      </c>
      <c r="G4738" s="1" t="s">
        <v>9545</v>
      </c>
      <c r="H4738" s="1" t="s">
        <v>26910</v>
      </c>
      <c r="I4738" s="1">
        <v>2013.0</v>
      </c>
      <c r="J4738" s="1" t="s">
        <v>8547</v>
      </c>
      <c r="K4738" s="1" t="s">
        <v>599</v>
      </c>
      <c r="L4738" s="1" t="s">
        <v>8508</v>
      </c>
      <c r="M4738" s="1" t="s">
        <v>26911</v>
      </c>
    </row>
    <row r="4739">
      <c r="A4739" s="1" t="s">
        <v>26912</v>
      </c>
      <c r="B4739" s="1" t="s">
        <v>6</v>
      </c>
      <c r="C4739" s="1" t="s">
        <v>5441</v>
      </c>
      <c r="D4739" s="1"/>
      <c r="E4739" s="1" t="s">
        <v>26913</v>
      </c>
      <c r="F4739" s="1" t="s">
        <v>26914</v>
      </c>
      <c r="G4739" s="1" t="s">
        <v>8545</v>
      </c>
      <c r="H4739" s="1" t="s">
        <v>9756</v>
      </c>
      <c r="I4739" s="1">
        <v>2019.0</v>
      </c>
      <c r="J4739" s="1" t="s">
        <v>8493</v>
      </c>
      <c r="K4739" s="1" t="s">
        <v>602</v>
      </c>
      <c r="L4739" s="1" t="s">
        <v>8620</v>
      </c>
      <c r="M4739" s="1" t="s">
        <v>26915</v>
      </c>
    </row>
    <row r="4740">
      <c r="A4740" s="1" t="s">
        <v>26916</v>
      </c>
      <c r="B4740" s="1" t="s">
        <v>6</v>
      </c>
      <c r="C4740" s="1" t="s">
        <v>5442</v>
      </c>
      <c r="D4740" s="1"/>
      <c r="E4740" s="1" t="s">
        <v>26917</v>
      </c>
      <c r="F4740" s="1" t="s">
        <v>26918</v>
      </c>
      <c r="G4740" s="1" t="s">
        <v>8545</v>
      </c>
      <c r="H4740" s="1" t="s">
        <v>9287</v>
      </c>
      <c r="I4740" s="1">
        <v>2005.0</v>
      </c>
      <c r="J4740" s="1" t="s">
        <v>8613</v>
      </c>
      <c r="K4740" s="1" t="s">
        <v>1204</v>
      </c>
      <c r="L4740" s="1" t="s">
        <v>8681</v>
      </c>
      <c r="M4740" s="1" t="s">
        <v>26919</v>
      </c>
    </row>
    <row r="4741">
      <c r="A4741" s="1" t="s">
        <v>26920</v>
      </c>
      <c r="B4741" s="1" t="s">
        <v>6</v>
      </c>
      <c r="C4741" s="1" t="s">
        <v>5443</v>
      </c>
      <c r="D4741" s="1"/>
      <c r="E4741" s="1" t="s">
        <v>26921</v>
      </c>
      <c r="F4741" s="1" t="s">
        <v>26922</v>
      </c>
      <c r="G4741" s="1" t="s">
        <v>26923</v>
      </c>
      <c r="H4741" s="1" t="s">
        <v>14013</v>
      </c>
      <c r="I4741" s="1">
        <v>2018.0</v>
      </c>
      <c r="J4741" s="1" t="s">
        <v>8613</v>
      </c>
      <c r="K4741" s="1" t="s">
        <v>664</v>
      </c>
      <c r="L4741" s="1" t="s">
        <v>8709</v>
      </c>
      <c r="M4741" s="1" t="s">
        <v>26924</v>
      </c>
    </row>
    <row r="4742">
      <c r="A4742" s="1" t="s">
        <v>26925</v>
      </c>
      <c r="B4742" s="1" t="s">
        <v>6</v>
      </c>
      <c r="C4742" s="1" t="s">
        <v>5444</v>
      </c>
      <c r="D4742" s="1"/>
      <c r="E4742" s="1" t="s">
        <v>26926</v>
      </c>
      <c r="F4742" s="1" t="s">
        <v>26927</v>
      </c>
      <c r="G4742" s="1" t="s">
        <v>8575</v>
      </c>
      <c r="H4742" s="1" t="s">
        <v>10827</v>
      </c>
      <c r="I4742" s="1">
        <v>2007.0</v>
      </c>
      <c r="J4742" s="1" t="s">
        <v>8493</v>
      </c>
      <c r="K4742" s="1" t="s">
        <v>664</v>
      </c>
      <c r="L4742" s="1" t="s">
        <v>8873</v>
      </c>
      <c r="M4742" s="1" t="s">
        <v>26928</v>
      </c>
    </row>
    <row r="4743">
      <c r="A4743" s="1" t="s">
        <v>26929</v>
      </c>
      <c r="B4743" s="1" t="s">
        <v>6</v>
      </c>
      <c r="C4743" s="1" t="s">
        <v>5445</v>
      </c>
      <c r="D4743" s="1"/>
      <c r="E4743" s="1" t="s">
        <v>22979</v>
      </c>
      <c r="F4743" s="1" t="s">
        <v>26930</v>
      </c>
      <c r="G4743" s="1" t="s">
        <v>8513</v>
      </c>
      <c r="H4743" s="1" t="s">
        <v>8540</v>
      </c>
      <c r="I4743" s="1">
        <v>2002.0</v>
      </c>
      <c r="J4743" s="1" t="s">
        <v>8507</v>
      </c>
      <c r="K4743" s="1" t="s">
        <v>803</v>
      </c>
      <c r="L4743" s="1" t="s">
        <v>9174</v>
      </c>
      <c r="M4743" s="1" t="s">
        <v>26931</v>
      </c>
    </row>
    <row r="4744">
      <c r="A4744" s="1" t="s">
        <v>26932</v>
      </c>
      <c r="B4744" s="1" t="s">
        <v>6</v>
      </c>
      <c r="C4744" s="1" t="s">
        <v>5446</v>
      </c>
      <c r="D4744" s="1"/>
      <c r="E4744" s="1" t="s">
        <v>26933</v>
      </c>
      <c r="F4744" s="1" t="s">
        <v>26934</v>
      </c>
      <c r="G4744" s="1" t="s">
        <v>8513</v>
      </c>
      <c r="H4744" s="1" t="s">
        <v>8749</v>
      </c>
      <c r="I4744" s="1">
        <v>2016.0</v>
      </c>
      <c r="J4744" s="1" t="s">
        <v>8507</v>
      </c>
      <c r="K4744" s="1" t="s">
        <v>700</v>
      </c>
      <c r="L4744" s="1" t="s">
        <v>8522</v>
      </c>
      <c r="M4744" s="1" t="s">
        <v>26935</v>
      </c>
    </row>
    <row r="4745">
      <c r="A4745" s="1" t="s">
        <v>26936</v>
      </c>
      <c r="B4745" s="1" t="s">
        <v>6</v>
      </c>
      <c r="C4745" s="1" t="s">
        <v>5447</v>
      </c>
      <c r="D4745" s="1"/>
      <c r="E4745" s="1" t="s">
        <v>26937</v>
      </c>
      <c r="F4745" s="1" t="s">
        <v>26938</v>
      </c>
      <c r="G4745" s="1" t="s">
        <v>9478</v>
      </c>
      <c r="H4745" s="1" t="s">
        <v>12535</v>
      </c>
      <c r="I4745" s="1">
        <v>1988.0</v>
      </c>
      <c r="J4745" s="1" t="s">
        <v>8613</v>
      </c>
      <c r="K4745" s="1" t="s">
        <v>805</v>
      </c>
      <c r="L4745" s="1" t="s">
        <v>8501</v>
      </c>
      <c r="M4745" s="1" t="s">
        <v>26939</v>
      </c>
    </row>
    <row r="4746">
      <c r="A4746" s="1" t="s">
        <v>26940</v>
      </c>
      <c r="B4746" s="1" t="s">
        <v>7</v>
      </c>
      <c r="C4746" s="1" t="s">
        <v>5448</v>
      </c>
      <c r="F4746" s="1" t="s">
        <v>26941</v>
      </c>
      <c r="G4746" s="1" t="s">
        <v>8513</v>
      </c>
      <c r="H4746" s="1" t="s">
        <v>9756</v>
      </c>
      <c r="I4746" s="1">
        <v>2011.0</v>
      </c>
      <c r="J4746" s="1" t="s">
        <v>8807</v>
      </c>
      <c r="K4746" s="1" t="s">
        <v>536</v>
      </c>
      <c r="L4746" s="1" t="s">
        <v>9093</v>
      </c>
      <c r="M4746" s="1" t="s">
        <v>26942</v>
      </c>
    </row>
    <row r="4747">
      <c r="A4747" s="1" t="s">
        <v>26943</v>
      </c>
      <c r="B4747" s="1" t="s">
        <v>7</v>
      </c>
      <c r="C4747" s="1" t="s">
        <v>5449</v>
      </c>
      <c r="F4747" s="1" t="s">
        <v>26944</v>
      </c>
      <c r="H4747" s="1" t="s">
        <v>16306</v>
      </c>
      <c r="I4747" s="1">
        <v>2019.0</v>
      </c>
      <c r="J4747" s="1" t="s">
        <v>8547</v>
      </c>
      <c r="K4747" s="1" t="s">
        <v>536</v>
      </c>
      <c r="L4747" s="1" t="s">
        <v>23719</v>
      </c>
      <c r="M4747" s="1" t="s">
        <v>26945</v>
      </c>
    </row>
    <row r="4748">
      <c r="A4748" s="1" t="s">
        <v>26946</v>
      </c>
      <c r="B4748" s="1" t="s">
        <v>6</v>
      </c>
      <c r="C4748" s="1" t="s">
        <v>5450</v>
      </c>
      <c r="D4748" s="1"/>
      <c r="E4748" s="1" t="s">
        <v>26947</v>
      </c>
      <c r="F4748" s="1" t="s">
        <v>26948</v>
      </c>
      <c r="G4748" s="1" t="s">
        <v>8990</v>
      </c>
      <c r="H4748" s="1" t="s">
        <v>12621</v>
      </c>
      <c r="I4748" s="1">
        <v>2004.0</v>
      </c>
      <c r="J4748" s="1" t="s">
        <v>8493</v>
      </c>
      <c r="K4748" s="1" t="s">
        <v>599</v>
      </c>
      <c r="L4748" s="1" t="s">
        <v>8501</v>
      </c>
      <c r="M4748" s="1" t="s">
        <v>26949</v>
      </c>
    </row>
    <row r="4749">
      <c r="A4749" s="1" t="s">
        <v>26950</v>
      </c>
      <c r="B4749" s="1" t="s">
        <v>6</v>
      </c>
      <c r="C4749" s="1" t="s">
        <v>5451</v>
      </c>
      <c r="D4749" s="1"/>
      <c r="E4749" s="1" t="s">
        <v>26951</v>
      </c>
      <c r="G4749" s="1" t="s">
        <v>8611</v>
      </c>
      <c r="H4749" s="1" t="s">
        <v>8644</v>
      </c>
      <c r="I4749" s="1">
        <v>2015.0</v>
      </c>
      <c r="J4749" s="1" t="s">
        <v>8547</v>
      </c>
      <c r="K4749" s="1" t="s">
        <v>552</v>
      </c>
      <c r="L4749" s="1" t="s">
        <v>8577</v>
      </c>
      <c r="M4749" s="1" t="s">
        <v>26952</v>
      </c>
    </row>
    <row r="4750">
      <c r="A4750" s="1" t="s">
        <v>26953</v>
      </c>
      <c r="B4750" s="1" t="s">
        <v>6</v>
      </c>
      <c r="C4750" s="1" t="s">
        <v>5452</v>
      </c>
      <c r="D4750" s="1"/>
      <c r="E4750" s="1" t="s">
        <v>26351</v>
      </c>
      <c r="F4750" s="1" t="s">
        <v>26954</v>
      </c>
      <c r="G4750" s="1" t="s">
        <v>8722</v>
      </c>
      <c r="H4750" s="1" t="s">
        <v>24072</v>
      </c>
      <c r="I4750" s="1">
        <v>2015.0</v>
      </c>
      <c r="J4750" s="1" t="s">
        <v>8493</v>
      </c>
      <c r="K4750" s="1" t="s">
        <v>1103</v>
      </c>
      <c r="L4750" s="1" t="s">
        <v>8681</v>
      </c>
      <c r="M4750" s="1" t="s">
        <v>26955</v>
      </c>
    </row>
    <row r="4751">
      <c r="A4751" s="1" t="s">
        <v>26956</v>
      </c>
      <c r="B4751" s="1" t="s">
        <v>6</v>
      </c>
      <c r="C4751" s="1" t="s">
        <v>402</v>
      </c>
      <c r="D4751" s="1"/>
      <c r="E4751" s="1" t="s">
        <v>19507</v>
      </c>
      <c r="F4751" s="1" t="s">
        <v>26957</v>
      </c>
      <c r="G4751" s="1" t="s">
        <v>26958</v>
      </c>
      <c r="H4751" s="1" t="s">
        <v>8521</v>
      </c>
      <c r="I4751" s="1">
        <v>2006.0</v>
      </c>
      <c r="J4751" s="1" t="s">
        <v>8507</v>
      </c>
      <c r="K4751" s="1" t="s">
        <v>540</v>
      </c>
      <c r="L4751" s="1" t="s">
        <v>11530</v>
      </c>
      <c r="M4751" s="1" t="s">
        <v>26959</v>
      </c>
    </row>
    <row r="4752">
      <c r="A4752" s="1" t="s">
        <v>26960</v>
      </c>
      <c r="B4752" s="1" t="s">
        <v>7</v>
      </c>
      <c r="C4752" s="1" t="s">
        <v>5453</v>
      </c>
      <c r="G4752" s="1" t="s">
        <v>8513</v>
      </c>
      <c r="H4752" s="1" t="s">
        <v>26961</v>
      </c>
      <c r="I4752" s="1">
        <v>2020.0</v>
      </c>
      <c r="J4752" s="1" t="s">
        <v>8547</v>
      </c>
      <c r="K4752" s="1" t="s">
        <v>536</v>
      </c>
      <c r="L4752" s="1" t="s">
        <v>8796</v>
      </c>
      <c r="M4752" s="1" t="s">
        <v>26962</v>
      </c>
    </row>
    <row r="4753">
      <c r="A4753" s="1" t="s">
        <v>26963</v>
      </c>
      <c r="B4753" s="1" t="s">
        <v>6</v>
      </c>
      <c r="C4753" s="1" t="s">
        <v>5454</v>
      </c>
      <c r="D4753" s="1"/>
      <c r="E4753" s="1" t="s">
        <v>26964</v>
      </c>
      <c r="F4753" s="1" t="s">
        <v>26965</v>
      </c>
      <c r="G4753" s="1" t="s">
        <v>8545</v>
      </c>
      <c r="H4753" s="1" t="s">
        <v>9921</v>
      </c>
      <c r="I4753" s="1">
        <v>2017.0</v>
      </c>
      <c r="J4753" s="1" t="s">
        <v>8493</v>
      </c>
      <c r="K4753" s="1" t="s">
        <v>591</v>
      </c>
      <c r="L4753" s="1" t="s">
        <v>8626</v>
      </c>
      <c r="M4753" s="1" t="s">
        <v>26966</v>
      </c>
    </row>
    <row r="4754">
      <c r="A4754" s="1" t="s">
        <v>26967</v>
      </c>
      <c r="B4754" s="1" t="s">
        <v>6</v>
      </c>
      <c r="C4754" s="1" t="s">
        <v>5455</v>
      </c>
      <c r="D4754" s="1"/>
      <c r="E4754" s="1" t="s">
        <v>26968</v>
      </c>
      <c r="F4754" s="1" t="s">
        <v>26969</v>
      </c>
      <c r="G4754" s="1" t="s">
        <v>8655</v>
      </c>
      <c r="H4754" s="1" t="s">
        <v>15702</v>
      </c>
      <c r="I4754" s="1">
        <v>2016.0</v>
      </c>
      <c r="J4754" s="1" t="s">
        <v>8493</v>
      </c>
      <c r="K4754" s="1" t="s">
        <v>720</v>
      </c>
      <c r="L4754" s="1" t="s">
        <v>8590</v>
      </c>
      <c r="M4754" s="1" t="s">
        <v>26970</v>
      </c>
    </row>
    <row r="4755">
      <c r="A4755" s="1" t="s">
        <v>26971</v>
      </c>
      <c r="B4755" s="1" t="s">
        <v>6</v>
      </c>
      <c r="C4755" s="1" t="s">
        <v>5456</v>
      </c>
      <c r="D4755" s="1"/>
      <c r="E4755" s="1" t="s">
        <v>23947</v>
      </c>
      <c r="F4755" s="1" t="s">
        <v>26972</v>
      </c>
      <c r="G4755" s="1" t="s">
        <v>8513</v>
      </c>
      <c r="H4755" s="1" t="s">
        <v>9033</v>
      </c>
      <c r="I4755" s="1">
        <v>2002.0</v>
      </c>
      <c r="J4755" s="1" t="s">
        <v>8507</v>
      </c>
      <c r="K4755" s="1" t="s">
        <v>914</v>
      </c>
      <c r="L4755" s="1" t="s">
        <v>9494</v>
      </c>
      <c r="M4755" s="1" t="s">
        <v>26973</v>
      </c>
    </row>
    <row r="4756">
      <c r="A4756" s="1" t="s">
        <v>26974</v>
      </c>
      <c r="B4756" s="1" t="s">
        <v>6</v>
      </c>
      <c r="C4756" s="1" t="s">
        <v>5457</v>
      </c>
      <c r="D4756" s="1"/>
      <c r="E4756" s="1" t="s">
        <v>21357</v>
      </c>
      <c r="F4756" s="1" t="s">
        <v>26975</v>
      </c>
      <c r="G4756" s="1" t="s">
        <v>8545</v>
      </c>
      <c r="H4756" s="1" t="s">
        <v>9277</v>
      </c>
      <c r="I4756" s="1">
        <v>2019.0</v>
      </c>
      <c r="J4756" s="1" t="s">
        <v>8547</v>
      </c>
      <c r="K4756" s="1" t="s">
        <v>1152</v>
      </c>
      <c r="L4756" s="1" t="s">
        <v>8681</v>
      </c>
      <c r="M4756" s="1" t="s">
        <v>26976</v>
      </c>
    </row>
    <row r="4757">
      <c r="A4757" s="1" t="s">
        <v>26977</v>
      </c>
      <c r="B4757" s="1" t="s">
        <v>6</v>
      </c>
      <c r="C4757" s="1" t="s">
        <v>5458</v>
      </c>
      <c r="D4757" s="1"/>
      <c r="E4757" s="1" t="s">
        <v>26978</v>
      </c>
      <c r="F4757" s="1" t="s">
        <v>26978</v>
      </c>
      <c r="G4757" s="1" t="s">
        <v>10317</v>
      </c>
      <c r="H4757" s="1" t="s">
        <v>12264</v>
      </c>
      <c r="I4757" s="1">
        <v>2017.0</v>
      </c>
      <c r="J4757" s="1" t="s">
        <v>8493</v>
      </c>
      <c r="K4757" s="1" t="s">
        <v>1011</v>
      </c>
      <c r="L4757" s="1" t="s">
        <v>8663</v>
      </c>
      <c r="M4757" s="1" t="s">
        <v>26979</v>
      </c>
    </row>
    <row r="4758">
      <c r="A4758" s="1" t="s">
        <v>26980</v>
      </c>
      <c r="B4758" s="1" t="s">
        <v>6</v>
      </c>
      <c r="C4758" s="1" t="s">
        <v>5459</v>
      </c>
      <c r="D4758" s="1"/>
      <c r="E4758" s="1" t="s">
        <v>26981</v>
      </c>
      <c r="F4758" s="1" t="s">
        <v>26982</v>
      </c>
      <c r="G4758" s="1" t="s">
        <v>8672</v>
      </c>
      <c r="H4758" s="1" t="s">
        <v>8576</v>
      </c>
      <c r="I4758" s="1">
        <v>2014.0</v>
      </c>
      <c r="J4758" s="1" t="s">
        <v>8680</v>
      </c>
      <c r="K4758" s="1" t="s">
        <v>561</v>
      </c>
      <c r="L4758" s="1" t="s">
        <v>9104</v>
      </c>
      <c r="M4758" s="1" t="s">
        <v>26983</v>
      </c>
    </row>
    <row r="4759">
      <c r="A4759" s="1" t="s">
        <v>26984</v>
      </c>
      <c r="B4759" s="1" t="s">
        <v>6</v>
      </c>
      <c r="C4759" s="1" t="s">
        <v>5460</v>
      </c>
      <c r="D4759" s="1"/>
      <c r="E4759" s="1" t="s">
        <v>26985</v>
      </c>
      <c r="F4759" s="1" t="s">
        <v>26986</v>
      </c>
      <c r="G4759" s="1" t="s">
        <v>8545</v>
      </c>
      <c r="H4759" s="1" t="s">
        <v>16679</v>
      </c>
      <c r="I4759" s="1">
        <v>2000.0</v>
      </c>
      <c r="J4759" s="1" t="s">
        <v>8613</v>
      </c>
      <c r="K4759" s="1" t="s">
        <v>720</v>
      </c>
      <c r="L4759" s="1" t="s">
        <v>8709</v>
      </c>
      <c r="M4759" s="1" t="s">
        <v>26987</v>
      </c>
    </row>
    <row r="4760">
      <c r="A4760" s="1" t="s">
        <v>26988</v>
      </c>
      <c r="B4760" s="1" t="s">
        <v>6</v>
      </c>
      <c r="C4760" s="1" t="s">
        <v>5461</v>
      </c>
      <c r="D4760" s="1"/>
      <c r="E4760" s="1" t="s">
        <v>26989</v>
      </c>
      <c r="F4760" s="1" t="s">
        <v>26990</v>
      </c>
      <c r="G4760" s="1" t="s">
        <v>8672</v>
      </c>
      <c r="H4760" s="1" t="s">
        <v>9409</v>
      </c>
      <c r="I4760" s="1">
        <v>2018.0</v>
      </c>
      <c r="J4760" s="1" t="s">
        <v>8493</v>
      </c>
      <c r="K4760" s="1" t="s">
        <v>550</v>
      </c>
      <c r="L4760" s="1" t="s">
        <v>9180</v>
      </c>
      <c r="M4760" s="1" t="s">
        <v>26991</v>
      </c>
    </row>
    <row r="4761">
      <c r="A4761" s="1" t="s">
        <v>26992</v>
      </c>
      <c r="B4761" s="1" t="s">
        <v>7</v>
      </c>
      <c r="C4761" s="1" t="s">
        <v>5462</v>
      </c>
      <c r="F4761" s="1" t="s">
        <v>26993</v>
      </c>
      <c r="H4761" s="1" t="s">
        <v>10174</v>
      </c>
      <c r="I4761" s="1">
        <v>2018.0</v>
      </c>
      <c r="J4761" s="1" t="s">
        <v>8807</v>
      </c>
      <c r="K4761" s="1" t="s">
        <v>536</v>
      </c>
      <c r="L4761" s="1" t="s">
        <v>9093</v>
      </c>
      <c r="M4761" s="1" t="s">
        <v>26994</v>
      </c>
    </row>
    <row r="4762">
      <c r="A4762" s="1" t="s">
        <v>26995</v>
      </c>
      <c r="B4762" s="1" t="s">
        <v>7</v>
      </c>
      <c r="C4762" s="1" t="s">
        <v>5463</v>
      </c>
      <c r="F4762" s="1" t="s">
        <v>26996</v>
      </c>
      <c r="G4762" s="1" t="s">
        <v>8722</v>
      </c>
      <c r="H4762" s="1" t="s">
        <v>8947</v>
      </c>
      <c r="I4762" s="1">
        <v>2018.0</v>
      </c>
      <c r="J4762" s="1" t="s">
        <v>8493</v>
      </c>
      <c r="K4762" s="1" t="s">
        <v>628</v>
      </c>
      <c r="L4762" s="1" t="s">
        <v>10588</v>
      </c>
      <c r="M4762" s="1" t="s">
        <v>26997</v>
      </c>
    </row>
    <row r="4763">
      <c r="A4763" s="1" t="s">
        <v>26998</v>
      </c>
      <c r="B4763" s="1" t="s">
        <v>6</v>
      </c>
      <c r="C4763" s="1" t="s">
        <v>5464</v>
      </c>
      <c r="D4763" s="1"/>
      <c r="E4763" s="1" t="s">
        <v>26999</v>
      </c>
      <c r="F4763" s="1" t="s">
        <v>27000</v>
      </c>
      <c r="G4763" s="1" t="s">
        <v>8777</v>
      </c>
      <c r="H4763" s="1" t="s">
        <v>13614</v>
      </c>
      <c r="I4763" s="1">
        <v>2019.0</v>
      </c>
      <c r="J4763" s="1" t="s">
        <v>8493</v>
      </c>
      <c r="K4763" s="1" t="s">
        <v>645</v>
      </c>
      <c r="L4763" s="1" t="s">
        <v>8626</v>
      </c>
      <c r="M4763" s="1" t="s">
        <v>27001</v>
      </c>
    </row>
    <row r="4764">
      <c r="A4764" s="1" t="s">
        <v>27002</v>
      </c>
      <c r="B4764" s="1" t="s">
        <v>6</v>
      </c>
      <c r="C4764" s="1" t="s">
        <v>5465</v>
      </c>
      <c r="D4764" s="1"/>
      <c r="E4764" s="1" t="s">
        <v>27003</v>
      </c>
      <c r="F4764" s="1" t="s">
        <v>27004</v>
      </c>
      <c r="G4764" s="1" t="s">
        <v>8491</v>
      </c>
      <c r="H4764" s="1" t="s">
        <v>10005</v>
      </c>
      <c r="I4764" s="1">
        <v>2018.0</v>
      </c>
      <c r="J4764" s="1" t="s">
        <v>8493</v>
      </c>
      <c r="K4764" s="1" t="s">
        <v>761</v>
      </c>
      <c r="L4764" s="1" t="s">
        <v>8620</v>
      </c>
      <c r="M4764" s="1" t="s">
        <v>27005</v>
      </c>
    </row>
    <row r="4765">
      <c r="A4765" s="1" t="s">
        <v>27006</v>
      </c>
      <c r="B4765" s="1" t="s">
        <v>7</v>
      </c>
      <c r="C4765" s="1" t="s">
        <v>5466</v>
      </c>
      <c r="F4765" s="1" t="s">
        <v>27007</v>
      </c>
      <c r="G4765" s="1" t="s">
        <v>8513</v>
      </c>
      <c r="H4765" s="1" t="s">
        <v>10328</v>
      </c>
      <c r="I4765" s="1">
        <v>2020.0</v>
      </c>
      <c r="J4765" s="1" t="s">
        <v>8493</v>
      </c>
      <c r="K4765" s="1" t="s">
        <v>571</v>
      </c>
      <c r="L4765" s="1" t="s">
        <v>8668</v>
      </c>
      <c r="M4765" s="1" t="s">
        <v>27008</v>
      </c>
    </row>
    <row r="4766">
      <c r="A4766" s="1" t="s">
        <v>27009</v>
      </c>
      <c r="B4766" s="1" t="s">
        <v>6</v>
      </c>
      <c r="C4766" s="1" t="s">
        <v>5467</v>
      </c>
      <c r="D4766" s="1"/>
      <c r="E4766" s="1" t="s">
        <v>27010</v>
      </c>
      <c r="F4766" s="1" t="s">
        <v>27011</v>
      </c>
      <c r="G4766" s="1" t="s">
        <v>8513</v>
      </c>
      <c r="H4766" s="1" t="s">
        <v>15511</v>
      </c>
      <c r="I4766" s="1">
        <v>2018.0</v>
      </c>
      <c r="J4766" s="1" t="s">
        <v>8493</v>
      </c>
      <c r="K4766" s="1" t="s">
        <v>923</v>
      </c>
      <c r="L4766" s="1" t="s">
        <v>8948</v>
      </c>
      <c r="M4766" s="1" t="s">
        <v>27012</v>
      </c>
    </row>
    <row r="4767">
      <c r="A4767" s="1" t="s">
        <v>27013</v>
      </c>
      <c r="B4767" s="1" t="s">
        <v>7</v>
      </c>
      <c r="C4767" s="1" t="s">
        <v>5468</v>
      </c>
      <c r="F4767" s="1" t="s">
        <v>27014</v>
      </c>
      <c r="G4767" s="1" t="s">
        <v>8611</v>
      </c>
      <c r="H4767" s="1" t="s">
        <v>27015</v>
      </c>
      <c r="I4767" s="1">
        <v>2016.0</v>
      </c>
      <c r="J4767" s="1" t="s">
        <v>8493</v>
      </c>
      <c r="K4767" s="1" t="s">
        <v>536</v>
      </c>
      <c r="L4767" s="1" t="s">
        <v>13443</v>
      </c>
      <c r="M4767" s="1" t="s">
        <v>27016</v>
      </c>
    </row>
    <row r="4768">
      <c r="A4768" s="1" t="s">
        <v>27017</v>
      </c>
      <c r="B4768" s="1" t="s">
        <v>7</v>
      </c>
      <c r="C4768" s="1" t="s">
        <v>5469</v>
      </c>
      <c r="F4768" s="1" t="s">
        <v>27018</v>
      </c>
      <c r="G4768" s="1" t="s">
        <v>8534</v>
      </c>
      <c r="H4768" s="1" t="s">
        <v>9584</v>
      </c>
      <c r="I4768" s="1">
        <v>2020.0</v>
      </c>
      <c r="J4768" s="1" t="s">
        <v>8547</v>
      </c>
      <c r="K4768" s="1" t="s">
        <v>536</v>
      </c>
      <c r="L4768" s="1" t="s">
        <v>9483</v>
      </c>
      <c r="M4768" s="1" t="s">
        <v>27019</v>
      </c>
    </row>
    <row r="4769">
      <c r="A4769" s="1" t="s">
        <v>27020</v>
      </c>
      <c r="B4769" s="1" t="s">
        <v>6</v>
      </c>
      <c r="C4769" s="1" t="s">
        <v>5470</v>
      </c>
      <c r="D4769" s="1"/>
      <c r="E4769" s="1" t="s">
        <v>27021</v>
      </c>
      <c r="F4769" s="1" t="s">
        <v>27022</v>
      </c>
      <c r="G4769" s="1" t="s">
        <v>8513</v>
      </c>
      <c r="H4769" s="1" t="s">
        <v>8521</v>
      </c>
      <c r="I4769" s="1">
        <v>2007.0</v>
      </c>
      <c r="J4769" s="1" t="s">
        <v>8507</v>
      </c>
      <c r="K4769" s="1" t="s">
        <v>694</v>
      </c>
      <c r="L4769" s="1" t="s">
        <v>8858</v>
      </c>
      <c r="M4769" s="1" t="s">
        <v>27023</v>
      </c>
    </row>
    <row r="4770">
      <c r="A4770" s="1" t="s">
        <v>27024</v>
      </c>
      <c r="B4770" s="1" t="s">
        <v>6</v>
      </c>
      <c r="C4770" s="1" t="s">
        <v>5471</v>
      </c>
      <c r="D4770" s="1"/>
      <c r="E4770" s="1" t="s">
        <v>27025</v>
      </c>
      <c r="F4770" s="1" t="s">
        <v>27026</v>
      </c>
      <c r="G4770" s="1" t="s">
        <v>11999</v>
      </c>
      <c r="H4770" s="1" t="s">
        <v>8576</v>
      </c>
      <c r="I4770" s="1">
        <v>2018.0</v>
      </c>
      <c r="J4770" s="1" t="s">
        <v>8547</v>
      </c>
      <c r="K4770" s="1" t="s">
        <v>528</v>
      </c>
      <c r="L4770" s="1" t="s">
        <v>8553</v>
      </c>
      <c r="M4770" s="1" t="s">
        <v>27027</v>
      </c>
    </row>
    <row r="4771">
      <c r="A4771" s="1" t="s">
        <v>27028</v>
      </c>
      <c r="B4771" s="1" t="s">
        <v>7</v>
      </c>
      <c r="C4771" s="1" t="s">
        <v>5472</v>
      </c>
      <c r="G4771" s="1" t="s">
        <v>8672</v>
      </c>
      <c r="H4771" s="1" t="s">
        <v>9935</v>
      </c>
      <c r="I4771" s="1">
        <v>2016.0</v>
      </c>
      <c r="J4771" s="1" t="s">
        <v>8547</v>
      </c>
      <c r="K4771" s="1" t="s">
        <v>571</v>
      </c>
      <c r="L4771" s="1" t="s">
        <v>9208</v>
      </c>
      <c r="M4771" s="1" t="s">
        <v>27029</v>
      </c>
    </row>
    <row r="4772">
      <c r="A4772" s="1" t="s">
        <v>27030</v>
      </c>
      <c r="B4772" s="1" t="s">
        <v>6</v>
      </c>
      <c r="C4772" s="1" t="s">
        <v>5473</v>
      </c>
      <c r="D4772" s="1"/>
      <c r="E4772" s="1" t="s">
        <v>27031</v>
      </c>
      <c r="F4772" s="1" t="s">
        <v>27032</v>
      </c>
      <c r="G4772" s="1" t="s">
        <v>8513</v>
      </c>
      <c r="H4772" s="1" t="s">
        <v>27033</v>
      </c>
      <c r="I4772" s="1">
        <v>2012.0</v>
      </c>
      <c r="J4772" s="1" t="s">
        <v>9260</v>
      </c>
      <c r="K4772" s="1" t="s">
        <v>528</v>
      </c>
      <c r="L4772" s="1" t="s">
        <v>9104</v>
      </c>
      <c r="M4772" s="1" t="s">
        <v>27034</v>
      </c>
    </row>
    <row r="4773">
      <c r="A4773" s="1" t="s">
        <v>27035</v>
      </c>
      <c r="B4773" s="1" t="s">
        <v>7</v>
      </c>
      <c r="C4773" s="1" t="s">
        <v>5474</v>
      </c>
      <c r="F4773" s="1" t="s">
        <v>27036</v>
      </c>
      <c r="G4773" s="1" t="s">
        <v>8638</v>
      </c>
      <c r="H4773" s="1" t="s">
        <v>11483</v>
      </c>
      <c r="I4773" s="1">
        <v>2014.0</v>
      </c>
      <c r="J4773" s="1" t="s">
        <v>8493</v>
      </c>
      <c r="K4773" s="1" t="s">
        <v>536</v>
      </c>
      <c r="L4773" s="1" t="s">
        <v>15857</v>
      </c>
      <c r="M4773" s="1" t="s">
        <v>27037</v>
      </c>
    </row>
    <row r="4774">
      <c r="A4774" s="1" t="s">
        <v>27038</v>
      </c>
      <c r="B4774" s="1" t="s">
        <v>6</v>
      </c>
      <c r="C4774" s="1" t="s">
        <v>5475</v>
      </c>
      <c r="D4774" s="1"/>
      <c r="E4774" s="1" t="s">
        <v>27039</v>
      </c>
      <c r="G4774" s="1" t="s">
        <v>8722</v>
      </c>
      <c r="H4774" s="1" t="s">
        <v>14275</v>
      </c>
      <c r="I4774" s="1">
        <v>2019.0</v>
      </c>
      <c r="J4774" s="1" t="s">
        <v>8547</v>
      </c>
      <c r="K4774" s="1" t="s">
        <v>599</v>
      </c>
      <c r="L4774" s="1" t="s">
        <v>10361</v>
      </c>
      <c r="M4774" s="1" t="s">
        <v>27040</v>
      </c>
    </row>
    <row r="4775">
      <c r="A4775" s="1" t="s">
        <v>27041</v>
      </c>
      <c r="B4775" s="1" t="s">
        <v>6</v>
      </c>
      <c r="C4775" s="1" t="s">
        <v>5476</v>
      </c>
      <c r="D4775" s="1"/>
      <c r="E4775" s="1" t="s">
        <v>21924</v>
      </c>
      <c r="F4775" s="1" t="s">
        <v>27042</v>
      </c>
      <c r="G4775" s="1" t="s">
        <v>8545</v>
      </c>
      <c r="H4775" s="1" t="s">
        <v>8965</v>
      </c>
      <c r="I4775" s="1">
        <v>1997.0</v>
      </c>
      <c r="J4775" s="1" t="s">
        <v>8547</v>
      </c>
      <c r="K4775" s="1" t="s">
        <v>3987</v>
      </c>
      <c r="L4775" s="1" t="s">
        <v>8681</v>
      </c>
      <c r="M4775" s="1" t="s">
        <v>27043</v>
      </c>
    </row>
    <row r="4776">
      <c r="A4776" s="1" t="s">
        <v>27044</v>
      </c>
      <c r="B4776" s="1" t="s">
        <v>6</v>
      </c>
      <c r="C4776" s="1" t="s">
        <v>5477</v>
      </c>
      <c r="D4776" s="1"/>
      <c r="E4776" s="1" t="s">
        <v>27045</v>
      </c>
      <c r="F4776" s="1" t="s">
        <v>27046</v>
      </c>
      <c r="G4776" s="1" t="s">
        <v>8545</v>
      </c>
      <c r="H4776" s="1" t="s">
        <v>10966</v>
      </c>
      <c r="I4776" s="1">
        <v>2017.0</v>
      </c>
      <c r="J4776" s="1" t="s">
        <v>8613</v>
      </c>
      <c r="K4776" s="1" t="s">
        <v>610</v>
      </c>
      <c r="L4776" s="1" t="s">
        <v>8620</v>
      </c>
      <c r="M4776" s="1" t="s">
        <v>27047</v>
      </c>
    </row>
    <row r="4777">
      <c r="A4777" s="1" t="s">
        <v>27048</v>
      </c>
      <c r="B4777" s="1" t="s">
        <v>6</v>
      </c>
      <c r="C4777" s="1" t="s">
        <v>5478</v>
      </c>
      <c r="D4777" s="1"/>
      <c r="E4777" s="1" t="s">
        <v>27049</v>
      </c>
      <c r="F4777" s="1" t="s">
        <v>27050</v>
      </c>
      <c r="G4777" s="1" t="s">
        <v>9213</v>
      </c>
      <c r="H4777" s="1" t="s">
        <v>9921</v>
      </c>
      <c r="I4777" s="1">
        <v>2018.0</v>
      </c>
      <c r="J4777" s="1" t="s">
        <v>8547</v>
      </c>
      <c r="K4777" s="1" t="s">
        <v>685</v>
      </c>
      <c r="L4777" s="1" t="s">
        <v>8508</v>
      </c>
      <c r="M4777" s="1" t="s">
        <v>27051</v>
      </c>
    </row>
    <row r="4778">
      <c r="A4778" s="1" t="s">
        <v>27052</v>
      </c>
      <c r="B4778" s="1" t="s">
        <v>6</v>
      </c>
      <c r="C4778" s="1" t="s">
        <v>5479</v>
      </c>
      <c r="D4778" s="1"/>
      <c r="E4778" s="1" t="s">
        <v>27053</v>
      </c>
      <c r="G4778" s="1" t="s">
        <v>8513</v>
      </c>
      <c r="H4778" s="1" t="s">
        <v>13761</v>
      </c>
      <c r="I4778" s="1">
        <v>1990.0</v>
      </c>
      <c r="J4778" s="1" t="s">
        <v>8507</v>
      </c>
      <c r="K4778" s="1" t="s">
        <v>717</v>
      </c>
      <c r="L4778" s="1" t="s">
        <v>27054</v>
      </c>
      <c r="M4778" s="1" t="s">
        <v>27055</v>
      </c>
    </row>
    <row r="4779">
      <c r="A4779" s="1" t="s">
        <v>27056</v>
      </c>
      <c r="B4779" s="1" t="s">
        <v>6</v>
      </c>
      <c r="C4779" s="1" t="s">
        <v>5480</v>
      </c>
      <c r="D4779" s="1"/>
      <c r="E4779" s="1" t="s">
        <v>27057</v>
      </c>
      <c r="F4779" s="1" t="s">
        <v>27058</v>
      </c>
      <c r="G4779" s="1" t="s">
        <v>8777</v>
      </c>
      <c r="H4779" s="1" t="s">
        <v>12370</v>
      </c>
      <c r="I4779" s="1">
        <v>2019.0</v>
      </c>
      <c r="J4779" s="1" t="s">
        <v>8493</v>
      </c>
      <c r="K4779" s="1" t="s">
        <v>573</v>
      </c>
      <c r="L4779" s="1" t="s">
        <v>8620</v>
      </c>
      <c r="M4779" s="1" t="s">
        <v>27059</v>
      </c>
    </row>
    <row r="4780">
      <c r="A4780" s="1" t="s">
        <v>27060</v>
      </c>
      <c r="B4780" s="1" t="s">
        <v>6</v>
      </c>
      <c r="C4780" s="1" t="s">
        <v>5481</v>
      </c>
      <c r="D4780" s="1"/>
      <c r="E4780" s="1" t="s">
        <v>27061</v>
      </c>
      <c r="F4780" s="1" t="s">
        <v>27062</v>
      </c>
      <c r="G4780" s="1" t="s">
        <v>8655</v>
      </c>
      <c r="H4780" s="1" t="s">
        <v>11099</v>
      </c>
      <c r="I4780" s="1">
        <v>2019.0</v>
      </c>
      <c r="J4780" s="1" t="s">
        <v>8493</v>
      </c>
      <c r="K4780" s="1" t="s">
        <v>929</v>
      </c>
      <c r="L4780" s="1" t="s">
        <v>9641</v>
      </c>
      <c r="M4780" s="1" t="s">
        <v>27063</v>
      </c>
    </row>
    <row r="4781">
      <c r="A4781" s="1" t="s">
        <v>27064</v>
      </c>
      <c r="B4781" s="1" t="s">
        <v>7</v>
      </c>
      <c r="C4781" s="1" t="s">
        <v>5482</v>
      </c>
      <c r="F4781" s="1" t="s">
        <v>27065</v>
      </c>
      <c r="G4781" s="1" t="s">
        <v>8513</v>
      </c>
      <c r="H4781" s="1" t="s">
        <v>27066</v>
      </c>
      <c r="I4781" s="1">
        <v>2015.0</v>
      </c>
      <c r="J4781" s="1" t="s">
        <v>8547</v>
      </c>
      <c r="K4781" s="1" t="s">
        <v>2108</v>
      </c>
      <c r="L4781" s="1" t="s">
        <v>8668</v>
      </c>
      <c r="M4781" s="1" t="s">
        <v>27067</v>
      </c>
    </row>
    <row r="4782">
      <c r="A4782" s="1" t="s">
        <v>27068</v>
      </c>
      <c r="B4782" s="1" t="s">
        <v>6</v>
      </c>
      <c r="C4782" s="1" t="s">
        <v>5483</v>
      </c>
      <c r="D4782" s="1"/>
      <c r="E4782" s="1" t="s">
        <v>27069</v>
      </c>
      <c r="F4782" s="1" t="s">
        <v>27070</v>
      </c>
      <c r="G4782" s="1" t="s">
        <v>8545</v>
      </c>
      <c r="H4782" s="1" t="s">
        <v>11837</v>
      </c>
      <c r="I4782" s="1">
        <v>2018.0</v>
      </c>
      <c r="J4782" s="1" t="s">
        <v>8613</v>
      </c>
      <c r="K4782" s="1" t="s">
        <v>559</v>
      </c>
      <c r="L4782" s="1" t="s">
        <v>8501</v>
      </c>
      <c r="M4782" s="1" t="s">
        <v>27071</v>
      </c>
    </row>
    <row r="4783">
      <c r="A4783" s="1" t="s">
        <v>27072</v>
      </c>
      <c r="B4783" s="1" t="s">
        <v>6</v>
      </c>
      <c r="C4783" s="1" t="s">
        <v>5484</v>
      </c>
      <c r="D4783" s="1"/>
      <c r="E4783" s="1" t="s">
        <v>27073</v>
      </c>
      <c r="F4783" s="1" t="s">
        <v>27074</v>
      </c>
      <c r="G4783" s="1" t="s">
        <v>8611</v>
      </c>
      <c r="H4783" s="1" t="s">
        <v>15643</v>
      </c>
      <c r="I4783" s="1">
        <v>1989.0</v>
      </c>
      <c r="J4783" s="1" t="s">
        <v>8547</v>
      </c>
      <c r="K4783" s="1" t="s">
        <v>1116</v>
      </c>
      <c r="L4783" s="1" t="s">
        <v>8691</v>
      </c>
      <c r="M4783" s="1" t="s">
        <v>27075</v>
      </c>
    </row>
    <row r="4784">
      <c r="A4784" s="1" t="s">
        <v>27076</v>
      </c>
      <c r="B4784" s="1" t="s">
        <v>7</v>
      </c>
      <c r="C4784" s="1" t="s">
        <v>5485</v>
      </c>
      <c r="F4784" s="1" t="s">
        <v>27077</v>
      </c>
      <c r="H4784" s="1" t="s">
        <v>9451</v>
      </c>
      <c r="I4784" s="1">
        <v>2017.0</v>
      </c>
      <c r="J4784" s="1" t="s">
        <v>8547</v>
      </c>
      <c r="K4784" s="1" t="s">
        <v>536</v>
      </c>
      <c r="L4784" s="1" t="s">
        <v>19958</v>
      </c>
      <c r="M4784" s="1" t="s">
        <v>27078</v>
      </c>
    </row>
    <row r="4785">
      <c r="A4785" s="1" t="s">
        <v>27079</v>
      </c>
      <c r="B4785" s="1" t="s">
        <v>6</v>
      </c>
      <c r="C4785" s="1" t="s">
        <v>5486</v>
      </c>
      <c r="F4785" s="1" t="s">
        <v>27080</v>
      </c>
      <c r="G4785" s="1" t="s">
        <v>8513</v>
      </c>
      <c r="H4785" s="1" t="s">
        <v>27081</v>
      </c>
      <c r="I4785" s="1">
        <v>2018.0</v>
      </c>
      <c r="J4785" s="1" t="s">
        <v>8547</v>
      </c>
      <c r="K4785" s="1" t="s">
        <v>2798</v>
      </c>
      <c r="L4785" s="1" t="s">
        <v>8691</v>
      </c>
      <c r="M4785" s="1" t="s">
        <v>27082</v>
      </c>
    </row>
    <row r="4786">
      <c r="A4786" s="1" t="s">
        <v>27083</v>
      </c>
      <c r="B4786" s="1" t="s">
        <v>7</v>
      </c>
      <c r="C4786" s="1" t="s">
        <v>5487</v>
      </c>
      <c r="F4786" s="1" t="s">
        <v>27084</v>
      </c>
      <c r="G4786" s="1" t="s">
        <v>27085</v>
      </c>
      <c r="H4786" s="1" t="s">
        <v>27086</v>
      </c>
      <c r="I4786" s="1">
        <v>2003.0</v>
      </c>
      <c r="J4786" s="1" t="s">
        <v>8547</v>
      </c>
      <c r="K4786" s="1" t="s">
        <v>536</v>
      </c>
      <c r="L4786" s="1" t="s">
        <v>9098</v>
      </c>
      <c r="M4786" s="1" t="s">
        <v>27087</v>
      </c>
    </row>
    <row r="4787">
      <c r="A4787" s="1" t="s">
        <v>27088</v>
      </c>
      <c r="B4787" s="1" t="s">
        <v>6</v>
      </c>
      <c r="C4787" s="1" t="s">
        <v>5488</v>
      </c>
      <c r="D4787" s="1"/>
      <c r="E4787" s="1" t="s">
        <v>10494</v>
      </c>
      <c r="F4787" s="1" t="s">
        <v>27089</v>
      </c>
      <c r="G4787" s="1" t="s">
        <v>10496</v>
      </c>
      <c r="H4787" s="1" t="s">
        <v>13129</v>
      </c>
      <c r="I4787" s="1">
        <v>2018.0</v>
      </c>
      <c r="J4787" s="1" t="s">
        <v>8547</v>
      </c>
      <c r="K4787" s="1" t="s">
        <v>879</v>
      </c>
      <c r="L4787" s="1" t="s">
        <v>8626</v>
      </c>
      <c r="M4787" s="1" t="s">
        <v>27090</v>
      </c>
    </row>
    <row r="4788">
      <c r="A4788" s="1" t="s">
        <v>27091</v>
      </c>
      <c r="B4788" s="1" t="s">
        <v>6</v>
      </c>
      <c r="C4788" s="1" t="s">
        <v>5489</v>
      </c>
      <c r="D4788" s="1"/>
      <c r="E4788" s="1" t="s">
        <v>27092</v>
      </c>
      <c r="F4788" s="1" t="s">
        <v>27093</v>
      </c>
      <c r="G4788" s="1" t="s">
        <v>8513</v>
      </c>
      <c r="H4788" s="1" t="s">
        <v>8892</v>
      </c>
      <c r="I4788" s="1">
        <v>1992.0</v>
      </c>
      <c r="J4788" s="1" t="s">
        <v>8507</v>
      </c>
      <c r="K4788" s="1" t="s">
        <v>573</v>
      </c>
      <c r="L4788" s="1" t="s">
        <v>8783</v>
      </c>
      <c r="M4788" s="1" t="s">
        <v>27094</v>
      </c>
    </row>
    <row r="4789">
      <c r="A4789" s="1" t="s">
        <v>27095</v>
      </c>
      <c r="B4789" s="1" t="s">
        <v>7</v>
      </c>
      <c r="C4789" s="1" t="s">
        <v>5490</v>
      </c>
      <c r="H4789" s="1" t="s">
        <v>9456</v>
      </c>
      <c r="I4789" s="1">
        <v>2020.0</v>
      </c>
      <c r="J4789" s="1" t="s">
        <v>8680</v>
      </c>
      <c r="K4789" s="1" t="s">
        <v>536</v>
      </c>
      <c r="L4789" s="1" t="s">
        <v>9631</v>
      </c>
      <c r="M4789" s="1" t="s">
        <v>27096</v>
      </c>
    </row>
    <row r="4790">
      <c r="A4790" s="1" t="s">
        <v>27097</v>
      </c>
      <c r="B4790" s="1" t="s">
        <v>7</v>
      </c>
      <c r="C4790" s="1" t="s">
        <v>5491</v>
      </c>
      <c r="H4790" s="1" t="s">
        <v>12391</v>
      </c>
      <c r="I4790" s="1">
        <v>2016.0</v>
      </c>
      <c r="J4790" s="1" t="s">
        <v>8807</v>
      </c>
      <c r="K4790" s="1" t="s">
        <v>536</v>
      </c>
      <c r="L4790" s="1" t="s">
        <v>9093</v>
      </c>
      <c r="M4790" s="1" t="s">
        <v>27098</v>
      </c>
    </row>
    <row r="4791">
      <c r="A4791" s="1" t="s">
        <v>27099</v>
      </c>
      <c r="B4791" s="1" t="s">
        <v>6</v>
      </c>
      <c r="C4791" s="1" t="s">
        <v>5492</v>
      </c>
      <c r="D4791" s="1"/>
      <c r="E4791" s="1" t="s">
        <v>21836</v>
      </c>
      <c r="F4791" s="1" t="s">
        <v>27100</v>
      </c>
      <c r="G4791" s="1" t="s">
        <v>8545</v>
      </c>
      <c r="H4791" s="1" t="s">
        <v>9886</v>
      </c>
      <c r="I4791" s="1">
        <v>2011.0</v>
      </c>
      <c r="J4791" s="1" t="s">
        <v>8613</v>
      </c>
      <c r="K4791" s="1" t="s">
        <v>660</v>
      </c>
      <c r="L4791" s="1" t="s">
        <v>8802</v>
      </c>
      <c r="M4791" s="1" t="s">
        <v>27101</v>
      </c>
    </row>
    <row r="4792">
      <c r="A4792" s="1" t="s">
        <v>27102</v>
      </c>
      <c r="B4792" s="1" t="s">
        <v>6</v>
      </c>
      <c r="C4792" s="1" t="s">
        <v>5493</v>
      </c>
      <c r="D4792" s="1"/>
      <c r="E4792" s="1" t="s">
        <v>13038</v>
      </c>
      <c r="G4792" s="1" t="s">
        <v>8513</v>
      </c>
      <c r="H4792" s="1" t="s">
        <v>19830</v>
      </c>
      <c r="I4792" s="1">
        <v>2017.0</v>
      </c>
      <c r="J4792" s="1" t="s">
        <v>8547</v>
      </c>
      <c r="K4792" s="1" t="s">
        <v>758</v>
      </c>
      <c r="L4792" s="1" t="s">
        <v>8646</v>
      </c>
      <c r="M4792" s="1" t="s">
        <v>27103</v>
      </c>
    </row>
    <row r="4793">
      <c r="A4793" s="1" t="s">
        <v>27104</v>
      </c>
      <c r="B4793" s="1" t="s">
        <v>6</v>
      </c>
      <c r="C4793" s="1" t="s">
        <v>5494</v>
      </c>
      <c r="D4793" s="1"/>
      <c r="E4793" s="1" t="s">
        <v>16700</v>
      </c>
      <c r="F4793" s="1" t="s">
        <v>16701</v>
      </c>
      <c r="G4793" s="1" t="s">
        <v>8499</v>
      </c>
      <c r="H4793" s="1" t="s">
        <v>14662</v>
      </c>
      <c r="I4793" s="1">
        <v>2019.0</v>
      </c>
      <c r="J4793" s="1" t="s">
        <v>8493</v>
      </c>
      <c r="K4793" s="1" t="s">
        <v>580</v>
      </c>
      <c r="L4793" s="1" t="s">
        <v>8663</v>
      </c>
      <c r="M4793" s="1" t="s">
        <v>27105</v>
      </c>
    </row>
    <row r="4794">
      <c r="A4794" s="1" t="s">
        <v>27106</v>
      </c>
      <c r="B4794" s="1" t="s">
        <v>6</v>
      </c>
      <c r="C4794" s="1" t="s">
        <v>5495</v>
      </c>
      <c r="D4794" s="1"/>
      <c r="E4794" s="1" t="s">
        <v>27107</v>
      </c>
      <c r="F4794" s="1" t="s">
        <v>27108</v>
      </c>
      <c r="G4794" s="1" t="s">
        <v>8611</v>
      </c>
      <c r="H4794" s="1" t="s">
        <v>18758</v>
      </c>
      <c r="I4794" s="1">
        <v>2019.0</v>
      </c>
      <c r="J4794" s="1" t="s">
        <v>8613</v>
      </c>
      <c r="K4794" s="1" t="s">
        <v>645</v>
      </c>
      <c r="L4794" s="1" t="s">
        <v>8691</v>
      </c>
      <c r="M4794" s="1" t="s">
        <v>27109</v>
      </c>
    </row>
    <row r="4795">
      <c r="A4795" s="1" t="s">
        <v>27110</v>
      </c>
      <c r="B4795" s="1" t="s">
        <v>7</v>
      </c>
      <c r="C4795" s="1" t="s">
        <v>5496</v>
      </c>
      <c r="F4795" s="1" t="s">
        <v>19320</v>
      </c>
      <c r="G4795" s="1" t="s">
        <v>8513</v>
      </c>
      <c r="H4795" s="1" t="s">
        <v>27111</v>
      </c>
      <c r="I4795" s="1">
        <v>2020.0</v>
      </c>
      <c r="J4795" s="1" t="s">
        <v>8493</v>
      </c>
      <c r="K4795" s="1" t="s">
        <v>1694</v>
      </c>
      <c r="L4795" s="1" t="s">
        <v>9526</v>
      </c>
      <c r="M4795" s="1" t="s">
        <v>27112</v>
      </c>
    </row>
    <row r="4796">
      <c r="A4796" s="1" t="s">
        <v>27113</v>
      </c>
      <c r="B4796" s="1" t="s">
        <v>6</v>
      </c>
      <c r="C4796" s="1" t="s">
        <v>5497</v>
      </c>
      <c r="D4796" s="1"/>
      <c r="E4796" s="1" t="s">
        <v>27114</v>
      </c>
      <c r="F4796" s="1" t="s">
        <v>27115</v>
      </c>
      <c r="G4796" s="1" t="s">
        <v>8513</v>
      </c>
      <c r="H4796" s="1" t="s">
        <v>8521</v>
      </c>
      <c r="I4796" s="1">
        <v>1992.0</v>
      </c>
      <c r="J4796" s="1" t="s">
        <v>8507</v>
      </c>
      <c r="K4796" s="1" t="s">
        <v>567</v>
      </c>
      <c r="L4796" s="1" t="s">
        <v>8783</v>
      </c>
      <c r="M4796" s="1" t="s">
        <v>27116</v>
      </c>
    </row>
    <row r="4797">
      <c r="A4797" s="1" t="s">
        <v>27117</v>
      </c>
      <c r="B4797" s="1" t="s">
        <v>6</v>
      </c>
      <c r="C4797" s="1" t="s">
        <v>5498</v>
      </c>
      <c r="D4797" s="1"/>
      <c r="E4797" s="1" t="s">
        <v>18141</v>
      </c>
      <c r="F4797" s="1" t="s">
        <v>27118</v>
      </c>
      <c r="G4797" s="1" t="s">
        <v>8527</v>
      </c>
      <c r="H4797" s="1" t="s">
        <v>8729</v>
      </c>
      <c r="I4797" s="1">
        <v>2014.0</v>
      </c>
      <c r="J4797" s="1" t="s">
        <v>8493</v>
      </c>
      <c r="K4797" s="1" t="s">
        <v>587</v>
      </c>
      <c r="L4797" s="1" t="s">
        <v>8772</v>
      </c>
      <c r="M4797" s="1" t="s">
        <v>27119</v>
      </c>
    </row>
    <row r="4798">
      <c r="A4798" s="1" t="s">
        <v>27120</v>
      </c>
      <c r="B4798" s="1" t="s">
        <v>6</v>
      </c>
      <c r="C4798" s="1" t="s">
        <v>5499</v>
      </c>
      <c r="D4798" s="1"/>
      <c r="E4798" s="1" t="s">
        <v>19262</v>
      </c>
      <c r="F4798" s="1" t="s">
        <v>27121</v>
      </c>
      <c r="G4798" s="1" t="s">
        <v>8513</v>
      </c>
      <c r="H4798" s="1" t="s">
        <v>27122</v>
      </c>
      <c r="I4798" s="1">
        <v>2017.0</v>
      </c>
      <c r="J4798" s="1" t="s">
        <v>8493</v>
      </c>
      <c r="K4798" s="1" t="s">
        <v>1593</v>
      </c>
      <c r="L4798" s="1" t="s">
        <v>9641</v>
      </c>
      <c r="M4798" s="1" t="s">
        <v>27123</v>
      </c>
    </row>
    <row r="4799">
      <c r="A4799" s="1" t="s">
        <v>27124</v>
      </c>
      <c r="B4799" s="1" t="s">
        <v>7</v>
      </c>
      <c r="C4799" s="1" t="s">
        <v>5500</v>
      </c>
      <c r="D4799" s="1"/>
      <c r="E4799" s="1" t="s">
        <v>11124</v>
      </c>
      <c r="F4799" s="1" t="s">
        <v>27125</v>
      </c>
      <c r="G4799" s="1" t="s">
        <v>8513</v>
      </c>
      <c r="H4799" s="1" t="s">
        <v>16639</v>
      </c>
      <c r="I4799" s="1">
        <v>2020.0</v>
      </c>
      <c r="J4799" s="1" t="s">
        <v>8493</v>
      </c>
      <c r="K4799" s="1" t="s">
        <v>536</v>
      </c>
      <c r="L4799" s="1" t="s">
        <v>9526</v>
      </c>
      <c r="M4799" s="1" t="s">
        <v>27126</v>
      </c>
    </row>
    <row r="4800">
      <c r="A4800" s="1" t="s">
        <v>27127</v>
      </c>
      <c r="B4800" s="1" t="s">
        <v>6</v>
      </c>
      <c r="C4800" s="1" t="s">
        <v>5501</v>
      </c>
      <c r="F4800" s="1" t="s">
        <v>27121</v>
      </c>
      <c r="G4800" s="1" t="s">
        <v>8513</v>
      </c>
      <c r="H4800" s="1" t="s">
        <v>13997</v>
      </c>
      <c r="I4800" s="1">
        <v>2016.0</v>
      </c>
      <c r="J4800" s="1" t="s">
        <v>8493</v>
      </c>
      <c r="K4800" s="1" t="s">
        <v>1593</v>
      </c>
      <c r="L4800" s="1" t="s">
        <v>9641</v>
      </c>
      <c r="M4800" s="1" t="s">
        <v>27128</v>
      </c>
    </row>
    <row r="4801">
      <c r="A4801" s="1" t="s">
        <v>27129</v>
      </c>
      <c r="B4801" s="1" t="s">
        <v>6</v>
      </c>
      <c r="C4801" s="1" t="s">
        <v>5502</v>
      </c>
      <c r="D4801" s="1"/>
      <c r="E4801" s="1" t="s">
        <v>15268</v>
      </c>
      <c r="F4801" s="1" t="s">
        <v>27130</v>
      </c>
      <c r="G4801" s="1" t="s">
        <v>8513</v>
      </c>
      <c r="H4801" s="1" t="s">
        <v>9188</v>
      </c>
      <c r="I4801" s="1">
        <v>2009.0</v>
      </c>
      <c r="J4801" s="1" t="s">
        <v>9260</v>
      </c>
      <c r="K4801" s="1" t="s">
        <v>552</v>
      </c>
      <c r="L4801" s="1" t="s">
        <v>9054</v>
      </c>
      <c r="M4801" s="1" t="s">
        <v>27131</v>
      </c>
    </row>
    <row r="4802">
      <c r="A4802" s="1" t="s">
        <v>27132</v>
      </c>
      <c r="B4802" s="1" t="s">
        <v>7</v>
      </c>
      <c r="C4802" s="1" t="s">
        <v>5503</v>
      </c>
      <c r="F4802" s="1" t="s">
        <v>27133</v>
      </c>
      <c r="G4802" s="1" t="s">
        <v>8611</v>
      </c>
      <c r="H4802" s="1" t="s">
        <v>18346</v>
      </c>
      <c r="I4802" s="1">
        <v>2017.0</v>
      </c>
      <c r="J4802" s="1" t="s">
        <v>8547</v>
      </c>
      <c r="K4802" s="1" t="s">
        <v>536</v>
      </c>
      <c r="L4802" s="1" t="s">
        <v>10112</v>
      </c>
      <c r="M4802" s="1" t="s">
        <v>27134</v>
      </c>
    </row>
    <row r="4803">
      <c r="A4803" s="1" t="s">
        <v>27135</v>
      </c>
      <c r="B4803" s="1" t="s">
        <v>6</v>
      </c>
      <c r="C4803" s="1" t="s">
        <v>5504</v>
      </c>
      <c r="D4803" s="1"/>
      <c r="E4803" s="1" t="s">
        <v>27136</v>
      </c>
      <c r="F4803" s="1" t="s">
        <v>27137</v>
      </c>
      <c r="G4803" s="1" t="s">
        <v>8545</v>
      </c>
      <c r="H4803" s="1" t="s">
        <v>10966</v>
      </c>
      <c r="I4803" s="1">
        <v>2016.0</v>
      </c>
      <c r="J4803" s="1" t="s">
        <v>8547</v>
      </c>
      <c r="K4803" s="1" t="s">
        <v>584</v>
      </c>
      <c r="L4803" s="1" t="s">
        <v>8501</v>
      </c>
      <c r="M4803" s="1" t="s">
        <v>27138</v>
      </c>
    </row>
    <row r="4804">
      <c r="A4804" s="1" t="s">
        <v>27139</v>
      </c>
      <c r="B4804" s="1" t="s">
        <v>7</v>
      </c>
      <c r="C4804" s="1" t="s">
        <v>5505</v>
      </c>
      <c r="F4804" s="1" t="s">
        <v>27140</v>
      </c>
      <c r="G4804" s="1" t="s">
        <v>8513</v>
      </c>
      <c r="H4804" s="1" t="s">
        <v>10698</v>
      </c>
      <c r="I4804" s="1">
        <v>2010.0</v>
      </c>
      <c r="J4804" s="1" t="s">
        <v>8547</v>
      </c>
      <c r="K4804" s="1" t="s">
        <v>536</v>
      </c>
      <c r="L4804" s="1" t="s">
        <v>8650</v>
      </c>
      <c r="M4804" s="1" t="s">
        <v>27141</v>
      </c>
    </row>
    <row r="4805">
      <c r="A4805" s="1" t="s">
        <v>27142</v>
      </c>
      <c r="B4805" s="1" t="s">
        <v>6</v>
      </c>
      <c r="C4805" s="1" t="s">
        <v>5506</v>
      </c>
      <c r="D4805" s="1"/>
      <c r="E4805" s="1" t="s">
        <v>27143</v>
      </c>
      <c r="F4805" s="1" t="s">
        <v>27144</v>
      </c>
      <c r="G4805" s="1" t="s">
        <v>8588</v>
      </c>
      <c r="H4805" s="1" t="s">
        <v>11399</v>
      </c>
      <c r="I4805" s="1">
        <v>2018.0</v>
      </c>
      <c r="J4805" s="1" t="s">
        <v>8493</v>
      </c>
      <c r="K4805" s="1" t="s">
        <v>563</v>
      </c>
      <c r="L4805" s="1" t="s">
        <v>10416</v>
      </c>
      <c r="M4805" s="1" t="s">
        <v>27145</v>
      </c>
    </row>
    <row r="4806">
      <c r="A4806" s="1" t="s">
        <v>27146</v>
      </c>
      <c r="B4806" s="1" t="s">
        <v>6</v>
      </c>
      <c r="C4806" s="1" t="s">
        <v>5507</v>
      </c>
      <c r="D4806" s="1"/>
      <c r="E4806" s="1" t="s">
        <v>27147</v>
      </c>
      <c r="F4806" s="1" t="s">
        <v>27148</v>
      </c>
      <c r="G4806" s="1" t="s">
        <v>8545</v>
      </c>
      <c r="H4806" s="1" t="s">
        <v>10966</v>
      </c>
      <c r="I4806" s="1">
        <v>2009.0</v>
      </c>
      <c r="J4806" s="1" t="s">
        <v>8547</v>
      </c>
      <c r="K4806" s="1" t="s">
        <v>640</v>
      </c>
      <c r="L4806" s="1" t="s">
        <v>8724</v>
      </c>
      <c r="M4806" s="1" t="s">
        <v>27149</v>
      </c>
    </row>
    <row r="4807">
      <c r="A4807" s="1" t="s">
        <v>27150</v>
      </c>
      <c r="B4807" s="1" t="s">
        <v>6</v>
      </c>
      <c r="C4807" s="1" t="s">
        <v>5508</v>
      </c>
      <c r="D4807" s="1"/>
      <c r="E4807" s="1" t="s">
        <v>27151</v>
      </c>
      <c r="F4807" s="1" t="s">
        <v>27152</v>
      </c>
      <c r="G4807" s="1" t="s">
        <v>13479</v>
      </c>
      <c r="H4807" s="1" t="s">
        <v>8980</v>
      </c>
      <c r="I4807" s="1">
        <v>2016.0</v>
      </c>
      <c r="J4807" s="1" t="s">
        <v>8547</v>
      </c>
      <c r="K4807" s="1" t="s">
        <v>1288</v>
      </c>
      <c r="L4807" s="1" t="s">
        <v>8607</v>
      </c>
      <c r="M4807" s="1" t="s">
        <v>27153</v>
      </c>
    </row>
    <row r="4808">
      <c r="A4808" s="1" t="s">
        <v>27154</v>
      </c>
      <c r="B4808" s="1" t="s">
        <v>7</v>
      </c>
      <c r="C4808" s="1" t="s">
        <v>5509</v>
      </c>
      <c r="F4808" s="1" t="s">
        <v>27155</v>
      </c>
      <c r="G4808" s="1" t="s">
        <v>8611</v>
      </c>
      <c r="H4808" s="1" t="s">
        <v>9620</v>
      </c>
      <c r="I4808" s="1">
        <v>2019.0</v>
      </c>
      <c r="J4808" s="1" t="s">
        <v>8493</v>
      </c>
      <c r="K4808" s="1" t="s">
        <v>1044</v>
      </c>
      <c r="L4808" s="1" t="s">
        <v>13443</v>
      </c>
      <c r="M4808" s="1" t="s">
        <v>27156</v>
      </c>
    </row>
    <row r="4809">
      <c r="A4809" s="1" t="s">
        <v>27157</v>
      </c>
      <c r="B4809" s="1" t="s">
        <v>7</v>
      </c>
      <c r="C4809" s="1" t="s">
        <v>5510</v>
      </c>
      <c r="F4809" s="1" t="s">
        <v>27158</v>
      </c>
      <c r="G4809" s="1" t="s">
        <v>10317</v>
      </c>
      <c r="H4809" s="1" t="s">
        <v>8546</v>
      </c>
      <c r="I4809" s="1">
        <v>2018.0</v>
      </c>
      <c r="J4809" s="1" t="s">
        <v>8547</v>
      </c>
      <c r="K4809" s="1" t="s">
        <v>536</v>
      </c>
      <c r="L4809" s="1" t="s">
        <v>8595</v>
      </c>
      <c r="M4809" s="1" t="s">
        <v>27159</v>
      </c>
    </row>
    <row r="4810">
      <c r="A4810" s="1" t="s">
        <v>27160</v>
      </c>
      <c r="B4810" s="1" t="s">
        <v>6</v>
      </c>
      <c r="C4810" s="1" t="s">
        <v>5511</v>
      </c>
      <c r="D4810" s="1"/>
      <c r="E4810" s="1" t="s">
        <v>27161</v>
      </c>
      <c r="F4810" s="1" t="s">
        <v>27161</v>
      </c>
      <c r="G4810" s="1" t="s">
        <v>9043</v>
      </c>
      <c r="H4810" s="1" t="s">
        <v>11577</v>
      </c>
      <c r="I4810" s="1">
        <v>2015.0</v>
      </c>
      <c r="J4810" s="1" t="s">
        <v>8493</v>
      </c>
      <c r="K4810" s="1" t="s">
        <v>750</v>
      </c>
      <c r="L4810" s="1" t="s">
        <v>8577</v>
      </c>
      <c r="M4810" s="1" t="s">
        <v>27162</v>
      </c>
    </row>
    <row r="4811">
      <c r="A4811" s="1" t="s">
        <v>27163</v>
      </c>
      <c r="B4811" s="1" t="s">
        <v>6</v>
      </c>
      <c r="C4811" s="1" t="s">
        <v>5512</v>
      </c>
      <c r="D4811" s="1"/>
      <c r="E4811" s="1" t="s">
        <v>26561</v>
      </c>
      <c r="F4811" s="1" t="s">
        <v>27164</v>
      </c>
      <c r="G4811" s="1" t="s">
        <v>8575</v>
      </c>
      <c r="H4811" s="1" t="s">
        <v>8619</v>
      </c>
      <c r="I4811" s="1">
        <v>2013.0</v>
      </c>
      <c r="J4811" s="1" t="s">
        <v>8493</v>
      </c>
      <c r="K4811" s="1" t="s">
        <v>914</v>
      </c>
      <c r="L4811" s="1" t="s">
        <v>18543</v>
      </c>
      <c r="M4811" s="1" t="s">
        <v>27165</v>
      </c>
    </row>
    <row r="4812">
      <c r="A4812" s="1" t="s">
        <v>27166</v>
      </c>
      <c r="B4812" s="1" t="s">
        <v>6</v>
      </c>
      <c r="C4812" s="1" t="s">
        <v>5513</v>
      </c>
      <c r="D4812" s="1"/>
      <c r="E4812" s="1" t="s">
        <v>27167</v>
      </c>
      <c r="F4812" s="1" t="s">
        <v>27168</v>
      </c>
      <c r="G4812" s="1" t="s">
        <v>8513</v>
      </c>
      <c r="H4812" s="1" t="s">
        <v>19418</v>
      </c>
      <c r="I4812" s="1">
        <v>2016.0</v>
      </c>
      <c r="J4812" s="1" t="s">
        <v>8613</v>
      </c>
      <c r="K4812" s="1" t="s">
        <v>580</v>
      </c>
      <c r="L4812" s="1" t="s">
        <v>27169</v>
      </c>
      <c r="M4812" s="1" t="s">
        <v>27170</v>
      </c>
    </row>
    <row r="4813">
      <c r="A4813" s="1" t="s">
        <v>27171</v>
      </c>
      <c r="B4813" s="1" t="s">
        <v>7</v>
      </c>
      <c r="C4813" s="1" t="s">
        <v>5514</v>
      </c>
      <c r="F4813" s="1" t="s">
        <v>27172</v>
      </c>
      <c r="G4813" s="1" t="s">
        <v>8513</v>
      </c>
      <c r="H4813" s="1" t="s">
        <v>27173</v>
      </c>
      <c r="I4813" s="1">
        <v>1990.0</v>
      </c>
      <c r="J4813" s="1" t="s">
        <v>8613</v>
      </c>
      <c r="K4813" s="1" t="s">
        <v>1044</v>
      </c>
      <c r="L4813" s="1" t="s">
        <v>27174</v>
      </c>
      <c r="M4813" s="1" t="s">
        <v>27175</v>
      </c>
    </row>
    <row r="4814">
      <c r="A4814" s="1" t="s">
        <v>27176</v>
      </c>
      <c r="B4814" s="1" t="s">
        <v>6</v>
      </c>
      <c r="C4814" s="1" t="s">
        <v>5515</v>
      </c>
      <c r="D4814" s="1"/>
      <c r="E4814" s="1" t="s">
        <v>27177</v>
      </c>
      <c r="F4814" s="1" t="s">
        <v>27178</v>
      </c>
      <c r="G4814" s="1" t="s">
        <v>8513</v>
      </c>
      <c r="H4814" s="1" t="s">
        <v>27179</v>
      </c>
      <c r="I4814" s="1">
        <v>1988.0</v>
      </c>
      <c r="J4814" s="1" t="s">
        <v>8613</v>
      </c>
      <c r="K4814" s="1" t="s">
        <v>1164</v>
      </c>
      <c r="L4814" s="1" t="s">
        <v>8808</v>
      </c>
      <c r="M4814" s="1" t="s">
        <v>27180</v>
      </c>
    </row>
    <row r="4815">
      <c r="A4815" s="1" t="s">
        <v>27181</v>
      </c>
      <c r="B4815" s="1" t="s">
        <v>6</v>
      </c>
      <c r="C4815" s="1" t="s">
        <v>5516</v>
      </c>
      <c r="D4815" s="1"/>
      <c r="E4815" s="1" t="s">
        <v>27182</v>
      </c>
      <c r="F4815" s="1" t="s">
        <v>27183</v>
      </c>
      <c r="G4815" s="1" t="s">
        <v>8545</v>
      </c>
      <c r="H4815" s="1" t="s">
        <v>15711</v>
      </c>
      <c r="I4815" s="1">
        <v>2010.0</v>
      </c>
      <c r="J4815" s="1" t="s">
        <v>8493</v>
      </c>
      <c r="K4815" s="1" t="s">
        <v>610</v>
      </c>
      <c r="L4815" s="1" t="s">
        <v>8607</v>
      </c>
      <c r="M4815" s="1" t="s">
        <v>27184</v>
      </c>
    </row>
    <row r="4816">
      <c r="A4816" s="1" t="s">
        <v>27185</v>
      </c>
      <c r="B4816" s="1" t="s">
        <v>6</v>
      </c>
      <c r="C4816" s="1" t="s">
        <v>5517</v>
      </c>
      <c r="D4816" s="1"/>
      <c r="E4816" s="1" t="s">
        <v>27186</v>
      </c>
      <c r="F4816" s="1" t="s">
        <v>27187</v>
      </c>
      <c r="G4816" s="1" t="s">
        <v>9530</v>
      </c>
      <c r="H4816" s="1" t="s">
        <v>11700</v>
      </c>
      <c r="I4816" s="1">
        <v>2019.0</v>
      </c>
      <c r="J4816" s="1" t="s">
        <v>8493</v>
      </c>
      <c r="K4816" s="1" t="s">
        <v>803</v>
      </c>
      <c r="L4816" s="1" t="s">
        <v>8709</v>
      </c>
      <c r="M4816" s="1" t="s">
        <v>27188</v>
      </c>
    </row>
    <row r="4817">
      <c r="A4817" s="1" t="s">
        <v>27189</v>
      </c>
      <c r="B4817" s="1" t="s">
        <v>6</v>
      </c>
      <c r="C4817" s="1" t="s">
        <v>5518</v>
      </c>
      <c r="D4817" s="1"/>
      <c r="E4817" s="1" t="s">
        <v>10403</v>
      </c>
      <c r="F4817" s="1" t="s">
        <v>27190</v>
      </c>
      <c r="G4817" s="1" t="s">
        <v>8527</v>
      </c>
      <c r="H4817" s="1" t="s">
        <v>8662</v>
      </c>
      <c r="I4817" s="1">
        <v>2014.0</v>
      </c>
      <c r="J4817" s="1" t="s">
        <v>8493</v>
      </c>
      <c r="K4817" s="1" t="s">
        <v>1204</v>
      </c>
      <c r="L4817" s="1" t="s">
        <v>8724</v>
      </c>
      <c r="M4817" s="1" t="s">
        <v>27191</v>
      </c>
    </row>
    <row r="4818">
      <c r="A4818" s="1" t="s">
        <v>27192</v>
      </c>
      <c r="B4818" s="1" t="s">
        <v>6</v>
      </c>
      <c r="C4818" s="1" t="s">
        <v>5519</v>
      </c>
      <c r="D4818" s="1"/>
      <c r="E4818" s="1" t="s">
        <v>27193</v>
      </c>
      <c r="F4818" s="1" t="s">
        <v>27194</v>
      </c>
      <c r="G4818" s="1" t="s">
        <v>10496</v>
      </c>
      <c r="H4818" s="1" t="s">
        <v>12213</v>
      </c>
      <c r="I4818" s="1">
        <v>2016.0</v>
      </c>
      <c r="J4818" s="1" t="s">
        <v>8493</v>
      </c>
      <c r="K4818" s="1" t="s">
        <v>538</v>
      </c>
      <c r="L4818" s="1" t="s">
        <v>8501</v>
      </c>
      <c r="M4818" s="1" t="s">
        <v>27195</v>
      </c>
    </row>
    <row r="4819">
      <c r="A4819" s="1" t="s">
        <v>27196</v>
      </c>
      <c r="B4819" s="1" t="s">
        <v>6</v>
      </c>
      <c r="C4819" s="1" t="s">
        <v>5520</v>
      </c>
      <c r="D4819" s="1"/>
      <c r="E4819" s="1" t="s">
        <v>27197</v>
      </c>
      <c r="F4819" s="1" t="s">
        <v>27198</v>
      </c>
      <c r="G4819" s="1" t="s">
        <v>8545</v>
      </c>
      <c r="H4819" s="1" t="s">
        <v>10268</v>
      </c>
      <c r="I4819" s="1">
        <v>2019.0</v>
      </c>
      <c r="J4819" s="1" t="s">
        <v>8547</v>
      </c>
      <c r="K4819" s="1" t="s">
        <v>591</v>
      </c>
      <c r="L4819" s="1" t="s">
        <v>8620</v>
      </c>
      <c r="M4819" s="1" t="s">
        <v>27199</v>
      </c>
    </row>
    <row r="4820">
      <c r="A4820" s="1" t="s">
        <v>27200</v>
      </c>
      <c r="B4820" s="1" t="s">
        <v>6</v>
      </c>
      <c r="C4820" s="1" t="s">
        <v>5521</v>
      </c>
      <c r="D4820" s="1"/>
      <c r="E4820" s="1" t="s">
        <v>27201</v>
      </c>
      <c r="F4820" s="1" t="s">
        <v>27202</v>
      </c>
      <c r="G4820" s="1" t="s">
        <v>27203</v>
      </c>
      <c r="H4820" s="1" t="s">
        <v>13711</v>
      </c>
      <c r="I4820" s="1">
        <v>2018.0</v>
      </c>
      <c r="J4820" s="1" t="s">
        <v>8547</v>
      </c>
      <c r="K4820" s="1" t="s">
        <v>550</v>
      </c>
      <c r="L4820" s="1" t="s">
        <v>8709</v>
      </c>
      <c r="M4820" s="1" t="s">
        <v>27204</v>
      </c>
    </row>
    <row r="4821">
      <c r="A4821" s="1" t="s">
        <v>27205</v>
      </c>
      <c r="B4821" s="1" t="s">
        <v>6</v>
      </c>
      <c r="C4821" s="1" t="s">
        <v>5522</v>
      </c>
      <c r="D4821" s="1"/>
      <c r="E4821" s="1" t="s">
        <v>27206</v>
      </c>
      <c r="F4821" s="1" t="s">
        <v>27207</v>
      </c>
      <c r="G4821" s="1" t="s">
        <v>9367</v>
      </c>
      <c r="H4821" s="1" t="s">
        <v>8546</v>
      </c>
      <c r="I4821" s="1">
        <v>2006.0</v>
      </c>
      <c r="J4821" s="1" t="s">
        <v>9260</v>
      </c>
      <c r="K4821" s="1" t="s">
        <v>550</v>
      </c>
      <c r="L4821" s="1" t="s">
        <v>9473</v>
      </c>
      <c r="M4821" s="1" t="s">
        <v>27208</v>
      </c>
    </row>
    <row r="4822">
      <c r="A4822" s="1" t="s">
        <v>27209</v>
      </c>
      <c r="B4822" s="1" t="s">
        <v>6</v>
      </c>
      <c r="C4822" s="1" t="s">
        <v>5523</v>
      </c>
      <c r="D4822" s="1"/>
      <c r="E4822" s="1" t="s">
        <v>27210</v>
      </c>
      <c r="F4822" s="1" t="s">
        <v>27211</v>
      </c>
      <c r="H4822" s="1" t="s">
        <v>12911</v>
      </c>
      <c r="I4822" s="1">
        <v>2014.0</v>
      </c>
      <c r="J4822" s="1" t="s">
        <v>9260</v>
      </c>
      <c r="K4822" s="1" t="s">
        <v>673</v>
      </c>
      <c r="L4822" s="1" t="s">
        <v>9104</v>
      </c>
      <c r="M4822" s="1" t="s">
        <v>27212</v>
      </c>
    </row>
    <row r="4823">
      <c r="A4823" s="1" t="s">
        <v>27213</v>
      </c>
      <c r="B4823" s="1" t="s">
        <v>7</v>
      </c>
      <c r="C4823" s="1" t="s">
        <v>5524</v>
      </c>
      <c r="F4823" s="1" t="s">
        <v>27214</v>
      </c>
      <c r="G4823" s="1" t="s">
        <v>10506</v>
      </c>
      <c r="H4823" s="1" t="s">
        <v>27215</v>
      </c>
      <c r="I4823" s="1">
        <v>2016.0</v>
      </c>
      <c r="J4823" s="1" t="s">
        <v>8493</v>
      </c>
      <c r="K4823" s="1" t="s">
        <v>628</v>
      </c>
      <c r="L4823" s="1" t="s">
        <v>23296</v>
      </c>
      <c r="M4823" s="1" t="s">
        <v>27216</v>
      </c>
    </row>
    <row r="4824">
      <c r="A4824" s="1" t="s">
        <v>27217</v>
      </c>
      <c r="B4824" s="1" t="s">
        <v>7</v>
      </c>
      <c r="C4824" s="1" t="s">
        <v>5525</v>
      </c>
      <c r="F4824" s="1" t="s">
        <v>27218</v>
      </c>
      <c r="G4824" s="1" t="s">
        <v>8611</v>
      </c>
      <c r="H4824" s="1" t="s">
        <v>15743</v>
      </c>
      <c r="I4824" s="1">
        <v>2018.0</v>
      </c>
      <c r="J4824" s="1" t="s">
        <v>8493</v>
      </c>
      <c r="K4824" s="1" t="s">
        <v>1044</v>
      </c>
      <c r="L4824" s="1" t="s">
        <v>11720</v>
      </c>
      <c r="M4824" s="1" t="s">
        <v>27219</v>
      </c>
    </row>
    <row r="4825">
      <c r="A4825" s="1" t="s">
        <v>27220</v>
      </c>
      <c r="B4825" s="1" t="s">
        <v>6</v>
      </c>
      <c r="C4825" s="1" t="s">
        <v>5526</v>
      </c>
      <c r="D4825" s="1"/>
      <c r="E4825" s="1" t="s">
        <v>27221</v>
      </c>
      <c r="F4825" s="1" t="s">
        <v>27222</v>
      </c>
      <c r="G4825" s="1" t="s">
        <v>24924</v>
      </c>
      <c r="H4825" s="1" t="s">
        <v>12073</v>
      </c>
      <c r="I4825" s="1">
        <v>2016.0</v>
      </c>
      <c r="J4825" s="1" t="s">
        <v>8493</v>
      </c>
      <c r="K4825" s="1" t="s">
        <v>805</v>
      </c>
      <c r="L4825" s="1" t="s">
        <v>9023</v>
      </c>
      <c r="M4825" s="1" t="s">
        <v>27223</v>
      </c>
    </row>
    <row r="4826">
      <c r="A4826" s="1" t="s">
        <v>27224</v>
      </c>
      <c r="B4826" s="1" t="s">
        <v>6</v>
      </c>
      <c r="C4826" s="1" t="s">
        <v>5527</v>
      </c>
      <c r="D4826" s="1"/>
      <c r="E4826" s="1" t="s">
        <v>18025</v>
      </c>
      <c r="F4826" s="1" t="s">
        <v>27225</v>
      </c>
      <c r="G4826" s="1" t="s">
        <v>16951</v>
      </c>
      <c r="H4826" s="1" t="s">
        <v>9012</v>
      </c>
      <c r="I4826" s="1">
        <v>2018.0</v>
      </c>
      <c r="J4826" s="1" t="s">
        <v>8507</v>
      </c>
      <c r="K4826" s="1" t="s">
        <v>582</v>
      </c>
      <c r="L4826" s="1" t="s">
        <v>8783</v>
      </c>
      <c r="M4826" s="1" t="s">
        <v>27226</v>
      </c>
    </row>
    <row r="4827">
      <c r="A4827" s="1" t="s">
        <v>27227</v>
      </c>
      <c r="B4827" s="1" t="s">
        <v>6</v>
      </c>
      <c r="C4827" s="1" t="s">
        <v>5528</v>
      </c>
      <c r="D4827" s="1"/>
      <c r="E4827" s="1" t="s">
        <v>10393</v>
      </c>
      <c r="G4827" s="1" t="s">
        <v>10395</v>
      </c>
      <c r="H4827" s="1" t="s">
        <v>27228</v>
      </c>
      <c r="I4827" s="1">
        <v>2017.0</v>
      </c>
      <c r="J4827" s="1" t="s">
        <v>8613</v>
      </c>
      <c r="K4827" s="1" t="s">
        <v>809</v>
      </c>
      <c r="L4827" s="1" t="s">
        <v>8663</v>
      </c>
      <c r="M4827" s="1" t="s">
        <v>27229</v>
      </c>
    </row>
    <row r="4828">
      <c r="A4828" s="1" t="s">
        <v>27230</v>
      </c>
      <c r="B4828" s="1" t="s">
        <v>6</v>
      </c>
      <c r="C4828" s="1" t="s">
        <v>5529</v>
      </c>
      <c r="D4828" s="1"/>
      <c r="E4828" s="1" t="s">
        <v>20789</v>
      </c>
      <c r="F4828" s="1" t="s">
        <v>27231</v>
      </c>
      <c r="G4828" s="1" t="s">
        <v>12846</v>
      </c>
      <c r="H4828" s="1" t="s">
        <v>27232</v>
      </c>
      <c r="I4828" s="1">
        <v>2018.0</v>
      </c>
      <c r="J4828" s="1" t="s">
        <v>8493</v>
      </c>
      <c r="K4828" s="1" t="s">
        <v>584</v>
      </c>
      <c r="L4828" s="1" t="s">
        <v>8590</v>
      </c>
      <c r="M4828" s="1" t="s">
        <v>27233</v>
      </c>
    </row>
    <row r="4829">
      <c r="A4829" s="1" t="s">
        <v>27234</v>
      </c>
      <c r="B4829" s="1" t="s">
        <v>6</v>
      </c>
      <c r="C4829" s="1" t="s">
        <v>5530</v>
      </c>
      <c r="D4829" s="1"/>
      <c r="E4829" s="1" t="s">
        <v>27235</v>
      </c>
      <c r="F4829" s="1" t="s">
        <v>27236</v>
      </c>
      <c r="G4829" s="1" t="s">
        <v>8672</v>
      </c>
      <c r="H4829" s="1" t="s">
        <v>9479</v>
      </c>
      <c r="I4829" s="1">
        <v>2017.0</v>
      </c>
      <c r="J4829" s="1" t="s">
        <v>8493</v>
      </c>
      <c r="K4829" s="1" t="s">
        <v>1116</v>
      </c>
      <c r="L4829" s="1" t="s">
        <v>8646</v>
      </c>
      <c r="M4829" s="1" t="s">
        <v>27237</v>
      </c>
    </row>
    <row r="4830">
      <c r="A4830" s="1" t="s">
        <v>27238</v>
      </c>
      <c r="B4830" s="1" t="s">
        <v>6</v>
      </c>
      <c r="C4830" s="1" t="s">
        <v>5531</v>
      </c>
      <c r="D4830" s="1"/>
      <c r="E4830" s="1" t="s">
        <v>27239</v>
      </c>
      <c r="F4830" s="1" t="s">
        <v>27240</v>
      </c>
      <c r="G4830" s="1" t="s">
        <v>8513</v>
      </c>
      <c r="H4830" s="1" t="s">
        <v>9609</v>
      </c>
      <c r="I4830" s="1">
        <v>2007.0</v>
      </c>
      <c r="J4830" s="1" t="s">
        <v>8507</v>
      </c>
      <c r="K4830" s="1" t="s">
        <v>610</v>
      </c>
      <c r="L4830" s="1" t="s">
        <v>9494</v>
      </c>
      <c r="M4830" s="1" t="s">
        <v>27241</v>
      </c>
    </row>
    <row r="4831">
      <c r="A4831" s="1" t="s">
        <v>27242</v>
      </c>
      <c r="B4831" s="1" t="s">
        <v>7</v>
      </c>
      <c r="C4831" s="1" t="s">
        <v>5532</v>
      </c>
      <c r="F4831" s="1" t="s">
        <v>27243</v>
      </c>
      <c r="G4831" s="1" t="s">
        <v>9043</v>
      </c>
      <c r="H4831" s="1" t="s">
        <v>9207</v>
      </c>
      <c r="I4831" s="1">
        <v>2018.0</v>
      </c>
      <c r="J4831" s="1" t="s">
        <v>8493</v>
      </c>
      <c r="K4831" s="1" t="s">
        <v>536</v>
      </c>
      <c r="L4831" s="1" t="s">
        <v>8565</v>
      </c>
      <c r="M4831" s="1" t="s">
        <v>27244</v>
      </c>
    </row>
    <row r="4832">
      <c r="A4832" s="1" t="s">
        <v>27245</v>
      </c>
      <c r="B4832" s="1" t="s">
        <v>6</v>
      </c>
      <c r="C4832" s="1" t="s">
        <v>5533</v>
      </c>
      <c r="D4832" s="1"/>
      <c r="E4832" s="1" t="s">
        <v>27246</v>
      </c>
      <c r="G4832" s="1" t="s">
        <v>8513</v>
      </c>
      <c r="H4832" s="1" t="s">
        <v>27247</v>
      </c>
      <c r="I4832" s="1">
        <v>2018.0</v>
      </c>
      <c r="J4832" s="1" t="s">
        <v>8613</v>
      </c>
      <c r="K4832" s="1" t="s">
        <v>834</v>
      </c>
      <c r="L4832" s="1" t="s">
        <v>8646</v>
      </c>
      <c r="M4832" s="1" t="s">
        <v>27248</v>
      </c>
    </row>
    <row r="4833">
      <c r="A4833" s="1" t="s">
        <v>27249</v>
      </c>
      <c r="B4833" s="1" t="s">
        <v>7</v>
      </c>
      <c r="C4833" s="1" t="s">
        <v>5534</v>
      </c>
      <c r="F4833" s="1" t="s">
        <v>27250</v>
      </c>
      <c r="G4833" s="1" t="s">
        <v>8513</v>
      </c>
      <c r="H4833" s="1" t="s">
        <v>27251</v>
      </c>
      <c r="I4833" s="1">
        <v>2016.0</v>
      </c>
      <c r="J4833" s="1" t="s">
        <v>8547</v>
      </c>
      <c r="K4833" s="1" t="s">
        <v>1044</v>
      </c>
      <c r="L4833" s="1" t="s">
        <v>10635</v>
      </c>
      <c r="M4833" s="1" t="s">
        <v>27252</v>
      </c>
    </row>
    <row r="4834">
      <c r="A4834" s="1" t="s">
        <v>27253</v>
      </c>
      <c r="B4834" s="1" t="s">
        <v>7</v>
      </c>
      <c r="C4834" s="1" t="s">
        <v>508</v>
      </c>
      <c r="D4834" s="1"/>
      <c r="E4834" s="1" t="s">
        <v>27254</v>
      </c>
      <c r="F4834" s="1" t="s">
        <v>27255</v>
      </c>
      <c r="G4834" s="1" t="s">
        <v>8655</v>
      </c>
      <c r="H4834" s="1" t="s">
        <v>12853</v>
      </c>
      <c r="I4834" s="1">
        <v>2019.0</v>
      </c>
      <c r="J4834" s="1" t="s">
        <v>8493</v>
      </c>
      <c r="K4834" s="1" t="s">
        <v>536</v>
      </c>
      <c r="L4834" s="1" t="s">
        <v>11234</v>
      </c>
      <c r="M4834" s="1" t="s">
        <v>27256</v>
      </c>
    </row>
    <row r="4835">
      <c r="A4835" s="1" t="s">
        <v>27257</v>
      </c>
      <c r="B4835" s="1" t="s">
        <v>6</v>
      </c>
      <c r="C4835" s="1" t="s">
        <v>5535</v>
      </c>
      <c r="D4835" s="1"/>
      <c r="E4835" s="1" t="s">
        <v>14683</v>
      </c>
      <c r="F4835" s="1" t="s">
        <v>27258</v>
      </c>
      <c r="G4835" s="1" t="s">
        <v>27259</v>
      </c>
      <c r="H4835" s="1" t="s">
        <v>8882</v>
      </c>
      <c r="I4835" s="1">
        <v>2016.0</v>
      </c>
      <c r="J4835" s="1" t="s">
        <v>8507</v>
      </c>
      <c r="K4835" s="1" t="s">
        <v>587</v>
      </c>
      <c r="L4835" s="1" t="s">
        <v>8590</v>
      </c>
      <c r="M4835" s="1" t="s">
        <v>27260</v>
      </c>
    </row>
    <row r="4836">
      <c r="A4836" s="1" t="s">
        <v>27261</v>
      </c>
      <c r="B4836" s="1" t="s">
        <v>6</v>
      </c>
      <c r="C4836" s="1" t="s">
        <v>5536</v>
      </c>
      <c r="D4836" s="1"/>
      <c r="E4836" s="1" t="s">
        <v>27262</v>
      </c>
      <c r="F4836" s="1" t="s">
        <v>27263</v>
      </c>
      <c r="G4836" s="1" t="s">
        <v>8513</v>
      </c>
      <c r="H4836" s="1" t="s">
        <v>17085</v>
      </c>
      <c r="I4836" s="1">
        <v>2020.0</v>
      </c>
      <c r="J4836" s="1" t="s">
        <v>8493</v>
      </c>
      <c r="K4836" s="1" t="s">
        <v>2389</v>
      </c>
      <c r="L4836" s="1" t="s">
        <v>9641</v>
      </c>
      <c r="M4836" s="1" t="s">
        <v>27264</v>
      </c>
    </row>
    <row r="4837">
      <c r="A4837" s="1" t="s">
        <v>27265</v>
      </c>
      <c r="B4837" s="1" t="s">
        <v>6</v>
      </c>
      <c r="C4837" s="1" t="s">
        <v>5537</v>
      </c>
      <c r="D4837" s="1"/>
      <c r="E4837" s="1" t="s">
        <v>27266</v>
      </c>
      <c r="F4837" s="1" t="s">
        <v>27267</v>
      </c>
      <c r="G4837" s="1" t="s">
        <v>8513</v>
      </c>
      <c r="H4837" s="1" t="s">
        <v>27268</v>
      </c>
      <c r="I4837" s="1">
        <v>2016.0</v>
      </c>
      <c r="J4837" s="1" t="s">
        <v>8493</v>
      </c>
      <c r="K4837" s="1" t="s">
        <v>673</v>
      </c>
      <c r="L4837" s="1" t="s">
        <v>8646</v>
      </c>
      <c r="M4837" s="1" t="s">
        <v>27269</v>
      </c>
    </row>
    <row r="4838">
      <c r="A4838" s="1" t="s">
        <v>27270</v>
      </c>
      <c r="B4838" s="1" t="s">
        <v>6</v>
      </c>
      <c r="C4838" s="1" t="s">
        <v>5538</v>
      </c>
      <c r="D4838" s="1"/>
      <c r="E4838" s="1" t="s">
        <v>16554</v>
      </c>
      <c r="F4838" s="1" t="s">
        <v>27271</v>
      </c>
      <c r="G4838" s="1" t="s">
        <v>12072</v>
      </c>
      <c r="H4838" s="1" t="s">
        <v>10360</v>
      </c>
      <c r="I4838" s="1">
        <v>2018.0</v>
      </c>
      <c r="J4838" s="1" t="s">
        <v>9260</v>
      </c>
      <c r="K4838" s="1" t="s">
        <v>538</v>
      </c>
      <c r="L4838" s="1" t="s">
        <v>9104</v>
      </c>
      <c r="M4838" s="1" t="s">
        <v>27272</v>
      </c>
    </row>
    <row r="4839">
      <c r="A4839" s="1" t="s">
        <v>27273</v>
      </c>
      <c r="B4839" s="1" t="s">
        <v>6</v>
      </c>
      <c r="C4839" s="1" t="s">
        <v>5539</v>
      </c>
      <c r="D4839" s="1"/>
      <c r="E4839" s="1" t="s">
        <v>27274</v>
      </c>
      <c r="F4839" s="1" t="s">
        <v>27275</v>
      </c>
      <c r="G4839" s="1" t="s">
        <v>27276</v>
      </c>
      <c r="H4839" s="1" t="s">
        <v>13511</v>
      </c>
      <c r="I4839" s="1">
        <v>2020.0</v>
      </c>
      <c r="J4839" s="1" t="s">
        <v>9076</v>
      </c>
      <c r="K4839" s="1" t="s">
        <v>528</v>
      </c>
      <c r="L4839" s="1" t="s">
        <v>9104</v>
      </c>
      <c r="M4839" s="1" t="s">
        <v>27277</v>
      </c>
    </row>
    <row r="4840">
      <c r="A4840" s="1" t="s">
        <v>27278</v>
      </c>
      <c r="B4840" s="1" t="s">
        <v>6</v>
      </c>
      <c r="C4840" s="1" t="s">
        <v>5540</v>
      </c>
      <c r="D4840" s="1"/>
      <c r="E4840" s="1" t="s">
        <v>27279</v>
      </c>
      <c r="F4840" s="1" t="s">
        <v>27280</v>
      </c>
      <c r="G4840" s="1" t="s">
        <v>8545</v>
      </c>
      <c r="H4840" s="1" t="s">
        <v>10456</v>
      </c>
      <c r="I4840" s="1">
        <v>2019.0</v>
      </c>
      <c r="J4840" s="1" t="s">
        <v>8547</v>
      </c>
      <c r="K4840" s="1" t="s">
        <v>2581</v>
      </c>
      <c r="L4840" s="1" t="s">
        <v>10323</v>
      </c>
      <c r="M4840" s="1" t="s">
        <v>27281</v>
      </c>
    </row>
    <row r="4841">
      <c r="A4841" s="1" t="s">
        <v>27282</v>
      </c>
      <c r="B4841" s="1" t="s">
        <v>6</v>
      </c>
      <c r="C4841" s="1" t="s">
        <v>5541</v>
      </c>
      <c r="D4841" s="1"/>
      <c r="E4841" s="1" t="s">
        <v>27279</v>
      </c>
      <c r="F4841" s="1" t="s">
        <v>27280</v>
      </c>
      <c r="H4841" s="1" t="s">
        <v>27283</v>
      </c>
      <c r="I4841" s="1">
        <v>2019.0</v>
      </c>
      <c r="J4841" s="1" t="s">
        <v>8547</v>
      </c>
      <c r="K4841" s="1" t="s">
        <v>2581</v>
      </c>
      <c r="L4841" s="1" t="s">
        <v>10323</v>
      </c>
      <c r="M4841" s="1" t="s">
        <v>27281</v>
      </c>
    </row>
    <row r="4842">
      <c r="A4842" s="1" t="s">
        <v>27284</v>
      </c>
      <c r="B4842" s="1" t="s">
        <v>6</v>
      </c>
      <c r="C4842" s="1" t="s">
        <v>5542</v>
      </c>
      <c r="D4842" s="1"/>
      <c r="E4842" s="1" t="s">
        <v>27285</v>
      </c>
      <c r="F4842" s="1" t="s">
        <v>27286</v>
      </c>
      <c r="G4842" s="1" t="s">
        <v>9043</v>
      </c>
      <c r="H4842" s="1" t="s">
        <v>9185</v>
      </c>
      <c r="I4842" s="1">
        <v>2016.0</v>
      </c>
      <c r="J4842" s="1" t="s">
        <v>8680</v>
      </c>
      <c r="K4842" s="1" t="s">
        <v>664</v>
      </c>
      <c r="L4842" s="1" t="s">
        <v>9104</v>
      </c>
      <c r="M4842" s="1" t="s">
        <v>27287</v>
      </c>
    </row>
    <row r="4843">
      <c r="A4843" s="1" t="s">
        <v>27288</v>
      </c>
      <c r="B4843" s="1" t="s">
        <v>6</v>
      </c>
      <c r="C4843" s="1" t="s">
        <v>5543</v>
      </c>
      <c r="D4843" s="1"/>
      <c r="E4843" s="1" t="s">
        <v>27289</v>
      </c>
      <c r="F4843" s="1" t="s">
        <v>27290</v>
      </c>
      <c r="H4843" s="1" t="s">
        <v>9017</v>
      </c>
      <c r="I4843" s="1">
        <v>2018.0</v>
      </c>
      <c r="J4843" s="1" t="s">
        <v>8493</v>
      </c>
      <c r="K4843" s="1" t="s">
        <v>805</v>
      </c>
      <c r="L4843" s="1" t="s">
        <v>8590</v>
      </c>
      <c r="M4843" s="1" t="s">
        <v>27291</v>
      </c>
    </row>
    <row r="4844">
      <c r="A4844" s="1" t="s">
        <v>27292</v>
      </c>
      <c r="B4844" s="1" t="s">
        <v>6</v>
      </c>
      <c r="C4844" s="1" t="s">
        <v>5544</v>
      </c>
      <c r="D4844" s="1"/>
      <c r="E4844" s="1" t="s">
        <v>27293</v>
      </c>
      <c r="F4844" s="1" t="s">
        <v>27294</v>
      </c>
      <c r="G4844" s="1" t="s">
        <v>8545</v>
      </c>
      <c r="H4844" s="1" t="s">
        <v>8980</v>
      </c>
      <c r="I4844" s="1">
        <v>2015.0</v>
      </c>
      <c r="J4844" s="1" t="s">
        <v>8547</v>
      </c>
      <c r="K4844" s="1" t="s">
        <v>710</v>
      </c>
      <c r="L4844" s="1" t="s">
        <v>8873</v>
      </c>
      <c r="M4844" s="1" t="s">
        <v>27295</v>
      </c>
    </row>
    <row r="4845">
      <c r="A4845" s="1" t="s">
        <v>27296</v>
      </c>
      <c r="B4845" s="1" t="s">
        <v>6</v>
      </c>
      <c r="C4845" s="1" t="s">
        <v>5545</v>
      </c>
      <c r="D4845" s="1"/>
      <c r="E4845" s="1" t="s">
        <v>27297</v>
      </c>
      <c r="F4845" s="1" t="s">
        <v>27298</v>
      </c>
      <c r="G4845" s="1" t="s">
        <v>11218</v>
      </c>
      <c r="H4845" s="1" t="s">
        <v>8985</v>
      </c>
      <c r="I4845" s="1">
        <v>2015.0</v>
      </c>
      <c r="J4845" s="1" t="s">
        <v>9260</v>
      </c>
      <c r="K4845" s="1" t="s">
        <v>750</v>
      </c>
      <c r="L4845" s="1" t="s">
        <v>8626</v>
      </c>
      <c r="M4845" s="1" t="s">
        <v>27299</v>
      </c>
    </row>
    <row r="4846">
      <c r="A4846" s="1" t="s">
        <v>27300</v>
      </c>
      <c r="B4846" s="1" t="s">
        <v>6</v>
      </c>
      <c r="C4846" s="1" t="s">
        <v>5546</v>
      </c>
      <c r="D4846" s="1"/>
      <c r="E4846" s="1" t="s">
        <v>21580</v>
      </c>
      <c r="F4846" s="1" t="s">
        <v>27301</v>
      </c>
      <c r="G4846" s="1" t="s">
        <v>8513</v>
      </c>
      <c r="H4846" s="1" t="s">
        <v>10431</v>
      </c>
      <c r="I4846" s="1">
        <v>1993.0</v>
      </c>
      <c r="J4846" s="1" t="s">
        <v>8515</v>
      </c>
      <c r="K4846" s="1" t="s">
        <v>705</v>
      </c>
      <c r="L4846" s="1" t="s">
        <v>27302</v>
      </c>
      <c r="M4846" s="1" t="s">
        <v>27303</v>
      </c>
    </row>
    <row r="4847">
      <c r="A4847" s="1" t="s">
        <v>27304</v>
      </c>
      <c r="B4847" s="1" t="s">
        <v>6</v>
      </c>
      <c r="C4847" s="1" t="s">
        <v>5547</v>
      </c>
      <c r="D4847" s="1"/>
      <c r="E4847" s="1" t="s">
        <v>14080</v>
      </c>
      <c r="F4847" s="1" t="s">
        <v>27305</v>
      </c>
      <c r="G4847" s="1" t="s">
        <v>8545</v>
      </c>
      <c r="H4847" s="1" t="s">
        <v>9287</v>
      </c>
      <c r="I4847" s="1">
        <v>2000.0</v>
      </c>
      <c r="J4847" s="1" t="s">
        <v>8547</v>
      </c>
      <c r="K4847" s="1" t="s">
        <v>1319</v>
      </c>
      <c r="L4847" s="1" t="s">
        <v>8709</v>
      </c>
      <c r="M4847" s="1" t="s">
        <v>27306</v>
      </c>
    </row>
    <row r="4848">
      <c r="A4848" s="1" t="s">
        <v>27307</v>
      </c>
      <c r="B4848" s="1" t="s">
        <v>6</v>
      </c>
      <c r="C4848" s="1" t="s">
        <v>5548</v>
      </c>
      <c r="D4848" s="1"/>
      <c r="E4848" s="1" t="s">
        <v>27308</v>
      </c>
      <c r="F4848" s="1" t="s">
        <v>27309</v>
      </c>
      <c r="G4848" s="1" t="s">
        <v>8545</v>
      </c>
      <c r="H4848" s="1" t="s">
        <v>15963</v>
      </c>
      <c r="I4848" s="1">
        <v>2006.0</v>
      </c>
      <c r="J4848" s="1" t="s">
        <v>8547</v>
      </c>
      <c r="K4848" s="1" t="s">
        <v>869</v>
      </c>
      <c r="L4848" s="1" t="s">
        <v>8724</v>
      </c>
      <c r="M4848" s="1" t="s">
        <v>27310</v>
      </c>
    </row>
    <row r="4849">
      <c r="A4849" s="1" t="s">
        <v>27311</v>
      </c>
      <c r="B4849" s="1" t="s">
        <v>6</v>
      </c>
      <c r="C4849" s="1" t="s">
        <v>5549</v>
      </c>
      <c r="D4849" s="1"/>
      <c r="E4849" s="1" t="s">
        <v>27312</v>
      </c>
      <c r="F4849" s="1" t="s">
        <v>27313</v>
      </c>
      <c r="G4849" s="1" t="s">
        <v>8545</v>
      </c>
      <c r="H4849" s="1" t="s">
        <v>9292</v>
      </c>
      <c r="I4849" s="1">
        <v>2015.0</v>
      </c>
      <c r="J4849" s="1" t="s">
        <v>8547</v>
      </c>
      <c r="K4849" s="1" t="s">
        <v>542</v>
      </c>
      <c r="L4849" s="1" t="s">
        <v>9784</v>
      </c>
      <c r="M4849" s="1" t="s">
        <v>27314</v>
      </c>
    </row>
    <row r="4850">
      <c r="A4850" s="1" t="s">
        <v>27315</v>
      </c>
      <c r="B4850" s="1" t="s">
        <v>6</v>
      </c>
      <c r="C4850" s="1" t="s">
        <v>5550</v>
      </c>
      <c r="D4850" s="1"/>
      <c r="E4850" s="1" t="s">
        <v>27316</v>
      </c>
      <c r="F4850" s="1" t="s">
        <v>27317</v>
      </c>
      <c r="G4850" s="1" t="s">
        <v>8575</v>
      </c>
      <c r="H4850" s="1" t="s">
        <v>11409</v>
      </c>
      <c r="I4850" s="1">
        <v>2009.0</v>
      </c>
      <c r="J4850" s="1" t="s">
        <v>8493</v>
      </c>
      <c r="K4850" s="1" t="s">
        <v>591</v>
      </c>
      <c r="L4850" s="1" t="s">
        <v>8508</v>
      </c>
      <c r="M4850" s="1" t="s">
        <v>27318</v>
      </c>
    </row>
    <row r="4851">
      <c r="A4851" s="1" t="s">
        <v>27319</v>
      </c>
      <c r="B4851" s="1" t="s">
        <v>6</v>
      </c>
      <c r="C4851" s="1" t="s">
        <v>5551</v>
      </c>
      <c r="D4851" s="1"/>
      <c r="E4851" s="1" t="s">
        <v>8586</v>
      </c>
      <c r="F4851" s="1" t="s">
        <v>27320</v>
      </c>
      <c r="G4851" s="1" t="s">
        <v>8588</v>
      </c>
      <c r="H4851" s="1" t="s">
        <v>8589</v>
      </c>
      <c r="I4851" s="1">
        <v>2012.0</v>
      </c>
      <c r="J4851" s="1" t="s">
        <v>8547</v>
      </c>
      <c r="K4851" s="1" t="s">
        <v>914</v>
      </c>
      <c r="L4851" s="1" t="s">
        <v>8772</v>
      </c>
      <c r="M4851" s="1" t="s">
        <v>27321</v>
      </c>
    </row>
    <row r="4852">
      <c r="A4852" s="1" t="s">
        <v>27322</v>
      </c>
      <c r="B4852" s="1" t="s">
        <v>6</v>
      </c>
      <c r="C4852" s="1" t="s">
        <v>5552</v>
      </c>
      <c r="D4852" s="1"/>
      <c r="E4852" s="1" t="s">
        <v>27323</v>
      </c>
      <c r="F4852" s="1" t="s">
        <v>27324</v>
      </c>
      <c r="G4852" s="1" t="s">
        <v>8545</v>
      </c>
      <c r="H4852" s="1" t="s">
        <v>9878</v>
      </c>
      <c r="I4852" s="1">
        <v>2016.0</v>
      </c>
      <c r="J4852" s="1" t="s">
        <v>8547</v>
      </c>
      <c r="K4852" s="1" t="s">
        <v>1317</v>
      </c>
      <c r="L4852" s="1" t="s">
        <v>8709</v>
      </c>
      <c r="M4852" s="1" t="s">
        <v>27325</v>
      </c>
    </row>
    <row r="4853">
      <c r="A4853" s="1" t="s">
        <v>27326</v>
      </c>
      <c r="B4853" s="1" t="s">
        <v>6</v>
      </c>
      <c r="C4853" s="1" t="s">
        <v>5553</v>
      </c>
      <c r="D4853" s="1"/>
      <c r="E4853" s="1" t="s">
        <v>27327</v>
      </c>
      <c r="F4853" s="1" t="s">
        <v>27328</v>
      </c>
      <c r="G4853" s="1" t="s">
        <v>8545</v>
      </c>
      <c r="H4853" s="1" t="s">
        <v>9017</v>
      </c>
      <c r="I4853" s="1">
        <v>2017.0</v>
      </c>
      <c r="J4853" s="1" t="s">
        <v>8547</v>
      </c>
      <c r="K4853" s="1" t="s">
        <v>700</v>
      </c>
      <c r="L4853" s="1" t="s">
        <v>8620</v>
      </c>
      <c r="M4853" s="1" t="s">
        <v>27329</v>
      </c>
    </row>
    <row r="4854">
      <c r="A4854" s="1" t="s">
        <v>27330</v>
      </c>
      <c r="B4854" s="1" t="s">
        <v>6</v>
      </c>
      <c r="C4854" s="1" t="s">
        <v>5554</v>
      </c>
      <c r="D4854" s="1"/>
      <c r="E4854" s="1" t="s">
        <v>27331</v>
      </c>
      <c r="G4854" s="1" t="s">
        <v>8513</v>
      </c>
      <c r="H4854" s="1" t="s">
        <v>10593</v>
      </c>
      <c r="I4854" s="1">
        <v>2018.0</v>
      </c>
      <c r="J4854" s="1" t="s">
        <v>8613</v>
      </c>
      <c r="K4854" s="1" t="s">
        <v>595</v>
      </c>
      <c r="L4854" s="1" t="s">
        <v>15314</v>
      </c>
      <c r="M4854" s="1" t="s">
        <v>27332</v>
      </c>
    </row>
    <row r="4855">
      <c r="A4855" s="1" t="s">
        <v>27333</v>
      </c>
      <c r="B4855" s="1" t="s">
        <v>6</v>
      </c>
      <c r="C4855" s="1" t="s">
        <v>5555</v>
      </c>
      <c r="D4855" s="1"/>
      <c r="E4855" s="1" t="s">
        <v>27334</v>
      </c>
      <c r="F4855" s="1" t="s">
        <v>27335</v>
      </c>
      <c r="G4855" s="1" t="s">
        <v>10354</v>
      </c>
      <c r="H4855" s="1" t="s">
        <v>27336</v>
      </c>
      <c r="I4855" s="1">
        <v>2017.0</v>
      </c>
      <c r="J4855" s="1" t="s">
        <v>8493</v>
      </c>
      <c r="K4855" s="1" t="s">
        <v>805</v>
      </c>
      <c r="L4855" s="1" t="s">
        <v>8620</v>
      </c>
      <c r="M4855" s="1" t="s">
        <v>27337</v>
      </c>
    </row>
    <row r="4856">
      <c r="A4856" s="1" t="s">
        <v>27338</v>
      </c>
      <c r="B4856" s="1" t="s">
        <v>6</v>
      </c>
      <c r="C4856" s="1" t="s">
        <v>5556</v>
      </c>
      <c r="D4856" s="1"/>
      <c r="E4856" s="1" t="s">
        <v>27339</v>
      </c>
      <c r="F4856" s="1" t="s">
        <v>27340</v>
      </c>
      <c r="G4856" s="1" t="s">
        <v>27341</v>
      </c>
      <c r="H4856" s="1" t="s">
        <v>8817</v>
      </c>
      <c r="I4856" s="1">
        <v>2020.0</v>
      </c>
      <c r="J4856" s="1" t="s">
        <v>8507</v>
      </c>
      <c r="K4856" s="1" t="s">
        <v>565</v>
      </c>
      <c r="L4856" s="1" t="s">
        <v>8522</v>
      </c>
      <c r="M4856" s="1" t="s">
        <v>27342</v>
      </c>
    </row>
    <row r="4857">
      <c r="A4857" s="1" t="s">
        <v>27343</v>
      </c>
      <c r="B4857" s="1" t="s">
        <v>6</v>
      </c>
      <c r="C4857" s="1" t="s">
        <v>5557</v>
      </c>
      <c r="D4857" s="1"/>
      <c r="E4857" s="1" t="s">
        <v>27344</v>
      </c>
      <c r="F4857" s="1" t="s">
        <v>27345</v>
      </c>
      <c r="G4857" s="1" t="s">
        <v>8513</v>
      </c>
      <c r="H4857" s="1" t="s">
        <v>9188</v>
      </c>
      <c r="I4857" s="1">
        <v>2018.0</v>
      </c>
      <c r="J4857" s="1" t="s">
        <v>8507</v>
      </c>
      <c r="K4857" s="1" t="s">
        <v>595</v>
      </c>
      <c r="L4857" s="1" t="s">
        <v>11691</v>
      </c>
      <c r="M4857" s="1" t="s">
        <v>27346</v>
      </c>
    </row>
    <row r="4858">
      <c r="A4858" s="1" t="s">
        <v>27347</v>
      </c>
      <c r="B4858" s="1" t="s">
        <v>6</v>
      </c>
      <c r="C4858" s="1" t="s">
        <v>5558</v>
      </c>
      <c r="D4858" s="1"/>
      <c r="E4858" s="1" t="s">
        <v>27348</v>
      </c>
      <c r="F4858" s="1" t="s">
        <v>27349</v>
      </c>
      <c r="G4858" s="1" t="s">
        <v>8513</v>
      </c>
      <c r="H4858" s="1" t="s">
        <v>27350</v>
      </c>
      <c r="I4858" s="1">
        <v>2018.0</v>
      </c>
      <c r="J4858" s="1" t="s">
        <v>8493</v>
      </c>
      <c r="K4858" s="1" t="s">
        <v>595</v>
      </c>
      <c r="L4858" s="1" t="s">
        <v>19879</v>
      </c>
      <c r="M4858" s="1" t="s">
        <v>27351</v>
      </c>
    </row>
    <row r="4859">
      <c r="A4859" s="1" t="s">
        <v>27352</v>
      </c>
      <c r="B4859" s="1" t="s">
        <v>6</v>
      </c>
      <c r="C4859" s="1" t="s">
        <v>5559</v>
      </c>
      <c r="D4859" s="1"/>
      <c r="E4859" s="1" t="s">
        <v>27353</v>
      </c>
      <c r="F4859" s="1" t="s">
        <v>27354</v>
      </c>
      <c r="G4859" s="1" t="s">
        <v>8545</v>
      </c>
      <c r="H4859" s="1" t="s">
        <v>9037</v>
      </c>
      <c r="I4859" s="1">
        <v>2018.0</v>
      </c>
      <c r="J4859" s="1" t="s">
        <v>8547</v>
      </c>
      <c r="K4859" s="1" t="s">
        <v>580</v>
      </c>
      <c r="L4859" s="1" t="s">
        <v>8620</v>
      </c>
      <c r="M4859" s="1" t="s">
        <v>27355</v>
      </c>
    </row>
    <row r="4860">
      <c r="A4860" s="1" t="s">
        <v>27356</v>
      </c>
      <c r="B4860" s="1" t="s">
        <v>7</v>
      </c>
      <c r="C4860" s="1" t="s">
        <v>5560</v>
      </c>
      <c r="F4860" s="1" t="s">
        <v>27357</v>
      </c>
      <c r="H4860" s="1" t="s">
        <v>9075</v>
      </c>
      <c r="I4860" s="1">
        <v>2019.0</v>
      </c>
      <c r="J4860" s="1" t="s">
        <v>8547</v>
      </c>
      <c r="K4860" s="1" t="s">
        <v>536</v>
      </c>
      <c r="L4860" s="1" t="s">
        <v>20416</v>
      </c>
      <c r="M4860" s="1" t="s">
        <v>27358</v>
      </c>
    </row>
    <row r="4861">
      <c r="A4861" s="1" t="s">
        <v>27359</v>
      </c>
      <c r="B4861" s="1" t="s">
        <v>6</v>
      </c>
      <c r="C4861" s="1" t="s">
        <v>5561</v>
      </c>
      <c r="D4861" s="1"/>
      <c r="E4861" s="1" t="s">
        <v>27360</v>
      </c>
      <c r="F4861" s="1" t="s">
        <v>27361</v>
      </c>
      <c r="G4861" s="1" t="s">
        <v>8545</v>
      </c>
      <c r="H4861" s="1" t="s">
        <v>9869</v>
      </c>
      <c r="I4861" s="1">
        <v>2017.0</v>
      </c>
      <c r="J4861" s="1" t="s">
        <v>8613</v>
      </c>
      <c r="K4861" s="1" t="s">
        <v>673</v>
      </c>
      <c r="L4861" s="1" t="s">
        <v>8620</v>
      </c>
      <c r="M4861" s="1" t="s">
        <v>27362</v>
      </c>
    </row>
    <row r="4862">
      <c r="A4862" s="1" t="s">
        <v>27363</v>
      </c>
      <c r="B4862" s="1" t="s">
        <v>7</v>
      </c>
      <c r="C4862" s="1" t="s">
        <v>5562</v>
      </c>
      <c r="D4862" s="1"/>
      <c r="E4862" s="1" t="s">
        <v>27364</v>
      </c>
      <c r="F4862" s="1" t="s">
        <v>27365</v>
      </c>
      <c r="G4862" s="1" t="s">
        <v>9223</v>
      </c>
      <c r="H4862" s="1" t="s">
        <v>9133</v>
      </c>
      <c r="I4862" s="1">
        <v>2018.0</v>
      </c>
      <c r="J4862" s="1" t="s">
        <v>8493</v>
      </c>
      <c r="K4862" s="1" t="s">
        <v>536</v>
      </c>
      <c r="L4862" s="1" t="s">
        <v>8595</v>
      </c>
      <c r="M4862" s="1" t="s">
        <v>27366</v>
      </c>
    </row>
    <row r="4863">
      <c r="A4863" s="1" t="s">
        <v>27367</v>
      </c>
      <c r="B4863" s="1" t="s">
        <v>6</v>
      </c>
      <c r="C4863" s="1" t="s">
        <v>5563</v>
      </c>
      <c r="D4863" s="1"/>
      <c r="E4863" s="1" t="s">
        <v>23916</v>
      </c>
      <c r="F4863" s="1" t="s">
        <v>27368</v>
      </c>
      <c r="G4863" s="1" t="s">
        <v>8513</v>
      </c>
      <c r="H4863" s="1" t="s">
        <v>10075</v>
      </c>
      <c r="I4863" s="1">
        <v>2008.0</v>
      </c>
      <c r="J4863" s="1" t="s">
        <v>8507</v>
      </c>
      <c r="K4863" s="1" t="s">
        <v>914</v>
      </c>
      <c r="L4863" s="1" t="s">
        <v>9054</v>
      </c>
      <c r="M4863" s="1" t="s">
        <v>27369</v>
      </c>
    </row>
    <row r="4864">
      <c r="A4864" s="1" t="s">
        <v>27370</v>
      </c>
      <c r="B4864" s="1" t="s">
        <v>6</v>
      </c>
      <c r="C4864" s="1" t="s">
        <v>5564</v>
      </c>
      <c r="D4864" s="1"/>
      <c r="E4864" s="1" t="s">
        <v>27371</v>
      </c>
      <c r="F4864" s="1" t="s">
        <v>27372</v>
      </c>
      <c r="G4864" s="1" t="s">
        <v>8545</v>
      </c>
      <c r="H4864" s="1" t="s">
        <v>13691</v>
      </c>
      <c r="I4864" s="1">
        <v>2016.0</v>
      </c>
      <c r="J4864" s="1" t="s">
        <v>8547</v>
      </c>
      <c r="K4864" s="1" t="s">
        <v>642</v>
      </c>
      <c r="L4864" s="1" t="s">
        <v>8501</v>
      </c>
      <c r="M4864" s="1" t="s">
        <v>27373</v>
      </c>
    </row>
    <row r="4865">
      <c r="A4865" s="1" t="s">
        <v>27374</v>
      </c>
      <c r="B4865" s="1" t="s">
        <v>6</v>
      </c>
      <c r="C4865" s="1" t="s">
        <v>5565</v>
      </c>
      <c r="D4865" s="1"/>
      <c r="E4865" s="1" t="s">
        <v>27375</v>
      </c>
      <c r="F4865" s="1" t="s">
        <v>27376</v>
      </c>
      <c r="H4865" s="1" t="s">
        <v>12911</v>
      </c>
      <c r="I4865" s="1">
        <v>2019.0</v>
      </c>
      <c r="J4865" s="1" t="s">
        <v>8807</v>
      </c>
      <c r="K4865" s="1" t="s">
        <v>1196</v>
      </c>
      <c r="L4865" s="1" t="s">
        <v>9272</v>
      </c>
      <c r="M4865" s="1" t="s">
        <v>27377</v>
      </c>
    </row>
    <row r="4866">
      <c r="A4866" s="1" t="s">
        <v>27378</v>
      </c>
      <c r="B4866" s="1" t="s">
        <v>7</v>
      </c>
      <c r="C4866" s="1" t="s">
        <v>5566</v>
      </c>
      <c r="F4866" s="1" t="s">
        <v>27379</v>
      </c>
      <c r="G4866" s="1" t="s">
        <v>8513</v>
      </c>
      <c r="H4866" s="1" t="s">
        <v>24249</v>
      </c>
      <c r="I4866" s="1">
        <v>2019.0</v>
      </c>
      <c r="J4866" s="1" t="s">
        <v>9076</v>
      </c>
      <c r="K4866" s="1" t="s">
        <v>628</v>
      </c>
      <c r="L4866" s="1" t="s">
        <v>10380</v>
      </c>
      <c r="M4866" s="1" t="s">
        <v>27380</v>
      </c>
    </row>
    <row r="4867">
      <c r="A4867" s="1" t="s">
        <v>27381</v>
      </c>
      <c r="B4867" s="1" t="s">
        <v>6</v>
      </c>
      <c r="C4867" s="1" t="s">
        <v>5567</v>
      </c>
      <c r="D4867" s="1"/>
      <c r="E4867" s="1" t="s">
        <v>27382</v>
      </c>
      <c r="F4867" s="1" t="s">
        <v>27383</v>
      </c>
      <c r="G4867" s="1" t="s">
        <v>27384</v>
      </c>
      <c r="H4867" s="1" t="s">
        <v>8546</v>
      </c>
      <c r="I4867" s="1">
        <v>2018.0</v>
      </c>
      <c r="J4867" s="1" t="s">
        <v>8493</v>
      </c>
      <c r="K4867" s="1" t="s">
        <v>559</v>
      </c>
      <c r="L4867" s="1" t="s">
        <v>8620</v>
      </c>
      <c r="M4867" s="1" t="s">
        <v>27385</v>
      </c>
    </row>
    <row r="4868">
      <c r="A4868" s="1" t="s">
        <v>27386</v>
      </c>
      <c r="B4868" s="1" t="s">
        <v>7</v>
      </c>
      <c r="C4868" s="1" t="s">
        <v>5568</v>
      </c>
      <c r="D4868" s="1"/>
      <c r="E4868" s="1" t="s">
        <v>27387</v>
      </c>
      <c r="G4868" s="1" t="s">
        <v>8513</v>
      </c>
      <c r="H4868" s="1" t="s">
        <v>13761</v>
      </c>
      <c r="I4868" s="1">
        <v>1946.0</v>
      </c>
      <c r="J4868" s="1" t="s">
        <v>8547</v>
      </c>
      <c r="K4868" s="1" t="s">
        <v>536</v>
      </c>
      <c r="L4868" s="1" t="s">
        <v>9199</v>
      </c>
      <c r="M4868" s="1" t="s">
        <v>27388</v>
      </c>
    </row>
    <row r="4869">
      <c r="A4869" s="1" t="s">
        <v>27389</v>
      </c>
      <c r="B4869" s="1" t="s">
        <v>7</v>
      </c>
      <c r="C4869" s="1" t="s">
        <v>5569</v>
      </c>
      <c r="H4869" s="1" t="s">
        <v>10140</v>
      </c>
      <c r="I4869" s="1">
        <v>1925.0</v>
      </c>
      <c r="J4869" s="1" t="s">
        <v>8547</v>
      </c>
      <c r="K4869" s="1" t="s">
        <v>536</v>
      </c>
      <c r="L4869" s="1" t="s">
        <v>9199</v>
      </c>
      <c r="M4869" s="1" t="s">
        <v>27390</v>
      </c>
    </row>
    <row r="4870">
      <c r="A4870" s="1" t="s">
        <v>27391</v>
      </c>
      <c r="B4870" s="1" t="s">
        <v>6</v>
      </c>
      <c r="C4870" s="1" t="s">
        <v>5570</v>
      </c>
      <c r="D4870" s="1"/>
      <c r="E4870" s="1" t="s">
        <v>12514</v>
      </c>
      <c r="F4870" s="1" t="s">
        <v>27392</v>
      </c>
      <c r="G4870" s="1" t="s">
        <v>8545</v>
      </c>
      <c r="H4870" s="1" t="s">
        <v>8965</v>
      </c>
      <c r="I4870" s="1">
        <v>2002.0</v>
      </c>
      <c r="J4870" s="1" t="s">
        <v>8493</v>
      </c>
      <c r="K4870" s="1" t="s">
        <v>886</v>
      </c>
      <c r="L4870" s="1" t="s">
        <v>9892</v>
      </c>
      <c r="M4870" s="1" t="s">
        <v>27393</v>
      </c>
    </row>
    <row r="4871">
      <c r="A4871" s="1" t="s">
        <v>27394</v>
      </c>
      <c r="B4871" s="1" t="s">
        <v>6</v>
      </c>
      <c r="C4871" s="1" t="s">
        <v>5571</v>
      </c>
      <c r="D4871" s="1"/>
      <c r="E4871" s="1" t="s">
        <v>27395</v>
      </c>
      <c r="F4871" s="1" t="s">
        <v>27396</v>
      </c>
      <c r="G4871" s="1" t="s">
        <v>8545</v>
      </c>
      <c r="H4871" s="1" t="s">
        <v>8980</v>
      </c>
      <c r="I4871" s="1">
        <v>2014.0</v>
      </c>
      <c r="J4871" s="1" t="s">
        <v>8547</v>
      </c>
      <c r="K4871" s="1" t="s">
        <v>582</v>
      </c>
      <c r="L4871" s="1" t="s">
        <v>8553</v>
      </c>
      <c r="M4871" s="1" t="s">
        <v>27397</v>
      </c>
    </row>
    <row r="4872">
      <c r="A4872" s="1" t="s">
        <v>27398</v>
      </c>
      <c r="B4872" s="1" t="s">
        <v>6</v>
      </c>
      <c r="C4872" s="1" t="s">
        <v>5572</v>
      </c>
      <c r="D4872" s="1"/>
      <c r="E4872" s="1" t="s">
        <v>27399</v>
      </c>
      <c r="F4872" s="1" t="s">
        <v>27400</v>
      </c>
      <c r="G4872" s="1" t="s">
        <v>8990</v>
      </c>
      <c r="H4872" s="1" t="s">
        <v>12698</v>
      </c>
      <c r="I4872" s="1">
        <v>1998.0</v>
      </c>
      <c r="J4872" s="1" t="s">
        <v>8493</v>
      </c>
      <c r="K4872" s="1" t="s">
        <v>595</v>
      </c>
      <c r="L4872" s="1" t="s">
        <v>8501</v>
      </c>
      <c r="M4872" s="1" t="s">
        <v>27401</v>
      </c>
    </row>
    <row r="4873">
      <c r="A4873" s="1" t="s">
        <v>27402</v>
      </c>
      <c r="B4873" s="1" t="s">
        <v>7</v>
      </c>
      <c r="C4873" s="1" t="s">
        <v>5573</v>
      </c>
      <c r="F4873" s="1" t="s">
        <v>27403</v>
      </c>
      <c r="G4873" s="1" t="s">
        <v>27404</v>
      </c>
      <c r="H4873" s="1" t="s">
        <v>12594</v>
      </c>
      <c r="I4873" s="1">
        <v>2018.0</v>
      </c>
      <c r="J4873" s="1" t="s">
        <v>8807</v>
      </c>
      <c r="K4873" s="1" t="s">
        <v>571</v>
      </c>
      <c r="L4873" s="1" t="s">
        <v>9093</v>
      </c>
      <c r="M4873" s="1" t="s">
        <v>27405</v>
      </c>
    </row>
    <row r="4874">
      <c r="A4874" s="1" t="s">
        <v>27406</v>
      </c>
      <c r="B4874" s="1" t="s">
        <v>6</v>
      </c>
      <c r="C4874" s="1" t="s">
        <v>5574</v>
      </c>
      <c r="D4874" s="1"/>
      <c r="E4874" s="1" t="s">
        <v>9031</v>
      </c>
      <c r="F4874" s="1" t="s">
        <v>27407</v>
      </c>
      <c r="G4874" s="1" t="s">
        <v>8545</v>
      </c>
      <c r="H4874" s="1" t="s">
        <v>19496</v>
      </c>
      <c r="I4874" s="1">
        <v>2014.0</v>
      </c>
      <c r="J4874" s="1" t="s">
        <v>8547</v>
      </c>
      <c r="K4874" s="1" t="s">
        <v>888</v>
      </c>
      <c r="L4874" s="1" t="s">
        <v>8709</v>
      </c>
      <c r="M4874" s="1" t="s">
        <v>27408</v>
      </c>
    </row>
    <row r="4875">
      <c r="A4875" s="1" t="s">
        <v>27409</v>
      </c>
      <c r="B4875" s="1" t="s">
        <v>6</v>
      </c>
      <c r="C4875" s="1" t="s">
        <v>5575</v>
      </c>
      <c r="D4875" s="1"/>
      <c r="E4875" s="1" t="s">
        <v>27410</v>
      </c>
      <c r="F4875" s="1" t="s">
        <v>27411</v>
      </c>
      <c r="G4875" s="1" t="s">
        <v>8777</v>
      </c>
      <c r="H4875" s="1" t="s">
        <v>27412</v>
      </c>
      <c r="I4875" s="1">
        <v>2018.0</v>
      </c>
      <c r="J4875" s="1" t="s">
        <v>8493</v>
      </c>
      <c r="K4875" s="1" t="s">
        <v>876</v>
      </c>
      <c r="L4875" s="1" t="s">
        <v>8620</v>
      </c>
      <c r="M4875" s="1" t="s">
        <v>27413</v>
      </c>
    </row>
    <row r="4876">
      <c r="A4876" s="1" t="s">
        <v>27414</v>
      </c>
      <c r="B4876" s="1" t="s">
        <v>6</v>
      </c>
      <c r="C4876" s="1" t="s">
        <v>5576</v>
      </c>
      <c r="D4876" s="1"/>
      <c r="E4876" s="1" t="s">
        <v>27415</v>
      </c>
      <c r="F4876" s="1" t="s">
        <v>27416</v>
      </c>
      <c r="G4876" s="1" t="s">
        <v>27417</v>
      </c>
      <c r="H4876" s="1" t="s">
        <v>20698</v>
      </c>
      <c r="I4876" s="1">
        <v>2009.0</v>
      </c>
      <c r="J4876" s="1" t="s">
        <v>9260</v>
      </c>
      <c r="K4876" s="1" t="s">
        <v>552</v>
      </c>
      <c r="L4876" s="1" t="s">
        <v>10469</v>
      </c>
      <c r="M4876" s="1" t="s">
        <v>27418</v>
      </c>
    </row>
    <row r="4877">
      <c r="A4877" s="1" t="s">
        <v>27419</v>
      </c>
      <c r="B4877" s="1" t="s">
        <v>7</v>
      </c>
      <c r="C4877" s="1" t="s">
        <v>5577</v>
      </c>
      <c r="F4877" s="1" t="s">
        <v>10110</v>
      </c>
      <c r="G4877" s="1" t="s">
        <v>8611</v>
      </c>
      <c r="H4877" s="1" t="s">
        <v>9451</v>
      </c>
      <c r="I4877" s="1">
        <v>2016.0</v>
      </c>
      <c r="J4877" s="1" t="s">
        <v>8680</v>
      </c>
      <c r="K4877" s="1" t="s">
        <v>536</v>
      </c>
      <c r="L4877" s="1" t="s">
        <v>9245</v>
      </c>
      <c r="M4877" s="1" t="s">
        <v>27420</v>
      </c>
    </row>
    <row r="4878">
      <c r="A4878" s="1" t="s">
        <v>27421</v>
      </c>
      <c r="B4878" s="1" t="s">
        <v>7</v>
      </c>
      <c r="C4878" s="1" t="s">
        <v>5578</v>
      </c>
      <c r="D4878" s="1"/>
      <c r="E4878" s="1" t="s">
        <v>18042</v>
      </c>
      <c r="F4878" s="1" t="s">
        <v>10110</v>
      </c>
      <c r="G4878" s="1" t="s">
        <v>8611</v>
      </c>
      <c r="H4878" s="1" t="s">
        <v>22932</v>
      </c>
      <c r="I4878" s="1">
        <v>2006.0</v>
      </c>
      <c r="J4878" s="1" t="s">
        <v>8613</v>
      </c>
      <c r="K4878" s="1" t="s">
        <v>536</v>
      </c>
      <c r="L4878" s="1" t="s">
        <v>10112</v>
      </c>
      <c r="M4878" s="1" t="s">
        <v>27422</v>
      </c>
    </row>
    <row r="4879">
      <c r="A4879" s="1" t="s">
        <v>27423</v>
      </c>
      <c r="B4879" s="1" t="s">
        <v>6</v>
      </c>
      <c r="C4879" s="1" t="s">
        <v>5579</v>
      </c>
      <c r="D4879" s="1"/>
      <c r="E4879" s="1" t="s">
        <v>12023</v>
      </c>
      <c r="F4879" s="1" t="s">
        <v>27424</v>
      </c>
      <c r="G4879" s="1" t="s">
        <v>8513</v>
      </c>
      <c r="H4879" s="1" t="s">
        <v>8535</v>
      </c>
      <c r="I4879" s="1">
        <v>2010.0</v>
      </c>
      <c r="J4879" s="1" t="s">
        <v>8547</v>
      </c>
      <c r="K4879" s="1" t="s">
        <v>595</v>
      </c>
      <c r="L4879" s="1" t="s">
        <v>8750</v>
      </c>
      <c r="M4879" s="1" t="s">
        <v>27425</v>
      </c>
    </row>
    <row r="4880">
      <c r="A4880" s="1" t="s">
        <v>27426</v>
      </c>
      <c r="B4880" s="1" t="s">
        <v>6</v>
      </c>
      <c r="C4880" s="1" t="s">
        <v>5580</v>
      </c>
      <c r="D4880" s="1"/>
      <c r="E4880" s="1" t="s">
        <v>10855</v>
      </c>
      <c r="F4880" s="1" t="s">
        <v>27427</v>
      </c>
      <c r="G4880" s="1" t="s">
        <v>11218</v>
      </c>
      <c r="H4880" s="1" t="s">
        <v>9860</v>
      </c>
      <c r="I4880" s="1">
        <v>2016.0</v>
      </c>
      <c r="J4880" s="1" t="s">
        <v>8493</v>
      </c>
      <c r="K4880" s="1" t="s">
        <v>805</v>
      </c>
      <c r="L4880" s="1" t="s">
        <v>8501</v>
      </c>
      <c r="M4880" s="1" t="s">
        <v>27428</v>
      </c>
    </row>
    <row r="4881">
      <c r="A4881" s="1" t="s">
        <v>27429</v>
      </c>
      <c r="B4881" s="1" t="s">
        <v>6</v>
      </c>
      <c r="C4881" s="1" t="s">
        <v>477</v>
      </c>
      <c r="D4881" s="1"/>
      <c r="E4881" s="1" t="s">
        <v>26441</v>
      </c>
      <c r="F4881" s="1" t="s">
        <v>27430</v>
      </c>
      <c r="G4881" s="1" t="s">
        <v>9304</v>
      </c>
      <c r="H4881" s="1" t="s">
        <v>9188</v>
      </c>
      <c r="I4881" s="1">
        <v>1986.0</v>
      </c>
      <c r="J4881" s="1" t="s">
        <v>8507</v>
      </c>
      <c r="K4881" s="1" t="s">
        <v>696</v>
      </c>
      <c r="L4881" s="1" t="s">
        <v>9305</v>
      </c>
      <c r="M4881" s="1" t="s">
        <v>27431</v>
      </c>
    </row>
    <row r="4882">
      <c r="A4882" s="1" t="s">
        <v>27432</v>
      </c>
      <c r="B4882" s="1" t="s">
        <v>6</v>
      </c>
      <c r="C4882" s="1" t="s">
        <v>5581</v>
      </c>
      <c r="D4882" s="1"/>
      <c r="E4882" s="1" t="s">
        <v>10258</v>
      </c>
      <c r="F4882" s="1" t="s">
        <v>27433</v>
      </c>
      <c r="G4882" s="1" t="s">
        <v>8545</v>
      </c>
      <c r="H4882" s="1" t="s">
        <v>10268</v>
      </c>
      <c r="I4882" s="1">
        <v>2012.0</v>
      </c>
      <c r="J4882" s="1" t="s">
        <v>8547</v>
      </c>
      <c r="K4882" s="1" t="s">
        <v>993</v>
      </c>
      <c r="L4882" s="1" t="s">
        <v>8873</v>
      </c>
      <c r="M4882" s="1" t="s">
        <v>27434</v>
      </c>
    </row>
    <row r="4883">
      <c r="A4883" s="1" t="s">
        <v>27435</v>
      </c>
      <c r="B4883" s="1" t="s">
        <v>6</v>
      </c>
      <c r="C4883" s="1" t="s">
        <v>5582</v>
      </c>
      <c r="D4883" s="1"/>
      <c r="E4883" s="1" t="s">
        <v>27436</v>
      </c>
      <c r="F4883" s="1" t="s">
        <v>27437</v>
      </c>
      <c r="G4883" s="1" t="s">
        <v>8513</v>
      </c>
      <c r="H4883" s="1" t="s">
        <v>27438</v>
      </c>
      <c r="I4883" s="1">
        <v>2012.0</v>
      </c>
      <c r="J4883" s="1" t="s">
        <v>8515</v>
      </c>
      <c r="K4883" s="1" t="s">
        <v>599</v>
      </c>
      <c r="L4883" s="1" t="s">
        <v>27439</v>
      </c>
      <c r="M4883" s="1" t="s">
        <v>27440</v>
      </c>
    </row>
    <row r="4884">
      <c r="A4884" s="1" t="s">
        <v>27441</v>
      </c>
      <c r="B4884" s="1" t="s">
        <v>6</v>
      </c>
      <c r="C4884" s="1" t="s">
        <v>5583</v>
      </c>
      <c r="D4884" s="1"/>
      <c r="E4884" s="1" t="s">
        <v>27442</v>
      </c>
      <c r="F4884" s="1" t="s">
        <v>27443</v>
      </c>
      <c r="G4884" s="1" t="s">
        <v>8513</v>
      </c>
      <c r="H4884" s="1" t="s">
        <v>9708</v>
      </c>
      <c r="I4884" s="1">
        <v>1980.0</v>
      </c>
      <c r="J4884" s="1" t="s">
        <v>8547</v>
      </c>
      <c r="K4884" s="1" t="s">
        <v>554</v>
      </c>
      <c r="L4884" s="1" t="s">
        <v>8522</v>
      </c>
      <c r="M4884" s="1" t="s">
        <v>27444</v>
      </c>
    </row>
    <row r="4885">
      <c r="A4885" s="1" t="s">
        <v>27445</v>
      </c>
      <c r="B4885" s="1" t="s">
        <v>6</v>
      </c>
      <c r="C4885" s="1" t="s">
        <v>5584</v>
      </c>
      <c r="D4885" s="1"/>
      <c r="E4885" s="1" t="s">
        <v>27446</v>
      </c>
      <c r="G4885" s="1" t="s">
        <v>9391</v>
      </c>
      <c r="H4885" s="1" t="s">
        <v>10456</v>
      </c>
      <c r="I4885" s="1">
        <v>2018.0</v>
      </c>
      <c r="J4885" s="1" t="s">
        <v>8493</v>
      </c>
      <c r="K4885" s="1" t="s">
        <v>673</v>
      </c>
      <c r="L4885" s="1" t="s">
        <v>8663</v>
      </c>
      <c r="M4885" s="1" t="s">
        <v>27447</v>
      </c>
    </row>
    <row r="4886">
      <c r="A4886" s="1" t="s">
        <v>27448</v>
      </c>
      <c r="B4886" s="1" t="s">
        <v>7</v>
      </c>
      <c r="C4886" s="1" t="s">
        <v>5585</v>
      </c>
      <c r="F4886" s="1" t="s">
        <v>27449</v>
      </c>
      <c r="G4886" s="1" t="s">
        <v>8513</v>
      </c>
      <c r="H4886" s="1" t="s">
        <v>26961</v>
      </c>
      <c r="I4886" s="1">
        <v>2019.0</v>
      </c>
      <c r="J4886" s="1" t="s">
        <v>8493</v>
      </c>
      <c r="K4886" s="1" t="s">
        <v>536</v>
      </c>
      <c r="L4886" s="1" t="s">
        <v>9098</v>
      </c>
      <c r="M4886" s="1" t="s">
        <v>27450</v>
      </c>
    </row>
    <row r="4887">
      <c r="A4887" s="1" t="s">
        <v>27451</v>
      </c>
      <c r="B4887" s="1" t="s">
        <v>6</v>
      </c>
      <c r="C4887" s="1" t="s">
        <v>5586</v>
      </c>
      <c r="D4887" s="1"/>
      <c r="E4887" s="1" t="s">
        <v>27452</v>
      </c>
      <c r="F4887" s="1" t="s">
        <v>27453</v>
      </c>
      <c r="H4887" s="1" t="s">
        <v>9488</v>
      </c>
      <c r="I4887" s="1">
        <v>2020.0</v>
      </c>
      <c r="J4887" s="1" t="s">
        <v>8493</v>
      </c>
      <c r="K4887" s="1" t="s">
        <v>1196</v>
      </c>
      <c r="L4887" s="1" t="s">
        <v>8937</v>
      </c>
      <c r="M4887" s="1" t="s">
        <v>27454</v>
      </c>
    </row>
    <row r="4888">
      <c r="A4888" s="1" t="s">
        <v>27455</v>
      </c>
      <c r="B4888" s="1" t="s">
        <v>6</v>
      </c>
      <c r="C4888" s="1" t="s">
        <v>5587</v>
      </c>
      <c r="D4888" s="1"/>
      <c r="E4888" s="1" t="s">
        <v>27456</v>
      </c>
      <c r="F4888" s="1" t="s">
        <v>27457</v>
      </c>
      <c r="G4888" s="1" t="s">
        <v>27458</v>
      </c>
      <c r="H4888" s="1" t="s">
        <v>9001</v>
      </c>
      <c r="I4888" s="1">
        <v>2018.0</v>
      </c>
      <c r="J4888" s="1" t="s">
        <v>8493</v>
      </c>
      <c r="K4888" s="1" t="s">
        <v>733</v>
      </c>
      <c r="L4888" s="1" t="s">
        <v>8590</v>
      </c>
      <c r="M4888" s="1" t="s">
        <v>27459</v>
      </c>
    </row>
    <row r="4889">
      <c r="A4889" s="1" t="s">
        <v>27460</v>
      </c>
      <c r="B4889" s="1" t="s">
        <v>7</v>
      </c>
      <c r="C4889" s="1" t="s">
        <v>5588</v>
      </c>
      <c r="F4889" s="1" t="s">
        <v>27461</v>
      </c>
      <c r="G4889" s="1" t="s">
        <v>22170</v>
      </c>
      <c r="H4889" s="1" t="s">
        <v>27462</v>
      </c>
      <c r="I4889" s="1">
        <v>2017.0</v>
      </c>
      <c r="J4889" s="1" t="s">
        <v>8807</v>
      </c>
      <c r="K4889" s="1" t="s">
        <v>526</v>
      </c>
      <c r="L4889" s="1" t="s">
        <v>15077</v>
      </c>
      <c r="M4889" s="1" t="s">
        <v>27463</v>
      </c>
    </row>
    <row r="4890">
      <c r="A4890" s="1" t="s">
        <v>27464</v>
      </c>
      <c r="B4890" s="1" t="s">
        <v>6</v>
      </c>
      <c r="C4890" s="1" t="s">
        <v>5589</v>
      </c>
      <c r="F4890" s="1" t="s">
        <v>27461</v>
      </c>
      <c r="H4890" s="1" t="s">
        <v>8991</v>
      </c>
      <c r="I4890" s="1">
        <v>2015.0</v>
      </c>
      <c r="J4890" s="1" t="s">
        <v>8807</v>
      </c>
      <c r="K4890" s="1" t="s">
        <v>4771</v>
      </c>
      <c r="L4890" s="1" t="s">
        <v>8808</v>
      </c>
      <c r="M4890" s="1" t="s">
        <v>27465</v>
      </c>
    </row>
    <row r="4891">
      <c r="A4891" s="1" t="s">
        <v>27466</v>
      </c>
      <c r="B4891" s="1" t="s">
        <v>6</v>
      </c>
      <c r="C4891" s="1" t="s">
        <v>5590</v>
      </c>
      <c r="D4891" s="1"/>
      <c r="E4891" s="1" t="s">
        <v>27467</v>
      </c>
      <c r="F4891" s="1" t="s">
        <v>27468</v>
      </c>
      <c r="G4891" s="1" t="s">
        <v>8722</v>
      </c>
      <c r="H4891" s="1" t="s">
        <v>8991</v>
      </c>
      <c r="I4891" s="1">
        <v>2008.0</v>
      </c>
      <c r="J4891" s="1" t="s">
        <v>8807</v>
      </c>
      <c r="K4891" s="1" t="s">
        <v>947</v>
      </c>
      <c r="L4891" s="1" t="s">
        <v>8808</v>
      </c>
      <c r="M4891" s="1" t="s">
        <v>27469</v>
      </c>
    </row>
    <row r="4892">
      <c r="A4892" s="1" t="s">
        <v>27470</v>
      </c>
      <c r="B4892" s="1" t="s">
        <v>6</v>
      </c>
      <c r="C4892" s="1" t="s">
        <v>5591</v>
      </c>
      <c r="F4892" s="1" t="s">
        <v>27461</v>
      </c>
      <c r="H4892" s="1" t="s">
        <v>8991</v>
      </c>
      <c r="I4892" s="1">
        <v>2015.0</v>
      </c>
      <c r="J4892" s="1" t="s">
        <v>8807</v>
      </c>
      <c r="K4892" s="1" t="s">
        <v>753</v>
      </c>
      <c r="L4892" s="1" t="s">
        <v>8808</v>
      </c>
      <c r="M4892" s="1" t="s">
        <v>27471</v>
      </c>
    </row>
    <row r="4893">
      <c r="A4893" s="1" t="s">
        <v>27472</v>
      </c>
      <c r="B4893" s="1" t="s">
        <v>6</v>
      </c>
      <c r="C4893" s="1" t="s">
        <v>5592</v>
      </c>
      <c r="F4893" s="1" t="s">
        <v>27473</v>
      </c>
      <c r="G4893" s="1" t="s">
        <v>8513</v>
      </c>
      <c r="H4893" s="1" t="s">
        <v>8991</v>
      </c>
      <c r="I4893" s="1">
        <v>2015.0</v>
      </c>
      <c r="J4893" s="1" t="s">
        <v>8807</v>
      </c>
      <c r="K4893" s="1" t="s">
        <v>1048</v>
      </c>
      <c r="L4893" s="1" t="s">
        <v>8808</v>
      </c>
      <c r="M4893" s="1" t="s">
        <v>27474</v>
      </c>
    </row>
    <row r="4894">
      <c r="A4894" s="1" t="s">
        <v>27475</v>
      </c>
      <c r="B4894" s="1" t="s">
        <v>6</v>
      </c>
      <c r="C4894" s="1" t="s">
        <v>5593</v>
      </c>
      <c r="F4894" s="1" t="s">
        <v>27473</v>
      </c>
      <c r="H4894" s="1" t="s">
        <v>8991</v>
      </c>
      <c r="I4894" s="1">
        <v>2014.0</v>
      </c>
      <c r="J4894" s="1" t="s">
        <v>8807</v>
      </c>
      <c r="K4894" s="1" t="s">
        <v>753</v>
      </c>
      <c r="L4894" s="1" t="s">
        <v>8808</v>
      </c>
      <c r="M4894" s="1" t="s">
        <v>27476</v>
      </c>
    </row>
    <row r="4895">
      <c r="A4895" s="1" t="s">
        <v>27477</v>
      </c>
      <c r="B4895" s="1" t="s">
        <v>6</v>
      </c>
      <c r="C4895" s="1" t="s">
        <v>5594</v>
      </c>
      <c r="D4895" s="1"/>
      <c r="E4895" s="1" t="s">
        <v>27478</v>
      </c>
      <c r="H4895" s="1" t="s">
        <v>8991</v>
      </c>
      <c r="I4895" s="1">
        <v>2016.0</v>
      </c>
      <c r="J4895" s="1" t="s">
        <v>8807</v>
      </c>
      <c r="K4895" s="1" t="s">
        <v>909</v>
      </c>
      <c r="L4895" s="1" t="s">
        <v>8808</v>
      </c>
      <c r="M4895" s="1" t="s">
        <v>27479</v>
      </c>
    </row>
    <row r="4896">
      <c r="A4896" s="1" t="s">
        <v>27480</v>
      </c>
      <c r="B4896" s="1" t="s">
        <v>6</v>
      </c>
      <c r="C4896" s="1" t="s">
        <v>5595</v>
      </c>
      <c r="D4896" s="1"/>
      <c r="E4896" s="1" t="s">
        <v>27481</v>
      </c>
      <c r="F4896" s="1" t="s">
        <v>27482</v>
      </c>
      <c r="G4896" s="1" t="s">
        <v>23184</v>
      </c>
      <c r="H4896" s="1" t="s">
        <v>9075</v>
      </c>
      <c r="I4896" s="1">
        <v>2019.0</v>
      </c>
      <c r="J4896" s="1" t="s">
        <v>8493</v>
      </c>
      <c r="K4896" s="1" t="s">
        <v>561</v>
      </c>
      <c r="L4896" s="1" t="s">
        <v>8783</v>
      </c>
      <c r="M4896" s="1" t="s">
        <v>27483</v>
      </c>
    </row>
    <row r="4897">
      <c r="A4897" s="1" t="s">
        <v>27484</v>
      </c>
      <c r="B4897" s="1" t="s">
        <v>7</v>
      </c>
      <c r="C4897" s="1" t="s">
        <v>5596</v>
      </c>
      <c r="F4897" s="1" t="s">
        <v>27485</v>
      </c>
      <c r="H4897" s="1" t="s">
        <v>12504</v>
      </c>
      <c r="I4897" s="1">
        <v>2020.0</v>
      </c>
      <c r="J4897" s="1" t="s">
        <v>9076</v>
      </c>
      <c r="K4897" s="1" t="s">
        <v>628</v>
      </c>
      <c r="L4897" s="1" t="s">
        <v>27486</v>
      </c>
      <c r="M4897" s="1" t="s">
        <v>27487</v>
      </c>
    </row>
    <row r="4898">
      <c r="A4898" s="1" t="s">
        <v>27488</v>
      </c>
      <c r="B4898" s="1" t="s">
        <v>6</v>
      </c>
      <c r="C4898" s="1" t="s">
        <v>5597</v>
      </c>
      <c r="D4898" s="1"/>
      <c r="E4898" s="1" t="s">
        <v>27489</v>
      </c>
      <c r="F4898" s="1" t="s">
        <v>27490</v>
      </c>
      <c r="G4898" s="1" t="s">
        <v>8638</v>
      </c>
      <c r="H4898" s="1" t="s">
        <v>9609</v>
      </c>
      <c r="I4898" s="1">
        <v>2017.0</v>
      </c>
      <c r="J4898" s="1" t="s">
        <v>9076</v>
      </c>
      <c r="K4898" s="1" t="s">
        <v>597</v>
      </c>
      <c r="L4898" s="1" t="s">
        <v>24174</v>
      </c>
      <c r="M4898" s="1" t="s">
        <v>27491</v>
      </c>
    </row>
    <row r="4899">
      <c r="A4899" s="1" t="s">
        <v>27492</v>
      </c>
      <c r="B4899" s="1" t="s">
        <v>6</v>
      </c>
      <c r="C4899" s="1" t="s">
        <v>5598</v>
      </c>
      <c r="D4899" s="1"/>
      <c r="E4899" s="1" t="s">
        <v>27493</v>
      </c>
      <c r="F4899" s="1" t="s">
        <v>27494</v>
      </c>
      <c r="G4899" s="1" t="s">
        <v>8638</v>
      </c>
      <c r="H4899" s="1" t="s">
        <v>8521</v>
      </c>
      <c r="I4899" s="1">
        <v>2018.0</v>
      </c>
      <c r="J4899" s="1" t="s">
        <v>9076</v>
      </c>
      <c r="K4899" s="1" t="s">
        <v>803</v>
      </c>
      <c r="L4899" s="1" t="s">
        <v>24174</v>
      </c>
      <c r="M4899" s="1" t="s">
        <v>27495</v>
      </c>
    </row>
    <row r="4900">
      <c r="A4900" s="1" t="s">
        <v>27496</v>
      </c>
      <c r="B4900" s="1" t="s">
        <v>7</v>
      </c>
      <c r="C4900" s="1" t="s">
        <v>5599</v>
      </c>
      <c r="F4900" s="1" t="s">
        <v>27497</v>
      </c>
      <c r="H4900" s="1" t="s">
        <v>10212</v>
      </c>
      <c r="I4900" s="1">
        <v>2019.0</v>
      </c>
      <c r="J4900" s="1" t="s">
        <v>9076</v>
      </c>
      <c r="K4900" s="1" t="s">
        <v>628</v>
      </c>
      <c r="L4900" s="1" t="s">
        <v>11149</v>
      </c>
      <c r="M4900" s="1" t="s">
        <v>27498</v>
      </c>
    </row>
    <row r="4901">
      <c r="A4901" s="1" t="s">
        <v>27499</v>
      </c>
      <c r="B4901" s="1" t="s">
        <v>7</v>
      </c>
      <c r="C4901" s="1" t="s">
        <v>5600</v>
      </c>
      <c r="F4901" s="1" t="s">
        <v>27500</v>
      </c>
      <c r="G4901" s="1" t="s">
        <v>8638</v>
      </c>
      <c r="H4901" s="1" t="s">
        <v>9860</v>
      </c>
      <c r="I4901" s="1">
        <v>2000.0</v>
      </c>
      <c r="J4901" s="1" t="s">
        <v>9076</v>
      </c>
      <c r="K4901" s="1" t="s">
        <v>536</v>
      </c>
      <c r="L4901" s="1" t="s">
        <v>11149</v>
      </c>
      <c r="M4901" s="1" t="s">
        <v>27501</v>
      </c>
    </row>
    <row r="4902">
      <c r="A4902" s="1" t="s">
        <v>27502</v>
      </c>
      <c r="B4902" s="1" t="s">
        <v>6</v>
      </c>
      <c r="C4902" s="1" t="s">
        <v>5601</v>
      </c>
      <c r="D4902" s="1"/>
      <c r="E4902" s="1" t="s">
        <v>27503</v>
      </c>
      <c r="F4902" s="1" t="s">
        <v>27504</v>
      </c>
      <c r="G4902" s="1" t="s">
        <v>8638</v>
      </c>
      <c r="H4902" s="1" t="s">
        <v>10322</v>
      </c>
      <c r="I4902" s="1">
        <v>2019.0</v>
      </c>
      <c r="J4902" s="1" t="s">
        <v>9076</v>
      </c>
      <c r="K4902" s="1" t="s">
        <v>803</v>
      </c>
      <c r="L4902" s="1" t="s">
        <v>24174</v>
      </c>
      <c r="M4902" s="1" t="s">
        <v>27505</v>
      </c>
    </row>
    <row r="4903">
      <c r="A4903" s="1" t="s">
        <v>27506</v>
      </c>
      <c r="B4903" s="1" t="s">
        <v>6</v>
      </c>
      <c r="C4903" s="1" t="s">
        <v>5602</v>
      </c>
      <c r="G4903" s="1" t="s">
        <v>8887</v>
      </c>
      <c r="H4903" s="1" t="s">
        <v>11037</v>
      </c>
      <c r="I4903" s="1">
        <v>2019.0</v>
      </c>
      <c r="J4903" s="1" t="s">
        <v>8493</v>
      </c>
      <c r="K4903" s="1" t="s">
        <v>540</v>
      </c>
      <c r="L4903" s="1" t="s">
        <v>8873</v>
      </c>
      <c r="M4903" s="1" t="s">
        <v>27507</v>
      </c>
    </row>
    <row r="4904">
      <c r="A4904" s="1" t="s">
        <v>27508</v>
      </c>
      <c r="B4904" s="1" t="s">
        <v>6</v>
      </c>
      <c r="C4904" s="1" t="s">
        <v>5603</v>
      </c>
      <c r="D4904" s="1"/>
      <c r="E4904" s="1" t="s">
        <v>27509</v>
      </c>
      <c r="F4904" s="1" t="s">
        <v>27510</v>
      </c>
      <c r="G4904" s="1" t="s">
        <v>27511</v>
      </c>
      <c r="H4904" s="1" t="s">
        <v>12414</v>
      </c>
      <c r="I4904" s="1">
        <v>2019.0</v>
      </c>
      <c r="J4904" s="1" t="s">
        <v>8515</v>
      </c>
      <c r="K4904" s="1" t="s">
        <v>894</v>
      </c>
      <c r="L4904" s="1" t="s">
        <v>9836</v>
      </c>
      <c r="M4904" s="1" t="s">
        <v>27512</v>
      </c>
    </row>
    <row r="4905">
      <c r="A4905" s="1" t="s">
        <v>27513</v>
      </c>
      <c r="B4905" s="1" t="s">
        <v>7</v>
      </c>
      <c r="C4905" s="1" t="s">
        <v>5604</v>
      </c>
      <c r="F4905" s="1" t="s">
        <v>27514</v>
      </c>
      <c r="G4905" s="1" t="s">
        <v>27515</v>
      </c>
      <c r="H4905" s="1" t="s">
        <v>9767</v>
      </c>
      <c r="I4905" s="1">
        <v>2020.0</v>
      </c>
      <c r="J4905" s="1" t="s">
        <v>8807</v>
      </c>
      <c r="K4905" s="1" t="s">
        <v>571</v>
      </c>
      <c r="L4905" s="1" t="s">
        <v>9093</v>
      </c>
      <c r="M4905" s="1" t="s">
        <v>27516</v>
      </c>
    </row>
    <row r="4906">
      <c r="A4906" s="1" t="s">
        <v>27517</v>
      </c>
      <c r="B4906" s="1" t="s">
        <v>7</v>
      </c>
      <c r="C4906" s="1" t="s">
        <v>5605</v>
      </c>
      <c r="F4906" s="1" t="s">
        <v>27518</v>
      </c>
      <c r="G4906" s="1" t="s">
        <v>8672</v>
      </c>
      <c r="H4906" s="1" t="s">
        <v>13748</v>
      </c>
      <c r="I4906" s="1">
        <v>2018.0</v>
      </c>
      <c r="J4906" s="1" t="s">
        <v>8680</v>
      </c>
      <c r="K4906" s="1" t="s">
        <v>571</v>
      </c>
      <c r="L4906" s="1" t="s">
        <v>19037</v>
      </c>
      <c r="M4906" s="1" t="s">
        <v>27519</v>
      </c>
    </row>
    <row r="4907">
      <c r="A4907" s="1" t="s">
        <v>27520</v>
      </c>
      <c r="B4907" s="1" t="s">
        <v>6</v>
      </c>
      <c r="C4907" s="1" t="s">
        <v>5606</v>
      </c>
      <c r="D4907" s="1"/>
      <c r="E4907" s="1" t="s">
        <v>27521</v>
      </c>
      <c r="F4907" s="1" t="s">
        <v>27522</v>
      </c>
      <c r="G4907" s="1" t="s">
        <v>8545</v>
      </c>
      <c r="H4907" s="1" t="s">
        <v>8980</v>
      </c>
      <c r="I4907" s="1">
        <v>2013.0</v>
      </c>
      <c r="J4907" s="1" t="s">
        <v>8613</v>
      </c>
      <c r="K4907" s="1" t="s">
        <v>737</v>
      </c>
      <c r="L4907" s="1" t="s">
        <v>9215</v>
      </c>
      <c r="M4907" s="1" t="s">
        <v>27523</v>
      </c>
    </row>
    <row r="4908">
      <c r="A4908" s="1" t="s">
        <v>27524</v>
      </c>
      <c r="B4908" s="1" t="s">
        <v>7</v>
      </c>
      <c r="C4908" s="1" t="s">
        <v>5607</v>
      </c>
      <c r="G4908" s="1" t="s">
        <v>8638</v>
      </c>
      <c r="H4908" s="1" t="s">
        <v>14496</v>
      </c>
      <c r="I4908" s="1">
        <v>2018.0</v>
      </c>
      <c r="J4908" s="1" t="s">
        <v>8547</v>
      </c>
      <c r="K4908" s="1" t="s">
        <v>536</v>
      </c>
      <c r="L4908" s="1" t="s">
        <v>8640</v>
      </c>
      <c r="M4908" s="1" t="s">
        <v>27525</v>
      </c>
    </row>
    <row r="4909">
      <c r="A4909" s="1" t="s">
        <v>27526</v>
      </c>
      <c r="B4909" s="1" t="s">
        <v>6</v>
      </c>
      <c r="C4909" s="1" t="s">
        <v>5608</v>
      </c>
      <c r="D4909" s="1"/>
      <c r="E4909" s="1" t="s">
        <v>27527</v>
      </c>
      <c r="F4909" s="1" t="s">
        <v>27528</v>
      </c>
      <c r="G4909" s="1" t="s">
        <v>10478</v>
      </c>
      <c r="H4909" s="1" t="s">
        <v>10298</v>
      </c>
      <c r="I4909" s="1">
        <v>2017.0</v>
      </c>
      <c r="J4909" s="1" t="s">
        <v>8547</v>
      </c>
      <c r="K4909" s="1" t="s">
        <v>894</v>
      </c>
      <c r="L4909" s="1" t="s">
        <v>8681</v>
      </c>
      <c r="M4909" s="1" t="s">
        <v>27529</v>
      </c>
    </row>
    <row r="4910">
      <c r="A4910" s="1" t="s">
        <v>27530</v>
      </c>
      <c r="B4910" s="1" t="s">
        <v>6</v>
      </c>
      <c r="C4910" s="1" t="s">
        <v>5609</v>
      </c>
      <c r="D4910" s="1"/>
      <c r="E4910" s="1" t="s">
        <v>27531</v>
      </c>
      <c r="F4910" s="1" t="s">
        <v>27532</v>
      </c>
      <c r="G4910" s="1" t="s">
        <v>27533</v>
      </c>
      <c r="H4910" s="1" t="s">
        <v>26297</v>
      </c>
      <c r="I4910" s="1">
        <v>2018.0</v>
      </c>
      <c r="J4910" s="1" t="s">
        <v>9260</v>
      </c>
      <c r="K4910" s="1" t="s">
        <v>700</v>
      </c>
      <c r="L4910" s="1" t="s">
        <v>17733</v>
      </c>
      <c r="M4910" s="1" t="s">
        <v>27534</v>
      </c>
    </row>
    <row r="4911">
      <c r="A4911" s="1" t="s">
        <v>27535</v>
      </c>
      <c r="B4911" s="1" t="s">
        <v>6</v>
      </c>
      <c r="C4911" s="1" t="s">
        <v>5610</v>
      </c>
      <c r="D4911" s="1"/>
      <c r="E4911" s="1" t="s">
        <v>18804</v>
      </c>
      <c r="F4911" s="1" t="s">
        <v>27536</v>
      </c>
      <c r="G4911" s="1" t="s">
        <v>8513</v>
      </c>
      <c r="H4911" s="1" t="s">
        <v>11512</v>
      </c>
      <c r="I4911" s="1">
        <v>1980.0</v>
      </c>
      <c r="J4911" s="1" t="s">
        <v>9260</v>
      </c>
      <c r="K4911" s="1" t="s">
        <v>640</v>
      </c>
      <c r="L4911" s="1" t="s">
        <v>27537</v>
      </c>
      <c r="M4911" s="1" t="s">
        <v>27538</v>
      </c>
    </row>
    <row r="4912">
      <c r="A4912" s="1" t="s">
        <v>27539</v>
      </c>
      <c r="B4912" s="1" t="s">
        <v>7</v>
      </c>
      <c r="C4912" s="1" t="s">
        <v>5611</v>
      </c>
      <c r="F4912" s="1" t="s">
        <v>27540</v>
      </c>
      <c r="G4912" s="1" t="s">
        <v>11999</v>
      </c>
      <c r="H4912" s="1" t="s">
        <v>27541</v>
      </c>
      <c r="I4912" s="1">
        <v>2016.0</v>
      </c>
      <c r="J4912" s="1" t="s">
        <v>8807</v>
      </c>
      <c r="K4912" s="1" t="s">
        <v>628</v>
      </c>
      <c r="L4912" s="1" t="s">
        <v>9093</v>
      </c>
      <c r="M4912" s="1" t="s">
        <v>27542</v>
      </c>
    </row>
    <row r="4913">
      <c r="A4913" s="1" t="s">
        <v>27543</v>
      </c>
      <c r="B4913" s="1" t="s">
        <v>7</v>
      </c>
      <c r="C4913" s="1" t="s">
        <v>5612</v>
      </c>
      <c r="G4913" s="1" t="s">
        <v>8655</v>
      </c>
      <c r="H4913" s="1" t="s">
        <v>9917</v>
      </c>
      <c r="I4913" s="1">
        <v>2013.0</v>
      </c>
      <c r="J4913" s="1" t="s">
        <v>9076</v>
      </c>
      <c r="K4913" s="1" t="s">
        <v>571</v>
      </c>
      <c r="L4913" s="1" t="s">
        <v>14759</v>
      </c>
      <c r="M4913" s="1" t="s">
        <v>27544</v>
      </c>
    </row>
    <row r="4914">
      <c r="A4914" s="1" t="s">
        <v>27545</v>
      </c>
      <c r="B4914" s="1" t="s">
        <v>7</v>
      </c>
      <c r="C4914" s="1" t="s">
        <v>5613</v>
      </c>
      <c r="F4914" s="1" t="s">
        <v>27546</v>
      </c>
      <c r="G4914" s="1" t="s">
        <v>8513</v>
      </c>
      <c r="H4914" s="1" t="s">
        <v>9954</v>
      </c>
      <c r="I4914" s="1">
        <v>2018.0</v>
      </c>
      <c r="J4914" s="1" t="s">
        <v>8547</v>
      </c>
      <c r="K4914" s="1" t="s">
        <v>1236</v>
      </c>
      <c r="L4914" s="1" t="s">
        <v>8668</v>
      </c>
      <c r="M4914" s="1" t="s">
        <v>27547</v>
      </c>
    </row>
    <row r="4915">
      <c r="A4915" s="1" t="s">
        <v>27548</v>
      </c>
      <c r="B4915" s="1" t="s">
        <v>6</v>
      </c>
      <c r="C4915" s="1" t="s">
        <v>5614</v>
      </c>
      <c r="D4915" s="1"/>
      <c r="E4915" s="1" t="s">
        <v>27549</v>
      </c>
      <c r="F4915" s="1" t="s">
        <v>27550</v>
      </c>
      <c r="G4915" s="1" t="s">
        <v>27551</v>
      </c>
      <c r="H4915" s="1" t="s">
        <v>14564</v>
      </c>
      <c r="I4915" s="1">
        <v>2016.0</v>
      </c>
      <c r="J4915" s="1" t="s">
        <v>8493</v>
      </c>
      <c r="K4915" s="1" t="s">
        <v>717</v>
      </c>
      <c r="L4915" s="1" t="s">
        <v>9180</v>
      </c>
      <c r="M4915" s="1" t="s">
        <v>27552</v>
      </c>
    </row>
    <row r="4916">
      <c r="A4916" s="1" t="s">
        <v>27553</v>
      </c>
      <c r="B4916" s="1" t="s">
        <v>7</v>
      </c>
      <c r="C4916" s="1" t="s">
        <v>5615</v>
      </c>
      <c r="F4916" s="1" t="s">
        <v>27554</v>
      </c>
      <c r="G4916" s="1" t="s">
        <v>8513</v>
      </c>
      <c r="H4916" s="1" t="s">
        <v>18009</v>
      </c>
      <c r="I4916" s="1">
        <v>2019.0</v>
      </c>
      <c r="J4916" s="1" t="s">
        <v>8493</v>
      </c>
      <c r="K4916" s="1" t="s">
        <v>571</v>
      </c>
      <c r="L4916" s="1" t="s">
        <v>9826</v>
      </c>
      <c r="M4916" s="1" t="s">
        <v>27555</v>
      </c>
    </row>
    <row r="4917">
      <c r="A4917" s="1" t="s">
        <v>27556</v>
      </c>
      <c r="B4917" s="1" t="s">
        <v>6</v>
      </c>
      <c r="C4917" s="1" t="s">
        <v>5616</v>
      </c>
      <c r="D4917" s="1"/>
      <c r="E4917" s="1" t="s">
        <v>27557</v>
      </c>
      <c r="F4917" s="1" t="s">
        <v>27558</v>
      </c>
      <c r="G4917" s="1" t="s">
        <v>8513</v>
      </c>
      <c r="H4917" s="1" t="s">
        <v>8589</v>
      </c>
      <c r="I4917" s="1">
        <v>2006.0</v>
      </c>
      <c r="J4917" s="1" t="s">
        <v>8515</v>
      </c>
      <c r="K4917" s="1" t="s">
        <v>803</v>
      </c>
      <c r="L4917" s="1" t="s">
        <v>9174</v>
      </c>
      <c r="M4917" s="1" t="s">
        <v>27559</v>
      </c>
    </row>
    <row r="4918">
      <c r="A4918" s="1" t="s">
        <v>27560</v>
      </c>
      <c r="B4918" s="1" t="s">
        <v>6</v>
      </c>
      <c r="C4918" s="1" t="s">
        <v>5617</v>
      </c>
      <c r="D4918" s="1"/>
      <c r="E4918" s="1" t="s">
        <v>11297</v>
      </c>
      <c r="F4918" s="1" t="s">
        <v>27561</v>
      </c>
      <c r="G4918" s="1" t="s">
        <v>8678</v>
      </c>
      <c r="H4918" s="1" t="s">
        <v>8521</v>
      </c>
      <c r="I4918" s="1">
        <v>2017.0</v>
      </c>
      <c r="J4918" s="1" t="s">
        <v>8493</v>
      </c>
      <c r="K4918" s="1" t="s">
        <v>582</v>
      </c>
      <c r="L4918" s="1" t="s">
        <v>8681</v>
      </c>
      <c r="M4918" s="1" t="s">
        <v>27562</v>
      </c>
    </row>
    <row r="4919">
      <c r="A4919" s="1" t="s">
        <v>27563</v>
      </c>
      <c r="B4919" s="1" t="s">
        <v>6</v>
      </c>
      <c r="C4919" s="1" t="s">
        <v>5618</v>
      </c>
      <c r="D4919" s="1"/>
      <c r="E4919" s="1" t="s">
        <v>27564</v>
      </c>
      <c r="F4919" s="1" t="s">
        <v>27565</v>
      </c>
      <c r="G4919" s="1" t="s">
        <v>8545</v>
      </c>
      <c r="H4919" s="1" t="s">
        <v>9878</v>
      </c>
      <c r="I4919" s="1">
        <v>2016.0</v>
      </c>
      <c r="J4919" s="1" t="s">
        <v>8547</v>
      </c>
      <c r="K4919" s="1" t="s">
        <v>1317</v>
      </c>
      <c r="L4919" s="1" t="s">
        <v>8709</v>
      </c>
      <c r="M4919" s="1" t="s">
        <v>27566</v>
      </c>
    </row>
    <row r="4920">
      <c r="A4920" s="1" t="s">
        <v>27567</v>
      </c>
      <c r="B4920" s="1" t="s">
        <v>7</v>
      </c>
      <c r="C4920" s="1" t="s">
        <v>5619</v>
      </c>
      <c r="F4920" s="1" t="s">
        <v>27568</v>
      </c>
      <c r="G4920" s="1" t="s">
        <v>8655</v>
      </c>
      <c r="H4920" s="1" t="s">
        <v>27569</v>
      </c>
      <c r="I4920" s="1">
        <v>2019.0</v>
      </c>
      <c r="J4920" s="1" t="s">
        <v>8493</v>
      </c>
      <c r="K4920" s="1" t="s">
        <v>536</v>
      </c>
      <c r="L4920" s="1" t="s">
        <v>9550</v>
      </c>
      <c r="M4920" s="1" t="s">
        <v>27570</v>
      </c>
    </row>
    <row r="4921">
      <c r="A4921" s="1" t="s">
        <v>27571</v>
      </c>
      <c r="B4921" s="1" t="s">
        <v>6</v>
      </c>
      <c r="C4921" s="1" t="s">
        <v>5620</v>
      </c>
      <c r="D4921" s="1"/>
      <c r="E4921" s="1" t="s">
        <v>27572</v>
      </c>
      <c r="F4921" s="1" t="s">
        <v>27573</v>
      </c>
      <c r="G4921" s="1" t="s">
        <v>8611</v>
      </c>
      <c r="H4921" s="1" t="s">
        <v>27574</v>
      </c>
      <c r="I4921" s="1">
        <v>2018.0</v>
      </c>
      <c r="J4921" s="1" t="s">
        <v>8493</v>
      </c>
      <c r="K4921" s="1" t="s">
        <v>580</v>
      </c>
      <c r="L4921" s="1" t="s">
        <v>9610</v>
      </c>
      <c r="M4921" s="1" t="s">
        <v>27575</v>
      </c>
    </row>
    <row r="4922">
      <c r="A4922" s="1" t="s">
        <v>27576</v>
      </c>
      <c r="B4922" s="1" t="s">
        <v>6</v>
      </c>
      <c r="C4922" s="1" t="s">
        <v>5621</v>
      </c>
      <c r="D4922" s="1"/>
      <c r="E4922" s="1" t="s">
        <v>27577</v>
      </c>
      <c r="F4922" s="1" t="s">
        <v>27578</v>
      </c>
      <c r="G4922" s="1" t="s">
        <v>8545</v>
      </c>
      <c r="H4922" s="1" t="s">
        <v>13442</v>
      </c>
      <c r="I4922" s="1">
        <v>2017.0</v>
      </c>
      <c r="J4922" s="1" t="s">
        <v>8515</v>
      </c>
      <c r="K4922" s="1" t="s">
        <v>565</v>
      </c>
      <c r="L4922" s="1" t="s">
        <v>8724</v>
      </c>
      <c r="M4922" s="1" t="s">
        <v>27579</v>
      </c>
    </row>
    <row r="4923">
      <c r="A4923" s="1" t="s">
        <v>27580</v>
      </c>
      <c r="B4923" s="1" t="s">
        <v>6</v>
      </c>
      <c r="C4923" s="1" t="s">
        <v>5622</v>
      </c>
      <c r="D4923" s="1"/>
      <c r="E4923" s="1" t="s">
        <v>27581</v>
      </c>
      <c r="F4923" s="1" t="s">
        <v>27582</v>
      </c>
      <c r="G4923" s="1" t="s">
        <v>11546</v>
      </c>
      <c r="H4923" s="1" t="s">
        <v>9392</v>
      </c>
      <c r="I4923" s="1">
        <v>2017.0</v>
      </c>
      <c r="J4923" s="1" t="s">
        <v>8493</v>
      </c>
      <c r="K4923" s="1" t="s">
        <v>584</v>
      </c>
      <c r="L4923" s="1" t="s">
        <v>8709</v>
      </c>
      <c r="M4923" s="1" t="s">
        <v>27583</v>
      </c>
    </row>
    <row r="4924">
      <c r="A4924" s="1" t="s">
        <v>27584</v>
      </c>
      <c r="B4924" s="1" t="s">
        <v>6</v>
      </c>
      <c r="C4924" s="1" t="s">
        <v>5623</v>
      </c>
      <c r="D4924" s="1"/>
      <c r="E4924" s="1" t="s">
        <v>27585</v>
      </c>
      <c r="F4924" s="1" t="s">
        <v>27586</v>
      </c>
      <c r="G4924" s="1" t="s">
        <v>8513</v>
      </c>
      <c r="H4924" s="1" t="s">
        <v>8552</v>
      </c>
      <c r="I4924" s="1">
        <v>2017.0</v>
      </c>
      <c r="J4924" s="1" t="s">
        <v>8515</v>
      </c>
      <c r="K4924" s="1" t="s">
        <v>694</v>
      </c>
      <c r="L4924" s="1" t="s">
        <v>9425</v>
      </c>
      <c r="M4924" s="1" t="s">
        <v>27587</v>
      </c>
    </row>
    <row r="4925">
      <c r="A4925" s="1" t="s">
        <v>27588</v>
      </c>
      <c r="B4925" s="1" t="s">
        <v>7</v>
      </c>
      <c r="C4925" s="1" t="s">
        <v>5624</v>
      </c>
      <c r="F4925" s="1" t="s">
        <v>27589</v>
      </c>
      <c r="G4925" s="1" t="s">
        <v>8545</v>
      </c>
      <c r="H4925" s="1" t="s">
        <v>11370</v>
      </c>
      <c r="I4925" s="1">
        <v>2010.0</v>
      </c>
      <c r="J4925" s="1" t="s">
        <v>8547</v>
      </c>
      <c r="K4925" s="1" t="s">
        <v>536</v>
      </c>
      <c r="L4925" s="1" t="s">
        <v>8565</v>
      </c>
      <c r="M4925" s="1" t="s">
        <v>27590</v>
      </c>
    </row>
    <row r="4926">
      <c r="A4926" s="1" t="s">
        <v>27591</v>
      </c>
      <c r="B4926" s="1" t="s">
        <v>7</v>
      </c>
      <c r="C4926" s="1" t="s">
        <v>5625</v>
      </c>
      <c r="F4926" s="1" t="s">
        <v>27592</v>
      </c>
      <c r="H4926" s="1" t="s">
        <v>9891</v>
      </c>
      <c r="I4926" s="1">
        <v>2016.0</v>
      </c>
      <c r="J4926" s="1" t="s">
        <v>9076</v>
      </c>
      <c r="K4926" s="1" t="s">
        <v>536</v>
      </c>
      <c r="L4926" s="1" t="s">
        <v>14759</v>
      </c>
      <c r="M4926" s="1" t="s">
        <v>27593</v>
      </c>
    </row>
    <row r="4927">
      <c r="A4927" s="1" t="s">
        <v>27594</v>
      </c>
      <c r="B4927" s="1" t="s">
        <v>6</v>
      </c>
      <c r="C4927" s="1" t="s">
        <v>5626</v>
      </c>
      <c r="D4927" s="1"/>
      <c r="E4927" s="1" t="s">
        <v>27595</v>
      </c>
      <c r="F4927" s="1" t="s">
        <v>27596</v>
      </c>
      <c r="G4927" s="1" t="s">
        <v>8545</v>
      </c>
      <c r="H4927" s="1" t="s">
        <v>8961</v>
      </c>
      <c r="I4927" s="1">
        <v>2017.0</v>
      </c>
      <c r="J4927" s="1" t="s">
        <v>8493</v>
      </c>
      <c r="K4927" s="1" t="s">
        <v>559</v>
      </c>
      <c r="L4927" s="1" t="s">
        <v>8501</v>
      </c>
      <c r="M4927" s="1" t="s">
        <v>27597</v>
      </c>
    </row>
    <row r="4928">
      <c r="A4928" s="1" t="s">
        <v>27598</v>
      </c>
      <c r="B4928" s="1" t="s">
        <v>7</v>
      </c>
      <c r="C4928" s="1" t="s">
        <v>5627</v>
      </c>
      <c r="F4928" s="1" t="s">
        <v>27599</v>
      </c>
      <c r="G4928" s="1" t="s">
        <v>11999</v>
      </c>
      <c r="H4928" s="1" t="s">
        <v>10022</v>
      </c>
      <c r="I4928" s="1">
        <v>2020.0</v>
      </c>
      <c r="J4928" s="1" t="s">
        <v>9076</v>
      </c>
      <c r="K4928" s="1" t="s">
        <v>571</v>
      </c>
      <c r="L4928" s="1" t="s">
        <v>9093</v>
      </c>
      <c r="M4928" s="1" t="s">
        <v>27600</v>
      </c>
    </row>
    <row r="4929">
      <c r="A4929" s="1" t="s">
        <v>27601</v>
      </c>
      <c r="B4929" s="1" t="s">
        <v>7</v>
      </c>
      <c r="C4929" s="1" t="s">
        <v>5628</v>
      </c>
      <c r="F4929" s="1" t="s">
        <v>27602</v>
      </c>
      <c r="G4929" s="1" t="s">
        <v>8513</v>
      </c>
      <c r="H4929" s="1" t="s">
        <v>9271</v>
      </c>
      <c r="I4929" s="1">
        <v>2020.0</v>
      </c>
      <c r="J4929" s="1" t="s">
        <v>9076</v>
      </c>
      <c r="K4929" s="1" t="s">
        <v>571</v>
      </c>
      <c r="L4929" s="1" t="s">
        <v>9093</v>
      </c>
      <c r="M4929" s="1" t="s">
        <v>27603</v>
      </c>
    </row>
    <row r="4930">
      <c r="A4930" s="1" t="s">
        <v>27604</v>
      </c>
      <c r="B4930" s="1" t="s">
        <v>7</v>
      </c>
      <c r="C4930" s="1" t="s">
        <v>5629</v>
      </c>
      <c r="F4930" s="1" t="s">
        <v>27605</v>
      </c>
      <c r="G4930" s="1" t="s">
        <v>8513</v>
      </c>
      <c r="H4930" s="1" t="s">
        <v>27606</v>
      </c>
      <c r="I4930" s="1">
        <v>2015.0</v>
      </c>
      <c r="J4930" s="1" t="s">
        <v>9076</v>
      </c>
      <c r="K4930" s="1" t="s">
        <v>536</v>
      </c>
      <c r="L4930" s="1" t="s">
        <v>9093</v>
      </c>
      <c r="M4930" s="1" t="s">
        <v>27607</v>
      </c>
    </row>
    <row r="4931">
      <c r="A4931" s="1" t="s">
        <v>27608</v>
      </c>
      <c r="B4931" s="1" t="s">
        <v>7</v>
      </c>
      <c r="C4931" s="1" t="s">
        <v>5630</v>
      </c>
      <c r="F4931" s="1" t="s">
        <v>27605</v>
      </c>
      <c r="H4931" s="1" t="s">
        <v>9555</v>
      </c>
      <c r="I4931" s="1">
        <v>2016.0</v>
      </c>
      <c r="J4931" s="1" t="s">
        <v>9076</v>
      </c>
      <c r="K4931" s="1" t="s">
        <v>536</v>
      </c>
      <c r="L4931" s="1" t="s">
        <v>9093</v>
      </c>
      <c r="M4931" s="1" t="s">
        <v>27609</v>
      </c>
    </row>
    <row r="4932">
      <c r="A4932" s="1" t="s">
        <v>27610</v>
      </c>
      <c r="B4932" s="1" t="s">
        <v>7</v>
      </c>
      <c r="C4932" s="1" t="s">
        <v>5631</v>
      </c>
      <c r="F4932" s="1" t="s">
        <v>27611</v>
      </c>
      <c r="G4932" s="1" t="s">
        <v>8513</v>
      </c>
      <c r="H4932" s="1" t="s">
        <v>12576</v>
      </c>
      <c r="I4932" s="1">
        <v>2004.0</v>
      </c>
      <c r="J4932" s="1" t="s">
        <v>9076</v>
      </c>
      <c r="K4932" s="1" t="s">
        <v>536</v>
      </c>
      <c r="L4932" s="1" t="s">
        <v>9093</v>
      </c>
      <c r="M4932" s="1" t="s">
        <v>27612</v>
      </c>
    </row>
    <row r="4933">
      <c r="A4933" s="1" t="s">
        <v>27613</v>
      </c>
      <c r="B4933" s="1" t="s">
        <v>7</v>
      </c>
      <c r="C4933" s="1" t="s">
        <v>5632</v>
      </c>
      <c r="F4933" s="1" t="s">
        <v>27614</v>
      </c>
      <c r="G4933" s="1" t="s">
        <v>12575</v>
      </c>
      <c r="H4933" s="1" t="s">
        <v>12576</v>
      </c>
      <c r="I4933" s="1">
        <v>1998.0</v>
      </c>
      <c r="J4933" s="1" t="s">
        <v>9076</v>
      </c>
      <c r="K4933" s="1" t="s">
        <v>536</v>
      </c>
      <c r="L4933" s="1" t="s">
        <v>9093</v>
      </c>
      <c r="M4933" s="1" t="s">
        <v>27615</v>
      </c>
    </row>
    <row r="4934">
      <c r="A4934" s="1" t="s">
        <v>27616</v>
      </c>
      <c r="B4934" s="1" t="s">
        <v>7</v>
      </c>
      <c r="C4934" s="1" t="s">
        <v>5633</v>
      </c>
      <c r="F4934" s="1" t="s">
        <v>27617</v>
      </c>
      <c r="G4934" s="1" t="s">
        <v>8513</v>
      </c>
      <c r="H4934" s="1" t="s">
        <v>12576</v>
      </c>
      <c r="I4934" s="1">
        <v>2008.0</v>
      </c>
      <c r="J4934" s="1" t="s">
        <v>9076</v>
      </c>
      <c r="K4934" s="1" t="s">
        <v>536</v>
      </c>
      <c r="L4934" s="1" t="s">
        <v>9093</v>
      </c>
      <c r="M4934" s="1" t="s">
        <v>27618</v>
      </c>
    </row>
    <row r="4935">
      <c r="A4935" s="1" t="s">
        <v>27619</v>
      </c>
      <c r="B4935" s="1" t="s">
        <v>7</v>
      </c>
      <c r="C4935" s="1" t="s">
        <v>5634</v>
      </c>
      <c r="F4935" s="1" t="s">
        <v>27620</v>
      </c>
      <c r="G4935" s="1" t="s">
        <v>27621</v>
      </c>
      <c r="H4935" s="1" t="s">
        <v>12576</v>
      </c>
      <c r="I4935" s="1">
        <v>2000.0</v>
      </c>
      <c r="J4935" s="1" t="s">
        <v>9076</v>
      </c>
      <c r="K4935" s="1" t="s">
        <v>536</v>
      </c>
      <c r="L4935" s="1" t="s">
        <v>9093</v>
      </c>
      <c r="M4935" s="1" t="s">
        <v>27622</v>
      </c>
    </row>
    <row r="4936">
      <c r="A4936" s="1" t="s">
        <v>27623</v>
      </c>
      <c r="B4936" s="1" t="s">
        <v>7</v>
      </c>
      <c r="C4936" s="1" t="s">
        <v>5635</v>
      </c>
      <c r="F4936" s="1" t="s">
        <v>27624</v>
      </c>
      <c r="G4936" s="1" t="s">
        <v>12575</v>
      </c>
      <c r="H4936" s="1" t="s">
        <v>12576</v>
      </c>
      <c r="I4936" s="1">
        <v>1999.0</v>
      </c>
      <c r="J4936" s="1" t="s">
        <v>9076</v>
      </c>
      <c r="K4936" s="1" t="s">
        <v>536</v>
      </c>
      <c r="L4936" s="1" t="s">
        <v>9093</v>
      </c>
      <c r="M4936" s="1" t="s">
        <v>27625</v>
      </c>
    </row>
    <row r="4937">
      <c r="A4937" s="1" t="s">
        <v>27626</v>
      </c>
      <c r="B4937" s="1" t="s">
        <v>7</v>
      </c>
      <c r="C4937" s="1" t="s">
        <v>5636</v>
      </c>
      <c r="F4937" s="1" t="s">
        <v>27627</v>
      </c>
      <c r="G4937" s="1" t="s">
        <v>8513</v>
      </c>
      <c r="H4937" s="1" t="s">
        <v>12576</v>
      </c>
      <c r="I4937" s="1">
        <v>2006.0</v>
      </c>
      <c r="J4937" s="1" t="s">
        <v>9076</v>
      </c>
      <c r="K4937" s="1" t="s">
        <v>536</v>
      </c>
      <c r="L4937" s="1" t="s">
        <v>9093</v>
      </c>
      <c r="M4937" s="1" t="s">
        <v>27628</v>
      </c>
    </row>
    <row r="4938">
      <c r="A4938" s="1" t="s">
        <v>27629</v>
      </c>
      <c r="B4938" s="1" t="s">
        <v>7</v>
      </c>
      <c r="C4938" s="1" t="s">
        <v>5637</v>
      </c>
      <c r="F4938" s="1" t="s">
        <v>27630</v>
      </c>
      <c r="G4938" s="1" t="s">
        <v>8513</v>
      </c>
      <c r="H4938" s="1" t="s">
        <v>15861</v>
      </c>
      <c r="I4938" s="1">
        <v>2018.0</v>
      </c>
      <c r="J4938" s="1" t="s">
        <v>9076</v>
      </c>
      <c r="K4938" s="1" t="s">
        <v>571</v>
      </c>
      <c r="L4938" s="1" t="s">
        <v>9093</v>
      </c>
      <c r="M4938" s="1" t="s">
        <v>27631</v>
      </c>
    </row>
    <row r="4939">
      <c r="A4939" s="1" t="s">
        <v>27632</v>
      </c>
      <c r="B4939" s="1" t="s">
        <v>7</v>
      </c>
      <c r="C4939" s="1" t="s">
        <v>5638</v>
      </c>
      <c r="F4939" s="1" t="s">
        <v>27633</v>
      </c>
      <c r="G4939" s="1" t="s">
        <v>27634</v>
      </c>
      <c r="H4939" s="1" t="s">
        <v>12576</v>
      </c>
      <c r="I4939" s="1">
        <v>2003.0</v>
      </c>
      <c r="J4939" s="1" t="s">
        <v>9076</v>
      </c>
      <c r="K4939" s="1" t="s">
        <v>536</v>
      </c>
      <c r="L4939" s="1" t="s">
        <v>9093</v>
      </c>
      <c r="M4939" s="1" t="s">
        <v>27635</v>
      </c>
    </row>
    <row r="4940">
      <c r="A4940" s="1" t="s">
        <v>27636</v>
      </c>
      <c r="B4940" s="1" t="s">
        <v>7</v>
      </c>
      <c r="C4940" s="1" t="s">
        <v>5639</v>
      </c>
      <c r="F4940" s="1" t="s">
        <v>27637</v>
      </c>
      <c r="G4940" s="1" t="s">
        <v>27638</v>
      </c>
      <c r="H4940" s="1" t="s">
        <v>12576</v>
      </c>
      <c r="I4940" s="1">
        <v>2007.0</v>
      </c>
      <c r="J4940" s="1" t="s">
        <v>9076</v>
      </c>
      <c r="K4940" s="1" t="s">
        <v>536</v>
      </c>
      <c r="L4940" s="1" t="s">
        <v>9093</v>
      </c>
      <c r="M4940" s="1" t="s">
        <v>27639</v>
      </c>
    </row>
    <row r="4941">
      <c r="A4941" s="1" t="s">
        <v>27640</v>
      </c>
      <c r="B4941" s="1" t="s">
        <v>7</v>
      </c>
      <c r="C4941" s="1" t="s">
        <v>5640</v>
      </c>
      <c r="F4941" s="1" t="s">
        <v>27641</v>
      </c>
      <c r="G4941" s="1" t="s">
        <v>8513</v>
      </c>
      <c r="H4941" s="1" t="s">
        <v>12576</v>
      </c>
      <c r="I4941" s="1">
        <v>2009.0</v>
      </c>
      <c r="J4941" s="1" t="s">
        <v>9076</v>
      </c>
      <c r="K4941" s="1" t="s">
        <v>536</v>
      </c>
      <c r="L4941" s="1" t="s">
        <v>9093</v>
      </c>
      <c r="M4941" s="1" t="s">
        <v>27642</v>
      </c>
    </row>
    <row r="4942">
      <c r="A4942" s="1" t="s">
        <v>27643</v>
      </c>
      <c r="B4942" s="1" t="s">
        <v>7</v>
      </c>
      <c r="C4942" s="1" t="s">
        <v>5641</v>
      </c>
      <c r="F4942" s="1" t="s">
        <v>27644</v>
      </c>
      <c r="G4942" s="1" t="s">
        <v>27634</v>
      </c>
      <c r="H4942" s="1" t="s">
        <v>12576</v>
      </c>
      <c r="I4942" s="1">
        <v>2005.0</v>
      </c>
      <c r="J4942" s="1" t="s">
        <v>9076</v>
      </c>
      <c r="K4942" s="1" t="s">
        <v>536</v>
      </c>
      <c r="L4942" s="1" t="s">
        <v>9093</v>
      </c>
      <c r="M4942" s="1" t="s">
        <v>27645</v>
      </c>
    </row>
    <row r="4943">
      <c r="A4943" s="1" t="s">
        <v>27646</v>
      </c>
      <c r="B4943" s="1" t="s">
        <v>7</v>
      </c>
      <c r="C4943" s="1" t="s">
        <v>5642</v>
      </c>
      <c r="F4943" s="1" t="s">
        <v>27647</v>
      </c>
      <c r="G4943" s="1" t="s">
        <v>8513</v>
      </c>
      <c r="H4943" s="1" t="s">
        <v>12576</v>
      </c>
      <c r="I4943" s="1">
        <v>2011.0</v>
      </c>
      <c r="J4943" s="1" t="s">
        <v>9076</v>
      </c>
      <c r="K4943" s="1" t="s">
        <v>536</v>
      </c>
      <c r="L4943" s="1" t="s">
        <v>9093</v>
      </c>
      <c r="M4943" s="1" t="s">
        <v>27648</v>
      </c>
    </row>
    <row r="4944">
      <c r="A4944" s="1" t="s">
        <v>27649</v>
      </c>
      <c r="B4944" s="1" t="s">
        <v>6</v>
      </c>
      <c r="C4944" s="1" t="s">
        <v>5643</v>
      </c>
      <c r="F4944" s="1" t="s">
        <v>27650</v>
      </c>
      <c r="G4944" s="1" t="s">
        <v>8513</v>
      </c>
      <c r="H4944" s="1" t="s">
        <v>12576</v>
      </c>
      <c r="I4944" s="1">
        <v>2011.0</v>
      </c>
      <c r="J4944" s="1" t="s">
        <v>9076</v>
      </c>
      <c r="K4944" s="1" t="s">
        <v>909</v>
      </c>
      <c r="L4944" s="1" t="s">
        <v>8808</v>
      </c>
      <c r="M4944" s="1" t="s">
        <v>27651</v>
      </c>
    </row>
    <row r="4945">
      <c r="A4945" s="1" t="s">
        <v>27652</v>
      </c>
      <c r="B4945" s="1" t="s">
        <v>6</v>
      </c>
      <c r="C4945" s="1" t="s">
        <v>5644</v>
      </c>
      <c r="F4945" s="1" t="s">
        <v>27653</v>
      </c>
      <c r="G4945" s="1" t="s">
        <v>8513</v>
      </c>
      <c r="H4945" s="1" t="s">
        <v>12576</v>
      </c>
      <c r="I4945" s="1">
        <v>2011.0</v>
      </c>
      <c r="J4945" s="1" t="s">
        <v>9076</v>
      </c>
      <c r="K4945" s="1" t="s">
        <v>1882</v>
      </c>
      <c r="L4945" s="1" t="s">
        <v>9272</v>
      </c>
      <c r="M4945" s="1" t="s">
        <v>27654</v>
      </c>
    </row>
    <row r="4946">
      <c r="A4946" s="1" t="s">
        <v>27655</v>
      </c>
      <c r="B4946" s="1" t="s">
        <v>6</v>
      </c>
      <c r="C4946" s="1" t="s">
        <v>5645</v>
      </c>
      <c r="F4946" s="1" t="s">
        <v>27656</v>
      </c>
      <c r="G4946" s="1" t="s">
        <v>8513</v>
      </c>
      <c r="H4946" s="1" t="s">
        <v>12576</v>
      </c>
      <c r="I4946" s="1">
        <v>2011.0</v>
      </c>
      <c r="J4946" s="1" t="s">
        <v>9076</v>
      </c>
      <c r="K4946" s="1" t="s">
        <v>909</v>
      </c>
      <c r="L4946" s="1" t="s">
        <v>8808</v>
      </c>
      <c r="M4946" s="1" t="s">
        <v>27657</v>
      </c>
    </row>
    <row r="4947">
      <c r="A4947" s="1" t="s">
        <v>27658</v>
      </c>
      <c r="B4947" s="1" t="s">
        <v>7</v>
      </c>
      <c r="C4947" s="1" t="s">
        <v>5646</v>
      </c>
      <c r="F4947" s="1" t="s">
        <v>27659</v>
      </c>
      <c r="H4947" s="1" t="s">
        <v>12576</v>
      </c>
      <c r="I4947" s="1">
        <v>2014.0</v>
      </c>
      <c r="J4947" s="1" t="s">
        <v>9076</v>
      </c>
      <c r="K4947" s="1" t="s">
        <v>536</v>
      </c>
      <c r="L4947" s="1" t="s">
        <v>9093</v>
      </c>
      <c r="M4947" s="1" t="s">
        <v>27660</v>
      </c>
    </row>
    <row r="4948">
      <c r="A4948" s="1" t="s">
        <v>27661</v>
      </c>
      <c r="B4948" s="1" t="s">
        <v>6</v>
      </c>
      <c r="C4948" s="1" t="s">
        <v>5647</v>
      </c>
      <c r="D4948" s="1"/>
      <c r="E4948" s="1" t="s">
        <v>27662</v>
      </c>
      <c r="F4948" s="1" t="s">
        <v>27663</v>
      </c>
      <c r="G4948" s="1" t="s">
        <v>8513</v>
      </c>
      <c r="H4948" s="1" t="s">
        <v>12576</v>
      </c>
      <c r="I4948" s="1">
        <v>2014.0</v>
      </c>
      <c r="J4948" s="1" t="s">
        <v>9076</v>
      </c>
      <c r="K4948" s="1" t="s">
        <v>1107</v>
      </c>
      <c r="L4948" s="1" t="s">
        <v>8808</v>
      </c>
      <c r="M4948" s="1" t="s">
        <v>27664</v>
      </c>
    </row>
    <row r="4949">
      <c r="A4949" s="1" t="s">
        <v>27665</v>
      </c>
      <c r="B4949" s="1" t="s">
        <v>7</v>
      </c>
      <c r="C4949" s="1" t="s">
        <v>5648</v>
      </c>
      <c r="F4949" s="1" t="s">
        <v>27666</v>
      </c>
      <c r="H4949" s="1" t="s">
        <v>12576</v>
      </c>
      <c r="I4949" s="1">
        <v>2012.0</v>
      </c>
      <c r="J4949" s="1" t="s">
        <v>9076</v>
      </c>
      <c r="K4949" s="1" t="s">
        <v>536</v>
      </c>
      <c r="L4949" s="1" t="s">
        <v>9093</v>
      </c>
      <c r="M4949" s="1" t="s">
        <v>27667</v>
      </c>
    </row>
    <row r="4950">
      <c r="A4950" s="1" t="s">
        <v>27668</v>
      </c>
      <c r="B4950" s="1" t="s">
        <v>6</v>
      </c>
      <c r="C4950" s="1" t="s">
        <v>5649</v>
      </c>
      <c r="F4950" s="1" t="s">
        <v>27669</v>
      </c>
      <c r="G4950" s="1" t="s">
        <v>8513</v>
      </c>
      <c r="H4950" s="1" t="s">
        <v>12576</v>
      </c>
      <c r="I4950" s="1">
        <v>2012.0</v>
      </c>
      <c r="J4950" s="1" t="s">
        <v>9076</v>
      </c>
      <c r="K4950" s="1" t="s">
        <v>909</v>
      </c>
      <c r="L4950" s="1" t="s">
        <v>16527</v>
      </c>
      <c r="M4950" s="1" t="s">
        <v>27670</v>
      </c>
    </row>
    <row r="4951">
      <c r="A4951" s="1" t="s">
        <v>27671</v>
      </c>
      <c r="B4951" s="1" t="s">
        <v>6</v>
      </c>
      <c r="C4951" s="1" t="s">
        <v>5650</v>
      </c>
      <c r="F4951" s="1" t="s">
        <v>27672</v>
      </c>
      <c r="G4951" s="1" t="s">
        <v>8513</v>
      </c>
      <c r="H4951" s="1" t="s">
        <v>12576</v>
      </c>
      <c r="I4951" s="1">
        <v>2012.0</v>
      </c>
      <c r="J4951" s="1" t="s">
        <v>9076</v>
      </c>
      <c r="K4951" s="1" t="s">
        <v>2436</v>
      </c>
      <c r="L4951" s="1" t="s">
        <v>8808</v>
      </c>
      <c r="M4951" s="1" t="s">
        <v>27673</v>
      </c>
    </row>
    <row r="4952">
      <c r="A4952" s="1" t="s">
        <v>27674</v>
      </c>
      <c r="B4952" s="1" t="s">
        <v>7</v>
      </c>
      <c r="C4952" s="1" t="s">
        <v>5651</v>
      </c>
      <c r="F4952" s="1" t="s">
        <v>27675</v>
      </c>
      <c r="G4952" s="1" t="s">
        <v>8513</v>
      </c>
      <c r="H4952" s="1" t="s">
        <v>12576</v>
      </c>
      <c r="I4952" s="1">
        <v>2001.0</v>
      </c>
      <c r="J4952" s="1" t="s">
        <v>9076</v>
      </c>
      <c r="K4952" s="1" t="s">
        <v>536</v>
      </c>
      <c r="L4952" s="1" t="s">
        <v>9093</v>
      </c>
      <c r="M4952" s="1" t="s">
        <v>27676</v>
      </c>
    </row>
    <row r="4953">
      <c r="A4953" s="1" t="s">
        <v>27677</v>
      </c>
      <c r="B4953" s="1" t="s">
        <v>7</v>
      </c>
      <c r="C4953" s="1" t="s">
        <v>5652</v>
      </c>
      <c r="F4953" s="1" t="s">
        <v>27678</v>
      </c>
      <c r="G4953" s="1" t="s">
        <v>12575</v>
      </c>
      <c r="H4953" s="1" t="s">
        <v>12576</v>
      </c>
      <c r="I4953" s="1">
        <v>1997.0</v>
      </c>
      <c r="J4953" s="1" t="s">
        <v>9076</v>
      </c>
      <c r="K4953" s="1" t="s">
        <v>536</v>
      </c>
      <c r="L4953" s="1" t="s">
        <v>9093</v>
      </c>
      <c r="M4953" s="1" t="s">
        <v>27679</v>
      </c>
    </row>
    <row r="4954">
      <c r="A4954" s="1" t="s">
        <v>27680</v>
      </c>
      <c r="B4954" s="1" t="s">
        <v>7</v>
      </c>
      <c r="C4954" s="1" t="s">
        <v>5653</v>
      </c>
      <c r="F4954" s="1" t="s">
        <v>27681</v>
      </c>
      <c r="G4954" s="1" t="s">
        <v>27682</v>
      </c>
      <c r="H4954" s="1" t="s">
        <v>12576</v>
      </c>
      <c r="I4954" s="1">
        <v>2002.0</v>
      </c>
      <c r="J4954" s="1" t="s">
        <v>9076</v>
      </c>
      <c r="K4954" s="1" t="s">
        <v>536</v>
      </c>
      <c r="L4954" s="1" t="s">
        <v>9093</v>
      </c>
      <c r="M4954" s="1" t="s">
        <v>27683</v>
      </c>
    </row>
    <row r="4955">
      <c r="A4955" s="1" t="s">
        <v>27684</v>
      </c>
      <c r="B4955" s="1" t="s">
        <v>7</v>
      </c>
      <c r="C4955" s="1" t="s">
        <v>5654</v>
      </c>
      <c r="F4955" s="1" t="s">
        <v>27685</v>
      </c>
      <c r="G4955" s="1" t="s">
        <v>12575</v>
      </c>
      <c r="H4955" s="1" t="s">
        <v>12576</v>
      </c>
      <c r="I4955" s="1">
        <v>1996.0</v>
      </c>
      <c r="J4955" s="1" t="s">
        <v>9076</v>
      </c>
      <c r="K4955" s="1" t="s">
        <v>536</v>
      </c>
      <c r="L4955" s="1" t="s">
        <v>9093</v>
      </c>
      <c r="M4955" s="1" t="s">
        <v>27686</v>
      </c>
    </row>
    <row r="4956">
      <c r="A4956" s="1" t="s">
        <v>27687</v>
      </c>
      <c r="B4956" s="1" t="s">
        <v>7</v>
      </c>
      <c r="C4956" s="1" t="s">
        <v>5655</v>
      </c>
      <c r="F4956" s="1" t="s">
        <v>27688</v>
      </c>
      <c r="G4956" s="1" t="s">
        <v>8513</v>
      </c>
      <c r="H4956" s="1" t="s">
        <v>12576</v>
      </c>
      <c r="I4956" s="1">
        <v>2013.0</v>
      </c>
      <c r="J4956" s="1" t="s">
        <v>9076</v>
      </c>
      <c r="K4956" s="1" t="s">
        <v>536</v>
      </c>
      <c r="L4956" s="1" t="s">
        <v>9093</v>
      </c>
      <c r="M4956" s="1" t="s">
        <v>27689</v>
      </c>
    </row>
    <row r="4957">
      <c r="A4957" s="1" t="s">
        <v>27690</v>
      </c>
      <c r="B4957" s="1" t="s">
        <v>6</v>
      </c>
      <c r="C4957" s="1" t="s">
        <v>5656</v>
      </c>
      <c r="F4957" s="1" t="s">
        <v>27691</v>
      </c>
      <c r="G4957" s="1" t="s">
        <v>8513</v>
      </c>
      <c r="H4957" s="1" t="s">
        <v>12576</v>
      </c>
      <c r="I4957" s="1">
        <v>2013.0</v>
      </c>
      <c r="J4957" s="1" t="s">
        <v>9076</v>
      </c>
      <c r="K4957" s="1" t="s">
        <v>909</v>
      </c>
      <c r="L4957" s="1" t="s">
        <v>9272</v>
      </c>
      <c r="M4957" s="1" t="s">
        <v>27692</v>
      </c>
    </row>
    <row r="4958">
      <c r="A4958" s="1" t="s">
        <v>27693</v>
      </c>
      <c r="B4958" s="1" t="s">
        <v>6</v>
      </c>
      <c r="C4958" s="1" t="s">
        <v>5657</v>
      </c>
      <c r="D4958" s="1"/>
      <c r="E4958" s="1" t="s">
        <v>27694</v>
      </c>
      <c r="F4958" s="1" t="s">
        <v>27688</v>
      </c>
      <c r="G4958" s="1" t="s">
        <v>8513</v>
      </c>
      <c r="H4958" s="1" t="s">
        <v>12576</v>
      </c>
      <c r="I4958" s="1">
        <v>2013.0</v>
      </c>
      <c r="J4958" s="1" t="s">
        <v>9076</v>
      </c>
      <c r="K4958" s="1" t="s">
        <v>909</v>
      </c>
      <c r="L4958" s="1" t="s">
        <v>9272</v>
      </c>
      <c r="M4958" s="1" t="s">
        <v>27695</v>
      </c>
    </row>
    <row r="4959">
      <c r="A4959" s="1" t="s">
        <v>27696</v>
      </c>
      <c r="B4959" s="1" t="s">
        <v>6</v>
      </c>
      <c r="C4959" s="1" t="s">
        <v>5658</v>
      </c>
      <c r="D4959" s="1"/>
      <c r="E4959" s="1" t="s">
        <v>27697</v>
      </c>
      <c r="F4959" s="1" t="s">
        <v>27698</v>
      </c>
      <c r="G4959" s="1" t="s">
        <v>27699</v>
      </c>
      <c r="H4959" s="1" t="s">
        <v>9708</v>
      </c>
      <c r="I4959" s="1">
        <v>2013.0</v>
      </c>
      <c r="J4959" s="1" t="s">
        <v>8493</v>
      </c>
      <c r="K4959" s="1" t="s">
        <v>599</v>
      </c>
      <c r="L4959" s="1" t="s">
        <v>8620</v>
      </c>
      <c r="M4959" s="1" t="s">
        <v>27700</v>
      </c>
    </row>
    <row r="4960">
      <c r="A4960" s="1" t="s">
        <v>27701</v>
      </c>
      <c r="B4960" s="1" t="s">
        <v>6</v>
      </c>
      <c r="C4960" s="1" t="s">
        <v>5659</v>
      </c>
      <c r="D4960" s="1"/>
      <c r="E4960" s="1" t="s">
        <v>27702</v>
      </c>
      <c r="F4960" s="1" t="s">
        <v>27703</v>
      </c>
      <c r="G4960" s="1" t="s">
        <v>8545</v>
      </c>
      <c r="H4960" s="1" t="s">
        <v>16020</v>
      </c>
      <c r="I4960" s="1">
        <v>2019.0</v>
      </c>
      <c r="J4960" s="1" t="s">
        <v>8547</v>
      </c>
      <c r="K4960" s="1" t="s">
        <v>567</v>
      </c>
      <c r="L4960" s="1" t="s">
        <v>8626</v>
      </c>
      <c r="M4960" s="1" t="s">
        <v>27704</v>
      </c>
    </row>
    <row r="4961">
      <c r="A4961" s="1" t="s">
        <v>27705</v>
      </c>
      <c r="B4961" s="1" t="s">
        <v>7</v>
      </c>
      <c r="C4961" s="1" t="s">
        <v>5660</v>
      </c>
      <c r="F4961" s="1" t="s">
        <v>27706</v>
      </c>
      <c r="G4961" s="1" t="s">
        <v>8513</v>
      </c>
      <c r="H4961" s="1" t="s">
        <v>9723</v>
      </c>
      <c r="I4961" s="1">
        <v>2019.0</v>
      </c>
      <c r="J4961" s="1" t="s">
        <v>8493</v>
      </c>
      <c r="K4961" s="1" t="s">
        <v>536</v>
      </c>
      <c r="L4961" s="1" t="s">
        <v>27707</v>
      </c>
      <c r="M4961" s="1" t="s">
        <v>27708</v>
      </c>
    </row>
    <row r="4962">
      <c r="A4962" s="1" t="s">
        <v>27709</v>
      </c>
      <c r="B4962" s="1" t="s">
        <v>6</v>
      </c>
      <c r="C4962" s="1" t="s">
        <v>5661</v>
      </c>
      <c r="D4962" s="1"/>
      <c r="E4962" s="1" t="s">
        <v>27710</v>
      </c>
      <c r="G4962" s="1" t="s">
        <v>8513</v>
      </c>
      <c r="H4962" s="1" t="s">
        <v>13413</v>
      </c>
      <c r="I4962" s="1">
        <v>1942.0</v>
      </c>
      <c r="J4962" s="1" t="s">
        <v>8547</v>
      </c>
      <c r="K4962" s="1" t="s">
        <v>1442</v>
      </c>
      <c r="L4962" s="1" t="s">
        <v>22190</v>
      </c>
      <c r="M4962" s="1" t="s">
        <v>27711</v>
      </c>
    </row>
    <row r="4963">
      <c r="A4963" s="1" t="s">
        <v>27712</v>
      </c>
      <c r="B4963" s="1" t="s">
        <v>6</v>
      </c>
      <c r="C4963" s="1" t="s">
        <v>5662</v>
      </c>
      <c r="D4963" s="1"/>
      <c r="E4963" s="1" t="s">
        <v>20132</v>
      </c>
      <c r="F4963" s="1" t="s">
        <v>27713</v>
      </c>
      <c r="G4963" s="1" t="s">
        <v>8545</v>
      </c>
      <c r="H4963" s="1" t="s">
        <v>22287</v>
      </c>
      <c r="I4963" s="1">
        <v>2015.0</v>
      </c>
      <c r="J4963" s="1" t="s">
        <v>8547</v>
      </c>
      <c r="K4963" s="1" t="s">
        <v>675</v>
      </c>
      <c r="L4963" s="1" t="s">
        <v>8626</v>
      </c>
      <c r="M4963" s="1" t="s">
        <v>27714</v>
      </c>
    </row>
    <row r="4964">
      <c r="A4964" s="1" t="s">
        <v>27715</v>
      </c>
      <c r="B4964" s="1" t="s">
        <v>6</v>
      </c>
      <c r="C4964" s="1" t="s">
        <v>5663</v>
      </c>
      <c r="D4964" s="1"/>
      <c r="E4964" s="1" t="s">
        <v>9876</v>
      </c>
      <c r="F4964" s="1" t="s">
        <v>27716</v>
      </c>
      <c r="G4964" s="1" t="s">
        <v>8545</v>
      </c>
      <c r="H4964" s="1" t="s">
        <v>11370</v>
      </c>
      <c r="I4964" s="1">
        <v>2013.0</v>
      </c>
      <c r="J4964" s="1" t="s">
        <v>8547</v>
      </c>
      <c r="K4964" s="1" t="s">
        <v>886</v>
      </c>
      <c r="L4964" s="1" t="s">
        <v>9784</v>
      </c>
      <c r="M4964" s="1" t="s">
        <v>27717</v>
      </c>
    </row>
    <row r="4965">
      <c r="A4965" s="1" t="s">
        <v>27718</v>
      </c>
      <c r="B4965" s="1" t="s">
        <v>6</v>
      </c>
      <c r="C4965" s="1" t="s">
        <v>5664</v>
      </c>
      <c r="D4965" s="1"/>
      <c r="E4965" s="1" t="s">
        <v>27719</v>
      </c>
      <c r="F4965" s="1" t="s">
        <v>9507</v>
      </c>
      <c r="G4965" s="1" t="s">
        <v>8513</v>
      </c>
      <c r="H4965" s="1" t="s">
        <v>11827</v>
      </c>
      <c r="I4965" s="1">
        <v>2015.0</v>
      </c>
      <c r="J4965" s="1" t="s">
        <v>8645</v>
      </c>
      <c r="K4965" s="1" t="s">
        <v>694</v>
      </c>
      <c r="L4965" s="1" t="s">
        <v>8646</v>
      </c>
      <c r="M4965" s="1" t="s">
        <v>27720</v>
      </c>
    </row>
    <row r="4966">
      <c r="A4966" s="1" t="s">
        <v>27721</v>
      </c>
      <c r="B4966" s="1" t="s">
        <v>7</v>
      </c>
      <c r="C4966" s="1" t="s">
        <v>5665</v>
      </c>
      <c r="F4966" s="1" t="s">
        <v>27722</v>
      </c>
      <c r="G4966" s="1" t="s">
        <v>8655</v>
      </c>
      <c r="H4966" s="1" t="s">
        <v>8936</v>
      </c>
      <c r="I4966" s="1">
        <v>2010.0</v>
      </c>
      <c r="J4966" s="1" t="s">
        <v>8547</v>
      </c>
      <c r="K4966" s="1" t="s">
        <v>536</v>
      </c>
      <c r="L4966" s="1" t="s">
        <v>11234</v>
      </c>
      <c r="M4966" s="1" t="s">
        <v>27723</v>
      </c>
    </row>
    <row r="4967">
      <c r="A4967" s="1" t="s">
        <v>27724</v>
      </c>
      <c r="B4967" s="1" t="s">
        <v>7</v>
      </c>
      <c r="C4967" s="1" t="s">
        <v>5666</v>
      </c>
      <c r="F4967" s="1" t="s">
        <v>27725</v>
      </c>
      <c r="G4967" s="1" t="s">
        <v>8513</v>
      </c>
      <c r="H4967" s="1" t="s">
        <v>11163</v>
      </c>
      <c r="I4967" s="1">
        <v>2021.0</v>
      </c>
      <c r="J4967" s="1" t="s">
        <v>8547</v>
      </c>
      <c r="K4967" s="1" t="s">
        <v>536</v>
      </c>
      <c r="L4967" s="1" t="s">
        <v>9208</v>
      </c>
      <c r="M4967" s="1" t="s">
        <v>27726</v>
      </c>
    </row>
    <row r="4968">
      <c r="A4968" s="1" t="s">
        <v>27727</v>
      </c>
      <c r="B4968" s="1" t="s">
        <v>6</v>
      </c>
      <c r="C4968" s="1" t="s">
        <v>5667</v>
      </c>
      <c r="D4968" s="1"/>
      <c r="E4968" s="1" t="s">
        <v>27728</v>
      </c>
      <c r="F4968" s="1" t="s">
        <v>27729</v>
      </c>
      <c r="G4968" s="1" t="s">
        <v>8513</v>
      </c>
      <c r="H4968" s="1" t="s">
        <v>9756</v>
      </c>
      <c r="I4968" s="1">
        <v>2018.0</v>
      </c>
      <c r="J4968" s="1" t="s">
        <v>8547</v>
      </c>
      <c r="K4968" s="1" t="s">
        <v>573</v>
      </c>
      <c r="L4968" s="1" t="s">
        <v>9494</v>
      </c>
      <c r="M4968" s="1" t="s">
        <v>27730</v>
      </c>
    </row>
    <row r="4969">
      <c r="A4969" s="1" t="s">
        <v>27731</v>
      </c>
      <c r="B4969" s="1" t="s">
        <v>7</v>
      </c>
      <c r="C4969" s="1" t="s">
        <v>5668</v>
      </c>
      <c r="F4969" s="1" t="s">
        <v>27732</v>
      </c>
      <c r="H4969" s="1" t="s">
        <v>16905</v>
      </c>
      <c r="I4969" s="1">
        <v>2018.0</v>
      </c>
      <c r="J4969" s="1" t="s">
        <v>8547</v>
      </c>
      <c r="K4969" s="1" t="s">
        <v>536</v>
      </c>
      <c r="L4969" s="1" t="s">
        <v>8788</v>
      </c>
      <c r="M4969" s="1" t="s">
        <v>27733</v>
      </c>
    </row>
    <row r="4970">
      <c r="A4970" s="1" t="s">
        <v>27734</v>
      </c>
      <c r="B4970" s="1" t="s">
        <v>6</v>
      </c>
      <c r="C4970" s="1" t="s">
        <v>5669</v>
      </c>
      <c r="D4970" s="1"/>
      <c r="E4970" s="1" t="s">
        <v>27735</v>
      </c>
      <c r="F4970" s="1" t="s">
        <v>27736</v>
      </c>
      <c r="G4970" s="1" t="s">
        <v>10478</v>
      </c>
      <c r="H4970" s="1" t="s">
        <v>27737</v>
      </c>
      <c r="I4970" s="1">
        <v>2012.0</v>
      </c>
      <c r="J4970" s="1" t="s">
        <v>8613</v>
      </c>
      <c r="K4970" s="1" t="s">
        <v>538</v>
      </c>
      <c r="L4970" s="1" t="s">
        <v>9215</v>
      </c>
      <c r="M4970" s="1" t="s">
        <v>27738</v>
      </c>
    </row>
    <row r="4971">
      <c r="A4971" s="1" t="s">
        <v>27739</v>
      </c>
      <c r="B4971" s="1" t="s">
        <v>6</v>
      </c>
      <c r="C4971" s="1" t="s">
        <v>5670</v>
      </c>
      <c r="D4971" s="1"/>
      <c r="E4971" s="1" t="s">
        <v>14615</v>
      </c>
      <c r="F4971" s="1" t="s">
        <v>27740</v>
      </c>
      <c r="G4971" s="1" t="s">
        <v>8513</v>
      </c>
      <c r="H4971" s="1" t="s">
        <v>9361</v>
      </c>
      <c r="I4971" s="1">
        <v>1996.0</v>
      </c>
      <c r="J4971" s="1" t="s">
        <v>8507</v>
      </c>
      <c r="K4971" s="1" t="s">
        <v>896</v>
      </c>
      <c r="L4971" s="1" t="s">
        <v>8559</v>
      </c>
      <c r="M4971" s="1" t="s">
        <v>27741</v>
      </c>
    </row>
    <row r="4972">
      <c r="A4972" s="1" t="s">
        <v>27742</v>
      </c>
      <c r="B4972" s="1" t="s">
        <v>6</v>
      </c>
      <c r="C4972" s="1" t="s">
        <v>5671</v>
      </c>
      <c r="D4972" s="1"/>
      <c r="E4972" s="1" t="s">
        <v>10821</v>
      </c>
      <c r="F4972" s="1" t="s">
        <v>27743</v>
      </c>
      <c r="G4972" s="1" t="s">
        <v>8545</v>
      </c>
      <c r="H4972" s="1" t="s">
        <v>9891</v>
      </c>
      <c r="I4972" s="1">
        <v>1969.0</v>
      </c>
      <c r="J4972" s="1" t="s">
        <v>8613</v>
      </c>
      <c r="K4972" s="1" t="s">
        <v>4612</v>
      </c>
      <c r="L4972" s="1" t="s">
        <v>8681</v>
      </c>
      <c r="M4972" s="1" t="s">
        <v>27744</v>
      </c>
    </row>
    <row r="4973">
      <c r="A4973" s="1" t="s">
        <v>27745</v>
      </c>
      <c r="B4973" s="1" t="s">
        <v>6</v>
      </c>
      <c r="C4973" s="1" t="s">
        <v>5672</v>
      </c>
      <c r="D4973" s="1"/>
      <c r="E4973" s="1" t="s">
        <v>13960</v>
      </c>
      <c r="F4973" s="1" t="s">
        <v>27746</v>
      </c>
      <c r="G4973" s="1" t="s">
        <v>9478</v>
      </c>
      <c r="H4973" s="1" t="s">
        <v>14005</v>
      </c>
      <c r="I4973" s="1">
        <v>1984.0</v>
      </c>
      <c r="J4973" s="1" t="s">
        <v>8547</v>
      </c>
      <c r="K4973" s="1" t="s">
        <v>528</v>
      </c>
      <c r="L4973" s="1" t="s">
        <v>8772</v>
      </c>
      <c r="M4973" s="1" t="s">
        <v>27747</v>
      </c>
    </row>
    <row r="4974">
      <c r="A4974" s="1" t="s">
        <v>27748</v>
      </c>
      <c r="B4974" s="1" t="s">
        <v>7</v>
      </c>
      <c r="C4974" s="1" t="s">
        <v>5673</v>
      </c>
      <c r="D4974" s="1"/>
      <c r="E4974" s="1" t="s">
        <v>27749</v>
      </c>
      <c r="H4974" s="1" t="s">
        <v>27033</v>
      </c>
      <c r="I4974" s="1">
        <v>2017.0</v>
      </c>
      <c r="J4974" s="1" t="s">
        <v>8807</v>
      </c>
      <c r="K4974" s="1" t="s">
        <v>536</v>
      </c>
      <c r="L4974" s="1" t="s">
        <v>10380</v>
      </c>
      <c r="M4974" s="1" t="s">
        <v>27750</v>
      </c>
    </row>
    <row r="4975">
      <c r="A4975" s="1" t="s">
        <v>27751</v>
      </c>
      <c r="B4975" s="1" t="s">
        <v>7</v>
      </c>
      <c r="C4975" s="1" t="s">
        <v>5674</v>
      </c>
      <c r="F4975" s="1" t="s">
        <v>27752</v>
      </c>
      <c r="G4975" s="1" t="s">
        <v>8513</v>
      </c>
      <c r="H4975" s="1" t="s">
        <v>27753</v>
      </c>
      <c r="I4975" s="1">
        <v>2019.0</v>
      </c>
      <c r="J4975" s="1" t="s">
        <v>8680</v>
      </c>
      <c r="K4975" s="1" t="s">
        <v>571</v>
      </c>
      <c r="L4975" s="1" t="s">
        <v>10380</v>
      </c>
      <c r="M4975" s="1" t="s">
        <v>27754</v>
      </c>
    </row>
    <row r="4976">
      <c r="A4976" s="1" t="s">
        <v>27755</v>
      </c>
      <c r="B4976" s="1" t="s">
        <v>6</v>
      </c>
      <c r="C4976" s="1" t="s">
        <v>5675</v>
      </c>
      <c r="D4976" s="1"/>
      <c r="E4976" s="1" t="s">
        <v>12300</v>
      </c>
      <c r="F4976" s="1" t="s">
        <v>27752</v>
      </c>
      <c r="G4976" s="1" t="s">
        <v>8513</v>
      </c>
      <c r="H4976" s="1" t="s">
        <v>22986</v>
      </c>
      <c r="I4976" s="1">
        <v>2018.0</v>
      </c>
      <c r="J4976" s="1" t="s">
        <v>8680</v>
      </c>
      <c r="K4976" s="1" t="s">
        <v>764</v>
      </c>
      <c r="L4976" s="1" t="s">
        <v>9104</v>
      </c>
      <c r="M4976" s="1" t="s">
        <v>27756</v>
      </c>
    </row>
    <row r="4977">
      <c r="A4977" s="1" t="s">
        <v>27757</v>
      </c>
      <c r="B4977" s="1" t="s">
        <v>6</v>
      </c>
      <c r="C4977" s="1" t="s">
        <v>5676</v>
      </c>
      <c r="D4977" s="1"/>
      <c r="E4977" s="1" t="s">
        <v>27758</v>
      </c>
      <c r="F4977" s="1" t="s">
        <v>27759</v>
      </c>
      <c r="G4977" s="1" t="s">
        <v>8513</v>
      </c>
      <c r="H4977" s="1" t="s">
        <v>26315</v>
      </c>
      <c r="I4977" s="1">
        <v>2017.0</v>
      </c>
      <c r="J4977" s="1" t="s">
        <v>8493</v>
      </c>
      <c r="K4977" s="1" t="s">
        <v>597</v>
      </c>
      <c r="L4977" s="1" t="s">
        <v>9610</v>
      </c>
      <c r="M4977" s="1" t="s">
        <v>27760</v>
      </c>
    </row>
    <row r="4978">
      <c r="A4978" s="1" t="s">
        <v>27761</v>
      </c>
      <c r="B4978" s="1" t="s">
        <v>6</v>
      </c>
      <c r="C4978" s="1" t="s">
        <v>5677</v>
      </c>
      <c r="D4978" s="1"/>
      <c r="E4978" s="1" t="s">
        <v>27762</v>
      </c>
      <c r="G4978" s="1" t="s">
        <v>8513</v>
      </c>
      <c r="H4978" s="1" t="s">
        <v>27763</v>
      </c>
      <c r="I4978" s="1">
        <v>2014.0</v>
      </c>
      <c r="J4978" s="1" t="s">
        <v>8547</v>
      </c>
      <c r="K4978" s="1" t="s">
        <v>569</v>
      </c>
      <c r="L4978" s="1" t="s">
        <v>8646</v>
      </c>
      <c r="M4978" s="1" t="s">
        <v>27764</v>
      </c>
    </row>
    <row r="4979">
      <c r="A4979" s="1" t="s">
        <v>27765</v>
      </c>
      <c r="B4979" s="1" t="s">
        <v>7</v>
      </c>
      <c r="C4979" s="1" t="s">
        <v>5678</v>
      </c>
      <c r="F4979" s="1" t="s">
        <v>27766</v>
      </c>
      <c r="G4979" s="1" t="s">
        <v>8655</v>
      </c>
      <c r="H4979" s="1" t="s">
        <v>12926</v>
      </c>
      <c r="I4979" s="1">
        <v>2017.0</v>
      </c>
      <c r="J4979" s="1" t="s">
        <v>8493</v>
      </c>
      <c r="K4979" s="1" t="s">
        <v>536</v>
      </c>
      <c r="L4979" s="1" t="s">
        <v>19958</v>
      </c>
      <c r="M4979" s="1" t="s">
        <v>27767</v>
      </c>
    </row>
    <row r="4980">
      <c r="A4980" s="1" t="s">
        <v>27768</v>
      </c>
      <c r="B4980" s="1" t="s">
        <v>6</v>
      </c>
      <c r="C4980" s="1" t="s">
        <v>5679</v>
      </c>
      <c r="D4980" s="1"/>
      <c r="E4980" s="1" t="s">
        <v>27769</v>
      </c>
      <c r="F4980" s="1" t="s">
        <v>27770</v>
      </c>
      <c r="G4980" s="1" t="s">
        <v>8513</v>
      </c>
      <c r="H4980" s="1" t="s">
        <v>13686</v>
      </c>
      <c r="I4980" s="1">
        <v>2018.0</v>
      </c>
      <c r="J4980" s="1" t="s">
        <v>8507</v>
      </c>
      <c r="K4980" s="1" t="s">
        <v>559</v>
      </c>
      <c r="L4980" s="1" t="s">
        <v>8607</v>
      </c>
      <c r="M4980" s="1" t="s">
        <v>27771</v>
      </c>
    </row>
    <row r="4981">
      <c r="A4981" s="1" t="s">
        <v>27772</v>
      </c>
      <c r="B4981" s="1" t="s">
        <v>7</v>
      </c>
      <c r="C4981" s="1" t="s">
        <v>5680</v>
      </c>
      <c r="F4981" s="1" t="s">
        <v>27773</v>
      </c>
      <c r="G4981" s="1" t="s">
        <v>8655</v>
      </c>
      <c r="H4981" s="1" t="s">
        <v>12621</v>
      </c>
      <c r="I4981" s="1">
        <v>2020.0</v>
      </c>
      <c r="J4981" s="1" t="s">
        <v>8547</v>
      </c>
      <c r="K4981" s="1" t="s">
        <v>536</v>
      </c>
      <c r="L4981" s="1" t="s">
        <v>8565</v>
      </c>
      <c r="M4981" s="1" t="s">
        <v>27774</v>
      </c>
    </row>
    <row r="4982">
      <c r="A4982" s="1" t="s">
        <v>27775</v>
      </c>
      <c r="B4982" s="1" t="s">
        <v>7</v>
      </c>
      <c r="C4982" s="1" t="s">
        <v>5681</v>
      </c>
      <c r="F4982" s="1" t="s">
        <v>27776</v>
      </c>
      <c r="G4982" s="1" t="s">
        <v>8513</v>
      </c>
      <c r="H4982" s="1" t="s">
        <v>21051</v>
      </c>
      <c r="I4982" s="1">
        <v>2012.0</v>
      </c>
      <c r="J4982" s="1" t="s">
        <v>8547</v>
      </c>
      <c r="K4982" s="1" t="s">
        <v>1694</v>
      </c>
      <c r="L4982" s="1" t="s">
        <v>10273</v>
      </c>
      <c r="M4982" s="1" t="s">
        <v>27777</v>
      </c>
    </row>
    <row r="4983">
      <c r="A4983" s="1" t="s">
        <v>27778</v>
      </c>
      <c r="B4983" s="1" t="s">
        <v>6</v>
      </c>
      <c r="C4983" s="1" t="s">
        <v>5682</v>
      </c>
      <c r="D4983" s="1"/>
      <c r="E4983" s="1" t="s">
        <v>10821</v>
      </c>
      <c r="F4983" s="1" t="s">
        <v>27779</v>
      </c>
      <c r="G4983" s="1" t="s">
        <v>8545</v>
      </c>
      <c r="H4983" s="1" t="s">
        <v>8528</v>
      </c>
      <c r="I4983" s="1">
        <v>1962.0</v>
      </c>
      <c r="J4983" s="1" t="s">
        <v>8613</v>
      </c>
      <c r="K4983" s="1" t="s">
        <v>1103</v>
      </c>
      <c r="L4983" s="1" t="s">
        <v>8709</v>
      </c>
      <c r="M4983" s="1" t="s">
        <v>27780</v>
      </c>
    </row>
    <row r="4984">
      <c r="A4984" s="1" t="s">
        <v>27781</v>
      </c>
      <c r="B4984" s="1" t="s">
        <v>6</v>
      </c>
      <c r="C4984" s="1" t="s">
        <v>5683</v>
      </c>
      <c r="D4984" s="1"/>
      <c r="E4984" s="1" t="s">
        <v>27348</v>
      </c>
      <c r="F4984" s="1" t="s">
        <v>27782</v>
      </c>
      <c r="G4984" s="1" t="s">
        <v>8513</v>
      </c>
      <c r="H4984" s="1" t="s">
        <v>15050</v>
      </c>
      <c r="I4984" s="1">
        <v>2018.0</v>
      </c>
      <c r="J4984" s="1" t="s">
        <v>8493</v>
      </c>
      <c r="K4984" s="1" t="s">
        <v>573</v>
      </c>
      <c r="L4984" s="1" t="s">
        <v>8697</v>
      </c>
      <c r="M4984" s="1" t="s">
        <v>27783</v>
      </c>
    </row>
    <row r="4985">
      <c r="A4985" s="1" t="s">
        <v>27784</v>
      </c>
      <c r="B4985" s="1" t="s">
        <v>7</v>
      </c>
      <c r="C4985" s="1" t="s">
        <v>5684</v>
      </c>
      <c r="F4985" s="1" t="s">
        <v>21871</v>
      </c>
      <c r="G4985" s="1" t="s">
        <v>8513</v>
      </c>
      <c r="H4985" s="1" t="s">
        <v>21866</v>
      </c>
      <c r="I4985" s="1">
        <v>2011.0</v>
      </c>
      <c r="J4985" s="1" t="s">
        <v>8613</v>
      </c>
      <c r="K4985" s="1" t="s">
        <v>536</v>
      </c>
      <c r="L4985" s="1" t="s">
        <v>8852</v>
      </c>
      <c r="M4985" s="1" t="s">
        <v>27785</v>
      </c>
    </row>
    <row r="4986">
      <c r="A4986" s="1" t="s">
        <v>27786</v>
      </c>
      <c r="B4986" s="1" t="s">
        <v>6</v>
      </c>
      <c r="C4986" s="1" t="s">
        <v>5685</v>
      </c>
      <c r="D4986" s="1"/>
      <c r="E4986" s="1" t="s">
        <v>27787</v>
      </c>
      <c r="F4986" s="1" t="s">
        <v>27788</v>
      </c>
      <c r="G4986" s="1" t="s">
        <v>8545</v>
      </c>
      <c r="H4986" s="1" t="s">
        <v>16232</v>
      </c>
      <c r="I4986" s="1">
        <v>2016.0</v>
      </c>
      <c r="J4986" s="1" t="s">
        <v>8493</v>
      </c>
      <c r="K4986" s="1" t="s">
        <v>546</v>
      </c>
      <c r="L4986" s="1" t="s">
        <v>8620</v>
      </c>
      <c r="M4986" s="1" t="s">
        <v>27789</v>
      </c>
    </row>
    <row r="4987">
      <c r="A4987" s="1" t="s">
        <v>27790</v>
      </c>
      <c r="B4987" s="1" t="s">
        <v>7</v>
      </c>
      <c r="C4987" s="1" t="s">
        <v>5686</v>
      </c>
      <c r="F4987" s="1" t="s">
        <v>27791</v>
      </c>
      <c r="G4987" s="1" t="s">
        <v>8513</v>
      </c>
      <c r="H4987" s="1" t="s">
        <v>17377</v>
      </c>
      <c r="I4987" s="1">
        <v>2017.0</v>
      </c>
      <c r="J4987" s="1" t="s">
        <v>8680</v>
      </c>
      <c r="K4987" s="1" t="s">
        <v>1694</v>
      </c>
      <c r="L4987" s="1" t="s">
        <v>9093</v>
      </c>
      <c r="M4987" s="1" t="s">
        <v>27792</v>
      </c>
    </row>
    <row r="4988">
      <c r="A4988" s="1" t="s">
        <v>27793</v>
      </c>
      <c r="B4988" s="1" t="s">
        <v>6</v>
      </c>
      <c r="C4988" s="1" t="s">
        <v>5687</v>
      </c>
      <c r="D4988" s="1"/>
      <c r="E4988" s="1" t="s">
        <v>27794</v>
      </c>
      <c r="F4988" s="1" t="s">
        <v>27795</v>
      </c>
      <c r="G4988" s="1" t="s">
        <v>8545</v>
      </c>
      <c r="H4988" s="1" t="s">
        <v>9066</v>
      </c>
      <c r="I4988" s="1">
        <v>2018.0</v>
      </c>
      <c r="J4988" s="1" t="s">
        <v>8547</v>
      </c>
      <c r="K4988" s="1" t="s">
        <v>673</v>
      </c>
      <c r="L4988" s="1" t="s">
        <v>8620</v>
      </c>
      <c r="M4988" s="1" t="s">
        <v>27796</v>
      </c>
    </row>
    <row r="4989">
      <c r="A4989" s="1" t="s">
        <v>27797</v>
      </c>
      <c r="B4989" s="1" t="s">
        <v>6</v>
      </c>
      <c r="C4989" s="1" t="s">
        <v>5688</v>
      </c>
      <c r="D4989" s="1"/>
      <c r="E4989" s="1" t="s">
        <v>27798</v>
      </c>
      <c r="F4989" s="1" t="s">
        <v>27799</v>
      </c>
      <c r="G4989" s="1" t="s">
        <v>8513</v>
      </c>
      <c r="H4989" s="1" t="s">
        <v>8492</v>
      </c>
      <c r="I4989" s="1">
        <v>2020.0</v>
      </c>
      <c r="J4989" s="1" t="s">
        <v>8507</v>
      </c>
      <c r="K4989" s="1" t="s">
        <v>634</v>
      </c>
      <c r="L4989" s="1" t="s">
        <v>8783</v>
      </c>
      <c r="M4989" s="1" t="s">
        <v>27800</v>
      </c>
    </row>
    <row r="4990">
      <c r="A4990" s="1" t="s">
        <v>27801</v>
      </c>
      <c r="B4990" s="1" t="s">
        <v>7</v>
      </c>
      <c r="C4990" s="1" t="s">
        <v>5689</v>
      </c>
      <c r="F4990" s="1" t="s">
        <v>27802</v>
      </c>
      <c r="G4990" s="1" t="s">
        <v>8575</v>
      </c>
      <c r="H4990" s="1" t="s">
        <v>9981</v>
      </c>
      <c r="I4990" s="1">
        <v>2017.0</v>
      </c>
      <c r="J4990" s="1" t="s">
        <v>8493</v>
      </c>
      <c r="K4990" s="1" t="s">
        <v>526</v>
      </c>
      <c r="L4990" s="1" t="s">
        <v>11074</v>
      </c>
      <c r="M4990" s="1" t="s">
        <v>27803</v>
      </c>
    </row>
    <row r="4991">
      <c r="A4991" s="1" t="s">
        <v>27804</v>
      </c>
      <c r="B4991" s="1" t="s">
        <v>6</v>
      </c>
      <c r="C4991" s="1" t="s">
        <v>5690</v>
      </c>
      <c r="D4991" s="1"/>
      <c r="E4991" s="1" t="s">
        <v>27805</v>
      </c>
      <c r="F4991" s="1" t="s">
        <v>27806</v>
      </c>
      <c r="G4991" s="1" t="s">
        <v>9356</v>
      </c>
      <c r="H4991" s="1" t="s">
        <v>9783</v>
      </c>
      <c r="I4991" s="1">
        <v>2008.0</v>
      </c>
      <c r="J4991" s="1" t="s">
        <v>8515</v>
      </c>
      <c r="K4991" s="1" t="s">
        <v>894</v>
      </c>
      <c r="L4991" s="1" t="s">
        <v>9836</v>
      </c>
      <c r="M4991" s="1" t="s">
        <v>27807</v>
      </c>
    </row>
    <row r="4992">
      <c r="A4992" s="1" t="s">
        <v>27808</v>
      </c>
      <c r="B4992" s="1" t="s">
        <v>6</v>
      </c>
      <c r="C4992" s="1" t="s">
        <v>5691</v>
      </c>
      <c r="D4992" s="1"/>
      <c r="E4992" s="1" t="s">
        <v>13017</v>
      </c>
      <c r="F4992" s="1" t="s">
        <v>27809</v>
      </c>
      <c r="G4992" s="1" t="s">
        <v>8672</v>
      </c>
      <c r="H4992" s="1" t="s">
        <v>8708</v>
      </c>
      <c r="I4992" s="1">
        <v>2019.0</v>
      </c>
      <c r="J4992" s="1" t="s">
        <v>8493</v>
      </c>
      <c r="K4992" s="1" t="s">
        <v>681</v>
      </c>
      <c r="L4992" s="1" t="s">
        <v>8646</v>
      </c>
      <c r="M4992" s="1" t="s">
        <v>27810</v>
      </c>
    </row>
    <row r="4993">
      <c r="A4993" s="1" t="s">
        <v>27811</v>
      </c>
      <c r="B4993" s="1" t="s">
        <v>6</v>
      </c>
      <c r="C4993" s="1" t="s">
        <v>5692</v>
      </c>
      <c r="D4993" s="1"/>
      <c r="E4993" s="1" t="s">
        <v>27812</v>
      </c>
      <c r="F4993" s="1" t="s">
        <v>27813</v>
      </c>
      <c r="G4993" s="1" t="s">
        <v>9391</v>
      </c>
      <c r="H4993" s="1" t="s">
        <v>13786</v>
      </c>
      <c r="I4993" s="1">
        <v>2018.0</v>
      </c>
      <c r="J4993" s="1" t="s">
        <v>8507</v>
      </c>
      <c r="K4993" s="1" t="s">
        <v>569</v>
      </c>
      <c r="L4993" s="1" t="s">
        <v>22195</v>
      </c>
      <c r="M4993" s="1" t="s">
        <v>27814</v>
      </c>
    </row>
    <row r="4994">
      <c r="A4994" s="1" t="s">
        <v>27815</v>
      </c>
      <c r="B4994" s="1" t="s">
        <v>7</v>
      </c>
      <c r="C4994" s="1" t="s">
        <v>5693</v>
      </c>
      <c r="F4994" s="1" t="s">
        <v>27816</v>
      </c>
      <c r="G4994" s="1" t="s">
        <v>8990</v>
      </c>
      <c r="H4994" s="1" t="s">
        <v>12484</v>
      </c>
      <c r="I4994" s="1">
        <v>2016.0</v>
      </c>
      <c r="J4994" s="1" t="s">
        <v>8493</v>
      </c>
      <c r="K4994" s="1" t="s">
        <v>571</v>
      </c>
      <c r="L4994" s="1" t="s">
        <v>10588</v>
      </c>
      <c r="M4994" s="1" t="s">
        <v>27817</v>
      </c>
    </row>
    <row r="4995">
      <c r="A4995" s="1" t="s">
        <v>27818</v>
      </c>
      <c r="B4995" s="1" t="s">
        <v>6</v>
      </c>
      <c r="C4995" s="1" t="s">
        <v>298</v>
      </c>
      <c r="D4995" s="1"/>
      <c r="E4995" s="1" t="s">
        <v>25282</v>
      </c>
      <c r="F4995" s="1" t="s">
        <v>27819</v>
      </c>
      <c r="G4995" s="1" t="s">
        <v>8545</v>
      </c>
      <c r="H4995" s="1" t="s">
        <v>10501</v>
      </c>
      <c r="I4995" s="1">
        <v>2020.0</v>
      </c>
      <c r="J4995" s="1" t="s">
        <v>8493</v>
      </c>
      <c r="K4995" s="1" t="s">
        <v>544</v>
      </c>
      <c r="L4995" s="1" t="s">
        <v>8553</v>
      </c>
      <c r="M4995" s="1" t="s">
        <v>27820</v>
      </c>
    </row>
    <row r="4996">
      <c r="A4996" s="1" t="s">
        <v>27821</v>
      </c>
      <c r="B4996" s="1" t="s">
        <v>6</v>
      </c>
      <c r="C4996" s="1" t="s">
        <v>5694</v>
      </c>
      <c r="D4996" s="1"/>
      <c r="E4996" s="1" t="s">
        <v>27822</v>
      </c>
      <c r="F4996" s="1" t="s">
        <v>27823</v>
      </c>
      <c r="G4996" s="1" t="s">
        <v>8655</v>
      </c>
      <c r="H4996" s="1" t="s">
        <v>12676</v>
      </c>
      <c r="I4996" s="1">
        <v>2018.0</v>
      </c>
      <c r="J4996" s="1" t="s">
        <v>8493</v>
      </c>
      <c r="K4996" s="1" t="s">
        <v>582</v>
      </c>
      <c r="L4996" s="1" t="s">
        <v>8992</v>
      </c>
      <c r="M4996" s="1" t="s">
        <v>27824</v>
      </c>
    </row>
    <row r="4997">
      <c r="A4997" s="1" t="s">
        <v>27825</v>
      </c>
      <c r="B4997" s="1" t="s">
        <v>7</v>
      </c>
      <c r="C4997" s="1" t="s">
        <v>5695</v>
      </c>
      <c r="F4997" s="1" t="s">
        <v>27826</v>
      </c>
      <c r="H4997" s="1" t="s">
        <v>9017</v>
      </c>
      <c r="I4997" s="1">
        <v>2018.0</v>
      </c>
      <c r="J4997" s="1" t="s">
        <v>9076</v>
      </c>
      <c r="K4997" s="1" t="s">
        <v>536</v>
      </c>
      <c r="L4997" s="1" t="s">
        <v>14759</v>
      </c>
      <c r="M4997" s="1" t="s">
        <v>27827</v>
      </c>
    </row>
    <row r="4998">
      <c r="A4998" s="1" t="s">
        <v>27828</v>
      </c>
      <c r="B4998" s="1" t="s">
        <v>7</v>
      </c>
      <c r="C4998" s="1" t="s">
        <v>5696</v>
      </c>
      <c r="F4998" s="1" t="s">
        <v>27829</v>
      </c>
      <c r="G4998" s="1" t="s">
        <v>8638</v>
      </c>
      <c r="H4998" s="1" t="s">
        <v>9037</v>
      </c>
      <c r="I4998" s="1">
        <v>2011.0</v>
      </c>
      <c r="J4998" s="1" t="s">
        <v>8547</v>
      </c>
      <c r="K4998" s="1" t="s">
        <v>536</v>
      </c>
      <c r="L4998" s="1" t="s">
        <v>8640</v>
      </c>
      <c r="M4998" s="1" t="s">
        <v>27830</v>
      </c>
    </row>
    <row r="4999">
      <c r="A4999" s="1" t="s">
        <v>27831</v>
      </c>
      <c r="B4999" s="1" t="s">
        <v>7</v>
      </c>
      <c r="C4999" s="1" t="s">
        <v>5697</v>
      </c>
      <c r="F4999" s="1" t="s">
        <v>27832</v>
      </c>
      <c r="G4999" s="1" t="s">
        <v>8990</v>
      </c>
      <c r="H4999" s="1" t="s">
        <v>9456</v>
      </c>
      <c r="I4999" s="1">
        <v>2020.0</v>
      </c>
      <c r="J4999" s="1" t="s">
        <v>8493</v>
      </c>
      <c r="K4999" s="1" t="s">
        <v>536</v>
      </c>
      <c r="L4999" s="1" t="s">
        <v>11156</v>
      </c>
      <c r="M4999" s="1" t="s">
        <v>27833</v>
      </c>
    </row>
    <row r="5000">
      <c r="A5000" s="1" t="s">
        <v>27834</v>
      </c>
      <c r="B5000" s="1" t="s">
        <v>6</v>
      </c>
      <c r="C5000" s="1" t="s">
        <v>5698</v>
      </c>
      <c r="D5000" s="1"/>
      <c r="E5000" s="1" t="s">
        <v>27835</v>
      </c>
      <c r="F5000" s="1" t="s">
        <v>27836</v>
      </c>
      <c r="G5000" s="1" t="s">
        <v>8513</v>
      </c>
      <c r="H5000" s="1" t="s">
        <v>10367</v>
      </c>
      <c r="I5000" s="1">
        <v>2015.0</v>
      </c>
      <c r="J5000" s="1" t="s">
        <v>8507</v>
      </c>
      <c r="K5000" s="1" t="s">
        <v>664</v>
      </c>
      <c r="L5000" s="1" t="s">
        <v>8691</v>
      </c>
      <c r="M5000" s="1" t="s">
        <v>27837</v>
      </c>
    </row>
    <row r="5001">
      <c r="A5001" s="1" t="s">
        <v>27838</v>
      </c>
      <c r="B5001" s="1" t="s">
        <v>7</v>
      </c>
      <c r="C5001" s="1" t="s">
        <v>5699</v>
      </c>
      <c r="F5001" s="1" t="s">
        <v>27839</v>
      </c>
      <c r="G5001" s="1" t="s">
        <v>13790</v>
      </c>
      <c r="H5001" s="1" t="s">
        <v>27840</v>
      </c>
      <c r="I5001" s="1">
        <v>2016.0</v>
      </c>
      <c r="J5001" s="1" t="s">
        <v>8807</v>
      </c>
      <c r="K5001" s="1" t="s">
        <v>571</v>
      </c>
      <c r="L5001" s="1" t="s">
        <v>9093</v>
      </c>
      <c r="M5001" s="1" t="s">
        <v>27841</v>
      </c>
    </row>
    <row r="5002">
      <c r="A5002" s="1" t="s">
        <v>27842</v>
      </c>
      <c r="B5002" s="1" t="s">
        <v>6</v>
      </c>
      <c r="C5002" s="1" t="s">
        <v>5700</v>
      </c>
      <c r="D5002" s="1"/>
      <c r="E5002" s="1" t="s">
        <v>10276</v>
      </c>
      <c r="F5002" s="1" t="s">
        <v>27843</v>
      </c>
      <c r="G5002" s="1" t="s">
        <v>8545</v>
      </c>
      <c r="H5002" s="1" t="s">
        <v>8965</v>
      </c>
      <c r="I5002" s="1">
        <v>2000.0</v>
      </c>
      <c r="J5002" s="1" t="s">
        <v>8547</v>
      </c>
      <c r="K5002" s="1" t="s">
        <v>1312</v>
      </c>
      <c r="L5002" s="1" t="s">
        <v>8626</v>
      </c>
      <c r="M5002" s="1" t="s">
        <v>27844</v>
      </c>
    </row>
    <row r="5003">
      <c r="A5003" s="1" t="s">
        <v>27845</v>
      </c>
      <c r="B5003" s="1" t="s">
        <v>6</v>
      </c>
      <c r="C5003" s="1" t="s">
        <v>5701</v>
      </c>
      <c r="D5003" s="1"/>
      <c r="E5003" s="1" t="s">
        <v>27846</v>
      </c>
      <c r="F5003" s="1" t="s">
        <v>27847</v>
      </c>
      <c r="G5003" s="1" t="s">
        <v>10496</v>
      </c>
      <c r="H5003" s="1" t="s">
        <v>27848</v>
      </c>
      <c r="I5003" s="1">
        <v>2018.0</v>
      </c>
      <c r="J5003" s="1" t="s">
        <v>8547</v>
      </c>
      <c r="K5003" s="1" t="s">
        <v>540</v>
      </c>
      <c r="L5003" s="1" t="s">
        <v>8626</v>
      </c>
      <c r="M5003" s="1" t="s">
        <v>27849</v>
      </c>
    </row>
    <row r="5004">
      <c r="A5004" s="1" t="s">
        <v>27850</v>
      </c>
      <c r="B5004" s="1" t="s">
        <v>6</v>
      </c>
      <c r="C5004" s="1" t="s">
        <v>273</v>
      </c>
      <c r="D5004" s="1"/>
      <c r="E5004" s="1" t="s">
        <v>16075</v>
      </c>
      <c r="F5004" s="1" t="s">
        <v>27851</v>
      </c>
      <c r="G5004" s="1" t="s">
        <v>8513</v>
      </c>
      <c r="H5004" s="1" t="s">
        <v>9609</v>
      </c>
      <c r="I5004" s="1">
        <v>1994.0</v>
      </c>
      <c r="J5004" s="1" t="s">
        <v>8507</v>
      </c>
      <c r="K5004" s="1" t="s">
        <v>881</v>
      </c>
      <c r="L5004" s="1" t="s">
        <v>9368</v>
      </c>
      <c r="M5004" s="1" t="s">
        <v>27852</v>
      </c>
    </row>
    <row r="5005">
      <c r="A5005" s="1" t="s">
        <v>27853</v>
      </c>
      <c r="B5005" s="1" t="s">
        <v>6</v>
      </c>
      <c r="C5005" s="1" t="s">
        <v>5702</v>
      </c>
      <c r="D5005" s="1"/>
      <c r="E5005" s="1" t="s">
        <v>27854</v>
      </c>
      <c r="F5005" s="1" t="s">
        <v>27855</v>
      </c>
      <c r="G5005" s="1" t="s">
        <v>27856</v>
      </c>
      <c r="H5005" s="1" t="s">
        <v>9185</v>
      </c>
      <c r="I5005" s="1">
        <v>2014.0</v>
      </c>
      <c r="J5005" s="1" t="s">
        <v>8547</v>
      </c>
      <c r="K5005" s="1" t="s">
        <v>978</v>
      </c>
      <c r="L5005" s="1" t="s">
        <v>8501</v>
      </c>
      <c r="M5005" s="1" t="s">
        <v>27857</v>
      </c>
    </row>
    <row r="5006">
      <c r="A5006" s="1" t="s">
        <v>27858</v>
      </c>
      <c r="B5006" s="1" t="s">
        <v>7</v>
      </c>
      <c r="C5006" s="1" t="s">
        <v>5703</v>
      </c>
      <c r="F5006" s="1" t="s">
        <v>27859</v>
      </c>
      <c r="G5006" s="1" t="s">
        <v>8513</v>
      </c>
      <c r="H5006" s="1" t="s">
        <v>12797</v>
      </c>
      <c r="I5006" s="1">
        <v>2020.0</v>
      </c>
      <c r="J5006" s="1" t="s">
        <v>8807</v>
      </c>
      <c r="K5006" s="1" t="s">
        <v>571</v>
      </c>
      <c r="L5006" s="1" t="s">
        <v>10380</v>
      </c>
      <c r="M5006" s="1" t="s">
        <v>27860</v>
      </c>
    </row>
    <row r="5007">
      <c r="A5007" s="1" t="s">
        <v>27861</v>
      </c>
      <c r="B5007" s="1" t="s">
        <v>6</v>
      </c>
      <c r="C5007" s="1" t="s">
        <v>5704</v>
      </c>
      <c r="D5007" s="1"/>
      <c r="E5007" s="1" t="s">
        <v>24948</v>
      </c>
      <c r="F5007" s="1" t="s">
        <v>27862</v>
      </c>
      <c r="G5007" s="1" t="s">
        <v>8672</v>
      </c>
      <c r="H5007" s="1" t="s">
        <v>27863</v>
      </c>
      <c r="I5007" s="1">
        <v>2016.0</v>
      </c>
      <c r="J5007" s="1" t="s">
        <v>9316</v>
      </c>
      <c r="K5007" s="1" t="s">
        <v>673</v>
      </c>
      <c r="L5007" s="1" t="s">
        <v>9104</v>
      </c>
      <c r="M5007" s="1" t="s">
        <v>27864</v>
      </c>
    </row>
    <row r="5008">
      <c r="A5008" s="1" t="s">
        <v>27865</v>
      </c>
      <c r="B5008" s="1" t="s">
        <v>6</v>
      </c>
      <c r="C5008" s="1" t="s">
        <v>5705</v>
      </c>
      <c r="D5008" s="1"/>
      <c r="E5008" s="1" t="s">
        <v>24948</v>
      </c>
      <c r="F5008" s="1" t="s">
        <v>27866</v>
      </c>
      <c r="G5008" s="1" t="s">
        <v>8672</v>
      </c>
      <c r="H5008" s="1" t="s">
        <v>27867</v>
      </c>
      <c r="I5008" s="1">
        <v>2017.0</v>
      </c>
      <c r="J5008" s="1" t="s">
        <v>9260</v>
      </c>
      <c r="K5008" s="1" t="s">
        <v>528</v>
      </c>
      <c r="L5008" s="1" t="s">
        <v>9104</v>
      </c>
      <c r="M5008" s="1" t="s">
        <v>27868</v>
      </c>
    </row>
    <row r="5009">
      <c r="A5009" s="1" t="s">
        <v>27869</v>
      </c>
      <c r="B5009" s="1" t="s">
        <v>6</v>
      </c>
      <c r="C5009" s="1" t="s">
        <v>5706</v>
      </c>
      <c r="D5009" s="1"/>
      <c r="E5009" s="1" t="s">
        <v>24948</v>
      </c>
      <c r="F5009" s="1" t="s">
        <v>27870</v>
      </c>
      <c r="G5009" s="1" t="s">
        <v>27871</v>
      </c>
      <c r="H5009" s="1" t="s">
        <v>17299</v>
      </c>
      <c r="I5009" s="1">
        <v>2018.0</v>
      </c>
      <c r="J5009" s="1" t="s">
        <v>9316</v>
      </c>
      <c r="K5009" s="1" t="s">
        <v>561</v>
      </c>
      <c r="L5009" s="1" t="s">
        <v>9362</v>
      </c>
      <c r="M5009" s="1" t="s">
        <v>27872</v>
      </c>
    </row>
    <row r="5010">
      <c r="A5010" s="1" t="s">
        <v>27873</v>
      </c>
      <c r="B5010" s="1" t="s">
        <v>6</v>
      </c>
      <c r="C5010" s="1" t="s">
        <v>5707</v>
      </c>
      <c r="D5010" s="1"/>
      <c r="E5010" s="1" t="s">
        <v>24948</v>
      </c>
      <c r="F5010" s="1" t="s">
        <v>27874</v>
      </c>
      <c r="G5010" s="1" t="s">
        <v>8513</v>
      </c>
      <c r="H5010" s="1" t="s">
        <v>22326</v>
      </c>
      <c r="I5010" s="1">
        <v>2018.0</v>
      </c>
      <c r="J5010" s="1" t="s">
        <v>9260</v>
      </c>
      <c r="K5010" s="1" t="s">
        <v>552</v>
      </c>
      <c r="L5010" s="1" t="s">
        <v>9104</v>
      </c>
      <c r="M5010" s="1" t="s">
        <v>27875</v>
      </c>
    </row>
    <row r="5011">
      <c r="A5011" s="1" t="s">
        <v>27876</v>
      </c>
      <c r="B5011" s="1" t="s">
        <v>6</v>
      </c>
      <c r="C5011" s="1" t="s">
        <v>5708</v>
      </c>
      <c r="D5011" s="1"/>
      <c r="E5011" s="1" t="s">
        <v>27877</v>
      </c>
      <c r="F5011" s="1" t="s">
        <v>27878</v>
      </c>
      <c r="G5011" s="1" t="s">
        <v>8545</v>
      </c>
      <c r="H5011" s="1" t="s">
        <v>9609</v>
      </c>
      <c r="I5011" s="1">
        <v>2017.0</v>
      </c>
      <c r="J5011" s="1" t="s">
        <v>8493</v>
      </c>
      <c r="K5011" s="1" t="s">
        <v>696</v>
      </c>
      <c r="L5011" s="1" t="s">
        <v>9084</v>
      </c>
      <c r="M5011" s="1" t="s">
        <v>27879</v>
      </c>
    </row>
    <row r="5012">
      <c r="A5012" s="1" t="s">
        <v>27880</v>
      </c>
      <c r="B5012" s="1" t="s">
        <v>6</v>
      </c>
      <c r="C5012" s="1" t="s">
        <v>5709</v>
      </c>
      <c r="D5012" s="1"/>
      <c r="E5012" s="1" t="s">
        <v>27881</v>
      </c>
      <c r="F5012" s="1" t="s">
        <v>27882</v>
      </c>
      <c r="G5012" s="1" t="s">
        <v>8611</v>
      </c>
      <c r="H5012" s="1" t="s">
        <v>12568</v>
      </c>
      <c r="I5012" s="1">
        <v>2012.0</v>
      </c>
      <c r="J5012" s="1" t="s">
        <v>8507</v>
      </c>
      <c r="K5012" s="1" t="s">
        <v>550</v>
      </c>
      <c r="L5012" s="1" t="s">
        <v>8783</v>
      </c>
      <c r="M5012" s="1" t="s">
        <v>27883</v>
      </c>
    </row>
    <row r="5013">
      <c r="A5013" s="1" t="s">
        <v>27884</v>
      </c>
      <c r="B5013" s="1" t="s">
        <v>6</v>
      </c>
      <c r="C5013" s="1" t="s">
        <v>5710</v>
      </c>
      <c r="D5013" s="1"/>
      <c r="E5013" s="1" t="s">
        <v>27885</v>
      </c>
      <c r="F5013" s="1" t="s">
        <v>27886</v>
      </c>
      <c r="G5013" s="1" t="s">
        <v>8513</v>
      </c>
      <c r="H5013" s="1" t="s">
        <v>10673</v>
      </c>
      <c r="I5013" s="1">
        <v>2017.0</v>
      </c>
      <c r="J5013" s="1" t="s">
        <v>9076</v>
      </c>
      <c r="K5013" s="1" t="s">
        <v>909</v>
      </c>
      <c r="L5013" s="1" t="s">
        <v>9104</v>
      </c>
      <c r="M5013" s="1" t="s">
        <v>27887</v>
      </c>
    </row>
    <row r="5014">
      <c r="A5014" s="1" t="s">
        <v>27888</v>
      </c>
      <c r="B5014" s="1" t="s">
        <v>6</v>
      </c>
      <c r="C5014" s="1" t="s">
        <v>5711</v>
      </c>
      <c r="D5014" s="1"/>
      <c r="E5014" s="1" t="s">
        <v>27889</v>
      </c>
      <c r="F5014" s="1" t="s">
        <v>27890</v>
      </c>
      <c r="G5014" s="1" t="s">
        <v>8513</v>
      </c>
      <c r="H5014" s="1" t="s">
        <v>10075</v>
      </c>
      <c r="I5014" s="1">
        <v>2011.0</v>
      </c>
      <c r="J5014" s="1" t="s">
        <v>9260</v>
      </c>
      <c r="K5014" s="1" t="s">
        <v>673</v>
      </c>
      <c r="L5014" s="1" t="s">
        <v>9104</v>
      </c>
      <c r="M5014" s="1" t="s">
        <v>27891</v>
      </c>
    </row>
    <row r="5015">
      <c r="A5015" s="1" t="s">
        <v>27892</v>
      </c>
      <c r="B5015" s="1" t="s">
        <v>7</v>
      </c>
      <c r="C5015" s="1" t="s">
        <v>5712</v>
      </c>
      <c r="F5015" s="1" t="s">
        <v>27893</v>
      </c>
      <c r="G5015" s="1" t="s">
        <v>9530</v>
      </c>
      <c r="H5015" s="1" t="s">
        <v>9688</v>
      </c>
      <c r="I5015" s="1">
        <v>2019.0</v>
      </c>
      <c r="J5015" s="1" t="s">
        <v>8547</v>
      </c>
      <c r="K5015" s="1" t="s">
        <v>536</v>
      </c>
      <c r="L5015" s="1" t="s">
        <v>9532</v>
      </c>
      <c r="M5015" s="1" t="s">
        <v>27894</v>
      </c>
    </row>
    <row r="5016">
      <c r="A5016" s="1" t="s">
        <v>27895</v>
      </c>
      <c r="B5016" s="1" t="s">
        <v>6</v>
      </c>
      <c r="C5016" s="1" t="s">
        <v>5713</v>
      </c>
      <c r="D5016" s="1"/>
      <c r="E5016" s="1" t="s">
        <v>27896</v>
      </c>
      <c r="F5016" s="1" t="s">
        <v>27897</v>
      </c>
      <c r="G5016" s="1" t="s">
        <v>8545</v>
      </c>
      <c r="H5016" s="1" t="s">
        <v>9493</v>
      </c>
      <c r="I5016" s="1">
        <v>2011.0</v>
      </c>
      <c r="J5016" s="1" t="s">
        <v>8547</v>
      </c>
      <c r="K5016" s="1" t="s">
        <v>554</v>
      </c>
      <c r="L5016" s="1" t="s">
        <v>8709</v>
      </c>
      <c r="M5016" s="1" t="s">
        <v>27898</v>
      </c>
    </row>
    <row r="5017">
      <c r="A5017" s="1" t="s">
        <v>27899</v>
      </c>
      <c r="B5017" s="1" t="s">
        <v>6</v>
      </c>
      <c r="C5017" s="1" t="s">
        <v>5714</v>
      </c>
      <c r="D5017" s="1"/>
      <c r="E5017" s="1" t="s">
        <v>27896</v>
      </c>
      <c r="F5017" s="1" t="s">
        <v>27900</v>
      </c>
      <c r="G5017" s="1" t="s">
        <v>8545</v>
      </c>
      <c r="H5017" s="1" t="s">
        <v>10268</v>
      </c>
      <c r="I5017" s="1">
        <v>2015.0</v>
      </c>
      <c r="J5017" s="1" t="s">
        <v>8493</v>
      </c>
      <c r="K5017" s="1" t="s">
        <v>890</v>
      </c>
      <c r="L5017" s="1" t="s">
        <v>8709</v>
      </c>
      <c r="M5017" s="1" t="s">
        <v>27901</v>
      </c>
    </row>
    <row r="5018">
      <c r="A5018" s="1" t="s">
        <v>27902</v>
      </c>
      <c r="B5018" s="1" t="s">
        <v>6</v>
      </c>
      <c r="C5018" s="1" t="s">
        <v>5715</v>
      </c>
      <c r="D5018" s="1"/>
      <c r="E5018" s="1" t="s">
        <v>27903</v>
      </c>
      <c r="F5018" s="1" t="s">
        <v>27904</v>
      </c>
      <c r="G5018" s="1" t="s">
        <v>8545</v>
      </c>
      <c r="H5018" s="1" t="s">
        <v>10602</v>
      </c>
      <c r="I5018" s="1">
        <v>2006.0</v>
      </c>
      <c r="J5018" s="1" t="s">
        <v>8493</v>
      </c>
      <c r="K5018" s="1" t="s">
        <v>696</v>
      </c>
      <c r="L5018" s="1" t="s">
        <v>8772</v>
      </c>
      <c r="M5018" s="1" t="s">
        <v>27905</v>
      </c>
    </row>
    <row r="5019">
      <c r="A5019" s="1" t="s">
        <v>27906</v>
      </c>
      <c r="B5019" s="1" t="s">
        <v>7</v>
      </c>
      <c r="C5019" s="1" t="s">
        <v>5716</v>
      </c>
      <c r="F5019" s="1" t="s">
        <v>27907</v>
      </c>
      <c r="G5019" s="1" t="s">
        <v>8545</v>
      </c>
      <c r="H5019" s="1" t="s">
        <v>25373</v>
      </c>
      <c r="I5019" s="1">
        <v>2014.0</v>
      </c>
      <c r="J5019" s="1" t="s">
        <v>8547</v>
      </c>
      <c r="K5019" s="1" t="s">
        <v>628</v>
      </c>
      <c r="L5019" s="1" t="s">
        <v>8788</v>
      </c>
      <c r="M5019" s="1" t="s">
        <v>27908</v>
      </c>
    </row>
    <row r="5020">
      <c r="A5020" s="1" t="s">
        <v>27909</v>
      </c>
      <c r="B5020" s="1" t="s">
        <v>6</v>
      </c>
      <c r="C5020" s="1" t="s">
        <v>5717</v>
      </c>
      <c r="D5020" s="1"/>
      <c r="E5020" s="1" t="s">
        <v>9863</v>
      </c>
      <c r="F5020" s="1" t="s">
        <v>27910</v>
      </c>
      <c r="G5020" s="1" t="s">
        <v>8545</v>
      </c>
      <c r="H5020" s="1" t="s">
        <v>9292</v>
      </c>
      <c r="I5020" s="1">
        <v>1986.0</v>
      </c>
      <c r="J5020" s="1" t="s">
        <v>8547</v>
      </c>
      <c r="K5020" s="1" t="s">
        <v>976</v>
      </c>
      <c r="L5020" s="1" t="s">
        <v>9892</v>
      </c>
      <c r="M5020" s="1" t="s">
        <v>27911</v>
      </c>
    </row>
    <row r="5021">
      <c r="A5021" s="1" t="s">
        <v>27912</v>
      </c>
      <c r="B5021" s="1" t="s">
        <v>6</v>
      </c>
      <c r="C5021" s="1" t="s">
        <v>5718</v>
      </c>
      <c r="D5021" s="1"/>
      <c r="E5021" s="1" t="s">
        <v>27913</v>
      </c>
      <c r="G5021" s="1" t="s">
        <v>8513</v>
      </c>
      <c r="H5021" s="1" t="s">
        <v>16023</v>
      </c>
      <c r="I5021" s="1">
        <v>2019.0</v>
      </c>
      <c r="J5021" s="1" t="s">
        <v>8493</v>
      </c>
      <c r="K5021" s="1" t="s">
        <v>700</v>
      </c>
      <c r="L5021" s="1" t="s">
        <v>8702</v>
      </c>
      <c r="M5021" s="1" t="s">
        <v>27914</v>
      </c>
    </row>
    <row r="5022">
      <c r="A5022" s="1" t="s">
        <v>27915</v>
      </c>
      <c r="B5022" s="1" t="s">
        <v>6</v>
      </c>
      <c r="C5022" s="1" t="s">
        <v>5719</v>
      </c>
      <c r="D5022" s="1"/>
      <c r="E5022" s="1" t="s">
        <v>27916</v>
      </c>
      <c r="F5022" s="1" t="s">
        <v>27917</v>
      </c>
      <c r="G5022" s="1" t="s">
        <v>8545</v>
      </c>
      <c r="H5022" s="1" t="s">
        <v>14900</v>
      </c>
      <c r="I5022" s="1">
        <v>2017.0</v>
      </c>
      <c r="J5022" s="1" t="s">
        <v>8547</v>
      </c>
      <c r="K5022" s="1" t="s">
        <v>696</v>
      </c>
      <c r="L5022" s="1" t="s">
        <v>8772</v>
      </c>
      <c r="M5022" s="1" t="s">
        <v>27918</v>
      </c>
    </row>
    <row r="5023">
      <c r="A5023" s="1" t="s">
        <v>27919</v>
      </c>
      <c r="B5023" s="1" t="s">
        <v>7</v>
      </c>
      <c r="C5023" s="1" t="s">
        <v>5720</v>
      </c>
      <c r="G5023" s="1" t="s">
        <v>8513</v>
      </c>
      <c r="H5023" s="1" t="s">
        <v>19514</v>
      </c>
      <c r="I5023" s="1">
        <v>2019.0</v>
      </c>
      <c r="J5023" s="1" t="s">
        <v>8547</v>
      </c>
      <c r="K5023" s="1" t="s">
        <v>536</v>
      </c>
      <c r="L5023" s="1" t="s">
        <v>9208</v>
      </c>
      <c r="M5023" s="1" t="s">
        <v>27920</v>
      </c>
    </row>
    <row r="5024">
      <c r="A5024" s="1" t="s">
        <v>27921</v>
      </c>
      <c r="B5024" s="1" t="s">
        <v>6</v>
      </c>
      <c r="C5024" s="1" t="s">
        <v>5721</v>
      </c>
      <c r="D5024" s="1"/>
      <c r="E5024" s="1" t="s">
        <v>9889</v>
      </c>
      <c r="F5024" s="1" t="s">
        <v>27922</v>
      </c>
      <c r="G5024" s="1" t="s">
        <v>8545</v>
      </c>
      <c r="H5024" s="1" t="s">
        <v>9891</v>
      </c>
      <c r="I5024" s="1">
        <v>1998.0</v>
      </c>
      <c r="J5024" s="1" t="s">
        <v>8547</v>
      </c>
      <c r="K5024" s="1" t="s">
        <v>1210</v>
      </c>
      <c r="L5024" s="1" t="s">
        <v>8501</v>
      </c>
      <c r="M5024" s="1" t="s">
        <v>27923</v>
      </c>
    </row>
    <row r="5025">
      <c r="A5025" s="1" t="s">
        <v>27924</v>
      </c>
      <c r="B5025" s="1" t="s">
        <v>7</v>
      </c>
      <c r="C5025" s="1" t="s">
        <v>5722</v>
      </c>
      <c r="F5025" s="1" t="s">
        <v>27925</v>
      </c>
      <c r="G5025" s="1" t="s">
        <v>9530</v>
      </c>
      <c r="H5025" s="1" t="s">
        <v>8764</v>
      </c>
      <c r="I5025" s="1">
        <v>2012.0</v>
      </c>
      <c r="J5025" s="1" t="s">
        <v>8547</v>
      </c>
      <c r="K5025" s="1" t="s">
        <v>536</v>
      </c>
      <c r="L5025" s="1" t="s">
        <v>8595</v>
      </c>
      <c r="M5025" s="1" t="s">
        <v>27926</v>
      </c>
    </row>
    <row r="5026">
      <c r="A5026" s="1" t="s">
        <v>27927</v>
      </c>
      <c r="B5026" s="1" t="s">
        <v>6</v>
      </c>
      <c r="C5026" s="1" t="s">
        <v>5723</v>
      </c>
      <c r="D5026" s="1"/>
      <c r="E5026" s="1" t="s">
        <v>27928</v>
      </c>
      <c r="F5026" s="1" t="s">
        <v>27929</v>
      </c>
      <c r="G5026" s="1" t="s">
        <v>8545</v>
      </c>
      <c r="H5026" s="1" t="s">
        <v>9361</v>
      </c>
      <c r="I5026" s="1">
        <v>2018.0</v>
      </c>
      <c r="J5026" s="1" t="s">
        <v>8613</v>
      </c>
      <c r="K5026" s="1" t="s">
        <v>720</v>
      </c>
      <c r="L5026" s="1" t="s">
        <v>8681</v>
      </c>
      <c r="M5026" s="1" t="s">
        <v>27930</v>
      </c>
    </row>
    <row r="5027">
      <c r="A5027" s="1" t="s">
        <v>27931</v>
      </c>
      <c r="B5027" s="1" t="s">
        <v>6</v>
      </c>
      <c r="C5027" s="1" t="s">
        <v>5724</v>
      </c>
      <c r="D5027" s="1"/>
      <c r="E5027" s="1" t="s">
        <v>27932</v>
      </c>
      <c r="F5027" s="1" t="s">
        <v>27933</v>
      </c>
      <c r="G5027" s="1" t="s">
        <v>9595</v>
      </c>
      <c r="H5027" s="1" t="s">
        <v>10149</v>
      </c>
      <c r="I5027" s="1">
        <v>2020.0</v>
      </c>
      <c r="J5027" s="1" t="s">
        <v>8547</v>
      </c>
      <c r="K5027" s="1" t="s">
        <v>851</v>
      </c>
      <c r="L5027" s="1" t="s">
        <v>11955</v>
      </c>
      <c r="M5027" s="1" t="s">
        <v>27934</v>
      </c>
    </row>
    <row r="5028">
      <c r="A5028" s="1" t="s">
        <v>27935</v>
      </c>
      <c r="B5028" s="1" t="s">
        <v>7</v>
      </c>
      <c r="C5028" s="1" t="s">
        <v>5725</v>
      </c>
      <c r="F5028" s="1" t="s">
        <v>27936</v>
      </c>
      <c r="G5028" s="1" t="s">
        <v>8513</v>
      </c>
      <c r="H5028" s="1" t="s">
        <v>15298</v>
      </c>
      <c r="I5028" s="1">
        <v>2015.0</v>
      </c>
      <c r="J5028" s="1" t="s">
        <v>8493</v>
      </c>
      <c r="K5028" s="1" t="s">
        <v>536</v>
      </c>
      <c r="L5028" s="1" t="s">
        <v>9098</v>
      </c>
      <c r="M5028" s="1" t="s">
        <v>27937</v>
      </c>
    </row>
    <row r="5029">
      <c r="A5029" s="1" t="s">
        <v>27938</v>
      </c>
      <c r="B5029" s="1" t="s">
        <v>7</v>
      </c>
      <c r="C5029" s="1" t="s">
        <v>5726</v>
      </c>
      <c r="F5029" s="1" t="s">
        <v>27939</v>
      </c>
      <c r="G5029" s="1" t="s">
        <v>8513</v>
      </c>
      <c r="H5029" s="1" t="s">
        <v>24287</v>
      </c>
      <c r="I5029" s="1">
        <v>2018.0</v>
      </c>
      <c r="J5029" s="1" t="s">
        <v>8547</v>
      </c>
      <c r="K5029" s="1" t="s">
        <v>628</v>
      </c>
      <c r="L5029" s="1" t="s">
        <v>8847</v>
      </c>
      <c r="M5029" s="1" t="s">
        <v>27940</v>
      </c>
    </row>
    <row r="5030">
      <c r="A5030" s="1" t="s">
        <v>27941</v>
      </c>
      <c r="B5030" s="1" t="s">
        <v>6</v>
      </c>
      <c r="C5030" s="1" t="s">
        <v>5727</v>
      </c>
      <c r="D5030" s="1"/>
      <c r="E5030" s="1" t="s">
        <v>14490</v>
      </c>
      <c r="F5030" s="1" t="s">
        <v>27942</v>
      </c>
      <c r="G5030" s="1" t="s">
        <v>9367</v>
      </c>
      <c r="H5030" s="1" t="s">
        <v>13957</v>
      </c>
      <c r="I5030" s="1">
        <v>2008.0</v>
      </c>
      <c r="J5030" s="1" t="s">
        <v>8515</v>
      </c>
      <c r="K5030" s="1" t="s">
        <v>599</v>
      </c>
      <c r="L5030" s="1" t="s">
        <v>8783</v>
      </c>
      <c r="M5030" s="1" t="s">
        <v>27943</v>
      </c>
    </row>
    <row r="5031">
      <c r="A5031" s="1" t="s">
        <v>27944</v>
      </c>
      <c r="B5031" s="1" t="s">
        <v>6</v>
      </c>
      <c r="C5031" s="1" t="s">
        <v>5728</v>
      </c>
      <c r="D5031" s="1"/>
      <c r="E5031" s="1" t="s">
        <v>27945</v>
      </c>
      <c r="F5031" s="1" t="s">
        <v>27946</v>
      </c>
      <c r="G5031" s="1" t="s">
        <v>8611</v>
      </c>
      <c r="H5031" s="1" t="s">
        <v>10010</v>
      </c>
      <c r="I5031" s="1">
        <v>2012.0</v>
      </c>
      <c r="J5031" s="1" t="s">
        <v>8515</v>
      </c>
      <c r="K5031" s="1" t="s">
        <v>803</v>
      </c>
      <c r="L5031" s="1" t="s">
        <v>8607</v>
      </c>
      <c r="M5031" s="1" t="s">
        <v>27947</v>
      </c>
    </row>
    <row r="5032">
      <c r="A5032" s="1" t="s">
        <v>27948</v>
      </c>
      <c r="B5032" s="1" t="s">
        <v>6</v>
      </c>
      <c r="C5032" s="1" t="s">
        <v>5729</v>
      </c>
      <c r="D5032" s="1"/>
      <c r="E5032" s="1" t="s">
        <v>23761</v>
      </c>
      <c r="F5032" s="1" t="s">
        <v>27949</v>
      </c>
      <c r="G5032" s="1" t="s">
        <v>8545</v>
      </c>
      <c r="H5032" s="1" t="s">
        <v>10268</v>
      </c>
      <c r="I5032" s="1">
        <v>2014.0</v>
      </c>
      <c r="J5032" s="1" t="s">
        <v>8493</v>
      </c>
      <c r="K5032" s="1" t="s">
        <v>1317</v>
      </c>
      <c r="L5032" s="1" t="s">
        <v>8709</v>
      </c>
      <c r="M5032" s="1" t="s">
        <v>27950</v>
      </c>
    </row>
    <row r="5033">
      <c r="A5033" s="1" t="s">
        <v>27951</v>
      </c>
      <c r="B5033" s="1" t="s">
        <v>7</v>
      </c>
      <c r="C5033" s="1" t="s">
        <v>5730</v>
      </c>
      <c r="F5033" s="1" t="s">
        <v>27952</v>
      </c>
      <c r="G5033" s="1" t="s">
        <v>9297</v>
      </c>
      <c r="H5033" s="1" t="s">
        <v>11168</v>
      </c>
      <c r="I5033" s="1">
        <v>2009.0</v>
      </c>
      <c r="J5033" s="1" t="s">
        <v>8493</v>
      </c>
      <c r="K5033" s="1" t="s">
        <v>536</v>
      </c>
      <c r="L5033" s="1" t="s">
        <v>8717</v>
      </c>
      <c r="M5033" s="1" t="s">
        <v>27953</v>
      </c>
    </row>
    <row r="5034">
      <c r="A5034" s="1" t="s">
        <v>27954</v>
      </c>
      <c r="B5034" s="1" t="s">
        <v>6</v>
      </c>
      <c r="C5034" s="1" t="s">
        <v>5731</v>
      </c>
      <c r="D5034" s="1"/>
      <c r="E5034" s="1" t="s">
        <v>18021</v>
      </c>
      <c r="F5034" s="1" t="s">
        <v>27955</v>
      </c>
      <c r="G5034" s="1" t="s">
        <v>27956</v>
      </c>
      <c r="H5034" s="1" t="s">
        <v>12445</v>
      </c>
      <c r="I5034" s="1">
        <v>2015.0</v>
      </c>
      <c r="J5034" s="1" t="s">
        <v>8515</v>
      </c>
      <c r="K5034" s="1" t="s">
        <v>565</v>
      </c>
      <c r="L5034" s="1" t="s">
        <v>8522</v>
      </c>
      <c r="M5034" s="1" t="s">
        <v>27957</v>
      </c>
    </row>
    <row r="5035">
      <c r="A5035" s="1" t="s">
        <v>27958</v>
      </c>
      <c r="B5035" s="1" t="s">
        <v>7</v>
      </c>
      <c r="C5035" s="1" t="s">
        <v>5732</v>
      </c>
      <c r="F5035" s="1" t="s">
        <v>27959</v>
      </c>
      <c r="G5035" s="1" t="s">
        <v>27960</v>
      </c>
      <c r="H5035" s="1" t="s">
        <v>19164</v>
      </c>
      <c r="I5035" s="1">
        <v>2018.0</v>
      </c>
      <c r="J5035" s="1" t="s">
        <v>8493</v>
      </c>
      <c r="K5035" s="1" t="s">
        <v>526</v>
      </c>
      <c r="L5035" s="1" t="s">
        <v>10635</v>
      </c>
      <c r="M5035" s="1" t="s">
        <v>27961</v>
      </c>
    </row>
    <row r="5036">
      <c r="A5036" s="1" t="s">
        <v>27962</v>
      </c>
      <c r="B5036" s="1" t="s">
        <v>7</v>
      </c>
      <c r="C5036" s="1" t="s">
        <v>5733</v>
      </c>
      <c r="F5036" s="1" t="s">
        <v>27963</v>
      </c>
      <c r="G5036" s="1" t="s">
        <v>10478</v>
      </c>
      <c r="H5036" s="1" t="s">
        <v>10550</v>
      </c>
      <c r="I5036" s="1">
        <v>2020.0</v>
      </c>
      <c r="J5036" s="1" t="s">
        <v>8493</v>
      </c>
      <c r="K5036" s="1" t="s">
        <v>536</v>
      </c>
      <c r="L5036" s="1" t="s">
        <v>11889</v>
      </c>
      <c r="M5036" s="1" t="s">
        <v>27964</v>
      </c>
    </row>
    <row r="5037">
      <c r="A5037" s="1" t="s">
        <v>27965</v>
      </c>
      <c r="B5037" s="1" t="s">
        <v>7</v>
      </c>
      <c r="C5037" s="1" t="s">
        <v>5734</v>
      </c>
      <c r="H5037" s="1" t="s">
        <v>8991</v>
      </c>
      <c r="I5037" s="1">
        <v>2017.0</v>
      </c>
      <c r="J5037" s="1" t="s">
        <v>8493</v>
      </c>
      <c r="K5037" s="1" t="s">
        <v>536</v>
      </c>
      <c r="L5037" s="1" t="s">
        <v>14263</v>
      </c>
      <c r="M5037" s="1" t="s">
        <v>27966</v>
      </c>
    </row>
    <row r="5038">
      <c r="A5038" s="1" t="s">
        <v>27967</v>
      </c>
      <c r="B5038" s="1" t="s">
        <v>7</v>
      </c>
      <c r="C5038" s="1" t="s">
        <v>5735</v>
      </c>
      <c r="F5038" s="1" t="s">
        <v>27968</v>
      </c>
      <c r="H5038" s="1" t="s">
        <v>16402</v>
      </c>
      <c r="I5038" s="1">
        <v>2018.0</v>
      </c>
      <c r="J5038" s="1" t="s">
        <v>8547</v>
      </c>
      <c r="K5038" s="1" t="s">
        <v>536</v>
      </c>
      <c r="L5038" s="1" t="s">
        <v>9526</v>
      </c>
      <c r="M5038" s="1" t="s">
        <v>27969</v>
      </c>
    </row>
    <row r="5039">
      <c r="A5039" s="1" t="s">
        <v>27970</v>
      </c>
      <c r="B5039" s="1" t="s">
        <v>7</v>
      </c>
      <c r="C5039" s="1" t="s">
        <v>5736</v>
      </c>
      <c r="F5039" s="1" t="s">
        <v>27971</v>
      </c>
      <c r="G5039" s="1" t="s">
        <v>8513</v>
      </c>
      <c r="H5039" s="1" t="s">
        <v>8846</v>
      </c>
      <c r="I5039" s="1">
        <v>2020.0</v>
      </c>
      <c r="J5039" s="1" t="s">
        <v>8547</v>
      </c>
      <c r="K5039" s="1" t="s">
        <v>1044</v>
      </c>
      <c r="L5039" s="1" t="s">
        <v>8650</v>
      </c>
      <c r="M5039" s="1" t="s">
        <v>27972</v>
      </c>
    </row>
    <row r="5040">
      <c r="A5040" s="1" t="s">
        <v>27973</v>
      </c>
      <c r="B5040" s="1" t="s">
        <v>7</v>
      </c>
      <c r="C5040" s="1" t="s">
        <v>5737</v>
      </c>
      <c r="F5040" s="1" t="s">
        <v>27974</v>
      </c>
      <c r="G5040" s="1" t="s">
        <v>10246</v>
      </c>
      <c r="H5040" s="1" t="s">
        <v>8540</v>
      </c>
      <c r="I5040" s="1">
        <v>2019.0</v>
      </c>
      <c r="J5040" s="1" t="s">
        <v>8547</v>
      </c>
      <c r="K5040" s="1" t="s">
        <v>536</v>
      </c>
      <c r="L5040" s="1" t="s">
        <v>9631</v>
      </c>
      <c r="M5040" s="1" t="s">
        <v>27975</v>
      </c>
    </row>
    <row r="5041">
      <c r="A5041" s="1" t="s">
        <v>27976</v>
      </c>
      <c r="B5041" s="1" t="s">
        <v>6</v>
      </c>
      <c r="C5041" s="1" t="s">
        <v>5738</v>
      </c>
      <c r="D5041" s="1"/>
      <c r="E5041" s="1" t="s">
        <v>27977</v>
      </c>
      <c r="F5041" s="1" t="s">
        <v>27978</v>
      </c>
      <c r="G5041" s="1" t="s">
        <v>16998</v>
      </c>
      <c r="H5041" s="1" t="s">
        <v>12689</v>
      </c>
      <c r="I5041" s="1">
        <v>2018.0</v>
      </c>
      <c r="J5041" s="1" t="s">
        <v>8493</v>
      </c>
      <c r="K5041" s="1" t="s">
        <v>591</v>
      </c>
      <c r="L5041" s="1" t="s">
        <v>8620</v>
      </c>
      <c r="M5041" s="1" t="s">
        <v>27979</v>
      </c>
    </row>
    <row r="5042">
      <c r="A5042" s="1" t="s">
        <v>27980</v>
      </c>
      <c r="B5042" s="1" t="s">
        <v>7</v>
      </c>
      <c r="C5042" s="1" t="s">
        <v>5739</v>
      </c>
      <c r="F5042" s="1" t="s">
        <v>27981</v>
      </c>
      <c r="G5042" s="1" t="s">
        <v>13171</v>
      </c>
      <c r="H5042" s="1" t="s">
        <v>10456</v>
      </c>
      <c r="I5042" s="1">
        <v>2019.0</v>
      </c>
      <c r="J5042" s="1" t="s">
        <v>8493</v>
      </c>
      <c r="K5042" s="1" t="s">
        <v>536</v>
      </c>
      <c r="L5042" s="1" t="s">
        <v>8565</v>
      </c>
      <c r="M5042" s="1" t="s">
        <v>27982</v>
      </c>
    </row>
    <row r="5043">
      <c r="A5043" s="1" t="s">
        <v>27983</v>
      </c>
      <c r="B5043" s="1" t="s">
        <v>6</v>
      </c>
      <c r="C5043" s="1" t="s">
        <v>5740</v>
      </c>
      <c r="D5043" s="1"/>
      <c r="E5043" s="1" t="s">
        <v>27984</v>
      </c>
      <c r="F5043" s="1" t="s">
        <v>27985</v>
      </c>
      <c r="G5043" s="1" t="s">
        <v>8513</v>
      </c>
      <c r="H5043" s="1" t="s">
        <v>9703</v>
      </c>
      <c r="I5043" s="1">
        <v>1988.0</v>
      </c>
      <c r="J5043" s="1" t="s">
        <v>8613</v>
      </c>
      <c r="K5043" s="1" t="s">
        <v>528</v>
      </c>
      <c r="L5043" s="1" t="s">
        <v>9990</v>
      </c>
      <c r="M5043" s="1" t="s">
        <v>27986</v>
      </c>
    </row>
    <row r="5044">
      <c r="A5044" s="1" t="s">
        <v>27987</v>
      </c>
      <c r="B5044" s="1" t="s">
        <v>6</v>
      </c>
      <c r="C5044" s="1" t="s">
        <v>5741</v>
      </c>
      <c r="D5044" s="1"/>
      <c r="E5044" s="1" t="s">
        <v>17938</v>
      </c>
      <c r="F5044" s="1" t="s">
        <v>27988</v>
      </c>
      <c r="G5044" s="1" t="s">
        <v>9232</v>
      </c>
      <c r="H5044" s="1" t="s">
        <v>9012</v>
      </c>
      <c r="I5044" s="1">
        <v>1990.0</v>
      </c>
      <c r="J5044" s="1" t="s">
        <v>8515</v>
      </c>
      <c r="K5044" s="1" t="s">
        <v>696</v>
      </c>
      <c r="L5044" s="1" t="s">
        <v>8783</v>
      </c>
      <c r="M5044" s="1" t="s">
        <v>27989</v>
      </c>
    </row>
    <row r="5045">
      <c r="A5045" s="1" t="s">
        <v>27990</v>
      </c>
      <c r="B5045" s="1" t="s">
        <v>6</v>
      </c>
      <c r="C5045" s="1" t="s">
        <v>5742</v>
      </c>
      <c r="D5045" s="1"/>
      <c r="E5045" s="1" t="s">
        <v>27991</v>
      </c>
      <c r="F5045" s="1" t="s">
        <v>27992</v>
      </c>
      <c r="G5045" s="1" t="s">
        <v>8513</v>
      </c>
      <c r="H5045" s="1" t="s">
        <v>12044</v>
      </c>
      <c r="I5045" s="1">
        <v>2018.0</v>
      </c>
      <c r="J5045" s="1" t="s">
        <v>8493</v>
      </c>
      <c r="K5045" s="1" t="s">
        <v>559</v>
      </c>
      <c r="L5045" s="1" t="s">
        <v>8928</v>
      </c>
      <c r="M5045" s="1" t="s">
        <v>27993</v>
      </c>
    </row>
    <row r="5046">
      <c r="A5046" s="1" t="s">
        <v>27994</v>
      </c>
      <c r="B5046" s="1" t="s">
        <v>7</v>
      </c>
      <c r="C5046" s="1" t="s">
        <v>5743</v>
      </c>
      <c r="H5046" s="1" t="s">
        <v>12391</v>
      </c>
      <c r="I5046" s="1">
        <v>2017.0</v>
      </c>
      <c r="J5046" s="1" t="s">
        <v>8807</v>
      </c>
      <c r="K5046" s="1" t="s">
        <v>536</v>
      </c>
      <c r="L5046" s="1" t="s">
        <v>9093</v>
      </c>
      <c r="M5046" s="1" t="s">
        <v>27995</v>
      </c>
    </row>
    <row r="5047">
      <c r="A5047" s="1" t="s">
        <v>27996</v>
      </c>
      <c r="B5047" s="1" t="s">
        <v>6</v>
      </c>
      <c r="C5047" s="1" t="s">
        <v>5744</v>
      </c>
      <c r="D5047" s="1"/>
      <c r="E5047" s="1" t="s">
        <v>27997</v>
      </c>
      <c r="F5047" s="1" t="s">
        <v>27998</v>
      </c>
      <c r="G5047" s="1" t="s">
        <v>8545</v>
      </c>
      <c r="H5047" s="1" t="s">
        <v>9655</v>
      </c>
      <c r="I5047" s="1">
        <v>2019.0</v>
      </c>
      <c r="J5047" s="1" t="s">
        <v>8547</v>
      </c>
      <c r="K5047" s="1" t="s">
        <v>1410</v>
      </c>
      <c r="L5047" s="1" t="s">
        <v>10323</v>
      </c>
      <c r="M5047" s="1" t="s">
        <v>27999</v>
      </c>
    </row>
    <row r="5048">
      <c r="A5048" s="1" t="s">
        <v>28000</v>
      </c>
      <c r="B5048" s="1" t="s">
        <v>6</v>
      </c>
      <c r="C5048" s="1" t="s">
        <v>5745</v>
      </c>
      <c r="D5048" s="1"/>
      <c r="E5048" s="1" t="s">
        <v>28001</v>
      </c>
      <c r="F5048" s="1" t="s">
        <v>28002</v>
      </c>
      <c r="G5048" s="1" t="s">
        <v>8513</v>
      </c>
      <c r="H5048" s="1" t="s">
        <v>12097</v>
      </c>
      <c r="I5048" s="1">
        <v>2008.0</v>
      </c>
      <c r="J5048" s="1" t="s">
        <v>9260</v>
      </c>
      <c r="K5048" s="1" t="s">
        <v>803</v>
      </c>
      <c r="L5048" s="1" t="s">
        <v>9104</v>
      </c>
      <c r="M5048" s="1" t="s">
        <v>28003</v>
      </c>
    </row>
    <row r="5049">
      <c r="A5049" s="1" t="s">
        <v>28004</v>
      </c>
      <c r="B5049" s="1" t="s">
        <v>6</v>
      </c>
      <c r="C5049" s="1" t="s">
        <v>5746</v>
      </c>
      <c r="D5049" s="1"/>
      <c r="E5049" s="1" t="s">
        <v>9881</v>
      </c>
      <c r="F5049" s="1" t="s">
        <v>28005</v>
      </c>
      <c r="G5049" s="1" t="s">
        <v>8545</v>
      </c>
      <c r="H5049" s="1" t="s">
        <v>9220</v>
      </c>
      <c r="I5049" s="1">
        <v>2010.0</v>
      </c>
      <c r="J5049" s="1" t="s">
        <v>8547</v>
      </c>
      <c r="K5049" s="1" t="s">
        <v>993</v>
      </c>
      <c r="L5049" s="1" t="s">
        <v>8590</v>
      </c>
      <c r="M5049" s="1" t="s">
        <v>28006</v>
      </c>
    </row>
    <row r="5050">
      <c r="A5050" s="1" t="s">
        <v>28007</v>
      </c>
      <c r="B5050" s="1" t="s">
        <v>6</v>
      </c>
      <c r="C5050" s="1" t="s">
        <v>5747</v>
      </c>
      <c r="D5050" s="1"/>
      <c r="E5050" s="1" t="s">
        <v>28008</v>
      </c>
      <c r="F5050" s="1" t="s">
        <v>28009</v>
      </c>
      <c r="G5050" s="1" t="s">
        <v>8545</v>
      </c>
      <c r="H5050" s="1" t="s">
        <v>18355</v>
      </c>
      <c r="I5050" s="1">
        <v>2020.0</v>
      </c>
      <c r="J5050" s="1" t="s">
        <v>8493</v>
      </c>
      <c r="K5050" s="1" t="s">
        <v>869</v>
      </c>
      <c r="L5050" s="1" t="s">
        <v>8590</v>
      </c>
      <c r="M5050" s="1" t="s">
        <v>28010</v>
      </c>
    </row>
    <row r="5051">
      <c r="A5051" s="1" t="s">
        <v>28011</v>
      </c>
      <c r="B5051" s="1" t="s">
        <v>7</v>
      </c>
      <c r="C5051" s="1" t="s">
        <v>5748</v>
      </c>
      <c r="F5051" s="1" t="s">
        <v>28012</v>
      </c>
      <c r="H5051" s="1" t="s">
        <v>9891</v>
      </c>
      <c r="I5051" s="1">
        <v>2012.0</v>
      </c>
      <c r="J5051" s="1" t="s">
        <v>8547</v>
      </c>
      <c r="K5051" s="1" t="s">
        <v>536</v>
      </c>
      <c r="L5051" s="1" t="s">
        <v>8788</v>
      </c>
      <c r="M5051" s="1" t="s">
        <v>28013</v>
      </c>
    </row>
    <row r="5052">
      <c r="A5052" s="1" t="s">
        <v>28014</v>
      </c>
      <c r="B5052" s="1" t="s">
        <v>7</v>
      </c>
      <c r="C5052" s="1" t="s">
        <v>5749</v>
      </c>
      <c r="F5052" s="1" t="s">
        <v>28015</v>
      </c>
      <c r="G5052" s="1" t="s">
        <v>8777</v>
      </c>
      <c r="H5052" s="1" t="s">
        <v>10431</v>
      </c>
      <c r="I5052" s="1">
        <v>2018.0</v>
      </c>
      <c r="J5052" s="1" t="s">
        <v>9076</v>
      </c>
      <c r="K5052" s="1" t="s">
        <v>536</v>
      </c>
      <c r="L5052" s="1" t="s">
        <v>10380</v>
      </c>
      <c r="M5052" s="1" t="s">
        <v>28016</v>
      </c>
    </row>
    <row r="5053">
      <c r="A5053" s="1" t="s">
        <v>28017</v>
      </c>
      <c r="B5053" s="1" t="s">
        <v>6</v>
      </c>
      <c r="C5053" s="1" t="s">
        <v>5750</v>
      </c>
      <c r="D5053" s="1"/>
      <c r="E5053" s="1" t="s">
        <v>25296</v>
      </c>
      <c r="F5053" s="1" t="s">
        <v>28018</v>
      </c>
      <c r="G5053" s="1" t="s">
        <v>10496</v>
      </c>
      <c r="H5053" s="1" t="s">
        <v>14755</v>
      </c>
      <c r="I5053" s="1">
        <v>2004.0</v>
      </c>
      <c r="J5053" s="1" t="s">
        <v>8613</v>
      </c>
      <c r="K5053" s="1" t="s">
        <v>750</v>
      </c>
      <c r="L5053" s="1" t="s">
        <v>8620</v>
      </c>
      <c r="M5053" s="1" t="s">
        <v>28019</v>
      </c>
    </row>
    <row r="5054">
      <c r="A5054" s="1" t="s">
        <v>28020</v>
      </c>
      <c r="B5054" s="1" t="s">
        <v>6</v>
      </c>
      <c r="C5054" s="1" t="s">
        <v>5751</v>
      </c>
      <c r="D5054" s="1"/>
      <c r="E5054" s="1" t="s">
        <v>28021</v>
      </c>
      <c r="F5054" s="1" t="s">
        <v>28022</v>
      </c>
      <c r="G5054" s="1" t="s">
        <v>8545</v>
      </c>
      <c r="H5054" s="1" t="s">
        <v>8980</v>
      </c>
      <c r="I5054" s="1">
        <v>2008.0</v>
      </c>
      <c r="J5054" s="1" t="s">
        <v>8547</v>
      </c>
      <c r="K5054" s="1" t="s">
        <v>1787</v>
      </c>
      <c r="L5054" s="1" t="s">
        <v>11989</v>
      </c>
      <c r="M5054" s="1" t="s">
        <v>28023</v>
      </c>
    </row>
    <row r="5055">
      <c r="A5055" s="1" t="s">
        <v>28024</v>
      </c>
      <c r="B5055" s="1" t="s">
        <v>6</v>
      </c>
      <c r="C5055" s="1" t="s">
        <v>5752</v>
      </c>
      <c r="D5055" s="1"/>
      <c r="E5055" s="1" t="s">
        <v>10258</v>
      </c>
      <c r="F5055" s="1" t="s">
        <v>28025</v>
      </c>
      <c r="G5055" s="1" t="s">
        <v>8545</v>
      </c>
      <c r="H5055" s="1" t="s">
        <v>8980</v>
      </c>
      <c r="I5055" s="1">
        <v>2013.0</v>
      </c>
      <c r="J5055" s="1" t="s">
        <v>8547</v>
      </c>
      <c r="K5055" s="1" t="s">
        <v>1166</v>
      </c>
      <c r="L5055" s="1" t="s">
        <v>11989</v>
      </c>
      <c r="M5055" s="1" t="s">
        <v>28026</v>
      </c>
    </row>
    <row r="5056">
      <c r="A5056" s="1" t="s">
        <v>28027</v>
      </c>
      <c r="B5056" s="1" t="s">
        <v>6</v>
      </c>
      <c r="C5056" s="1" t="s">
        <v>5753</v>
      </c>
      <c r="D5056" s="1"/>
      <c r="E5056" s="1" t="s">
        <v>21908</v>
      </c>
      <c r="F5056" s="1" t="s">
        <v>28028</v>
      </c>
      <c r="G5056" s="1" t="s">
        <v>8513</v>
      </c>
      <c r="H5056" s="1" t="s">
        <v>10431</v>
      </c>
      <c r="I5056" s="1">
        <v>2009.0</v>
      </c>
      <c r="J5056" s="1" t="s">
        <v>9260</v>
      </c>
      <c r="K5056" s="1" t="s">
        <v>576</v>
      </c>
      <c r="L5056" s="1" t="s">
        <v>9272</v>
      </c>
      <c r="M5056" s="1" t="s">
        <v>28029</v>
      </c>
    </row>
    <row r="5057">
      <c r="A5057" s="1" t="s">
        <v>28030</v>
      </c>
      <c r="B5057" s="1" t="s">
        <v>6</v>
      </c>
      <c r="C5057" s="1" t="s">
        <v>5754</v>
      </c>
      <c r="D5057" s="1"/>
      <c r="E5057" s="1" t="s">
        <v>21580</v>
      </c>
      <c r="F5057" s="1" t="s">
        <v>28031</v>
      </c>
      <c r="G5057" s="1" t="s">
        <v>8513</v>
      </c>
      <c r="H5057" s="1" t="s">
        <v>8589</v>
      </c>
      <c r="I5057" s="1">
        <v>2008.0</v>
      </c>
      <c r="J5057" s="1" t="s">
        <v>8507</v>
      </c>
      <c r="K5057" s="1" t="s">
        <v>634</v>
      </c>
      <c r="L5057" s="1" t="s">
        <v>8948</v>
      </c>
      <c r="M5057" s="1" t="s">
        <v>28032</v>
      </c>
    </row>
    <row r="5058">
      <c r="A5058" s="1" t="s">
        <v>28033</v>
      </c>
      <c r="B5058" s="1" t="s">
        <v>6</v>
      </c>
      <c r="C5058" s="1" t="s">
        <v>5755</v>
      </c>
      <c r="D5058" s="1"/>
      <c r="E5058" s="1" t="s">
        <v>28034</v>
      </c>
      <c r="G5058" s="1" t="s">
        <v>8491</v>
      </c>
      <c r="H5058" s="1" t="s">
        <v>23676</v>
      </c>
      <c r="I5058" s="1">
        <v>2013.0</v>
      </c>
      <c r="J5058" s="1" t="s">
        <v>8493</v>
      </c>
      <c r="K5058" s="1" t="s">
        <v>1134</v>
      </c>
      <c r="L5058" s="1" t="s">
        <v>8577</v>
      </c>
      <c r="M5058" s="1" t="s">
        <v>28035</v>
      </c>
    </row>
    <row r="5059">
      <c r="A5059" s="1" t="s">
        <v>28036</v>
      </c>
      <c r="B5059" s="1" t="s">
        <v>6</v>
      </c>
      <c r="C5059" s="1" t="s">
        <v>5756</v>
      </c>
      <c r="D5059" s="1"/>
      <c r="E5059" s="1" t="s">
        <v>28037</v>
      </c>
      <c r="F5059" s="1" t="s">
        <v>28038</v>
      </c>
      <c r="G5059" s="1" t="s">
        <v>8513</v>
      </c>
      <c r="H5059" s="1" t="s">
        <v>8576</v>
      </c>
      <c r="I5059" s="1">
        <v>2012.0</v>
      </c>
      <c r="J5059" s="1" t="s">
        <v>8680</v>
      </c>
      <c r="K5059" s="1" t="s">
        <v>580</v>
      </c>
      <c r="L5059" s="1" t="s">
        <v>9104</v>
      </c>
      <c r="M5059" s="1" t="s">
        <v>28039</v>
      </c>
    </row>
    <row r="5060">
      <c r="A5060" s="1" t="s">
        <v>28040</v>
      </c>
      <c r="B5060" s="1" t="s">
        <v>6</v>
      </c>
      <c r="C5060" s="1" t="s">
        <v>5757</v>
      </c>
      <c r="D5060" s="1"/>
      <c r="E5060" s="1" t="s">
        <v>28041</v>
      </c>
      <c r="F5060" s="1" t="s">
        <v>28042</v>
      </c>
      <c r="G5060" s="1" t="s">
        <v>8545</v>
      </c>
      <c r="H5060" s="1" t="s">
        <v>9442</v>
      </c>
      <c r="I5060" s="1">
        <v>2015.0</v>
      </c>
      <c r="J5060" s="1" t="s">
        <v>8613</v>
      </c>
      <c r="K5060" s="1" t="s">
        <v>681</v>
      </c>
      <c r="L5060" s="1" t="s">
        <v>8501</v>
      </c>
      <c r="M5060" s="1" t="s">
        <v>28043</v>
      </c>
    </row>
    <row r="5061">
      <c r="A5061" s="1" t="s">
        <v>28044</v>
      </c>
      <c r="B5061" s="1" t="s">
        <v>6</v>
      </c>
      <c r="C5061" s="1" t="s">
        <v>5758</v>
      </c>
      <c r="D5061" s="1"/>
      <c r="E5061" s="1" t="s">
        <v>28045</v>
      </c>
      <c r="F5061" s="1" t="s">
        <v>28046</v>
      </c>
      <c r="G5061" s="1" t="s">
        <v>8513</v>
      </c>
      <c r="H5061" s="1" t="s">
        <v>9567</v>
      </c>
      <c r="I5061" s="1">
        <v>2018.0</v>
      </c>
      <c r="J5061" s="1" t="s">
        <v>8547</v>
      </c>
      <c r="K5061" s="1" t="s">
        <v>546</v>
      </c>
      <c r="L5061" s="1" t="s">
        <v>8948</v>
      </c>
      <c r="M5061" s="1" t="s">
        <v>28047</v>
      </c>
    </row>
    <row r="5062">
      <c r="A5062" s="1" t="s">
        <v>28048</v>
      </c>
      <c r="B5062" s="1" t="s">
        <v>6</v>
      </c>
      <c r="C5062" s="1" t="s">
        <v>5759</v>
      </c>
      <c r="D5062" s="1"/>
      <c r="E5062" s="1" t="s">
        <v>28049</v>
      </c>
      <c r="F5062" s="1" t="s">
        <v>28050</v>
      </c>
      <c r="G5062" s="1" t="s">
        <v>8545</v>
      </c>
      <c r="H5062" s="1" t="s">
        <v>12959</v>
      </c>
      <c r="I5062" s="1">
        <v>2017.0</v>
      </c>
      <c r="J5062" s="1" t="s">
        <v>8547</v>
      </c>
      <c r="K5062" s="1" t="s">
        <v>544</v>
      </c>
      <c r="L5062" s="1" t="s">
        <v>8626</v>
      </c>
      <c r="M5062" s="1" t="s">
        <v>28051</v>
      </c>
    </row>
    <row r="5063">
      <c r="A5063" s="1" t="s">
        <v>28052</v>
      </c>
      <c r="B5063" s="1" t="s">
        <v>6</v>
      </c>
      <c r="C5063" s="1" t="s">
        <v>5760</v>
      </c>
      <c r="F5063" s="1" t="s">
        <v>28053</v>
      </c>
      <c r="H5063" s="1" t="s">
        <v>12136</v>
      </c>
      <c r="I5063" s="1">
        <v>2016.0</v>
      </c>
      <c r="J5063" s="1" t="s">
        <v>8493</v>
      </c>
      <c r="K5063" s="1" t="s">
        <v>1016</v>
      </c>
      <c r="L5063" s="1" t="s">
        <v>9641</v>
      </c>
      <c r="M5063" s="1" t="s">
        <v>28054</v>
      </c>
    </row>
    <row r="5064">
      <c r="A5064" s="1" t="s">
        <v>28055</v>
      </c>
      <c r="B5064" s="1" t="s">
        <v>6</v>
      </c>
      <c r="C5064" s="1" t="s">
        <v>5761</v>
      </c>
      <c r="F5064" s="1" t="s">
        <v>28056</v>
      </c>
      <c r="G5064" s="1" t="s">
        <v>8491</v>
      </c>
      <c r="H5064" s="1" t="s">
        <v>12044</v>
      </c>
      <c r="I5064" s="1">
        <v>2018.0</v>
      </c>
      <c r="J5064" s="1" t="s">
        <v>8493</v>
      </c>
      <c r="K5064" s="1" t="s">
        <v>929</v>
      </c>
      <c r="L5064" s="1" t="s">
        <v>9641</v>
      </c>
      <c r="M5064" s="1" t="s">
        <v>28057</v>
      </c>
    </row>
    <row r="5065">
      <c r="A5065" s="1" t="s">
        <v>28058</v>
      </c>
      <c r="B5065" s="1" t="s">
        <v>6</v>
      </c>
      <c r="C5065" s="1" t="s">
        <v>422</v>
      </c>
      <c r="D5065" s="1"/>
      <c r="E5065" s="1" t="s">
        <v>10429</v>
      </c>
      <c r="F5065" s="1" t="s">
        <v>28059</v>
      </c>
      <c r="G5065" s="1" t="s">
        <v>8513</v>
      </c>
      <c r="H5065" s="1" t="s">
        <v>9060</v>
      </c>
      <c r="I5065" s="1">
        <v>1980.0</v>
      </c>
      <c r="J5065" s="1" t="s">
        <v>8507</v>
      </c>
      <c r="K5065" s="1" t="s">
        <v>710</v>
      </c>
      <c r="L5065" s="1" t="s">
        <v>28060</v>
      </c>
      <c r="M5065" s="1" t="s">
        <v>28061</v>
      </c>
    </row>
    <row r="5066">
      <c r="A5066" s="1" t="s">
        <v>28062</v>
      </c>
      <c r="B5066" s="1" t="s">
        <v>6</v>
      </c>
      <c r="C5066" s="1" t="s">
        <v>5762</v>
      </c>
      <c r="D5066" s="1"/>
      <c r="E5066" s="1" t="s">
        <v>28063</v>
      </c>
      <c r="F5066" s="1" t="s">
        <v>28064</v>
      </c>
      <c r="G5066" s="1" t="s">
        <v>8545</v>
      </c>
      <c r="H5066" s="1" t="s">
        <v>11700</v>
      </c>
      <c r="I5066" s="1">
        <v>2011.0</v>
      </c>
      <c r="J5066" s="1" t="s">
        <v>8493</v>
      </c>
      <c r="K5066" s="1" t="s">
        <v>528</v>
      </c>
      <c r="L5066" s="1" t="s">
        <v>8508</v>
      </c>
      <c r="M5066" s="1" t="s">
        <v>28065</v>
      </c>
    </row>
    <row r="5067">
      <c r="A5067" s="1" t="s">
        <v>28066</v>
      </c>
      <c r="B5067" s="1" t="s">
        <v>6</v>
      </c>
      <c r="C5067" s="1" t="s">
        <v>5763</v>
      </c>
      <c r="D5067" s="1"/>
      <c r="E5067" s="1" t="s">
        <v>28067</v>
      </c>
      <c r="F5067" s="1" t="s">
        <v>28068</v>
      </c>
      <c r="G5067" s="1" t="s">
        <v>8545</v>
      </c>
      <c r="H5067" s="1" t="s">
        <v>11700</v>
      </c>
      <c r="I5067" s="1">
        <v>2014.0</v>
      </c>
      <c r="J5067" s="1" t="s">
        <v>8493</v>
      </c>
      <c r="K5067" s="1" t="s">
        <v>634</v>
      </c>
      <c r="L5067" s="1" t="s">
        <v>8508</v>
      </c>
      <c r="M5067" s="1" t="s">
        <v>28069</v>
      </c>
    </row>
    <row r="5068">
      <c r="A5068" s="1" t="s">
        <v>28070</v>
      </c>
      <c r="B5068" s="1" t="s">
        <v>7</v>
      </c>
      <c r="C5068" s="1" t="s">
        <v>5764</v>
      </c>
      <c r="F5068" s="1" t="s">
        <v>28071</v>
      </c>
      <c r="G5068" s="1" t="s">
        <v>28072</v>
      </c>
      <c r="H5068" s="1" t="s">
        <v>9071</v>
      </c>
      <c r="I5068" s="1">
        <v>2020.0</v>
      </c>
      <c r="J5068" s="1" t="s">
        <v>8493</v>
      </c>
      <c r="K5068" s="1" t="s">
        <v>536</v>
      </c>
      <c r="L5068" s="1" t="s">
        <v>11889</v>
      </c>
      <c r="M5068" s="1" t="s">
        <v>28073</v>
      </c>
    </row>
    <row r="5069">
      <c r="A5069" s="1" t="s">
        <v>28074</v>
      </c>
      <c r="B5069" s="1" t="s">
        <v>6</v>
      </c>
      <c r="C5069" s="1" t="s">
        <v>5765</v>
      </c>
      <c r="D5069" s="1"/>
      <c r="E5069" s="1" t="s">
        <v>28075</v>
      </c>
      <c r="F5069" s="1" t="s">
        <v>28076</v>
      </c>
      <c r="G5069" s="1" t="s">
        <v>8545</v>
      </c>
      <c r="H5069" s="1" t="s">
        <v>8965</v>
      </c>
      <c r="I5069" s="1">
        <v>2015.0</v>
      </c>
      <c r="J5069" s="1" t="s">
        <v>8547</v>
      </c>
      <c r="K5069" s="1" t="s">
        <v>567</v>
      </c>
      <c r="L5069" s="1" t="s">
        <v>8501</v>
      </c>
      <c r="M5069" s="1" t="s">
        <v>28077</v>
      </c>
    </row>
    <row r="5070">
      <c r="A5070" s="1" t="s">
        <v>28078</v>
      </c>
      <c r="B5070" s="1" t="s">
        <v>6</v>
      </c>
      <c r="C5070" s="1" t="s">
        <v>5766</v>
      </c>
      <c r="D5070" s="1"/>
      <c r="E5070" s="1" t="s">
        <v>28079</v>
      </c>
      <c r="G5070" s="1" t="s">
        <v>8513</v>
      </c>
      <c r="H5070" s="1" t="s">
        <v>11261</v>
      </c>
      <c r="I5070" s="1">
        <v>2015.0</v>
      </c>
      <c r="J5070" s="1" t="s">
        <v>8645</v>
      </c>
      <c r="K5070" s="1" t="s">
        <v>528</v>
      </c>
      <c r="L5070" s="1" t="s">
        <v>8646</v>
      </c>
      <c r="M5070" s="1" t="s">
        <v>28080</v>
      </c>
    </row>
    <row r="5071">
      <c r="A5071" s="1" t="s">
        <v>28081</v>
      </c>
      <c r="B5071" s="1" t="s">
        <v>6</v>
      </c>
      <c r="C5071" s="1" t="s">
        <v>5767</v>
      </c>
      <c r="D5071" s="1"/>
      <c r="E5071" s="1" t="s">
        <v>28082</v>
      </c>
      <c r="F5071" s="1" t="s">
        <v>28083</v>
      </c>
      <c r="G5071" s="1" t="s">
        <v>9530</v>
      </c>
      <c r="H5071" s="1" t="s">
        <v>19628</v>
      </c>
      <c r="I5071" s="1">
        <v>2016.0</v>
      </c>
      <c r="J5071" s="1" t="s">
        <v>8547</v>
      </c>
      <c r="K5071" s="1" t="s">
        <v>559</v>
      </c>
      <c r="L5071" s="1" t="s">
        <v>8992</v>
      </c>
      <c r="M5071" s="1" t="s">
        <v>28084</v>
      </c>
    </row>
    <row r="5072">
      <c r="A5072" s="1" t="s">
        <v>28085</v>
      </c>
      <c r="B5072" s="1" t="s">
        <v>6</v>
      </c>
      <c r="C5072" s="1" t="s">
        <v>5768</v>
      </c>
      <c r="D5072" s="1"/>
      <c r="E5072" s="1" t="s">
        <v>28086</v>
      </c>
      <c r="F5072" s="1" t="s">
        <v>28087</v>
      </c>
      <c r="G5072" s="1" t="s">
        <v>8513</v>
      </c>
      <c r="H5072" s="1" t="s">
        <v>10431</v>
      </c>
      <c r="I5072" s="1">
        <v>1988.0</v>
      </c>
      <c r="J5072" s="1" t="s">
        <v>8507</v>
      </c>
      <c r="K5072" s="1" t="s">
        <v>1204</v>
      </c>
      <c r="L5072" s="1" t="s">
        <v>13983</v>
      </c>
      <c r="M5072" s="1" t="s">
        <v>28088</v>
      </c>
    </row>
    <row r="5073">
      <c r="A5073" s="1" t="s">
        <v>28089</v>
      </c>
      <c r="B5073" s="1" t="s">
        <v>6</v>
      </c>
      <c r="C5073" s="1" t="s">
        <v>5769</v>
      </c>
      <c r="D5073" s="1"/>
      <c r="E5073" s="1" t="s">
        <v>28090</v>
      </c>
      <c r="F5073" s="1" t="s">
        <v>28091</v>
      </c>
      <c r="G5073" s="1" t="s">
        <v>8545</v>
      </c>
      <c r="H5073" s="1" t="s">
        <v>13115</v>
      </c>
      <c r="I5073" s="1">
        <v>2018.0</v>
      </c>
      <c r="J5073" s="1" t="s">
        <v>8547</v>
      </c>
      <c r="K5073" s="1" t="s">
        <v>540</v>
      </c>
      <c r="L5073" s="1" t="s">
        <v>11530</v>
      </c>
      <c r="M5073" s="1" t="s">
        <v>28092</v>
      </c>
    </row>
    <row r="5074">
      <c r="A5074" s="1" t="s">
        <v>28093</v>
      </c>
      <c r="B5074" s="1" t="s">
        <v>7</v>
      </c>
      <c r="C5074" s="1" t="s">
        <v>5770</v>
      </c>
      <c r="F5074" s="1" t="s">
        <v>28094</v>
      </c>
      <c r="G5074" s="1" t="s">
        <v>28095</v>
      </c>
      <c r="H5074" s="1" t="s">
        <v>9017</v>
      </c>
      <c r="I5074" s="1">
        <v>2016.0</v>
      </c>
      <c r="J5074" s="1" t="s">
        <v>8807</v>
      </c>
      <c r="K5074" s="1" t="s">
        <v>536</v>
      </c>
      <c r="L5074" s="1" t="s">
        <v>9093</v>
      </c>
      <c r="M5074" s="1" t="s">
        <v>28096</v>
      </c>
    </row>
    <row r="5075">
      <c r="A5075" s="1" t="s">
        <v>28097</v>
      </c>
      <c r="B5075" s="1" t="s">
        <v>6</v>
      </c>
      <c r="C5075" s="1" t="s">
        <v>5771</v>
      </c>
      <c r="D5075" s="1"/>
      <c r="E5075" s="1" t="s">
        <v>28098</v>
      </c>
      <c r="F5075" s="1" t="s">
        <v>28099</v>
      </c>
      <c r="G5075" s="1" t="s">
        <v>8513</v>
      </c>
      <c r="H5075" s="1" t="s">
        <v>8701</v>
      </c>
      <c r="I5075" s="1">
        <v>2016.0</v>
      </c>
      <c r="J5075" s="1" t="s">
        <v>8493</v>
      </c>
      <c r="K5075" s="1" t="s">
        <v>673</v>
      </c>
      <c r="L5075" s="1" t="s">
        <v>8607</v>
      </c>
      <c r="M5075" s="1" t="s">
        <v>28100</v>
      </c>
    </row>
    <row r="5076">
      <c r="A5076" s="1" t="s">
        <v>28101</v>
      </c>
      <c r="B5076" s="1" t="s">
        <v>7</v>
      </c>
      <c r="C5076" s="1" t="s">
        <v>5772</v>
      </c>
      <c r="F5076" s="1" t="s">
        <v>28102</v>
      </c>
      <c r="G5076" s="1" t="s">
        <v>8513</v>
      </c>
      <c r="H5076" s="1" t="s">
        <v>9620</v>
      </c>
      <c r="I5076" s="1">
        <v>2019.0</v>
      </c>
      <c r="J5076" s="1" t="s">
        <v>8613</v>
      </c>
      <c r="K5076" s="1" t="s">
        <v>536</v>
      </c>
      <c r="L5076" s="1" t="s">
        <v>28103</v>
      </c>
      <c r="M5076" s="1" t="s">
        <v>28104</v>
      </c>
    </row>
    <row r="5077">
      <c r="A5077" s="1" t="s">
        <v>28105</v>
      </c>
      <c r="B5077" s="1" t="s">
        <v>6</v>
      </c>
      <c r="C5077" s="1" t="s">
        <v>5773</v>
      </c>
      <c r="D5077" s="1"/>
      <c r="E5077" s="1" t="s">
        <v>9258</v>
      </c>
      <c r="F5077" s="1" t="s">
        <v>28106</v>
      </c>
      <c r="G5077" s="1" t="s">
        <v>9223</v>
      </c>
      <c r="H5077" s="1" t="s">
        <v>9698</v>
      </c>
      <c r="I5077" s="1">
        <v>2016.0</v>
      </c>
      <c r="J5077" s="1" t="s">
        <v>8807</v>
      </c>
      <c r="K5077" s="1" t="s">
        <v>597</v>
      </c>
      <c r="L5077" s="1" t="s">
        <v>9261</v>
      </c>
      <c r="M5077" s="1" t="s">
        <v>28107</v>
      </c>
    </row>
    <row r="5078">
      <c r="A5078" s="1" t="s">
        <v>28108</v>
      </c>
      <c r="B5078" s="1" t="s">
        <v>6</v>
      </c>
      <c r="C5078" s="1" t="s">
        <v>5774</v>
      </c>
      <c r="D5078" s="1"/>
      <c r="E5078" s="1" t="s">
        <v>28109</v>
      </c>
      <c r="F5078" s="1" t="s">
        <v>28110</v>
      </c>
      <c r="G5078" s="1" t="s">
        <v>23184</v>
      </c>
      <c r="H5078" s="1" t="s">
        <v>13739</v>
      </c>
      <c r="I5078" s="1">
        <v>2002.0</v>
      </c>
      <c r="J5078" s="1" t="s">
        <v>8507</v>
      </c>
      <c r="K5078" s="1" t="s">
        <v>894</v>
      </c>
      <c r="L5078" s="1" t="s">
        <v>9180</v>
      </c>
      <c r="M5078" s="1" t="s">
        <v>28111</v>
      </c>
    </row>
    <row r="5079">
      <c r="A5079" s="1" t="s">
        <v>28112</v>
      </c>
      <c r="B5079" s="1" t="s">
        <v>6</v>
      </c>
      <c r="C5079" s="1" t="s">
        <v>5775</v>
      </c>
      <c r="D5079" s="1"/>
      <c r="E5079" s="1" t="s">
        <v>12448</v>
      </c>
      <c r="F5079" s="1" t="s">
        <v>28113</v>
      </c>
      <c r="G5079" s="1" t="s">
        <v>8545</v>
      </c>
      <c r="H5079" s="1" t="s">
        <v>9493</v>
      </c>
      <c r="I5079" s="1">
        <v>1996.0</v>
      </c>
      <c r="J5079" s="1" t="s">
        <v>8547</v>
      </c>
      <c r="K5079" s="1" t="s">
        <v>1828</v>
      </c>
      <c r="L5079" s="1" t="s">
        <v>8681</v>
      </c>
      <c r="M5079" s="1" t="s">
        <v>28114</v>
      </c>
    </row>
    <row r="5080">
      <c r="A5080" s="1" t="s">
        <v>28115</v>
      </c>
      <c r="B5080" s="1" t="s">
        <v>6</v>
      </c>
      <c r="C5080" s="1" t="s">
        <v>5776</v>
      </c>
      <c r="D5080" s="1"/>
      <c r="E5080" s="1" t="s">
        <v>28116</v>
      </c>
      <c r="F5080" s="1" t="s">
        <v>28117</v>
      </c>
      <c r="G5080" s="1" t="s">
        <v>8545</v>
      </c>
      <c r="H5080" s="1" t="s">
        <v>9793</v>
      </c>
      <c r="I5080" s="1">
        <v>2014.0</v>
      </c>
      <c r="J5080" s="1" t="s">
        <v>8547</v>
      </c>
      <c r="K5080" s="1" t="s">
        <v>896</v>
      </c>
      <c r="L5080" s="1" t="s">
        <v>8590</v>
      </c>
      <c r="M5080" s="1" t="s">
        <v>28118</v>
      </c>
    </row>
    <row r="5081">
      <c r="A5081" s="1" t="s">
        <v>28119</v>
      </c>
      <c r="B5081" s="1" t="s">
        <v>7</v>
      </c>
      <c r="C5081" s="1" t="s">
        <v>5777</v>
      </c>
      <c r="G5081" s="1" t="s">
        <v>8545</v>
      </c>
      <c r="H5081" s="1" t="s">
        <v>13010</v>
      </c>
      <c r="I5081" s="1">
        <v>2014.0</v>
      </c>
      <c r="J5081" s="1" t="s">
        <v>8680</v>
      </c>
      <c r="K5081" s="1" t="s">
        <v>536</v>
      </c>
      <c r="L5081" s="1" t="s">
        <v>10118</v>
      </c>
      <c r="M5081" s="1" t="s">
        <v>28120</v>
      </c>
    </row>
    <row r="5082">
      <c r="A5082" s="1" t="s">
        <v>28121</v>
      </c>
      <c r="B5082" s="1" t="s">
        <v>6</v>
      </c>
      <c r="C5082" s="1" t="s">
        <v>5778</v>
      </c>
      <c r="D5082" s="1"/>
      <c r="E5082" s="1" t="s">
        <v>28122</v>
      </c>
      <c r="F5082" s="1" t="s">
        <v>28123</v>
      </c>
      <c r="G5082" s="1" t="s">
        <v>8545</v>
      </c>
      <c r="H5082" s="1" t="s">
        <v>8564</v>
      </c>
      <c r="I5082" s="1">
        <v>2018.0</v>
      </c>
      <c r="J5082" s="1" t="s">
        <v>8493</v>
      </c>
      <c r="K5082" s="1" t="s">
        <v>540</v>
      </c>
      <c r="L5082" s="1" t="s">
        <v>8709</v>
      </c>
      <c r="M5082" s="1" t="s">
        <v>28124</v>
      </c>
    </row>
    <row r="5083">
      <c r="A5083" s="1" t="s">
        <v>28125</v>
      </c>
      <c r="B5083" s="1" t="s">
        <v>6</v>
      </c>
      <c r="C5083" s="1" t="s">
        <v>5779</v>
      </c>
      <c r="D5083" s="1"/>
      <c r="E5083" s="1" t="s">
        <v>28126</v>
      </c>
      <c r="F5083" s="1" t="s">
        <v>28127</v>
      </c>
      <c r="G5083" s="1" t="s">
        <v>8545</v>
      </c>
      <c r="H5083" s="1" t="s">
        <v>9017</v>
      </c>
      <c r="I5083" s="1">
        <v>1974.0</v>
      </c>
      <c r="J5083" s="1" t="s">
        <v>8613</v>
      </c>
      <c r="K5083" s="1" t="s">
        <v>584</v>
      </c>
      <c r="L5083" s="1" t="s">
        <v>8607</v>
      </c>
      <c r="M5083" s="1" t="s">
        <v>28128</v>
      </c>
    </row>
    <row r="5084">
      <c r="A5084" s="1" t="s">
        <v>28129</v>
      </c>
      <c r="B5084" s="1" t="s">
        <v>7</v>
      </c>
      <c r="C5084" s="1" t="s">
        <v>5780</v>
      </c>
      <c r="F5084" s="1" t="s">
        <v>28130</v>
      </c>
      <c r="G5084" s="1" t="s">
        <v>9223</v>
      </c>
      <c r="H5084" s="1" t="s">
        <v>28131</v>
      </c>
      <c r="I5084" s="1">
        <v>2018.0</v>
      </c>
      <c r="J5084" s="1" t="s">
        <v>8493</v>
      </c>
      <c r="K5084" s="1" t="s">
        <v>1044</v>
      </c>
      <c r="L5084" s="1" t="s">
        <v>11103</v>
      </c>
      <c r="M5084" s="1" t="s">
        <v>28132</v>
      </c>
    </row>
    <row r="5085">
      <c r="A5085" s="1" t="s">
        <v>28133</v>
      </c>
      <c r="B5085" s="1" t="s">
        <v>6</v>
      </c>
      <c r="C5085" s="1" t="s">
        <v>5781</v>
      </c>
      <c r="D5085" s="1"/>
      <c r="E5085" s="1" t="s">
        <v>28134</v>
      </c>
      <c r="F5085" s="1" t="s">
        <v>28135</v>
      </c>
      <c r="G5085" s="1" t="s">
        <v>8545</v>
      </c>
      <c r="H5085" s="1" t="s">
        <v>10896</v>
      </c>
      <c r="I5085" s="1">
        <v>2019.0</v>
      </c>
      <c r="J5085" s="1" t="s">
        <v>8493</v>
      </c>
      <c r="K5085" s="1" t="s">
        <v>685</v>
      </c>
      <c r="L5085" s="1" t="s">
        <v>10081</v>
      </c>
      <c r="M5085" s="1" t="s">
        <v>28136</v>
      </c>
    </row>
    <row r="5086">
      <c r="A5086" s="1" t="s">
        <v>28137</v>
      </c>
      <c r="B5086" s="1" t="s">
        <v>6</v>
      </c>
      <c r="C5086" s="1" t="s">
        <v>5782</v>
      </c>
      <c r="D5086" s="1"/>
      <c r="E5086" s="1" t="s">
        <v>28138</v>
      </c>
      <c r="F5086" s="1" t="s">
        <v>28139</v>
      </c>
      <c r="G5086" s="1" t="s">
        <v>8513</v>
      </c>
      <c r="H5086" s="1" t="s">
        <v>28140</v>
      </c>
      <c r="I5086" s="1">
        <v>2018.0</v>
      </c>
      <c r="J5086" s="1" t="s">
        <v>9260</v>
      </c>
      <c r="K5086" s="1" t="s">
        <v>634</v>
      </c>
      <c r="L5086" s="1" t="s">
        <v>9104</v>
      </c>
      <c r="M5086" s="1" t="s">
        <v>28141</v>
      </c>
    </row>
    <row r="5087">
      <c r="A5087" s="1" t="s">
        <v>28142</v>
      </c>
      <c r="B5087" s="1" t="s">
        <v>6</v>
      </c>
      <c r="C5087" s="1" t="s">
        <v>5783</v>
      </c>
      <c r="D5087" s="1"/>
      <c r="E5087" s="1" t="s">
        <v>28143</v>
      </c>
      <c r="F5087" s="1" t="s">
        <v>28144</v>
      </c>
      <c r="G5087" s="1" t="s">
        <v>8513</v>
      </c>
      <c r="H5087" s="1" t="s">
        <v>28145</v>
      </c>
      <c r="I5087" s="1">
        <v>2015.0</v>
      </c>
      <c r="J5087" s="1" t="s">
        <v>8493</v>
      </c>
      <c r="K5087" s="1" t="s">
        <v>1011</v>
      </c>
      <c r="L5087" s="1" t="s">
        <v>9641</v>
      </c>
      <c r="M5087" s="1" t="s">
        <v>28146</v>
      </c>
    </row>
    <row r="5088">
      <c r="A5088" s="1" t="s">
        <v>28147</v>
      </c>
      <c r="B5088" s="1" t="s">
        <v>6</v>
      </c>
      <c r="C5088" s="1" t="s">
        <v>5784</v>
      </c>
      <c r="D5088" s="1"/>
      <c r="E5088" s="1" t="s">
        <v>9290</v>
      </c>
      <c r="F5088" s="1" t="s">
        <v>28144</v>
      </c>
      <c r="G5088" s="1" t="s">
        <v>8513</v>
      </c>
      <c r="H5088" s="1" t="s">
        <v>28148</v>
      </c>
      <c r="I5088" s="1">
        <v>2015.0</v>
      </c>
      <c r="J5088" s="1" t="s">
        <v>8493</v>
      </c>
      <c r="K5088" s="1" t="s">
        <v>681</v>
      </c>
      <c r="L5088" s="1" t="s">
        <v>9641</v>
      </c>
      <c r="M5088" s="1" t="s">
        <v>28149</v>
      </c>
    </row>
    <row r="5089">
      <c r="A5089" s="1" t="s">
        <v>28150</v>
      </c>
      <c r="B5089" s="1" t="s">
        <v>6</v>
      </c>
      <c r="C5089" s="1" t="s">
        <v>5785</v>
      </c>
      <c r="D5089" s="1"/>
      <c r="E5089" s="1" t="s">
        <v>28151</v>
      </c>
      <c r="F5089" s="1" t="s">
        <v>28152</v>
      </c>
      <c r="G5089" s="1" t="s">
        <v>8513</v>
      </c>
      <c r="H5089" s="1" t="s">
        <v>9162</v>
      </c>
      <c r="I5089" s="1">
        <v>2018.0</v>
      </c>
      <c r="J5089" s="1" t="s">
        <v>8547</v>
      </c>
      <c r="K5089" s="1" t="s">
        <v>2953</v>
      </c>
      <c r="L5089" s="1" t="s">
        <v>9038</v>
      </c>
      <c r="M5089" s="1" t="s">
        <v>28153</v>
      </c>
    </row>
    <row r="5090">
      <c r="A5090" s="1" t="s">
        <v>28154</v>
      </c>
      <c r="B5090" s="1" t="s">
        <v>6</v>
      </c>
      <c r="C5090" s="1" t="s">
        <v>5786</v>
      </c>
      <c r="D5090" s="1"/>
      <c r="E5090" s="1" t="s">
        <v>9863</v>
      </c>
      <c r="F5090" s="1" t="s">
        <v>28155</v>
      </c>
      <c r="G5090" s="1" t="s">
        <v>8545</v>
      </c>
      <c r="H5090" s="1" t="s">
        <v>14089</v>
      </c>
      <c r="I5090" s="1">
        <v>1995.0</v>
      </c>
      <c r="J5090" s="1" t="s">
        <v>8547</v>
      </c>
      <c r="K5090" s="1" t="s">
        <v>766</v>
      </c>
      <c r="L5090" s="1" t="s">
        <v>9892</v>
      </c>
      <c r="M5090" s="1" t="s">
        <v>28156</v>
      </c>
    </row>
    <row r="5091">
      <c r="A5091" s="1" t="s">
        <v>28157</v>
      </c>
      <c r="B5091" s="1" t="s">
        <v>6</v>
      </c>
      <c r="C5091" s="1" t="s">
        <v>5787</v>
      </c>
      <c r="D5091" s="1"/>
      <c r="E5091" s="1" t="s">
        <v>13059</v>
      </c>
      <c r="F5091" s="1" t="s">
        <v>28158</v>
      </c>
      <c r="G5091" s="1" t="s">
        <v>8545</v>
      </c>
      <c r="H5091" s="1" t="s">
        <v>9017</v>
      </c>
      <c r="I5091" s="1">
        <v>1985.0</v>
      </c>
      <c r="J5091" s="1" t="s">
        <v>8547</v>
      </c>
      <c r="K5091" s="1" t="s">
        <v>5788</v>
      </c>
      <c r="L5091" s="1" t="s">
        <v>10386</v>
      </c>
      <c r="M5091" s="1" t="s">
        <v>28159</v>
      </c>
    </row>
    <row r="5092">
      <c r="A5092" s="1" t="s">
        <v>28160</v>
      </c>
      <c r="B5092" s="1" t="s">
        <v>6</v>
      </c>
      <c r="C5092" s="1" t="s">
        <v>5789</v>
      </c>
      <c r="D5092" s="1"/>
      <c r="E5092" s="1" t="s">
        <v>12784</v>
      </c>
      <c r="F5092" s="1" t="s">
        <v>28161</v>
      </c>
      <c r="G5092" s="1" t="s">
        <v>8545</v>
      </c>
      <c r="H5092" s="1" t="s">
        <v>12786</v>
      </c>
      <c r="I5092" s="1">
        <v>2016.0</v>
      </c>
      <c r="J5092" s="1" t="s">
        <v>8493</v>
      </c>
      <c r="K5092" s="1" t="s">
        <v>876</v>
      </c>
      <c r="L5092" s="1" t="s">
        <v>9084</v>
      </c>
      <c r="M5092" s="1" t="s">
        <v>28162</v>
      </c>
    </row>
    <row r="5093">
      <c r="A5093" s="1" t="s">
        <v>28163</v>
      </c>
      <c r="B5093" s="1" t="s">
        <v>7</v>
      </c>
      <c r="C5093" s="1" t="s">
        <v>5790</v>
      </c>
      <c r="F5093" s="1" t="s">
        <v>28164</v>
      </c>
      <c r="G5093" s="1" t="s">
        <v>8545</v>
      </c>
      <c r="H5093" s="1" t="s">
        <v>9287</v>
      </c>
      <c r="I5093" s="1">
        <v>2012.0</v>
      </c>
      <c r="J5093" s="1" t="s">
        <v>8547</v>
      </c>
      <c r="K5093" s="1" t="s">
        <v>536</v>
      </c>
      <c r="L5093" s="1" t="s">
        <v>8595</v>
      </c>
      <c r="M5093" s="1" t="s">
        <v>28165</v>
      </c>
    </row>
    <row r="5094">
      <c r="A5094" s="1" t="s">
        <v>28166</v>
      </c>
      <c r="B5094" s="1" t="s">
        <v>6</v>
      </c>
      <c r="C5094" s="1" t="s">
        <v>5791</v>
      </c>
      <c r="D5094" s="1"/>
      <c r="E5094" s="1" t="s">
        <v>28167</v>
      </c>
      <c r="F5094" s="1" t="s">
        <v>28168</v>
      </c>
      <c r="G5094" s="1" t="s">
        <v>28169</v>
      </c>
      <c r="H5094" s="1" t="s">
        <v>11860</v>
      </c>
      <c r="I5094" s="1">
        <v>2018.0</v>
      </c>
      <c r="J5094" s="1" t="s">
        <v>8613</v>
      </c>
      <c r="K5094" s="1" t="s">
        <v>580</v>
      </c>
      <c r="L5094" s="1" t="s">
        <v>8501</v>
      </c>
      <c r="M5094" s="1" t="s">
        <v>28170</v>
      </c>
    </row>
    <row r="5095">
      <c r="A5095" s="1" t="s">
        <v>28171</v>
      </c>
      <c r="B5095" s="1" t="s">
        <v>6</v>
      </c>
      <c r="C5095" s="1" t="s">
        <v>5792</v>
      </c>
      <c r="D5095" s="1"/>
      <c r="E5095" s="1" t="s">
        <v>28172</v>
      </c>
      <c r="F5095" s="1" t="s">
        <v>28173</v>
      </c>
      <c r="G5095" s="1" t="s">
        <v>8545</v>
      </c>
      <c r="H5095" s="1" t="s">
        <v>9017</v>
      </c>
      <c r="I5095" s="1">
        <v>2005.0</v>
      </c>
      <c r="J5095" s="1" t="s">
        <v>8547</v>
      </c>
      <c r="K5095" s="1" t="s">
        <v>881</v>
      </c>
      <c r="L5095" s="1" t="s">
        <v>8709</v>
      </c>
      <c r="M5095" s="1" t="s">
        <v>28174</v>
      </c>
    </row>
    <row r="5096">
      <c r="A5096" s="1" t="s">
        <v>28175</v>
      </c>
      <c r="B5096" s="1" t="s">
        <v>6</v>
      </c>
      <c r="C5096" s="1" t="s">
        <v>5793</v>
      </c>
      <c r="D5096" s="1"/>
      <c r="E5096" s="1" t="s">
        <v>28176</v>
      </c>
      <c r="F5096" s="1" t="s">
        <v>28177</v>
      </c>
      <c r="G5096" s="1" t="s">
        <v>8672</v>
      </c>
      <c r="H5096" s="1" t="s">
        <v>11653</v>
      </c>
      <c r="I5096" s="1">
        <v>2016.0</v>
      </c>
      <c r="J5096" s="1" t="s">
        <v>8493</v>
      </c>
      <c r="K5096" s="1" t="s">
        <v>569</v>
      </c>
      <c r="L5096" s="1" t="s">
        <v>8873</v>
      </c>
      <c r="M5096" s="1" t="s">
        <v>28178</v>
      </c>
    </row>
    <row r="5097">
      <c r="A5097" s="1" t="s">
        <v>28179</v>
      </c>
      <c r="B5097" s="1" t="s">
        <v>6</v>
      </c>
      <c r="C5097" s="1" t="s">
        <v>5794</v>
      </c>
      <c r="D5097" s="1"/>
      <c r="E5097" s="1" t="s">
        <v>28180</v>
      </c>
      <c r="F5097" s="1" t="s">
        <v>28181</v>
      </c>
      <c r="G5097" s="1" t="s">
        <v>8655</v>
      </c>
      <c r="H5097" s="1" t="s">
        <v>22151</v>
      </c>
      <c r="I5097" s="1">
        <v>2018.0</v>
      </c>
      <c r="J5097" s="1" t="s">
        <v>8493</v>
      </c>
      <c r="K5097" s="1" t="s">
        <v>737</v>
      </c>
      <c r="L5097" s="1" t="s">
        <v>15278</v>
      </c>
      <c r="M5097" s="1" t="s">
        <v>28182</v>
      </c>
    </row>
    <row r="5098">
      <c r="A5098" s="1" t="s">
        <v>28183</v>
      </c>
      <c r="B5098" s="1" t="s">
        <v>6</v>
      </c>
      <c r="C5098" s="1" t="s">
        <v>5795</v>
      </c>
      <c r="D5098" s="1"/>
      <c r="E5098" s="1" t="s">
        <v>28184</v>
      </c>
      <c r="F5098" s="1" t="s">
        <v>28185</v>
      </c>
      <c r="G5098" s="1" t="s">
        <v>8545</v>
      </c>
      <c r="H5098" s="1" t="s">
        <v>12698</v>
      </c>
      <c r="I5098" s="1">
        <v>2010.0</v>
      </c>
      <c r="J5098" s="1" t="s">
        <v>8493</v>
      </c>
      <c r="K5098" s="1" t="s">
        <v>879</v>
      </c>
      <c r="L5098" s="1" t="s">
        <v>8553</v>
      </c>
      <c r="M5098" s="1" t="s">
        <v>28186</v>
      </c>
    </row>
    <row r="5099">
      <c r="A5099" s="1" t="s">
        <v>28187</v>
      </c>
      <c r="B5099" s="1" t="s">
        <v>6</v>
      </c>
      <c r="C5099" s="1" t="s">
        <v>5796</v>
      </c>
      <c r="D5099" s="1"/>
      <c r="E5099" s="1" t="s">
        <v>15705</v>
      </c>
      <c r="F5099" s="1" t="s">
        <v>28188</v>
      </c>
      <c r="G5099" s="1" t="s">
        <v>8545</v>
      </c>
      <c r="H5099" s="1" t="s">
        <v>9220</v>
      </c>
      <c r="I5099" s="1">
        <v>2006.0</v>
      </c>
      <c r="J5099" s="1" t="s">
        <v>8547</v>
      </c>
      <c r="K5099" s="1" t="s">
        <v>1319</v>
      </c>
      <c r="L5099" s="1" t="s">
        <v>8501</v>
      </c>
      <c r="M5099" s="1" t="s">
        <v>28189</v>
      </c>
    </row>
    <row r="5100">
      <c r="A5100" s="1" t="s">
        <v>28190</v>
      </c>
      <c r="B5100" s="1" t="s">
        <v>6</v>
      </c>
      <c r="C5100" s="1" t="s">
        <v>5797</v>
      </c>
      <c r="D5100" s="1"/>
      <c r="E5100" s="1" t="s">
        <v>28191</v>
      </c>
      <c r="F5100" s="1" t="s">
        <v>28192</v>
      </c>
      <c r="G5100" s="1" t="s">
        <v>8513</v>
      </c>
      <c r="H5100" s="1" t="s">
        <v>9536</v>
      </c>
      <c r="I5100" s="1">
        <v>2011.0</v>
      </c>
      <c r="J5100" s="1" t="s">
        <v>9260</v>
      </c>
      <c r="K5100" s="1" t="s">
        <v>563</v>
      </c>
      <c r="L5100" s="1" t="s">
        <v>9104</v>
      </c>
      <c r="M5100" s="1" t="s">
        <v>28193</v>
      </c>
    </row>
    <row r="5101">
      <c r="A5101" s="1" t="s">
        <v>28194</v>
      </c>
      <c r="B5101" s="1" t="s">
        <v>6</v>
      </c>
      <c r="C5101" s="1" t="s">
        <v>5798</v>
      </c>
      <c r="D5101" s="1"/>
      <c r="E5101" s="1" t="s">
        <v>9218</v>
      </c>
      <c r="F5101" s="1" t="s">
        <v>28195</v>
      </c>
      <c r="G5101" s="1" t="s">
        <v>8545</v>
      </c>
      <c r="H5101" s="1" t="s">
        <v>17808</v>
      </c>
      <c r="I5101" s="1">
        <v>2017.0</v>
      </c>
      <c r="J5101" s="1" t="s">
        <v>8547</v>
      </c>
      <c r="K5101" s="1" t="s">
        <v>976</v>
      </c>
      <c r="L5101" s="1" t="s">
        <v>8626</v>
      </c>
      <c r="M5101" s="1" t="s">
        <v>28196</v>
      </c>
    </row>
    <row r="5102">
      <c r="A5102" s="1" t="s">
        <v>28197</v>
      </c>
      <c r="B5102" s="1" t="s">
        <v>6</v>
      </c>
      <c r="C5102" s="1" t="s">
        <v>5799</v>
      </c>
      <c r="D5102" s="1"/>
      <c r="E5102" s="1" t="s">
        <v>28198</v>
      </c>
      <c r="F5102" s="1" t="s">
        <v>28199</v>
      </c>
      <c r="G5102" s="1" t="s">
        <v>9213</v>
      </c>
      <c r="H5102" s="1" t="s">
        <v>12097</v>
      </c>
      <c r="I5102" s="1">
        <v>2017.0</v>
      </c>
      <c r="J5102" s="1" t="s">
        <v>8547</v>
      </c>
      <c r="K5102" s="1" t="s">
        <v>705</v>
      </c>
      <c r="L5102" s="1" t="s">
        <v>9892</v>
      </c>
      <c r="M5102" s="1" t="s">
        <v>28200</v>
      </c>
    </row>
    <row r="5103">
      <c r="A5103" s="1" t="s">
        <v>28201</v>
      </c>
      <c r="B5103" s="1" t="s">
        <v>7</v>
      </c>
      <c r="C5103" s="1" t="s">
        <v>5800</v>
      </c>
      <c r="F5103" s="1" t="s">
        <v>28202</v>
      </c>
      <c r="G5103" s="1" t="s">
        <v>8513</v>
      </c>
      <c r="H5103" s="1" t="s">
        <v>17605</v>
      </c>
      <c r="I5103" s="1">
        <v>2018.0</v>
      </c>
      <c r="J5103" s="1" t="s">
        <v>8493</v>
      </c>
      <c r="K5103" s="1" t="s">
        <v>536</v>
      </c>
      <c r="L5103" s="1" t="s">
        <v>9208</v>
      </c>
      <c r="M5103" s="1" t="s">
        <v>28203</v>
      </c>
    </row>
    <row r="5104">
      <c r="A5104" s="1" t="s">
        <v>28204</v>
      </c>
      <c r="B5104" s="1" t="s">
        <v>7</v>
      </c>
      <c r="C5104" s="1" t="s">
        <v>5801</v>
      </c>
      <c r="F5104" s="1" t="s">
        <v>28205</v>
      </c>
      <c r="G5104" s="1" t="s">
        <v>8513</v>
      </c>
      <c r="H5104" s="1" t="s">
        <v>16126</v>
      </c>
      <c r="I5104" s="1">
        <v>2020.0</v>
      </c>
      <c r="J5104" s="1" t="s">
        <v>8493</v>
      </c>
      <c r="K5104" s="1" t="s">
        <v>536</v>
      </c>
      <c r="L5104" s="1" t="s">
        <v>23296</v>
      </c>
      <c r="M5104" s="1" t="s">
        <v>28206</v>
      </c>
    </row>
    <row r="5105">
      <c r="A5105" s="1" t="s">
        <v>28207</v>
      </c>
      <c r="B5105" s="1" t="s">
        <v>6</v>
      </c>
      <c r="C5105" s="1" t="s">
        <v>5802</v>
      </c>
      <c r="D5105" s="1"/>
      <c r="E5105" s="1" t="s">
        <v>28208</v>
      </c>
      <c r="F5105" s="1" t="s">
        <v>28209</v>
      </c>
      <c r="H5105" s="1" t="s">
        <v>28210</v>
      </c>
      <c r="I5105" s="1">
        <v>2021.0</v>
      </c>
      <c r="J5105" s="1" t="s">
        <v>8493</v>
      </c>
      <c r="K5105" s="1" t="s">
        <v>809</v>
      </c>
      <c r="L5105" s="1" t="s">
        <v>10361</v>
      </c>
      <c r="M5105" s="1" t="s">
        <v>28211</v>
      </c>
    </row>
    <row r="5106">
      <c r="A5106" s="1" t="s">
        <v>28212</v>
      </c>
      <c r="B5106" s="1" t="s">
        <v>6</v>
      </c>
      <c r="C5106" s="1" t="s">
        <v>5803</v>
      </c>
      <c r="D5106" s="1"/>
      <c r="E5106" s="1" t="s">
        <v>26576</v>
      </c>
      <c r="G5106" s="1" t="s">
        <v>8513</v>
      </c>
      <c r="H5106" s="1" t="s">
        <v>11985</v>
      </c>
      <c r="I5106" s="1">
        <v>2016.0</v>
      </c>
      <c r="J5106" s="1" t="s">
        <v>8645</v>
      </c>
      <c r="K5106" s="1" t="s">
        <v>894</v>
      </c>
      <c r="L5106" s="1" t="s">
        <v>8646</v>
      </c>
      <c r="M5106" s="1" t="s">
        <v>28213</v>
      </c>
    </row>
    <row r="5107">
      <c r="A5107" s="1" t="s">
        <v>28214</v>
      </c>
      <c r="B5107" s="1" t="s">
        <v>6</v>
      </c>
      <c r="C5107" s="1" t="s">
        <v>5804</v>
      </c>
      <c r="D5107" s="1"/>
      <c r="E5107" s="1" t="s">
        <v>8556</v>
      </c>
      <c r="F5107" s="1" t="s">
        <v>28215</v>
      </c>
      <c r="G5107" s="1" t="s">
        <v>8513</v>
      </c>
      <c r="H5107" s="1" t="s">
        <v>9723</v>
      </c>
      <c r="I5107" s="1">
        <v>2019.0</v>
      </c>
      <c r="J5107" s="1" t="s">
        <v>8493</v>
      </c>
      <c r="K5107" s="1" t="s">
        <v>694</v>
      </c>
      <c r="L5107" s="1" t="s">
        <v>8842</v>
      </c>
      <c r="M5107" s="1" t="s">
        <v>28216</v>
      </c>
    </row>
    <row r="5108">
      <c r="A5108" s="1" t="s">
        <v>28217</v>
      </c>
      <c r="B5108" s="1" t="s">
        <v>6</v>
      </c>
      <c r="C5108" s="1" t="s">
        <v>5805</v>
      </c>
      <c r="D5108" s="1"/>
      <c r="E5108" s="1" t="s">
        <v>28218</v>
      </c>
      <c r="F5108" s="1" t="s">
        <v>28219</v>
      </c>
      <c r="G5108" s="1" t="s">
        <v>8672</v>
      </c>
      <c r="H5108" s="1" t="s">
        <v>11567</v>
      </c>
      <c r="I5108" s="1">
        <v>2017.0</v>
      </c>
      <c r="J5108" s="1" t="s">
        <v>8493</v>
      </c>
      <c r="K5108" s="1" t="s">
        <v>584</v>
      </c>
      <c r="L5108" s="1" t="s">
        <v>8508</v>
      </c>
      <c r="M5108" s="1" t="s">
        <v>28220</v>
      </c>
    </row>
    <row r="5109">
      <c r="A5109" s="1" t="s">
        <v>28221</v>
      </c>
      <c r="B5109" s="1" t="s">
        <v>6</v>
      </c>
      <c r="C5109" s="1" t="s">
        <v>5806</v>
      </c>
      <c r="D5109" s="1"/>
      <c r="E5109" s="1" t="s">
        <v>28222</v>
      </c>
      <c r="F5109" s="1" t="s">
        <v>28223</v>
      </c>
      <c r="G5109" s="1" t="s">
        <v>8513</v>
      </c>
      <c r="H5109" s="1" t="s">
        <v>19619</v>
      </c>
      <c r="I5109" s="1">
        <v>2019.0</v>
      </c>
      <c r="J5109" s="1" t="s">
        <v>8493</v>
      </c>
      <c r="K5109" s="1" t="s">
        <v>778</v>
      </c>
      <c r="L5109" s="1" t="s">
        <v>9641</v>
      </c>
      <c r="M5109" s="1" t="s">
        <v>28224</v>
      </c>
    </row>
    <row r="5110">
      <c r="A5110" s="1" t="s">
        <v>28225</v>
      </c>
      <c r="B5110" s="1" t="s">
        <v>6</v>
      </c>
      <c r="C5110" s="1" t="s">
        <v>5807</v>
      </c>
      <c r="D5110" s="1"/>
      <c r="E5110" s="1" t="s">
        <v>28226</v>
      </c>
      <c r="F5110" s="1" t="s">
        <v>28227</v>
      </c>
      <c r="H5110" s="1" t="s">
        <v>8679</v>
      </c>
      <c r="I5110" s="1">
        <v>1984.0</v>
      </c>
      <c r="J5110" s="1" t="s">
        <v>8547</v>
      </c>
      <c r="K5110" s="1" t="s">
        <v>5808</v>
      </c>
      <c r="L5110" s="1" t="s">
        <v>8709</v>
      </c>
      <c r="M5110" s="1" t="s">
        <v>28228</v>
      </c>
    </row>
    <row r="5111">
      <c r="A5111" s="1" t="s">
        <v>28229</v>
      </c>
      <c r="B5111" s="1" t="s">
        <v>7</v>
      </c>
      <c r="C5111" s="1" t="s">
        <v>5809</v>
      </c>
      <c r="F5111" s="1" t="s">
        <v>28230</v>
      </c>
      <c r="G5111" s="1" t="s">
        <v>8545</v>
      </c>
      <c r="H5111" s="1" t="s">
        <v>11755</v>
      </c>
      <c r="I5111" s="1">
        <v>2015.0</v>
      </c>
      <c r="J5111" s="1" t="s">
        <v>8547</v>
      </c>
      <c r="K5111" s="1" t="s">
        <v>536</v>
      </c>
      <c r="L5111" s="1" t="s">
        <v>8788</v>
      </c>
      <c r="M5111" s="1" t="s">
        <v>28231</v>
      </c>
    </row>
    <row r="5112">
      <c r="A5112" s="1" t="s">
        <v>28232</v>
      </c>
      <c r="B5112" s="1" t="s">
        <v>7</v>
      </c>
      <c r="C5112" s="1" t="s">
        <v>5810</v>
      </c>
      <c r="F5112" s="1" t="s">
        <v>28233</v>
      </c>
      <c r="G5112" s="1" t="s">
        <v>8638</v>
      </c>
      <c r="H5112" s="1" t="s">
        <v>11370</v>
      </c>
      <c r="I5112" s="1">
        <v>2017.0</v>
      </c>
      <c r="J5112" s="1" t="s">
        <v>8493</v>
      </c>
      <c r="K5112" s="1" t="s">
        <v>536</v>
      </c>
      <c r="L5112" s="1" t="s">
        <v>8529</v>
      </c>
      <c r="M5112" s="1" t="s">
        <v>28234</v>
      </c>
    </row>
    <row r="5113">
      <c r="A5113" s="1" t="s">
        <v>28235</v>
      </c>
      <c r="B5113" s="1" t="s">
        <v>7</v>
      </c>
      <c r="C5113" s="1" t="s">
        <v>5811</v>
      </c>
      <c r="F5113" s="1" t="s">
        <v>28236</v>
      </c>
      <c r="G5113" s="1" t="s">
        <v>8638</v>
      </c>
      <c r="H5113" s="1" t="s">
        <v>13069</v>
      </c>
      <c r="I5113" s="1">
        <v>2018.0</v>
      </c>
      <c r="J5113" s="1" t="s">
        <v>8493</v>
      </c>
      <c r="K5113" s="1" t="s">
        <v>536</v>
      </c>
      <c r="L5113" s="1" t="s">
        <v>10234</v>
      </c>
      <c r="M5113" s="1" t="s">
        <v>28237</v>
      </c>
    </row>
    <row r="5114">
      <c r="A5114" s="1" t="s">
        <v>28238</v>
      </c>
      <c r="B5114" s="1" t="s">
        <v>6</v>
      </c>
      <c r="C5114" s="1" t="s">
        <v>5812</v>
      </c>
      <c r="D5114" s="1"/>
      <c r="E5114" s="1" t="s">
        <v>28239</v>
      </c>
      <c r="F5114" s="1" t="s">
        <v>28240</v>
      </c>
      <c r="G5114" s="1" t="s">
        <v>8534</v>
      </c>
      <c r="H5114" s="1" t="s">
        <v>10896</v>
      </c>
      <c r="I5114" s="1">
        <v>2011.0</v>
      </c>
      <c r="J5114" s="1" t="s">
        <v>8547</v>
      </c>
      <c r="K5114" s="1" t="s">
        <v>576</v>
      </c>
      <c r="L5114" s="1" t="s">
        <v>8501</v>
      </c>
      <c r="M5114" s="1" t="s">
        <v>28241</v>
      </c>
    </row>
    <row r="5115">
      <c r="A5115" s="1" t="s">
        <v>28242</v>
      </c>
      <c r="B5115" s="1" t="s">
        <v>6</v>
      </c>
      <c r="C5115" s="1" t="s">
        <v>5813</v>
      </c>
      <c r="D5115" s="1"/>
      <c r="E5115" s="1" t="s">
        <v>15679</v>
      </c>
      <c r="F5115" s="1" t="s">
        <v>28243</v>
      </c>
      <c r="G5115" s="1" t="s">
        <v>8545</v>
      </c>
      <c r="H5115" s="1" t="s">
        <v>9886</v>
      </c>
      <c r="I5115" s="1">
        <v>2011.0</v>
      </c>
      <c r="J5115" s="1" t="s">
        <v>8613</v>
      </c>
      <c r="K5115" s="1" t="s">
        <v>557</v>
      </c>
      <c r="L5115" s="1" t="s">
        <v>8772</v>
      </c>
      <c r="M5115" s="1" t="s">
        <v>28244</v>
      </c>
    </row>
    <row r="5116">
      <c r="A5116" s="1" t="s">
        <v>28245</v>
      </c>
      <c r="B5116" s="1" t="s">
        <v>6</v>
      </c>
      <c r="C5116" s="1" t="s">
        <v>5814</v>
      </c>
      <c r="D5116" s="1"/>
      <c r="E5116" s="1" t="s">
        <v>28246</v>
      </c>
      <c r="F5116" s="1" t="s">
        <v>28247</v>
      </c>
      <c r="G5116" s="1" t="s">
        <v>8499</v>
      </c>
      <c r="H5116" s="1" t="s">
        <v>13186</v>
      </c>
      <c r="I5116" s="1">
        <v>2019.0</v>
      </c>
      <c r="J5116" s="1" t="s">
        <v>8493</v>
      </c>
      <c r="K5116" s="1" t="s">
        <v>803</v>
      </c>
      <c r="L5116" s="1" t="s">
        <v>8772</v>
      </c>
      <c r="M5116" s="1" t="s">
        <v>28248</v>
      </c>
    </row>
    <row r="5117">
      <c r="A5117" s="1" t="s">
        <v>28249</v>
      </c>
      <c r="B5117" s="1" t="s">
        <v>6</v>
      </c>
      <c r="C5117" s="1" t="s">
        <v>5815</v>
      </c>
      <c r="D5117" s="1"/>
      <c r="E5117" s="1" t="s">
        <v>28250</v>
      </c>
      <c r="F5117" s="1" t="s">
        <v>28251</v>
      </c>
      <c r="G5117" s="1" t="s">
        <v>8611</v>
      </c>
      <c r="H5117" s="1" t="s">
        <v>11168</v>
      </c>
      <c r="I5117" s="1">
        <v>2008.0</v>
      </c>
      <c r="J5117" s="1" t="s">
        <v>8547</v>
      </c>
      <c r="K5117" s="1" t="s">
        <v>1882</v>
      </c>
      <c r="L5117" s="1" t="s">
        <v>8646</v>
      </c>
      <c r="M5117" s="1" t="s">
        <v>28252</v>
      </c>
    </row>
    <row r="5118">
      <c r="A5118" s="1" t="s">
        <v>28253</v>
      </c>
      <c r="B5118" s="1" t="s">
        <v>6</v>
      </c>
      <c r="C5118" s="1" t="s">
        <v>5816</v>
      </c>
      <c r="G5118" s="1" t="s">
        <v>8611</v>
      </c>
      <c r="H5118" s="1" t="s">
        <v>12216</v>
      </c>
      <c r="I5118" s="1">
        <v>2010.0</v>
      </c>
      <c r="J5118" s="1" t="s">
        <v>8547</v>
      </c>
      <c r="K5118" s="1" t="s">
        <v>1882</v>
      </c>
      <c r="L5118" s="1" t="s">
        <v>8646</v>
      </c>
      <c r="M5118" s="1" t="s">
        <v>28254</v>
      </c>
    </row>
    <row r="5119">
      <c r="A5119" s="1" t="s">
        <v>28255</v>
      </c>
      <c r="B5119" s="1" t="s">
        <v>7</v>
      </c>
      <c r="C5119" s="1" t="s">
        <v>5817</v>
      </c>
      <c r="F5119" s="1" t="s">
        <v>28256</v>
      </c>
      <c r="G5119" s="1" t="s">
        <v>8513</v>
      </c>
      <c r="H5119" s="1" t="s">
        <v>18346</v>
      </c>
      <c r="I5119" s="1">
        <v>2017.0</v>
      </c>
      <c r="J5119" s="1" t="s">
        <v>8493</v>
      </c>
      <c r="K5119" s="1" t="s">
        <v>571</v>
      </c>
      <c r="L5119" s="1" t="s">
        <v>8668</v>
      </c>
      <c r="M5119" s="1" t="s">
        <v>28257</v>
      </c>
    </row>
    <row r="5120">
      <c r="A5120" s="1" t="s">
        <v>28258</v>
      </c>
      <c r="B5120" s="1" t="s">
        <v>6</v>
      </c>
      <c r="C5120" s="1" t="s">
        <v>5818</v>
      </c>
      <c r="D5120" s="1"/>
      <c r="E5120" s="1" t="s">
        <v>12592</v>
      </c>
      <c r="F5120" s="1" t="s">
        <v>28259</v>
      </c>
      <c r="G5120" s="1" t="s">
        <v>10619</v>
      </c>
      <c r="H5120" s="1" t="s">
        <v>28260</v>
      </c>
      <c r="I5120" s="1">
        <v>2011.0</v>
      </c>
      <c r="J5120" s="1" t="s">
        <v>8515</v>
      </c>
      <c r="K5120" s="1" t="s">
        <v>886</v>
      </c>
      <c r="L5120" s="1" t="s">
        <v>28261</v>
      </c>
      <c r="M5120" s="1" t="s">
        <v>28262</v>
      </c>
    </row>
    <row r="5121">
      <c r="A5121" s="1" t="s">
        <v>28263</v>
      </c>
      <c r="B5121" s="1" t="s">
        <v>7</v>
      </c>
      <c r="C5121" s="1" t="s">
        <v>5819</v>
      </c>
      <c r="F5121" s="1" t="s">
        <v>28264</v>
      </c>
      <c r="H5121" s="1" t="s">
        <v>17706</v>
      </c>
      <c r="I5121" s="1">
        <v>2015.0</v>
      </c>
      <c r="J5121" s="1" t="s">
        <v>8493</v>
      </c>
      <c r="K5121" s="1" t="s">
        <v>536</v>
      </c>
      <c r="L5121" s="1" t="s">
        <v>8788</v>
      </c>
      <c r="M5121" s="1" t="s">
        <v>28265</v>
      </c>
    </row>
    <row r="5122">
      <c r="A5122" s="1" t="s">
        <v>28266</v>
      </c>
      <c r="B5122" s="1" t="s">
        <v>7</v>
      </c>
      <c r="C5122" s="1" t="s">
        <v>5820</v>
      </c>
      <c r="F5122" s="1" t="s">
        <v>28267</v>
      </c>
      <c r="G5122" s="1" t="s">
        <v>8491</v>
      </c>
      <c r="H5122" s="1" t="s">
        <v>15173</v>
      </c>
      <c r="I5122" s="1">
        <v>2020.0</v>
      </c>
      <c r="J5122" s="1" t="s">
        <v>8493</v>
      </c>
      <c r="K5122" s="1" t="s">
        <v>536</v>
      </c>
      <c r="L5122" s="1" t="s">
        <v>11054</v>
      </c>
      <c r="M5122" s="1" t="s">
        <v>28268</v>
      </c>
    </row>
    <row r="5123">
      <c r="A5123" s="1" t="s">
        <v>28269</v>
      </c>
      <c r="B5123" s="1" t="s">
        <v>6</v>
      </c>
      <c r="C5123" s="1" t="s">
        <v>502</v>
      </c>
      <c r="D5123" s="1"/>
      <c r="E5123" s="1" t="s">
        <v>17917</v>
      </c>
      <c r="F5123" s="1" t="s">
        <v>28270</v>
      </c>
      <c r="G5123" s="1" t="s">
        <v>8611</v>
      </c>
      <c r="H5123" s="1" t="s">
        <v>13319</v>
      </c>
      <c r="I5123" s="1">
        <v>2020.0</v>
      </c>
      <c r="J5123" s="1" t="s">
        <v>8515</v>
      </c>
      <c r="K5123" s="1" t="s">
        <v>534</v>
      </c>
      <c r="L5123" s="1" t="s">
        <v>28271</v>
      </c>
      <c r="M5123" s="1" t="s">
        <v>28272</v>
      </c>
    </row>
    <row r="5124">
      <c r="A5124" s="1" t="s">
        <v>28273</v>
      </c>
      <c r="B5124" s="1" t="s">
        <v>6</v>
      </c>
      <c r="C5124" s="1" t="s">
        <v>5821</v>
      </c>
      <c r="D5124" s="1"/>
      <c r="E5124" s="1" t="s">
        <v>28274</v>
      </c>
      <c r="F5124" s="1" t="s">
        <v>28275</v>
      </c>
      <c r="G5124" s="1" t="s">
        <v>8513</v>
      </c>
      <c r="H5124" s="1" t="s">
        <v>8540</v>
      </c>
      <c r="I5124" s="1">
        <v>1955.0</v>
      </c>
      <c r="J5124" s="1" t="s">
        <v>8515</v>
      </c>
      <c r="K5124" s="1" t="s">
        <v>761</v>
      </c>
      <c r="L5124" s="1" t="s">
        <v>13983</v>
      </c>
      <c r="M5124" s="1" t="s">
        <v>28276</v>
      </c>
    </row>
    <row r="5125">
      <c r="A5125" s="1" t="s">
        <v>28277</v>
      </c>
      <c r="B5125" s="1" t="s">
        <v>7</v>
      </c>
      <c r="C5125" s="1" t="s">
        <v>5822</v>
      </c>
      <c r="F5125" s="1" t="s">
        <v>28278</v>
      </c>
      <c r="G5125" s="1" t="s">
        <v>8499</v>
      </c>
      <c r="H5125" s="1" t="s">
        <v>12007</v>
      </c>
      <c r="I5125" s="1">
        <v>2004.0</v>
      </c>
      <c r="J5125" s="1" t="s">
        <v>8547</v>
      </c>
      <c r="K5125" s="1" t="s">
        <v>536</v>
      </c>
      <c r="L5125" s="1" t="s">
        <v>9098</v>
      </c>
      <c r="M5125" s="1" t="s">
        <v>28279</v>
      </c>
    </row>
    <row r="5126">
      <c r="A5126" s="1" t="s">
        <v>28280</v>
      </c>
      <c r="B5126" s="1" t="s">
        <v>7</v>
      </c>
      <c r="C5126" s="1" t="s">
        <v>5823</v>
      </c>
      <c r="F5126" s="1" t="s">
        <v>28281</v>
      </c>
      <c r="G5126" s="1" t="s">
        <v>13790</v>
      </c>
      <c r="H5126" s="1" t="s">
        <v>15394</v>
      </c>
      <c r="I5126" s="1">
        <v>2016.0</v>
      </c>
      <c r="J5126" s="1" t="s">
        <v>8493</v>
      </c>
      <c r="K5126" s="1" t="s">
        <v>536</v>
      </c>
      <c r="L5126" s="1" t="s">
        <v>8595</v>
      </c>
      <c r="M5126" s="1" t="s">
        <v>28282</v>
      </c>
    </row>
    <row r="5127">
      <c r="A5127" s="1" t="s">
        <v>28283</v>
      </c>
      <c r="B5127" s="1" t="s">
        <v>6</v>
      </c>
      <c r="C5127" s="1" t="s">
        <v>5824</v>
      </c>
      <c r="D5127" s="1"/>
      <c r="E5127" s="1" t="s">
        <v>28284</v>
      </c>
      <c r="F5127" s="1" t="s">
        <v>28285</v>
      </c>
      <c r="G5127" s="1" t="s">
        <v>8513</v>
      </c>
      <c r="H5127" s="1" t="s">
        <v>19818</v>
      </c>
      <c r="I5127" s="1">
        <v>2016.0</v>
      </c>
      <c r="J5127" s="1" t="s">
        <v>8493</v>
      </c>
      <c r="K5127" s="1" t="s">
        <v>620</v>
      </c>
      <c r="L5127" s="1" t="s">
        <v>8559</v>
      </c>
      <c r="M5127" s="1" t="s">
        <v>28286</v>
      </c>
    </row>
    <row r="5128">
      <c r="A5128" s="1" t="s">
        <v>28287</v>
      </c>
      <c r="B5128" s="1" t="s">
        <v>7</v>
      </c>
      <c r="C5128" s="1" t="s">
        <v>5825</v>
      </c>
      <c r="F5128" s="1" t="s">
        <v>28288</v>
      </c>
      <c r="G5128" s="1" t="s">
        <v>8672</v>
      </c>
      <c r="H5128" s="1" t="s">
        <v>9152</v>
      </c>
      <c r="I5128" s="1">
        <v>2018.0</v>
      </c>
      <c r="J5128" s="1" t="s">
        <v>9076</v>
      </c>
      <c r="K5128" s="1" t="s">
        <v>571</v>
      </c>
      <c r="L5128" s="1" t="s">
        <v>9093</v>
      </c>
      <c r="M5128" s="1" t="s">
        <v>28289</v>
      </c>
    </row>
    <row r="5129">
      <c r="A5129" s="1" t="s">
        <v>28290</v>
      </c>
      <c r="B5129" s="1" t="s">
        <v>6</v>
      </c>
      <c r="C5129" s="1" t="s">
        <v>5826</v>
      </c>
      <c r="D5129" s="1"/>
      <c r="E5129" s="1" t="s">
        <v>28291</v>
      </c>
      <c r="F5129" s="1" t="s">
        <v>28292</v>
      </c>
      <c r="G5129" s="1" t="s">
        <v>8672</v>
      </c>
      <c r="H5129" s="1" t="s">
        <v>24627</v>
      </c>
      <c r="I5129" s="1">
        <v>2018.0</v>
      </c>
      <c r="J5129" s="1" t="s">
        <v>8493</v>
      </c>
      <c r="K5129" s="1" t="s">
        <v>1288</v>
      </c>
      <c r="L5129" s="1" t="s">
        <v>8522</v>
      </c>
      <c r="M5129" s="1" t="s">
        <v>28293</v>
      </c>
    </row>
    <row r="5130">
      <c r="A5130" s="1" t="s">
        <v>28294</v>
      </c>
      <c r="B5130" s="1" t="s">
        <v>7</v>
      </c>
      <c r="C5130" s="1" t="s">
        <v>5827</v>
      </c>
      <c r="F5130" s="1" t="s">
        <v>28295</v>
      </c>
      <c r="G5130" s="1" t="s">
        <v>9232</v>
      </c>
      <c r="H5130" s="1" t="s">
        <v>10501</v>
      </c>
      <c r="I5130" s="1">
        <v>2019.0</v>
      </c>
      <c r="J5130" s="1" t="s">
        <v>8493</v>
      </c>
      <c r="K5130" s="1" t="s">
        <v>536</v>
      </c>
      <c r="L5130" s="1" t="s">
        <v>8847</v>
      </c>
      <c r="M5130" s="1" t="s">
        <v>28296</v>
      </c>
    </row>
    <row r="5131">
      <c r="A5131" s="1" t="s">
        <v>28297</v>
      </c>
      <c r="B5131" s="1" t="s">
        <v>7</v>
      </c>
      <c r="C5131" s="1" t="s">
        <v>5828</v>
      </c>
      <c r="F5131" s="1" t="s">
        <v>28298</v>
      </c>
      <c r="G5131" s="1" t="s">
        <v>8638</v>
      </c>
      <c r="H5131" s="1" t="s">
        <v>10431</v>
      </c>
      <c r="I5131" s="1">
        <v>2018.0</v>
      </c>
      <c r="J5131" s="1" t="s">
        <v>8493</v>
      </c>
      <c r="K5131" s="1" t="s">
        <v>536</v>
      </c>
      <c r="L5131" s="1" t="s">
        <v>12946</v>
      </c>
      <c r="M5131" s="1" t="s">
        <v>28299</v>
      </c>
    </row>
    <row r="5132">
      <c r="A5132" s="1" t="s">
        <v>28300</v>
      </c>
      <c r="B5132" s="1" t="s">
        <v>7</v>
      </c>
      <c r="C5132" s="1" t="s">
        <v>5829</v>
      </c>
      <c r="F5132" s="1" t="s">
        <v>28301</v>
      </c>
      <c r="G5132" s="1" t="s">
        <v>8655</v>
      </c>
      <c r="H5132" s="1" t="s">
        <v>8656</v>
      </c>
      <c r="I5132" s="1">
        <v>2020.0</v>
      </c>
      <c r="J5132" s="1" t="s">
        <v>8547</v>
      </c>
      <c r="K5132" s="1" t="s">
        <v>536</v>
      </c>
      <c r="L5132" s="1" t="s">
        <v>8788</v>
      </c>
      <c r="M5132" s="1" t="s">
        <v>28302</v>
      </c>
    </row>
    <row r="5133">
      <c r="A5133" s="1" t="s">
        <v>28303</v>
      </c>
      <c r="B5133" s="1" t="s">
        <v>6</v>
      </c>
      <c r="C5133" s="1" t="s">
        <v>5830</v>
      </c>
      <c r="D5133" s="1"/>
      <c r="E5133" s="1" t="s">
        <v>19579</v>
      </c>
      <c r="G5133" s="1" t="s">
        <v>8513</v>
      </c>
      <c r="H5133" s="1" t="s">
        <v>13711</v>
      </c>
      <c r="I5133" s="1">
        <v>2018.0</v>
      </c>
      <c r="J5133" s="1" t="s">
        <v>8493</v>
      </c>
      <c r="K5133" s="1" t="s">
        <v>580</v>
      </c>
      <c r="L5133" s="1" t="s">
        <v>8646</v>
      </c>
      <c r="M5133" s="1" t="s">
        <v>28304</v>
      </c>
    </row>
    <row r="5134">
      <c r="A5134" s="1" t="s">
        <v>28305</v>
      </c>
      <c r="B5134" s="1" t="s">
        <v>7</v>
      </c>
      <c r="C5134" s="1" t="s">
        <v>5831</v>
      </c>
      <c r="F5134" s="1" t="s">
        <v>28306</v>
      </c>
      <c r="G5134" s="1" t="s">
        <v>8513</v>
      </c>
      <c r="H5134" s="1" t="s">
        <v>28307</v>
      </c>
      <c r="I5134" s="1">
        <v>2016.0</v>
      </c>
      <c r="J5134" s="1" t="s">
        <v>8493</v>
      </c>
      <c r="K5134" s="1" t="s">
        <v>526</v>
      </c>
      <c r="L5134" s="1" t="s">
        <v>8847</v>
      </c>
      <c r="M5134" s="1" t="s">
        <v>28308</v>
      </c>
    </row>
    <row r="5135">
      <c r="A5135" s="1" t="s">
        <v>28309</v>
      </c>
      <c r="B5135" s="1" t="s">
        <v>6</v>
      </c>
      <c r="C5135" s="1" t="s">
        <v>5832</v>
      </c>
      <c r="D5135" s="1"/>
      <c r="E5135" s="1" t="s">
        <v>28310</v>
      </c>
      <c r="F5135" s="1" t="s">
        <v>28311</v>
      </c>
      <c r="G5135" s="1" t="s">
        <v>9223</v>
      </c>
      <c r="H5135" s="1" t="s">
        <v>15500</v>
      </c>
      <c r="I5135" s="1">
        <v>2016.0</v>
      </c>
      <c r="J5135" s="1" t="s">
        <v>8493</v>
      </c>
      <c r="K5135" s="1" t="s">
        <v>595</v>
      </c>
      <c r="L5135" s="1" t="s">
        <v>9836</v>
      </c>
      <c r="M5135" s="1" t="s">
        <v>28312</v>
      </c>
    </row>
    <row r="5136">
      <c r="A5136" s="1" t="s">
        <v>28313</v>
      </c>
      <c r="B5136" s="1" t="s">
        <v>6</v>
      </c>
      <c r="C5136" s="1" t="s">
        <v>5833</v>
      </c>
      <c r="D5136" s="1"/>
      <c r="E5136" s="1" t="s">
        <v>28314</v>
      </c>
      <c r="F5136" s="1" t="s">
        <v>28315</v>
      </c>
      <c r="G5136" s="1" t="s">
        <v>8513</v>
      </c>
      <c r="H5136" s="1" t="s">
        <v>9017</v>
      </c>
      <c r="I5136" s="1">
        <v>1984.0</v>
      </c>
      <c r="J5136" s="1" t="s">
        <v>8515</v>
      </c>
      <c r="K5136" s="1" t="s">
        <v>640</v>
      </c>
      <c r="L5136" s="1" t="s">
        <v>28316</v>
      </c>
      <c r="M5136" s="1" t="s">
        <v>28317</v>
      </c>
    </row>
    <row r="5137">
      <c r="A5137" s="1" t="s">
        <v>28318</v>
      </c>
      <c r="B5137" s="1" t="s">
        <v>6</v>
      </c>
      <c r="C5137" s="1" t="s">
        <v>5834</v>
      </c>
      <c r="D5137" s="1"/>
      <c r="E5137" s="1" t="s">
        <v>28319</v>
      </c>
      <c r="F5137" s="1" t="s">
        <v>28320</v>
      </c>
      <c r="G5137" s="1" t="s">
        <v>8545</v>
      </c>
      <c r="H5137" s="1" t="s">
        <v>8625</v>
      </c>
      <c r="I5137" s="1">
        <v>2017.0</v>
      </c>
      <c r="J5137" s="1" t="s">
        <v>8547</v>
      </c>
      <c r="K5137" s="1" t="s">
        <v>914</v>
      </c>
      <c r="L5137" s="1" t="s">
        <v>8501</v>
      </c>
      <c r="M5137" s="1" t="s">
        <v>28321</v>
      </c>
    </row>
    <row r="5138">
      <c r="A5138" s="1" t="s">
        <v>28322</v>
      </c>
      <c r="B5138" s="1" t="s">
        <v>6</v>
      </c>
      <c r="C5138" s="1" t="s">
        <v>5835</v>
      </c>
      <c r="D5138" s="1"/>
      <c r="E5138" s="1" t="s">
        <v>28323</v>
      </c>
      <c r="F5138" s="1" t="s">
        <v>28324</v>
      </c>
      <c r="G5138" s="1" t="s">
        <v>8611</v>
      </c>
      <c r="H5138" s="1" t="s">
        <v>25000</v>
      </c>
      <c r="I5138" s="1">
        <v>2017.0</v>
      </c>
      <c r="J5138" s="1" t="s">
        <v>8613</v>
      </c>
      <c r="K5138" s="1" t="s">
        <v>532</v>
      </c>
      <c r="L5138" s="1" t="s">
        <v>8663</v>
      </c>
      <c r="M5138" s="1" t="s">
        <v>28325</v>
      </c>
    </row>
    <row r="5139">
      <c r="A5139" s="1" t="s">
        <v>28326</v>
      </c>
      <c r="B5139" s="1" t="s">
        <v>7</v>
      </c>
      <c r="C5139" s="1" t="s">
        <v>5836</v>
      </c>
      <c r="F5139" s="1" t="s">
        <v>28327</v>
      </c>
      <c r="G5139" s="1" t="s">
        <v>8513</v>
      </c>
      <c r="I5139" s="1">
        <v>2015.0</v>
      </c>
      <c r="J5139" s="1" t="s">
        <v>8645</v>
      </c>
      <c r="K5139" s="1" t="s">
        <v>2148</v>
      </c>
      <c r="L5139" s="1" t="s">
        <v>16049</v>
      </c>
      <c r="M5139" s="1" t="s">
        <v>28328</v>
      </c>
    </row>
    <row r="5140">
      <c r="A5140" s="1" t="s">
        <v>28329</v>
      </c>
      <c r="B5140" s="1" t="s">
        <v>6</v>
      </c>
      <c r="C5140" s="1" t="s">
        <v>5837</v>
      </c>
      <c r="D5140" s="1"/>
      <c r="E5140" s="1" t="s">
        <v>23169</v>
      </c>
      <c r="F5140" s="1" t="s">
        <v>28330</v>
      </c>
      <c r="G5140" s="1" t="s">
        <v>9367</v>
      </c>
      <c r="H5140" s="1" t="s">
        <v>8892</v>
      </c>
      <c r="I5140" s="1">
        <v>2013.0</v>
      </c>
      <c r="J5140" s="1" t="s">
        <v>8507</v>
      </c>
      <c r="K5140" s="1" t="s">
        <v>569</v>
      </c>
      <c r="L5140" s="1" t="s">
        <v>8626</v>
      </c>
      <c r="M5140" s="1" t="s">
        <v>28331</v>
      </c>
    </row>
    <row r="5141">
      <c r="A5141" s="1" t="s">
        <v>28332</v>
      </c>
      <c r="B5141" s="1" t="s">
        <v>7</v>
      </c>
      <c r="C5141" s="1" t="s">
        <v>5838</v>
      </c>
      <c r="F5141" s="1" t="s">
        <v>28333</v>
      </c>
      <c r="G5141" s="1" t="s">
        <v>9297</v>
      </c>
      <c r="H5141" s="1" t="s">
        <v>8701</v>
      </c>
      <c r="I5141" s="1">
        <v>2016.0</v>
      </c>
      <c r="J5141" s="1" t="s">
        <v>8547</v>
      </c>
      <c r="K5141" s="1" t="s">
        <v>536</v>
      </c>
      <c r="L5141" s="1" t="s">
        <v>8717</v>
      </c>
      <c r="M5141" s="1" t="s">
        <v>28334</v>
      </c>
    </row>
    <row r="5142">
      <c r="A5142" s="1" t="s">
        <v>28335</v>
      </c>
      <c r="B5142" s="1" t="s">
        <v>6</v>
      </c>
      <c r="C5142" s="1" t="s">
        <v>5839</v>
      </c>
      <c r="D5142" s="1"/>
      <c r="E5142" s="1" t="s">
        <v>28336</v>
      </c>
      <c r="F5142" s="1" t="s">
        <v>28337</v>
      </c>
      <c r="H5142" s="1" t="s">
        <v>8729</v>
      </c>
      <c r="I5142" s="1">
        <v>2016.0</v>
      </c>
      <c r="J5142" s="1" t="s">
        <v>8613</v>
      </c>
      <c r="K5142" s="1" t="s">
        <v>909</v>
      </c>
      <c r="L5142" s="1" t="s">
        <v>8646</v>
      </c>
      <c r="M5142" s="1" t="s">
        <v>28338</v>
      </c>
    </row>
    <row r="5143">
      <c r="A5143" s="1" t="s">
        <v>28339</v>
      </c>
      <c r="B5143" s="1" t="s">
        <v>6</v>
      </c>
      <c r="C5143" s="1" t="s">
        <v>5840</v>
      </c>
      <c r="D5143" s="1"/>
      <c r="E5143" s="1" t="s">
        <v>15824</v>
      </c>
      <c r="F5143" s="1" t="s">
        <v>28340</v>
      </c>
      <c r="G5143" s="1" t="s">
        <v>8534</v>
      </c>
      <c r="H5143" s="1" t="s">
        <v>11114</v>
      </c>
      <c r="I5143" s="1">
        <v>2015.0</v>
      </c>
      <c r="J5143" s="1" t="s">
        <v>8493</v>
      </c>
      <c r="K5143" s="1" t="s">
        <v>569</v>
      </c>
      <c r="L5143" s="1" t="s">
        <v>8626</v>
      </c>
      <c r="M5143" s="1" t="s">
        <v>28341</v>
      </c>
    </row>
    <row r="5144">
      <c r="A5144" s="1" t="s">
        <v>28342</v>
      </c>
      <c r="B5144" s="1" t="s">
        <v>6</v>
      </c>
      <c r="C5144" s="1" t="s">
        <v>5841</v>
      </c>
      <c r="D5144" s="1"/>
      <c r="E5144" s="1" t="s">
        <v>28343</v>
      </c>
      <c r="F5144" s="1" t="s">
        <v>28344</v>
      </c>
      <c r="G5144" s="1" t="s">
        <v>8513</v>
      </c>
      <c r="H5144" s="1" t="s">
        <v>12987</v>
      </c>
      <c r="I5144" s="1">
        <v>2016.0</v>
      </c>
      <c r="J5144" s="1" t="s">
        <v>8493</v>
      </c>
      <c r="K5144" s="1" t="s">
        <v>1219</v>
      </c>
      <c r="L5144" s="1" t="s">
        <v>13030</v>
      </c>
      <c r="M5144" s="1" t="s">
        <v>28345</v>
      </c>
    </row>
    <row r="5145">
      <c r="A5145" s="1" t="s">
        <v>28346</v>
      </c>
      <c r="B5145" s="1" t="s">
        <v>7</v>
      </c>
      <c r="C5145" s="1" t="s">
        <v>5842</v>
      </c>
      <c r="F5145" s="1" t="s">
        <v>28347</v>
      </c>
      <c r="G5145" s="1" t="s">
        <v>8611</v>
      </c>
      <c r="H5145" s="1" t="s">
        <v>14182</v>
      </c>
      <c r="I5145" s="1">
        <v>2017.0</v>
      </c>
      <c r="J5145" s="1" t="s">
        <v>8493</v>
      </c>
      <c r="K5145" s="1" t="s">
        <v>571</v>
      </c>
      <c r="L5145" s="1" t="s">
        <v>10112</v>
      </c>
      <c r="M5145" s="1" t="s">
        <v>28348</v>
      </c>
    </row>
    <row r="5146">
      <c r="A5146" s="1" t="s">
        <v>28349</v>
      </c>
      <c r="B5146" s="1" t="s">
        <v>7</v>
      </c>
      <c r="C5146" s="1" t="s">
        <v>5843</v>
      </c>
      <c r="G5146" s="1" t="s">
        <v>8545</v>
      </c>
      <c r="H5146" s="1" t="s">
        <v>16082</v>
      </c>
      <c r="I5146" s="1">
        <v>2020.0</v>
      </c>
      <c r="J5146" s="1" t="s">
        <v>8613</v>
      </c>
      <c r="K5146" s="1" t="s">
        <v>571</v>
      </c>
      <c r="L5146" s="1" t="s">
        <v>10118</v>
      </c>
      <c r="M5146" s="1" t="s">
        <v>28350</v>
      </c>
    </row>
    <row r="5147">
      <c r="A5147" s="1" t="s">
        <v>28351</v>
      </c>
      <c r="B5147" s="1" t="s">
        <v>6</v>
      </c>
      <c r="C5147" s="1" t="s">
        <v>5844</v>
      </c>
      <c r="F5147" s="1" t="s">
        <v>28352</v>
      </c>
      <c r="G5147" s="1" t="s">
        <v>8545</v>
      </c>
      <c r="H5147" s="1" t="s">
        <v>9762</v>
      </c>
      <c r="I5147" s="1">
        <v>2012.0</v>
      </c>
      <c r="J5147" s="1" t="s">
        <v>8547</v>
      </c>
      <c r="K5147" s="1" t="s">
        <v>685</v>
      </c>
      <c r="L5147" s="1" t="s">
        <v>8681</v>
      </c>
      <c r="M5147" s="1" t="s">
        <v>28353</v>
      </c>
    </row>
    <row r="5148">
      <c r="A5148" s="1" t="s">
        <v>28354</v>
      </c>
      <c r="B5148" s="1" t="s">
        <v>7</v>
      </c>
      <c r="C5148" s="1" t="s">
        <v>5845</v>
      </c>
      <c r="F5148" s="1" t="s">
        <v>28355</v>
      </c>
      <c r="G5148" s="1" t="s">
        <v>8513</v>
      </c>
      <c r="H5148" s="1" t="s">
        <v>13926</v>
      </c>
      <c r="I5148" s="1">
        <v>2017.0</v>
      </c>
      <c r="J5148" s="1" t="s">
        <v>8547</v>
      </c>
      <c r="K5148" s="1" t="s">
        <v>526</v>
      </c>
      <c r="L5148" s="1" t="s">
        <v>9826</v>
      </c>
      <c r="M5148" s="1" t="s">
        <v>28356</v>
      </c>
    </row>
    <row r="5149">
      <c r="A5149" s="1" t="s">
        <v>28357</v>
      </c>
      <c r="B5149" s="1" t="s">
        <v>6</v>
      </c>
      <c r="C5149" s="1" t="s">
        <v>5846</v>
      </c>
      <c r="D5149" s="1"/>
      <c r="E5149" s="1" t="s">
        <v>28358</v>
      </c>
      <c r="F5149" s="1" t="s">
        <v>28359</v>
      </c>
      <c r="G5149" s="1" t="s">
        <v>8513</v>
      </c>
      <c r="H5149" s="1" t="s">
        <v>28360</v>
      </c>
      <c r="I5149" s="1">
        <v>2012.0</v>
      </c>
      <c r="J5149" s="1" t="s">
        <v>8507</v>
      </c>
      <c r="K5149" s="1" t="s">
        <v>700</v>
      </c>
      <c r="L5149" s="1" t="s">
        <v>8928</v>
      </c>
      <c r="M5149" s="1" t="s">
        <v>28361</v>
      </c>
    </row>
    <row r="5150">
      <c r="A5150" s="1" t="s">
        <v>28362</v>
      </c>
      <c r="B5150" s="1" t="s">
        <v>6</v>
      </c>
      <c r="C5150" s="1" t="s">
        <v>5847</v>
      </c>
      <c r="D5150" s="1"/>
      <c r="E5150" s="1" t="s">
        <v>28363</v>
      </c>
      <c r="G5150" s="1" t="s">
        <v>8513</v>
      </c>
      <c r="H5150" s="1" t="s">
        <v>10683</v>
      </c>
      <c r="I5150" s="1">
        <v>2019.0</v>
      </c>
      <c r="J5150" s="1" t="s">
        <v>8547</v>
      </c>
      <c r="K5150" s="1" t="s">
        <v>1277</v>
      </c>
      <c r="L5150" s="1" t="s">
        <v>8928</v>
      </c>
      <c r="M5150" s="1" t="s">
        <v>28364</v>
      </c>
    </row>
    <row r="5151">
      <c r="A5151" s="1" t="s">
        <v>28365</v>
      </c>
      <c r="B5151" s="1" t="s">
        <v>6</v>
      </c>
      <c r="C5151" s="1" t="s">
        <v>5848</v>
      </c>
      <c r="D5151" s="1"/>
      <c r="E5151" s="1" t="s">
        <v>28366</v>
      </c>
      <c r="G5151" s="1" t="s">
        <v>8513</v>
      </c>
      <c r="H5151" s="1" t="s">
        <v>10541</v>
      </c>
      <c r="I5151" s="1">
        <v>2019.0</v>
      </c>
      <c r="J5151" s="1" t="s">
        <v>8493</v>
      </c>
      <c r="K5151" s="1" t="s">
        <v>1196</v>
      </c>
      <c r="L5151" s="1" t="s">
        <v>8928</v>
      </c>
      <c r="M5151" s="1" t="s">
        <v>28367</v>
      </c>
    </row>
    <row r="5152">
      <c r="A5152" s="1" t="s">
        <v>28368</v>
      </c>
      <c r="B5152" s="1" t="s">
        <v>6</v>
      </c>
      <c r="C5152" s="1" t="s">
        <v>5849</v>
      </c>
      <c r="D5152" s="1"/>
      <c r="E5152" s="1" t="s">
        <v>28369</v>
      </c>
      <c r="H5152" s="1" t="s">
        <v>8569</v>
      </c>
      <c r="I5152" s="1">
        <v>2019.0</v>
      </c>
      <c r="J5152" s="1" t="s">
        <v>8547</v>
      </c>
      <c r="K5152" s="1" t="s">
        <v>573</v>
      </c>
      <c r="L5152" s="1" t="s">
        <v>8928</v>
      </c>
      <c r="M5152" s="1" t="s">
        <v>28370</v>
      </c>
    </row>
    <row r="5153">
      <c r="A5153" s="1" t="s">
        <v>28371</v>
      </c>
      <c r="B5153" s="1" t="s">
        <v>6</v>
      </c>
      <c r="C5153" s="1" t="s">
        <v>5850</v>
      </c>
      <c r="D5153" s="1"/>
      <c r="E5153" s="1" t="s">
        <v>28372</v>
      </c>
      <c r="G5153" s="1" t="s">
        <v>8513</v>
      </c>
      <c r="H5153" s="1" t="s">
        <v>14146</v>
      </c>
      <c r="I5153" s="1">
        <v>2019.0</v>
      </c>
      <c r="J5153" s="1" t="s">
        <v>8493</v>
      </c>
      <c r="K5153" s="1" t="s">
        <v>1134</v>
      </c>
      <c r="L5153" s="1" t="s">
        <v>8928</v>
      </c>
      <c r="M5153" s="1" t="s">
        <v>28373</v>
      </c>
    </row>
    <row r="5154">
      <c r="A5154" s="1" t="s">
        <v>28374</v>
      </c>
      <c r="B5154" s="1" t="s">
        <v>6</v>
      </c>
      <c r="C5154" s="1" t="s">
        <v>5851</v>
      </c>
      <c r="D5154" s="1"/>
      <c r="E5154" s="1" t="s">
        <v>28375</v>
      </c>
      <c r="F5154" s="1" t="s">
        <v>28376</v>
      </c>
      <c r="G5154" s="1" t="s">
        <v>8513</v>
      </c>
      <c r="H5154" s="1" t="s">
        <v>16192</v>
      </c>
      <c r="I5154" s="1">
        <v>2019.0</v>
      </c>
      <c r="J5154" s="1" t="s">
        <v>8493</v>
      </c>
      <c r="K5154" s="1" t="s">
        <v>923</v>
      </c>
      <c r="L5154" s="1" t="s">
        <v>8928</v>
      </c>
      <c r="M5154" s="1" t="s">
        <v>28377</v>
      </c>
    </row>
    <row r="5155">
      <c r="A5155" s="1" t="s">
        <v>28378</v>
      </c>
      <c r="B5155" s="1" t="s">
        <v>6</v>
      </c>
      <c r="C5155" s="1" t="s">
        <v>5852</v>
      </c>
      <c r="D5155" s="1"/>
      <c r="E5155" s="1" t="s">
        <v>28379</v>
      </c>
      <c r="G5155" s="1" t="s">
        <v>8513</v>
      </c>
      <c r="H5155" s="1" t="s">
        <v>10901</v>
      </c>
      <c r="I5155" s="1">
        <v>2018.0</v>
      </c>
      <c r="J5155" s="1" t="s">
        <v>8547</v>
      </c>
      <c r="K5155" s="1" t="s">
        <v>778</v>
      </c>
      <c r="L5155" s="1" t="s">
        <v>8928</v>
      </c>
      <c r="M5155" s="1" t="s">
        <v>28380</v>
      </c>
    </row>
    <row r="5156">
      <c r="A5156" s="1" t="s">
        <v>28381</v>
      </c>
      <c r="B5156" s="1" t="s">
        <v>6</v>
      </c>
      <c r="C5156" s="1" t="s">
        <v>5853</v>
      </c>
      <c r="D5156" s="1"/>
      <c r="E5156" s="1" t="s">
        <v>28363</v>
      </c>
      <c r="H5156" s="1" t="s">
        <v>9133</v>
      </c>
      <c r="I5156" s="1">
        <v>2018.0</v>
      </c>
      <c r="J5156" s="1" t="s">
        <v>8493</v>
      </c>
      <c r="K5156" s="1" t="s">
        <v>778</v>
      </c>
      <c r="L5156" s="1" t="s">
        <v>8928</v>
      </c>
      <c r="M5156" s="1" t="s">
        <v>28382</v>
      </c>
    </row>
    <row r="5157">
      <c r="A5157" s="1" t="s">
        <v>28383</v>
      </c>
      <c r="B5157" s="1" t="s">
        <v>6</v>
      </c>
      <c r="C5157" s="1" t="s">
        <v>5854</v>
      </c>
      <c r="D5157" s="1"/>
      <c r="E5157" s="1" t="s">
        <v>28384</v>
      </c>
      <c r="G5157" s="1" t="s">
        <v>8513</v>
      </c>
      <c r="H5157" s="1" t="s">
        <v>11179</v>
      </c>
      <c r="I5157" s="1">
        <v>2018.0</v>
      </c>
      <c r="J5157" s="1" t="s">
        <v>8547</v>
      </c>
      <c r="K5157" s="1" t="s">
        <v>851</v>
      </c>
      <c r="L5157" s="1" t="s">
        <v>8928</v>
      </c>
      <c r="M5157" s="1" t="s">
        <v>28385</v>
      </c>
    </row>
    <row r="5158">
      <c r="A5158" s="1" t="s">
        <v>28386</v>
      </c>
      <c r="B5158" s="1" t="s">
        <v>6</v>
      </c>
      <c r="C5158" s="1" t="s">
        <v>5855</v>
      </c>
      <c r="D5158" s="1"/>
      <c r="E5158" s="1" t="s">
        <v>28387</v>
      </c>
      <c r="F5158" s="1" t="s">
        <v>28388</v>
      </c>
      <c r="G5158" s="1" t="s">
        <v>10496</v>
      </c>
      <c r="H5158" s="1" t="s">
        <v>11747</v>
      </c>
      <c r="I5158" s="1">
        <v>2015.0</v>
      </c>
      <c r="J5158" s="1" t="s">
        <v>8613</v>
      </c>
      <c r="K5158" s="1" t="s">
        <v>894</v>
      </c>
      <c r="L5158" s="1" t="s">
        <v>8992</v>
      </c>
      <c r="M5158" s="1" t="s">
        <v>28389</v>
      </c>
    </row>
    <row r="5159">
      <c r="A5159" s="1" t="s">
        <v>28390</v>
      </c>
      <c r="B5159" s="1" t="s">
        <v>6</v>
      </c>
      <c r="C5159" s="1" t="s">
        <v>5856</v>
      </c>
      <c r="D5159" s="1"/>
      <c r="E5159" s="1" t="s">
        <v>14385</v>
      </c>
      <c r="F5159" s="1" t="s">
        <v>28391</v>
      </c>
      <c r="G5159" s="1" t="s">
        <v>28392</v>
      </c>
      <c r="H5159" s="1" t="s">
        <v>10827</v>
      </c>
      <c r="I5159" s="1">
        <v>2015.0</v>
      </c>
      <c r="J5159" s="1" t="s">
        <v>8507</v>
      </c>
      <c r="K5159" s="1" t="s">
        <v>538</v>
      </c>
      <c r="L5159" s="1" t="s">
        <v>9174</v>
      </c>
      <c r="M5159" s="1" t="s">
        <v>28393</v>
      </c>
    </row>
    <row r="5160">
      <c r="A5160" s="1" t="s">
        <v>28394</v>
      </c>
      <c r="B5160" s="1" t="s">
        <v>6</v>
      </c>
      <c r="C5160" s="1" t="s">
        <v>5857</v>
      </c>
      <c r="D5160" s="1"/>
      <c r="E5160" s="1" t="s">
        <v>28395</v>
      </c>
      <c r="F5160" s="1" t="s">
        <v>28396</v>
      </c>
      <c r="G5160" s="1" t="s">
        <v>8513</v>
      </c>
      <c r="H5160" s="1" t="s">
        <v>10022</v>
      </c>
      <c r="I5160" s="1">
        <v>2010.0</v>
      </c>
      <c r="J5160" s="1" t="s">
        <v>8515</v>
      </c>
      <c r="K5160" s="1" t="s">
        <v>914</v>
      </c>
      <c r="L5160" s="1" t="s">
        <v>8759</v>
      </c>
      <c r="M5160" s="1" t="s">
        <v>28397</v>
      </c>
    </row>
    <row r="5161">
      <c r="A5161" s="1" t="s">
        <v>28398</v>
      </c>
      <c r="B5161" s="1" t="s">
        <v>6</v>
      </c>
      <c r="C5161" s="1" t="s">
        <v>5858</v>
      </c>
      <c r="D5161" s="1"/>
      <c r="E5161" s="1" t="s">
        <v>27206</v>
      </c>
      <c r="F5161" s="1" t="s">
        <v>28399</v>
      </c>
      <c r="G5161" s="1" t="s">
        <v>28400</v>
      </c>
      <c r="H5161" s="1" t="s">
        <v>8535</v>
      </c>
      <c r="I5161" s="1">
        <v>2017.0</v>
      </c>
      <c r="J5161" s="1" t="s">
        <v>8515</v>
      </c>
      <c r="K5161" s="1" t="s">
        <v>914</v>
      </c>
      <c r="L5161" s="1" t="s">
        <v>9293</v>
      </c>
      <c r="M5161" s="1" t="s">
        <v>28401</v>
      </c>
    </row>
    <row r="5162">
      <c r="A5162" s="1" t="s">
        <v>28402</v>
      </c>
      <c r="B5162" s="1" t="s">
        <v>6</v>
      </c>
      <c r="C5162" s="1" t="s">
        <v>5859</v>
      </c>
      <c r="D5162" s="1"/>
      <c r="E5162" s="1" t="s">
        <v>28403</v>
      </c>
      <c r="F5162" s="1" t="s">
        <v>28404</v>
      </c>
      <c r="G5162" s="1" t="s">
        <v>8499</v>
      </c>
      <c r="H5162" s="1" t="s">
        <v>15988</v>
      </c>
      <c r="I5162" s="1">
        <v>2018.0</v>
      </c>
      <c r="J5162" s="1" t="s">
        <v>8493</v>
      </c>
      <c r="K5162" s="1" t="s">
        <v>4612</v>
      </c>
      <c r="L5162" s="1" t="s">
        <v>8620</v>
      </c>
      <c r="M5162" s="1" t="s">
        <v>28405</v>
      </c>
    </row>
    <row r="5163">
      <c r="A5163" s="1" t="s">
        <v>28406</v>
      </c>
      <c r="B5163" s="1" t="s">
        <v>7</v>
      </c>
      <c r="C5163" s="1" t="s">
        <v>5860</v>
      </c>
      <c r="F5163" s="1" t="s">
        <v>28407</v>
      </c>
      <c r="G5163" s="1" t="s">
        <v>8655</v>
      </c>
      <c r="H5163" s="1" t="s">
        <v>8521</v>
      </c>
      <c r="I5163" s="1">
        <v>2015.0</v>
      </c>
      <c r="J5163" s="1" t="s">
        <v>8547</v>
      </c>
      <c r="K5163" s="1" t="s">
        <v>536</v>
      </c>
      <c r="L5163" s="1" t="s">
        <v>8836</v>
      </c>
      <c r="M5163" s="1" t="s">
        <v>28408</v>
      </c>
    </row>
    <row r="5164">
      <c r="A5164" s="1" t="s">
        <v>28409</v>
      </c>
      <c r="B5164" s="1" t="s">
        <v>7</v>
      </c>
      <c r="C5164" s="1" t="s">
        <v>5861</v>
      </c>
      <c r="D5164" s="1"/>
      <c r="E5164" s="1" t="s">
        <v>28410</v>
      </c>
      <c r="F5164" s="1" t="s">
        <v>28411</v>
      </c>
      <c r="G5164" s="1" t="s">
        <v>8655</v>
      </c>
      <c r="H5164" s="1" t="s">
        <v>11732</v>
      </c>
      <c r="I5164" s="1">
        <v>2014.0</v>
      </c>
      <c r="J5164" s="1" t="s">
        <v>8493</v>
      </c>
      <c r="K5164" s="1" t="s">
        <v>536</v>
      </c>
      <c r="L5164" s="1" t="s">
        <v>8836</v>
      </c>
      <c r="M5164" s="1" t="s">
        <v>28412</v>
      </c>
    </row>
    <row r="5165">
      <c r="A5165" s="1" t="s">
        <v>28413</v>
      </c>
      <c r="B5165" s="1" t="s">
        <v>7</v>
      </c>
      <c r="C5165" s="1" t="s">
        <v>5862</v>
      </c>
      <c r="D5165" s="1"/>
      <c r="E5165" s="1" t="s">
        <v>28410</v>
      </c>
      <c r="F5165" s="1" t="s">
        <v>28414</v>
      </c>
      <c r="G5165" s="1" t="s">
        <v>8655</v>
      </c>
      <c r="H5165" s="1" t="s">
        <v>11732</v>
      </c>
      <c r="I5165" s="1">
        <v>2012.0</v>
      </c>
      <c r="J5165" s="1" t="s">
        <v>8493</v>
      </c>
      <c r="K5165" s="1" t="s">
        <v>536</v>
      </c>
      <c r="L5165" s="1" t="s">
        <v>8836</v>
      </c>
      <c r="M5165" s="1" t="s">
        <v>28415</v>
      </c>
    </row>
    <row r="5166">
      <c r="A5166" s="1" t="s">
        <v>28416</v>
      </c>
      <c r="B5166" s="1" t="s">
        <v>7</v>
      </c>
      <c r="C5166" s="1" t="s">
        <v>5863</v>
      </c>
      <c r="F5166" s="1" t="s">
        <v>28417</v>
      </c>
      <c r="G5166" s="1" t="s">
        <v>8672</v>
      </c>
      <c r="H5166" s="1" t="s">
        <v>13253</v>
      </c>
      <c r="I5166" s="1">
        <v>2014.0</v>
      </c>
      <c r="J5166" s="1" t="s">
        <v>8547</v>
      </c>
      <c r="K5166" s="1" t="s">
        <v>1694</v>
      </c>
      <c r="L5166" s="1" t="s">
        <v>12034</v>
      </c>
      <c r="M5166" s="1" t="s">
        <v>28418</v>
      </c>
    </row>
    <row r="5167">
      <c r="A5167" s="1" t="s">
        <v>28419</v>
      </c>
      <c r="B5167" s="1" t="s">
        <v>7</v>
      </c>
      <c r="C5167" s="1" t="s">
        <v>5864</v>
      </c>
      <c r="F5167" s="1" t="s">
        <v>28420</v>
      </c>
      <c r="G5167" s="1" t="s">
        <v>8611</v>
      </c>
      <c r="H5167" s="1" t="s">
        <v>15511</v>
      </c>
      <c r="I5167" s="1">
        <v>2018.0</v>
      </c>
      <c r="J5167" s="1" t="s">
        <v>8493</v>
      </c>
      <c r="K5167" s="1" t="s">
        <v>536</v>
      </c>
      <c r="L5167" s="1" t="s">
        <v>12781</v>
      </c>
      <c r="M5167" s="1" t="s">
        <v>28421</v>
      </c>
    </row>
    <row r="5168">
      <c r="A5168" s="1" t="s">
        <v>28422</v>
      </c>
      <c r="B5168" s="1" t="s">
        <v>6</v>
      </c>
      <c r="C5168" s="1" t="s">
        <v>5865</v>
      </c>
      <c r="D5168" s="1"/>
      <c r="E5168" s="1" t="s">
        <v>17075</v>
      </c>
      <c r="F5168" s="1" t="s">
        <v>28423</v>
      </c>
      <c r="G5168" s="1" t="s">
        <v>28424</v>
      </c>
      <c r="H5168" s="1" t="s">
        <v>8521</v>
      </c>
      <c r="I5168" s="1">
        <v>2010.0</v>
      </c>
      <c r="J5168" s="1" t="s">
        <v>8507</v>
      </c>
      <c r="K5168" s="1" t="s">
        <v>597</v>
      </c>
      <c r="L5168" s="1" t="s">
        <v>14565</v>
      </c>
      <c r="M5168" s="1" t="s">
        <v>28425</v>
      </c>
    </row>
    <row r="5169">
      <c r="A5169" s="1" t="s">
        <v>28426</v>
      </c>
      <c r="B5169" s="1" t="s">
        <v>6</v>
      </c>
      <c r="C5169" s="1" t="s">
        <v>5866</v>
      </c>
      <c r="D5169" s="1"/>
      <c r="E5169" s="1" t="s">
        <v>28427</v>
      </c>
      <c r="F5169" s="1" t="s">
        <v>28427</v>
      </c>
      <c r="G5169" s="1" t="s">
        <v>8513</v>
      </c>
      <c r="H5169" s="1" t="s">
        <v>9860</v>
      </c>
      <c r="I5169" s="1">
        <v>2017.0</v>
      </c>
      <c r="J5169" s="1" t="s">
        <v>8493</v>
      </c>
      <c r="K5169" s="1" t="s">
        <v>597</v>
      </c>
      <c r="L5169" s="1" t="s">
        <v>8928</v>
      </c>
      <c r="M5169" s="1" t="s">
        <v>28428</v>
      </c>
    </row>
    <row r="5170">
      <c r="A5170" s="1" t="s">
        <v>28429</v>
      </c>
      <c r="B5170" s="1" t="s">
        <v>6</v>
      </c>
      <c r="C5170" s="1" t="s">
        <v>5867</v>
      </c>
      <c r="D5170" s="1"/>
      <c r="E5170" s="1" t="s">
        <v>28430</v>
      </c>
      <c r="F5170" s="1" t="s">
        <v>28431</v>
      </c>
      <c r="G5170" s="1" t="s">
        <v>8513</v>
      </c>
      <c r="H5170" s="1" t="s">
        <v>10906</v>
      </c>
      <c r="I5170" s="1">
        <v>2020.0</v>
      </c>
      <c r="J5170" s="1" t="s">
        <v>8493</v>
      </c>
      <c r="K5170" s="1" t="s">
        <v>580</v>
      </c>
      <c r="L5170" s="1" t="s">
        <v>8948</v>
      </c>
      <c r="M5170" s="1" t="s">
        <v>28432</v>
      </c>
    </row>
    <row r="5171">
      <c r="A5171" s="1" t="s">
        <v>28433</v>
      </c>
      <c r="B5171" s="1" t="s">
        <v>7</v>
      </c>
      <c r="C5171" s="1" t="s">
        <v>5868</v>
      </c>
      <c r="F5171" s="1" t="s">
        <v>28434</v>
      </c>
      <c r="G5171" s="1" t="s">
        <v>8672</v>
      </c>
      <c r="H5171" s="1" t="s">
        <v>8897</v>
      </c>
      <c r="I5171" s="1">
        <v>2020.0</v>
      </c>
      <c r="J5171" s="1" t="s">
        <v>8547</v>
      </c>
      <c r="K5171" s="1" t="s">
        <v>571</v>
      </c>
      <c r="L5171" s="1" t="s">
        <v>9631</v>
      </c>
      <c r="M5171" s="1" t="s">
        <v>28435</v>
      </c>
    </row>
    <row r="5172">
      <c r="A5172" s="1" t="s">
        <v>28436</v>
      </c>
      <c r="B5172" s="1" t="s">
        <v>6</v>
      </c>
      <c r="C5172" s="1" t="s">
        <v>5869</v>
      </c>
      <c r="D5172" s="1"/>
      <c r="E5172" s="1" t="s">
        <v>28437</v>
      </c>
      <c r="F5172" s="1" t="s">
        <v>28438</v>
      </c>
      <c r="G5172" s="1" t="s">
        <v>8513</v>
      </c>
      <c r="H5172" s="1" t="s">
        <v>15685</v>
      </c>
      <c r="I5172" s="1">
        <v>2016.0</v>
      </c>
      <c r="J5172" s="1" t="s">
        <v>8493</v>
      </c>
      <c r="K5172" s="1" t="s">
        <v>645</v>
      </c>
      <c r="L5172" s="1" t="s">
        <v>8646</v>
      </c>
      <c r="M5172" s="1" t="s">
        <v>28439</v>
      </c>
    </row>
    <row r="5173">
      <c r="A5173" s="1" t="s">
        <v>28440</v>
      </c>
      <c r="B5173" s="1" t="s">
        <v>6</v>
      </c>
      <c r="C5173" s="1" t="s">
        <v>5870</v>
      </c>
      <c r="D5173" s="1"/>
      <c r="E5173" s="1" t="s">
        <v>28441</v>
      </c>
      <c r="F5173" s="1" t="s">
        <v>28442</v>
      </c>
      <c r="G5173" s="1" t="s">
        <v>8513</v>
      </c>
      <c r="H5173" s="1" t="s">
        <v>28443</v>
      </c>
      <c r="I5173" s="1">
        <v>2015.0</v>
      </c>
      <c r="J5173" s="1" t="s">
        <v>8507</v>
      </c>
      <c r="K5173" s="1" t="s">
        <v>587</v>
      </c>
      <c r="L5173" s="1" t="s">
        <v>9425</v>
      </c>
      <c r="M5173" s="1" t="s">
        <v>28444</v>
      </c>
    </row>
    <row r="5174">
      <c r="A5174" s="1" t="s">
        <v>28445</v>
      </c>
      <c r="B5174" s="1" t="s">
        <v>6</v>
      </c>
      <c r="C5174" s="1" t="s">
        <v>5871</v>
      </c>
      <c r="D5174" s="1"/>
      <c r="E5174" s="1" t="s">
        <v>28446</v>
      </c>
      <c r="G5174" s="1" t="s">
        <v>8513</v>
      </c>
      <c r="H5174" s="1" t="s">
        <v>9298</v>
      </c>
      <c r="I5174" s="1">
        <v>2017.0</v>
      </c>
      <c r="J5174" s="1" t="s">
        <v>8493</v>
      </c>
      <c r="K5174" s="1" t="s">
        <v>733</v>
      </c>
      <c r="L5174" s="1" t="s">
        <v>8702</v>
      </c>
      <c r="M5174" s="1" t="s">
        <v>28447</v>
      </c>
    </row>
    <row r="5175">
      <c r="A5175" s="1" t="s">
        <v>28448</v>
      </c>
      <c r="B5175" s="1" t="s">
        <v>7</v>
      </c>
      <c r="C5175" s="1" t="s">
        <v>5872</v>
      </c>
      <c r="F5175" s="1" t="s">
        <v>28449</v>
      </c>
      <c r="G5175" s="1" t="s">
        <v>8527</v>
      </c>
      <c r="H5175" s="1" t="s">
        <v>20713</v>
      </c>
      <c r="I5175" s="1">
        <v>2018.0</v>
      </c>
      <c r="J5175" s="1" t="s">
        <v>8547</v>
      </c>
      <c r="K5175" s="1" t="s">
        <v>1044</v>
      </c>
      <c r="L5175" s="1" t="s">
        <v>11889</v>
      </c>
      <c r="M5175" s="1" t="s">
        <v>28450</v>
      </c>
    </row>
    <row r="5176">
      <c r="A5176" s="1" t="s">
        <v>28451</v>
      </c>
      <c r="B5176" s="1" t="s">
        <v>6</v>
      </c>
      <c r="C5176" s="1" t="s">
        <v>5873</v>
      </c>
      <c r="D5176" s="1"/>
      <c r="E5176" s="1" t="s">
        <v>28452</v>
      </c>
      <c r="F5176" s="1" t="s">
        <v>28453</v>
      </c>
      <c r="G5176" s="1" t="s">
        <v>28454</v>
      </c>
      <c r="H5176" s="1" t="s">
        <v>28455</v>
      </c>
      <c r="I5176" s="1">
        <v>2017.0</v>
      </c>
      <c r="J5176" s="1" t="s">
        <v>8493</v>
      </c>
      <c r="K5176" s="1" t="s">
        <v>582</v>
      </c>
      <c r="L5176" s="1" t="s">
        <v>8501</v>
      </c>
      <c r="M5176" s="1" t="s">
        <v>28456</v>
      </c>
    </row>
    <row r="5177">
      <c r="A5177" s="1" t="s">
        <v>28457</v>
      </c>
      <c r="B5177" s="1" t="s">
        <v>7</v>
      </c>
      <c r="C5177" s="1" t="s">
        <v>5874</v>
      </c>
      <c r="F5177" s="1" t="s">
        <v>28458</v>
      </c>
      <c r="G5177" s="1" t="s">
        <v>8611</v>
      </c>
      <c r="H5177" s="1" t="s">
        <v>21228</v>
      </c>
      <c r="I5177" s="1">
        <v>2016.0</v>
      </c>
      <c r="J5177" s="1" t="s">
        <v>8493</v>
      </c>
      <c r="K5177" s="1" t="s">
        <v>536</v>
      </c>
      <c r="L5177" s="1" t="s">
        <v>13443</v>
      </c>
      <c r="M5177" s="1" t="s">
        <v>28459</v>
      </c>
    </row>
    <row r="5178">
      <c r="A5178" s="1" t="s">
        <v>28460</v>
      </c>
      <c r="B5178" s="1" t="s">
        <v>6</v>
      </c>
      <c r="C5178" s="1" t="s">
        <v>5875</v>
      </c>
      <c r="D5178" s="1"/>
      <c r="E5178" s="1" t="s">
        <v>10383</v>
      </c>
      <c r="F5178" s="1" t="s">
        <v>28461</v>
      </c>
      <c r="G5178" s="1" t="s">
        <v>8534</v>
      </c>
      <c r="H5178" s="1" t="s">
        <v>11626</v>
      </c>
      <c r="I5178" s="1">
        <v>1976.0</v>
      </c>
      <c r="J5178" s="1" t="s">
        <v>8493</v>
      </c>
      <c r="K5178" s="1" t="s">
        <v>559</v>
      </c>
      <c r="L5178" s="1" t="s">
        <v>8501</v>
      </c>
      <c r="M5178" s="1" t="s">
        <v>28462</v>
      </c>
    </row>
    <row r="5179">
      <c r="A5179" s="1" t="s">
        <v>28463</v>
      </c>
      <c r="B5179" s="1" t="s">
        <v>6</v>
      </c>
      <c r="C5179" s="1" t="s">
        <v>5876</v>
      </c>
      <c r="D5179" s="1"/>
      <c r="E5179" s="1" t="s">
        <v>16029</v>
      </c>
      <c r="F5179" s="1" t="s">
        <v>28464</v>
      </c>
      <c r="G5179" s="1" t="s">
        <v>9478</v>
      </c>
      <c r="H5179" s="1" t="s">
        <v>12535</v>
      </c>
      <c r="I5179" s="1">
        <v>1980.0</v>
      </c>
      <c r="J5179" s="1" t="s">
        <v>8507</v>
      </c>
      <c r="K5179" s="1" t="s">
        <v>597</v>
      </c>
      <c r="L5179" s="1" t="s">
        <v>8992</v>
      </c>
      <c r="M5179" s="1" t="s">
        <v>28465</v>
      </c>
    </row>
    <row r="5180">
      <c r="A5180" s="1" t="s">
        <v>28466</v>
      </c>
      <c r="B5180" s="1" t="s">
        <v>6</v>
      </c>
      <c r="C5180" s="1" t="s">
        <v>5877</v>
      </c>
      <c r="D5180" s="1"/>
      <c r="E5180" s="1" t="s">
        <v>28467</v>
      </c>
      <c r="F5180" s="1" t="s">
        <v>28468</v>
      </c>
      <c r="G5180" s="1" t="s">
        <v>8545</v>
      </c>
      <c r="H5180" s="1" t="s">
        <v>9244</v>
      </c>
      <c r="I5180" s="1">
        <v>2016.0</v>
      </c>
      <c r="J5180" s="1" t="s">
        <v>8645</v>
      </c>
      <c r="K5180" s="1" t="s">
        <v>542</v>
      </c>
      <c r="L5180" s="1" t="s">
        <v>8501</v>
      </c>
      <c r="M5180" s="1" t="s">
        <v>28469</v>
      </c>
    </row>
    <row r="5181">
      <c r="A5181" s="1" t="s">
        <v>28470</v>
      </c>
      <c r="B5181" s="1" t="s">
        <v>7</v>
      </c>
      <c r="C5181" s="1" t="s">
        <v>5878</v>
      </c>
      <c r="F5181" s="1" t="s">
        <v>28471</v>
      </c>
      <c r="H5181" s="1" t="s">
        <v>10736</v>
      </c>
      <c r="I5181" s="1">
        <v>2017.0</v>
      </c>
      <c r="J5181" s="1" t="s">
        <v>8493</v>
      </c>
      <c r="K5181" s="1" t="s">
        <v>536</v>
      </c>
      <c r="L5181" s="1" t="s">
        <v>8565</v>
      </c>
      <c r="M5181" s="1" t="s">
        <v>28472</v>
      </c>
    </row>
    <row r="5182">
      <c r="A5182" s="1" t="s">
        <v>28473</v>
      </c>
      <c r="B5182" s="1" t="s">
        <v>6</v>
      </c>
      <c r="C5182" s="1" t="s">
        <v>5879</v>
      </c>
      <c r="D5182" s="1"/>
      <c r="E5182" s="1" t="s">
        <v>28474</v>
      </c>
      <c r="F5182" s="1" t="s">
        <v>28475</v>
      </c>
      <c r="G5182" s="1" t="s">
        <v>16951</v>
      </c>
      <c r="H5182" s="1" t="s">
        <v>22915</v>
      </c>
      <c r="I5182" s="1">
        <v>2014.0</v>
      </c>
      <c r="J5182" s="1" t="s">
        <v>8507</v>
      </c>
      <c r="K5182" s="1" t="s">
        <v>538</v>
      </c>
      <c r="L5182" s="1" t="s">
        <v>12766</v>
      </c>
      <c r="M5182" s="1" t="s">
        <v>28476</v>
      </c>
    </row>
    <row r="5183">
      <c r="A5183" s="1" t="s">
        <v>28477</v>
      </c>
      <c r="B5183" s="1" t="s">
        <v>6</v>
      </c>
      <c r="C5183" s="1" t="s">
        <v>5880</v>
      </c>
      <c r="D5183" s="1"/>
      <c r="E5183" s="1" t="s">
        <v>28478</v>
      </c>
      <c r="F5183" s="1" t="s">
        <v>28479</v>
      </c>
      <c r="G5183" s="1" t="s">
        <v>28480</v>
      </c>
      <c r="H5183" s="1" t="s">
        <v>15520</v>
      </c>
      <c r="I5183" s="1">
        <v>2019.0</v>
      </c>
      <c r="J5183" s="1" t="s">
        <v>8547</v>
      </c>
      <c r="K5183" s="1" t="s">
        <v>673</v>
      </c>
      <c r="L5183" s="1" t="s">
        <v>8508</v>
      </c>
      <c r="M5183" s="1" t="s">
        <v>28481</v>
      </c>
    </row>
    <row r="5184">
      <c r="A5184" s="1" t="s">
        <v>28482</v>
      </c>
      <c r="B5184" s="1" t="s">
        <v>6</v>
      </c>
      <c r="C5184" s="1" t="s">
        <v>5881</v>
      </c>
      <c r="D5184" s="1"/>
      <c r="E5184" s="1" t="s">
        <v>28483</v>
      </c>
      <c r="F5184" s="1" t="s">
        <v>28484</v>
      </c>
      <c r="G5184" s="1" t="s">
        <v>8655</v>
      </c>
      <c r="H5184" s="1" t="s">
        <v>9921</v>
      </c>
      <c r="I5184" s="1">
        <v>2018.0</v>
      </c>
      <c r="J5184" s="1" t="s">
        <v>8493</v>
      </c>
      <c r="K5184" s="1" t="s">
        <v>582</v>
      </c>
      <c r="L5184" s="1" t="s">
        <v>8873</v>
      </c>
      <c r="M5184" s="1" t="s">
        <v>28485</v>
      </c>
    </row>
    <row r="5185">
      <c r="A5185" s="1" t="s">
        <v>28486</v>
      </c>
      <c r="B5185" s="1" t="s">
        <v>6</v>
      </c>
      <c r="C5185" s="1" t="s">
        <v>5882</v>
      </c>
      <c r="F5185" s="1" t="s">
        <v>28487</v>
      </c>
      <c r="G5185" s="1" t="s">
        <v>8513</v>
      </c>
      <c r="H5185" s="1" t="s">
        <v>28488</v>
      </c>
      <c r="I5185" s="1">
        <v>2018.0</v>
      </c>
      <c r="J5185" s="1" t="s">
        <v>8547</v>
      </c>
      <c r="K5185" s="1" t="s">
        <v>569</v>
      </c>
      <c r="L5185" s="1" t="s">
        <v>8646</v>
      </c>
      <c r="M5185" s="1" t="s">
        <v>28489</v>
      </c>
    </row>
    <row r="5186">
      <c r="A5186" s="1" t="s">
        <v>28490</v>
      </c>
      <c r="B5186" s="1" t="s">
        <v>7</v>
      </c>
      <c r="C5186" s="1" t="s">
        <v>5883</v>
      </c>
      <c r="F5186" s="1" t="s">
        <v>28491</v>
      </c>
      <c r="G5186" s="1" t="s">
        <v>8638</v>
      </c>
      <c r="H5186" s="1" t="s">
        <v>11686</v>
      </c>
      <c r="I5186" s="1">
        <v>2018.0</v>
      </c>
      <c r="J5186" s="1" t="s">
        <v>8547</v>
      </c>
      <c r="K5186" s="1" t="s">
        <v>536</v>
      </c>
      <c r="L5186" s="1" t="s">
        <v>8640</v>
      </c>
      <c r="M5186" s="1" t="s">
        <v>28492</v>
      </c>
    </row>
    <row r="5187">
      <c r="A5187" s="1" t="s">
        <v>28493</v>
      </c>
      <c r="B5187" s="1" t="s">
        <v>6</v>
      </c>
      <c r="C5187" s="1" t="s">
        <v>5884</v>
      </c>
      <c r="D5187" s="1"/>
      <c r="E5187" s="1" t="s">
        <v>28494</v>
      </c>
      <c r="F5187" s="1" t="s">
        <v>28495</v>
      </c>
      <c r="G5187" s="1" t="s">
        <v>8611</v>
      </c>
      <c r="H5187" s="1" t="s">
        <v>13571</v>
      </c>
      <c r="I5187" s="1">
        <v>2017.0</v>
      </c>
      <c r="J5187" s="1" t="s">
        <v>8507</v>
      </c>
      <c r="K5187" s="1" t="s">
        <v>561</v>
      </c>
      <c r="L5187" s="1" t="s">
        <v>8750</v>
      </c>
      <c r="M5187" s="1" t="s">
        <v>28496</v>
      </c>
    </row>
    <row r="5188">
      <c r="A5188" s="1" t="s">
        <v>28497</v>
      </c>
      <c r="B5188" s="1" t="s">
        <v>7</v>
      </c>
      <c r="C5188" s="1" t="s">
        <v>5885</v>
      </c>
      <c r="D5188" s="1"/>
      <c r="E5188" s="1" t="s">
        <v>28498</v>
      </c>
      <c r="F5188" s="1" t="s">
        <v>28499</v>
      </c>
      <c r="G5188" s="1" t="s">
        <v>8611</v>
      </c>
      <c r="H5188" s="1" t="s">
        <v>8749</v>
      </c>
      <c r="I5188" s="1">
        <v>2017.0</v>
      </c>
      <c r="J5188" s="1" t="s">
        <v>8613</v>
      </c>
      <c r="K5188" s="1" t="s">
        <v>536</v>
      </c>
      <c r="L5188" s="1" t="s">
        <v>13248</v>
      </c>
      <c r="M5188" s="1" t="s">
        <v>28500</v>
      </c>
    </row>
    <row r="5189">
      <c r="A5189" s="1" t="s">
        <v>28501</v>
      </c>
      <c r="B5189" s="1" t="s">
        <v>7</v>
      </c>
      <c r="C5189" s="1" t="s">
        <v>5886</v>
      </c>
      <c r="F5189" s="1" t="s">
        <v>28502</v>
      </c>
      <c r="G5189" s="1" t="s">
        <v>8655</v>
      </c>
      <c r="H5189" s="1" t="s">
        <v>8535</v>
      </c>
      <c r="I5189" s="1">
        <v>2017.0</v>
      </c>
      <c r="J5189" s="1" t="s">
        <v>8493</v>
      </c>
      <c r="K5189" s="1" t="s">
        <v>536</v>
      </c>
      <c r="L5189" s="1" t="s">
        <v>8836</v>
      </c>
      <c r="M5189" s="1" t="s">
        <v>28503</v>
      </c>
    </row>
    <row r="5190">
      <c r="A5190" s="1" t="s">
        <v>28504</v>
      </c>
      <c r="B5190" s="1" t="s">
        <v>6</v>
      </c>
      <c r="C5190" s="1" t="s">
        <v>5887</v>
      </c>
      <c r="D5190" s="1"/>
      <c r="E5190" s="1" t="s">
        <v>10713</v>
      </c>
      <c r="F5190" s="1" t="s">
        <v>28505</v>
      </c>
      <c r="G5190" s="1" t="s">
        <v>9304</v>
      </c>
      <c r="H5190" s="1" t="s">
        <v>8540</v>
      </c>
      <c r="I5190" s="1">
        <v>2008.0</v>
      </c>
      <c r="J5190" s="1" t="s">
        <v>8507</v>
      </c>
      <c r="K5190" s="1" t="s">
        <v>696</v>
      </c>
      <c r="L5190" s="1" t="s">
        <v>8759</v>
      </c>
      <c r="M5190" s="1" t="s">
        <v>28506</v>
      </c>
    </row>
    <row r="5191">
      <c r="A5191" s="1" t="s">
        <v>28507</v>
      </c>
      <c r="B5191" s="1" t="s">
        <v>6</v>
      </c>
      <c r="C5191" s="1" t="s">
        <v>5888</v>
      </c>
      <c r="D5191" s="1"/>
      <c r="E5191" s="1" t="s">
        <v>28508</v>
      </c>
      <c r="F5191" s="1" t="s">
        <v>28509</v>
      </c>
      <c r="G5191" s="1" t="s">
        <v>8499</v>
      </c>
      <c r="H5191" s="1" t="s">
        <v>15938</v>
      </c>
      <c r="I5191" s="1">
        <v>2012.0</v>
      </c>
      <c r="J5191" s="1" t="s">
        <v>8645</v>
      </c>
      <c r="K5191" s="1" t="s">
        <v>573</v>
      </c>
      <c r="L5191" s="1" t="s">
        <v>8620</v>
      </c>
      <c r="M5191" s="1" t="s">
        <v>28510</v>
      </c>
    </row>
    <row r="5192">
      <c r="A5192" s="1" t="s">
        <v>28511</v>
      </c>
      <c r="B5192" s="1" t="s">
        <v>7</v>
      </c>
      <c r="C5192" s="1" t="s">
        <v>5889</v>
      </c>
      <c r="F5192" s="1" t="s">
        <v>28512</v>
      </c>
      <c r="H5192" s="1" t="s">
        <v>11626</v>
      </c>
      <c r="I5192" s="1">
        <v>2020.0</v>
      </c>
      <c r="J5192" s="1" t="s">
        <v>8807</v>
      </c>
      <c r="K5192" s="1" t="s">
        <v>536</v>
      </c>
      <c r="L5192" s="1" t="s">
        <v>9093</v>
      </c>
      <c r="M5192" s="1" t="s">
        <v>28513</v>
      </c>
    </row>
    <row r="5193">
      <c r="A5193" s="1" t="s">
        <v>28514</v>
      </c>
      <c r="B5193" s="1" t="s">
        <v>7</v>
      </c>
      <c r="C5193" s="1" t="s">
        <v>5890</v>
      </c>
      <c r="F5193" s="1" t="s">
        <v>28515</v>
      </c>
      <c r="G5193" s="1" t="s">
        <v>8513</v>
      </c>
      <c r="H5193" s="1" t="s">
        <v>10149</v>
      </c>
      <c r="I5193" s="1">
        <v>2020.0</v>
      </c>
      <c r="J5193" s="1" t="s">
        <v>8807</v>
      </c>
      <c r="K5193" s="1" t="s">
        <v>536</v>
      </c>
      <c r="L5193" s="1" t="s">
        <v>9093</v>
      </c>
      <c r="M5193" s="1" t="s">
        <v>28516</v>
      </c>
    </row>
    <row r="5194">
      <c r="A5194" s="1" t="s">
        <v>28517</v>
      </c>
      <c r="B5194" s="1" t="s">
        <v>6</v>
      </c>
      <c r="C5194" s="1" t="s">
        <v>5891</v>
      </c>
      <c r="D5194" s="1"/>
      <c r="E5194" s="1" t="s">
        <v>28518</v>
      </c>
      <c r="F5194" s="1" t="s">
        <v>28519</v>
      </c>
      <c r="G5194" s="1" t="s">
        <v>8611</v>
      </c>
      <c r="H5194" s="1" t="s">
        <v>24880</v>
      </c>
      <c r="I5194" s="1">
        <v>2020.0</v>
      </c>
      <c r="J5194" s="1" t="s">
        <v>8493</v>
      </c>
      <c r="K5194" s="1" t="s">
        <v>1593</v>
      </c>
      <c r="L5194" s="1" t="s">
        <v>9641</v>
      </c>
      <c r="M5194" s="1" t="s">
        <v>28520</v>
      </c>
    </row>
    <row r="5195">
      <c r="A5195" s="1" t="s">
        <v>28521</v>
      </c>
      <c r="B5195" s="1" t="s">
        <v>7</v>
      </c>
      <c r="C5195" s="1" t="s">
        <v>5892</v>
      </c>
      <c r="F5195" s="1" t="s">
        <v>28522</v>
      </c>
      <c r="G5195" s="1" t="s">
        <v>8513</v>
      </c>
      <c r="H5195" s="1" t="s">
        <v>10123</v>
      </c>
      <c r="I5195" s="1">
        <v>2019.0</v>
      </c>
      <c r="J5195" s="1" t="s">
        <v>8493</v>
      </c>
      <c r="K5195" s="1" t="s">
        <v>536</v>
      </c>
      <c r="L5195" s="1" t="s">
        <v>8650</v>
      </c>
      <c r="M5195" s="1" t="s">
        <v>28523</v>
      </c>
    </row>
    <row r="5196">
      <c r="A5196" s="1" t="s">
        <v>28524</v>
      </c>
      <c r="B5196" s="1" t="s">
        <v>7</v>
      </c>
      <c r="C5196" s="1" t="s">
        <v>5893</v>
      </c>
      <c r="G5196" s="1" t="s">
        <v>8513</v>
      </c>
      <c r="H5196" s="1" t="s">
        <v>10683</v>
      </c>
      <c r="I5196" s="1">
        <v>2016.0</v>
      </c>
      <c r="J5196" s="1" t="s">
        <v>8493</v>
      </c>
      <c r="K5196" s="1" t="s">
        <v>526</v>
      </c>
      <c r="L5196" s="1" t="s">
        <v>23719</v>
      </c>
      <c r="M5196" s="1" t="s">
        <v>28525</v>
      </c>
    </row>
    <row r="5197">
      <c r="A5197" s="1" t="s">
        <v>28526</v>
      </c>
      <c r="B5197" s="1" t="s">
        <v>6</v>
      </c>
      <c r="C5197" s="1" t="s">
        <v>5894</v>
      </c>
      <c r="D5197" s="1"/>
      <c r="E5197" s="1" t="s">
        <v>10331</v>
      </c>
      <c r="F5197" s="1" t="s">
        <v>28527</v>
      </c>
      <c r="G5197" s="1" t="s">
        <v>8499</v>
      </c>
      <c r="H5197" s="1" t="s">
        <v>28528</v>
      </c>
      <c r="I5197" s="1">
        <v>2016.0</v>
      </c>
      <c r="J5197" s="1" t="s">
        <v>8493</v>
      </c>
      <c r="K5197" s="1" t="s">
        <v>673</v>
      </c>
      <c r="L5197" s="1" t="s">
        <v>9641</v>
      </c>
      <c r="M5197" s="1" t="s">
        <v>28529</v>
      </c>
    </row>
    <row r="5198">
      <c r="A5198" s="1" t="s">
        <v>28530</v>
      </c>
      <c r="B5198" s="1" t="s">
        <v>6</v>
      </c>
      <c r="C5198" s="1" t="s">
        <v>5895</v>
      </c>
      <c r="D5198" s="1"/>
      <c r="E5198" s="1" t="s">
        <v>10331</v>
      </c>
      <c r="F5198" s="1" t="s">
        <v>28531</v>
      </c>
      <c r="G5198" s="1" t="s">
        <v>8499</v>
      </c>
      <c r="H5198" s="1" t="s">
        <v>28532</v>
      </c>
      <c r="I5198" s="1">
        <v>2016.0</v>
      </c>
      <c r="J5198" s="1" t="s">
        <v>8493</v>
      </c>
      <c r="K5198" s="1" t="s">
        <v>5349</v>
      </c>
      <c r="L5198" s="1" t="s">
        <v>9641</v>
      </c>
      <c r="M5198" s="1" t="s">
        <v>28533</v>
      </c>
    </row>
    <row r="5199">
      <c r="A5199" s="1" t="s">
        <v>28534</v>
      </c>
      <c r="B5199" s="1" t="s">
        <v>6</v>
      </c>
      <c r="C5199" s="1" t="s">
        <v>5896</v>
      </c>
      <c r="D5199" s="1"/>
      <c r="E5199" s="1" t="s">
        <v>10331</v>
      </c>
      <c r="F5199" s="1" t="s">
        <v>28535</v>
      </c>
      <c r="G5199" s="1" t="s">
        <v>10354</v>
      </c>
      <c r="H5199" s="1" t="s">
        <v>12926</v>
      </c>
      <c r="I5199" s="1">
        <v>2018.0</v>
      </c>
      <c r="J5199" s="1" t="s">
        <v>8493</v>
      </c>
      <c r="K5199" s="1" t="s">
        <v>778</v>
      </c>
      <c r="L5199" s="1" t="s">
        <v>9641</v>
      </c>
      <c r="M5199" s="1" t="s">
        <v>28536</v>
      </c>
    </row>
    <row r="5200">
      <c r="A5200" s="1" t="s">
        <v>28537</v>
      </c>
      <c r="B5200" s="1" t="s">
        <v>6</v>
      </c>
      <c r="C5200" s="1" t="s">
        <v>5897</v>
      </c>
      <c r="D5200" s="1"/>
      <c r="E5200" s="1" t="s">
        <v>15624</v>
      </c>
      <c r="F5200" s="1" t="s">
        <v>28535</v>
      </c>
      <c r="H5200" s="1" t="s">
        <v>8872</v>
      </c>
      <c r="I5200" s="1">
        <v>2019.0</v>
      </c>
      <c r="J5200" s="1" t="s">
        <v>8493</v>
      </c>
      <c r="K5200" s="1" t="s">
        <v>778</v>
      </c>
      <c r="L5200" s="1" t="s">
        <v>9641</v>
      </c>
      <c r="M5200" s="1" t="s">
        <v>28538</v>
      </c>
    </row>
    <row r="5201">
      <c r="A5201" s="1" t="s">
        <v>28539</v>
      </c>
      <c r="B5201" s="1" t="s">
        <v>6</v>
      </c>
      <c r="C5201" s="1" t="s">
        <v>5898</v>
      </c>
      <c r="D5201" s="1"/>
      <c r="E5201" s="1" t="s">
        <v>16071</v>
      </c>
      <c r="F5201" s="1" t="s">
        <v>28540</v>
      </c>
      <c r="G5201" s="1" t="s">
        <v>8491</v>
      </c>
      <c r="H5201" s="1" t="s">
        <v>15348</v>
      </c>
      <c r="I5201" s="1">
        <v>2020.0</v>
      </c>
      <c r="J5201" s="1" t="s">
        <v>8547</v>
      </c>
      <c r="K5201" s="1" t="s">
        <v>587</v>
      </c>
      <c r="L5201" s="1" t="s">
        <v>8772</v>
      </c>
      <c r="M5201" s="1" t="s">
        <v>28541</v>
      </c>
    </row>
    <row r="5202">
      <c r="A5202" s="1" t="s">
        <v>28542</v>
      </c>
      <c r="B5202" s="1" t="s">
        <v>6</v>
      </c>
      <c r="C5202" s="1" t="s">
        <v>5899</v>
      </c>
      <c r="D5202" s="1"/>
      <c r="E5202" s="1" t="s">
        <v>28543</v>
      </c>
      <c r="F5202" s="1" t="s">
        <v>28544</v>
      </c>
      <c r="G5202" s="1" t="s">
        <v>8513</v>
      </c>
      <c r="H5202" s="1" t="s">
        <v>8701</v>
      </c>
      <c r="I5202" s="1">
        <v>1979.0</v>
      </c>
      <c r="J5202" s="1" t="s">
        <v>8493</v>
      </c>
      <c r="K5202" s="1" t="s">
        <v>1034</v>
      </c>
      <c r="L5202" s="1" t="s">
        <v>9641</v>
      </c>
      <c r="M5202" s="1" t="s">
        <v>28545</v>
      </c>
    </row>
    <row r="5203">
      <c r="A5203" s="1" t="s">
        <v>28546</v>
      </c>
      <c r="B5203" s="1" t="s">
        <v>7</v>
      </c>
      <c r="C5203" s="1" t="s">
        <v>5900</v>
      </c>
      <c r="F5203" s="1" t="s">
        <v>28547</v>
      </c>
      <c r="G5203" s="1" t="s">
        <v>8513</v>
      </c>
      <c r="H5203" s="1" t="s">
        <v>21185</v>
      </c>
      <c r="I5203" s="1">
        <v>2015.0</v>
      </c>
      <c r="J5203" s="1" t="s">
        <v>8680</v>
      </c>
      <c r="K5203" s="1" t="s">
        <v>571</v>
      </c>
      <c r="L5203" s="1" t="s">
        <v>10380</v>
      </c>
      <c r="M5203" s="1" t="s">
        <v>28548</v>
      </c>
    </row>
    <row r="5204">
      <c r="A5204" s="1" t="s">
        <v>28549</v>
      </c>
      <c r="B5204" s="1" t="s">
        <v>6</v>
      </c>
      <c r="C5204" s="1" t="s">
        <v>5901</v>
      </c>
      <c r="D5204" s="1"/>
      <c r="E5204" s="1" t="s">
        <v>28550</v>
      </c>
      <c r="F5204" s="1" t="s">
        <v>15487</v>
      </c>
      <c r="G5204" s="1" t="s">
        <v>8611</v>
      </c>
      <c r="H5204" s="1" t="s">
        <v>14345</v>
      </c>
      <c r="I5204" s="1">
        <v>2018.0</v>
      </c>
      <c r="J5204" s="1" t="s">
        <v>8493</v>
      </c>
      <c r="K5204" s="1" t="s">
        <v>1034</v>
      </c>
      <c r="L5204" s="1" t="s">
        <v>9641</v>
      </c>
      <c r="M5204" s="1" t="s">
        <v>28551</v>
      </c>
    </row>
    <row r="5205">
      <c r="A5205" s="1" t="s">
        <v>28552</v>
      </c>
      <c r="B5205" s="1" t="s">
        <v>6</v>
      </c>
      <c r="C5205" s="1" t="s">
        <v>5902</v>
      </c>
      <c r="D5205" s="1"/>
      <c r="E5205" s="1" t="s">
        <v>28553</v>
      </c>
      <c r="F5205" s="1" t="s">
        <v>28554</v>
      </c>
      <c r="G5205" s="1" t="s">
        <v>9223</v>
      </c>
      <c r="H5205" s="1" t="s">
        <v>15394</v>
      </c>
      <c r="I5205" s="1">
        <v>2020.0</v>
      </c>
      <c r="J5205" s="1" t="s">
        <v>9260</v>
      </c>
      <c r="K5205" s="1" t="s">
        <v>576</v>
      </c>
      <c r="L5205" s="1" t="s">
        <v>28555</v>
      </c>
      <c r="M5205" s="1" t="s">
        <v>28556</v>
      </c>
    </row>
    <row r="5206">
      <c r="A5206" s="1" t="s">
        <v>28557</v>
      </c>
      <c r="B5206" s="1" t="s">
        <v>7</v>
      </c>
      <c r="C5206" s="1" t="s">
        <v>5903</v>
      </c>
      <c r="F5206" s="1" t="s">
        <v>28558</v>
      </c>
      <c r="H5206" s="1" t="s">
        <v>10159</v>
      </c>
      <c r="I5206" s="1">
        <v>2019.0</v>
      </c>
      <c r="J5206" s="1" t="s">
        <v>8613</v>
      </c>
      <c r="K5206" s="1" t="s">
        <v>571</v>
      </c>
      <c r="L5206" s="1" t="s">
        <v>10118</v>
      </c>
      <c r="M5206" s="1" t="s">
        <v>28559</v>
      </c>
    </row>
    <row r="5207">
      <c r="A5207" s="1" t="s">
        <v>28560</v>
      </c>
      <c r="B5207" s="1" t="s">
        <v>6</v>
      </c>
      <c r="C5207" s="1" t="s">
        <v>5904</v>
      </c>
      <c r="D5207" s="1"/>
      <c r="E5207" s="1" t="s">
        <v>28561</v>
      </c>
      <c r="F5207" s="1" t="s">
        <v>28562</v>
      </c>
      <c r="G5207" s="1" t="s">
        <v>8513</v>
      </c>
      <c r="H5207" s="1" t="s">
        <v>10864</v>
      </c>
      <c r="I5207" s="1">
        <v>2020.0</v>
      </c>
      <c r="J5207" s="1" t="s">
        <v>8613</v>
      </c>
      <c r="K5207" s="1" t="s">
        <v>595</v>
      </c>
      <c r="L5207" s="1" t="s">
        <v>18075</v>
      </c>
      <c r="M5207" s="1" t="s">
        <v>28563</v>
      </c>
    </row>
    <row r="5208">
      <c r="A5208" s="1" t="s">
        <v>28564</v>
      </c>
      <c r="B5208" s="1" t="s">
        <v>6</v>
      </c>
      <c r="C5208" s="1" t="s">
        <v>5905</v>
      </c>
      <c r="D5208" s="1"/>
      <c r="E5208" s="1" t="s">
        <v>28565</v>
      </c>
      <c r="F5208" s="1" t="s">
        <v>28566</v>
      </c>
      <c r="G5208" s="1" t="s">
        <v>9043</v>
      </c>
      <c r="H5208" s="1" t="s">
        <v>14964</v>
      </c>
      <c r="I5208" s="1">
        <v>2018.0</v>
      </c>
      <c r="J5208" s="1" t="s">
        <v>8493</v>
      </c>
      <c r="K5208" s="1" t="s">
        <v>552</v>
      </c>
      <c r="L5208" s="1" t="s">
        <v>8607</v>
      </c>
      <c r="M5208" s="1" t="s">
        <v>28567</v>
      </c>
    </row>
    <row r="5209">
      <c r="A5209" s="1" t="s">
        <v>28568</v>
      </c>
      <c r="B5209" s="1" t="s">
        <v>6</v>
      </c>
      <c r="C5209" s="1" t="s">
        <v>5906</v>
      </c>
      <c r="D5209" s="1"/>
      <c r="E5209" s="1" t="s">
        <v>28569</v>
      </c>
      <c r="F5209" s="1" t="s">
        <v>28570</v>
      </c>
      <c r="G5209" s="1" t="s">
        <v>8513</v>
      </c>
      <c r="H5209" s="1" t="s">
        <v>8708</v>
      </c>
      <c r="I5209" s="1">
        <v>2008.0</v>
      </c>
      <c r="J5209" s="1" t="s">
        <v>8507</v>
      </c>
      <c r="K5209" s="1" t="s">
        <v>620</v>
      </c>
      <c r="L5209" s="1" t="s">
        <v>8559</v>
      </c>
      <c r="M5209" s="1" t="s">
        <v>28571</v>
      </c>
    </row>
    <row r="5210">
      <c r="A5210" s="1" t="s">
        <v>28572</v>
      </c>
      <c r="B5210" s="1" t="s">
        <v>7</v>
      </c>
      <c r="C5210" s="1" t="s">
        <v>5907</v>
      </c>
      <c r="F5210" s="1" t="s">
        <v>28573</v>
      </c>
      <c r="G5210" s="1" t="s">
        <v>10640</v>
      </c>
      <c r="H5210" s="1" t="s">
        <v>9917</v>
      </c>
      <c r="I5210" s="1">
        <v>2019.0</v>
      </c>
      <c r="J5210" s="1" t="s">
        <v>8613</v>
      </c>
      <c r="K5210" s="1" t="s">
        <v>536</v>
      </c>
      <c r="L5210" s="1" t="s">
        <v>8640</v>
      </c>
      <c r="M5210" s="1" t="s">
        <v>28574</v>
      </c>
    </row>
    <row r="5211">
      <c r="A5211" s="1" t="s">
        <v>28575</v>
      </c>
      <c r="B5211" s="1" t="s">
        <v>6</v>
      </c>
      <c r="C5211" s="1" t="s">
        <v>5908</v>
      </c>
      <c r="D5211" s="1"/>
      <c r="E5211" s="1" t="s">
        <v>9009</v>
      </c>
      <c r="F5211" s="1" t="s">
        <v>28576</v>
      </c>
      <c r="G5211" s="1" t="s">
        <v>8513</v>
      </c>
      <c r="H5211" s="1" t="s">
        <v>10132</v>
      </c>
      <c r="I5211" s="1">
        <v>2019.0</v>
      </c>
      <c r="J5211" s="1" t="s">
        <v>8547</v>
      </c>
      <c r="K5211" s="1" t="s">
        <v>576</v>
      </c>
      <c r="L5211" s="1" t="s">
        <v>8516</v>
      </c>
      <c r="M5211" s="1" t="s">
        <v>28577</v>
      </c>
    </row>
    <row r="5212">
      <c r="A5212" s="1" t="s">
        <v>28578</v>
      </c>
      <c r="B5212" s="1" t="s">
        <v>7</v>
      </c>
      <c r="C5212" s="1" t="s">
        <v>5909</v>
      </c>
      <c r="F5212" s="1" t="s">
        <v>28579</v>
      </c>
      <c r="G5212" s="1" t="s">
        <v>10496</v>
      </c>
      <c r="H5212" s="1" t="s">
        <v>10456</v>
      </c>
      <c r="I5212" s="1">
        <v>2017.0</v>
      </c>
      <c r="J5212" s="1" t="s">
        <v>8613</v>
      </c>
      <c r="K5212" s="1" t="s">
        <v>536</v>
      </c>
      <c r="L5212" s="1" t="s">
        <v>9093</v>
      </c>
      <c r="M5212" s="1" t="s">
        <v>28580</v>
      </c>
    </row>
    <row r="5213">
      <c r="A5213" s="1" t="s">
        <v>28581</v>
      </c>
      <c r="B5213" s="1" t="s">
        <v>6</v>
      </c>
      <c r="C5213" s="1" t="s">
        <v>5910</v>
      </c>
      <c r="D5213" s="1"/>
      <c r="E5213" s="1" t="s">
        <v>21634</v>
      </c>
      <c r="F5213" s="1" t="s">
        <v>28582</v>
      </c>
      <c r="G5213" s="1" t="s">
        <v>8545</v>
      </c>
      <c r="H5213" s="1" t="s">
        <v>8991</v>
      </c>
      <c r="I5213" s="1">
        <v>2015.0</v>
      </c>
      <c r="J5213" s="1" t="s">
        <v>8547</v>
      </c>
      <c r="K5213" s="1" t="s">
        <v>546</v>
      </c>
      <c r="L5213" s="1" t="s">
        <v>8501</v>
      </c>
      <c r="M5213" s="1" t="s">
        <v>28583</v>
      </c>
    </row>
    <row r="5214">
      <c r="A5214" s="1" t="s">
        <v>28584</v>
      </c>
      <c r="B5214" s="1" t="s">
        <v>6</v>
      </c>
      <c r="C5214" s="1" t="s">
        <v>5911</v>
      </c>
      <c r="D5214" s="1"/>
      <c r="E5214" s="1" t="s">
        <v>28585</v>
      </c>
      <c r="F5214" s="1" t="s">
        <v>28586</v>
      </c>
      <c r="H5214" s="1" t="s">
        <v>8521</v>
      </c>
      <c r="I5214" s="1">
        <v>2015.0</v>
      </c>
      <c r="J5214" s="1" t="s">
        <v>8493</v>
      </c>
      <c r="K5214" s="1" t="s">
        <v>894</v>
      </c>
      <c r="L5214" s="1" t="s">
        <v>8783</v>
      </c>
      <c r="M5214" s="1" t="s">
        <v>28587</v>
      </c>
    </row>
    <row r="5215">
      <c r="A5215" s="1" t="s">
        <v>28588</v>
      </c>
      <c r="B5215" s="1" t="s">
        <v>6</v>
      </c>
      <c r="C5215" s="1" t="s">
        <v>5912</v>
      </c>
      <c r="D5215" s="1"/>
      <c r="E5215" s="1" t="s">
        <v>28589</v>
      </c>
      <c r="F5215" s="1" t="s">
        <v>28590</v>
      </c>
      <c r="G5215" s="1" t="s">
        <v>26744</v>
      </c>
      <c r="H5215" s="1" t="s">
        <v>9292</v>
      </c>
      <c r="I5215" s="1">
        <v>2017.0</v>
      </c>
      <c r="J5215" s="1" t="s">
        <v>8613</v>
      </c>
      <c r="K5215" s="1" t="s">
        <v>561</v>
      </c>
      <c r="L5215" s="1" t="s">
        <v>9261</v>
      </c>
      <c r="M5215" s="1" t="s">
        <v>28591</v>
      </c>
    </row>
    <row r="5216">
      <c r="A5216" s="1" t="s">
        <v>28592</v>
      </c>
      <c r="B5216" s="1" t="s">
        <v>6</v>
      </c>
      <c r="C5216" s="1" t="s">
        <v>5913</v>
      </c>
      <c r="D5216" s="1"/>
      <c r="E5216" s="1" t="s">
        <v>28593</v>
      </c>
      <c r="F5216" s="1" t="s">
        <v>28594</v>
      </c>
      <c r="G5216" s="1" t="s">
        <v>9595</v>
      </c>
      <c r="H5216" s="1" t="s">
        <v>12081</v>
      </c>
      <c r="I5216" s="1">
        <v>2016.0</v>
      </c>
      <c r="J5216" s="1" t="s">
        <v>8547</v>
      </c>
      <c r="K5216" s="1" t="s">
        <v>1410</v>
      </c>
      <c r="L5216" s="1" t="s">
        <v>8501</v>
      </c>
      <c r="M5216" s="1" t="s">
        <v>28595</v>
      </c>
    </row>
    <row r="5217">
      <c r="A5217" s="1" t="s">
        <v>28596</v>
      </c>
      <c r="B5217" s="1" t="s">
        <v>7</v>
      </c>
      <c r="C5217" s="1" t="s">
        <v>5914</v>
      </c>
      <c r="F5217" s="1" t="s">
        <v>28597</v>
      </c>
      <c r="G5217" s="1" t="s">
        <v>12175</v>
      </c>
      <c r="H5217" s="1" t="s">
        <v>8690</v>
      </c>
      <c r="I5217" s="1">
        <v>2017.0</v>
      </c>
      <c r="J5217" s="1" t="s">
        <v>8493</v>
      </c>
      <c r="K5217" s="1" t="s">
        <v>1044</v>
      </c>
      <c r="L5217" s="1" t="s">
        <v>17396</v>
      </c>
      <c r="M5217" s="1" t="s">
        <v>28598</v>
      </c>
    </row>
    <row r="5218">
      <c r="A5218" s="1" t="s">
        <v>28599</v>
      </c>
      <c r="B5218" s="1" t="s">
        <v>7</v>
      </c>
      <c r="C5218" s="1" t="s">
        <v>5915</v>
      </c>
      <c r="F5218" s="1" t="s">
        <v>28600</v>
      </c>
      <c r="H5218" s="1" t="s">
        <v>9713</v>
      </c>
      <c r="I5218" s="1">
        <v>2020.0</v>
      </c>
      <c r="J5218" s="1" t="s">
        <v>8493</v>
      </c>
      <c r="K5218" s="1" t="s">
        <v>536</v>
      </c>
      <c r="L5218" s="1" t="s">
        <v>9208</v>
      </c>
      <c r="M5218" s="1" t="s">
        <v>28601</v>
      </c>
    </row>
    <row r="5219">
      <c r="A5219" s="1" t="s">
        <v>28602</v>
      </c>
      <c r="B5219" s="1" t="s">
        <v>6</v>
      </c>
      <c r="C5219" s="1" t="s">
        <v>5916</v>
      </c>
      <c r="D5219" s="1"/>
      <c r="E5219" s="1" t="s">
        <v>28603</v>
      </c>
      <c r="F5219" s="1" t="s">
        <v>28604</v>
      </c>
      <c r="G5219" s="1" t="s">
        <v>8545</v>
      </c>
      <c r="H5219" s="1" t="s">
        <v>8552</v>
      </c>
      <c r="I5219" s="1">
        <v>2013.0</v>
      </c>
      <c r="J5219" s="1" t="s">
        <v>8493</v>
      </c>
      <c r="K5219" s="1" t="s">
        <v>681</v>
      </c>
      <c r="L5219" s="1" t="s">
        <v>8508</v>
      </c>
      <c r="M5219" s="1" t="s">
        <v>28605</v>
      </c>
    </row>
    <row r="5220">
      <c r="A5220" s="1" t="s">
        <v>28606</v>
      </c>
      <c r="B5220" s="1" t="s">
        <v>6</v>
      </c>
      <c r="C5220" s="1" t="s">
        <v>5917</v>
      </c>
      <c r="D5220" s="1"/>
      <c r="E5220" s="1" t="s">
        <v>28607</v>
      </c>
      <c r="F5220" s="1" t="s">
        <v>28608</v>
      </c>
      <c r="G5220" s="1" t="s">
        <v>10496</v>
      </c>
      <c r="H5220" s="1" t="s">
        <v>9651</v>
      </c>
      <c r="I5220" s="1">
        <v>2018.0</v>
      </c>
      <c r="J5220" s="1" t="s">
        <v>8613</v>
      </c>
      <c r="K5220" s="1" t="s">
        <v>620</v>
      </c>
      <c r="L5220" s="1" t="s">
        <v>8501</v>
      </c>
      <c r="M5220" s="1" t="s">
        <v>28609</v>
      </c>
    </row>
    <row r="5221">
      <c r="A5221" s="1" t="s">
        <v>28610</v>
      </c>
      <c r="B5221" s="1" t="s">
        <v>7</v>
      </c>
      <c r="C5221" s="18" t="s">
        <v>5918</v>
      </c>
      <c r="F5221" s="1" t="s">
        <v>28611</v>
      </c>
      <c r="G5221" s="1" t="s">
        <v>8545</v>
      </c>
      <c r="H5221" s="1" t="s">
        <v>12698</v>
      </c>
      <c r="I5221" s="1">
        <v>2010.0</v>
      </c>
      <c r="J5221" s="1" t="s">
        <v>8547</v>
      </c>
      <c r="K5221" s="1" t="s">
        <v>536</v>
      </c>
      <c r="L5221" s="1" t="s">
        <v>8717</v>
      </c>
      <c r="M5221" s="1" t="s">
        <v>28612</v>
      </c>
    </row>
    <row r="5222">
      <c r="A5222" s="1" t="s">
        <v>28613</v>
      </c>
      <c r="B5222" s="1" t="s">
        <v>6</v>
      </c>
      <c r="C5222" s="1" t="s">
        <v>5919</v>
      </c>
      <c r="D5222" s="1"/>
      <c r="E5222" s="1" t="s">
        <v>28614</v>
      </c>
      <c r="F5222" s="1" t="s">
        <v>28615</v>
      </c>
      <c r="G5222" s="1" t="s">
        <v>9043</v>
      </c>
      <c r="H5222" s="1" t="s">
        <v>8667</v>
      </c>
      <c r="I5222" s="1">
        <v>2020.0</v>
      </c>
      <c r="J5222" s="1" t="s">
        <v>8493</v>
      </c>
      <c r="K5222" s="1" t="s">
        <v>538</v>
      </c>
      <c r="L5222" s="1" t="s">
        <v>8501</v>
      </c>
      <c r="M5222" s="1" t="s">
        <v>28616</v>
      </c>
    </row>
    <row r="5223">
      <c r="A5223" s="1" t="s">
        <v>28617</v>
      </c>
      <c r="B5223" s="1" t="s">
        <v>6</v>
      </c>
      <c r="C5223" s="1" t="s">
        <v>5920</v>
      </c>
      <c r="G5223" s="1" t="s">
        <v>8611</v>
      </c>
      <c r="H5223" s="1" t="s">
        <v>19546</v>
      </c>
      <c r="I5223" s="1">
        <v>2020.0</v>
      </c>
      <c r="J5223" s="1" t="s">
        <v>8515</v>
      </c>
      <c r="K5223" s="1" t="s">
        <v>602</v>
      </c>
      <c r="L5223" s="1" t="s">
        <v>8577</v>
      </c>
      <c r="M5223" s="1" t="s">
        <v>28618</v>
      </c>
    </row>
    <row r="5224">
      <c r="A5224" s="1" t="s">
        <v>28619</v>
      </c>
      <c r="B5224" s="1" t="s">
        <v>7</v>
      </c>
      <c r="C5224" s="1" t="s">
        <v>5921</v>
      </c>
      <c r="F5224" s="1" t="s">
        <v>28620</v>
      </c>
      <c r="G5224" s="1" t="s">
        <v>9408</v>
      </c>
      <c r="H5224" s="1" t="s">
        <v>13341</v>
      </c>
      <c r="I5224" s="1">
        <v>2020.0</v>
      </c>
      <c r="J5224" s="1" t="s">
        <v>8493</v>
      </c>
      <c r="K5224" s="1" t="s">
        <v>1044</v>
      </c>
      <c r="L5224" s="1" t="s">
        <v>9299</v>
      </c>
      <c r="M5224" s="1" t="s">
        <v>28621</v>
      </c>
    </row>
    <row r="5225">
      <c r="A5225" s="1" t="s">
        <v>28622</v>
      </c>
      <c r="B5225" s="1" t="s">
        <v>6</v>
      </c>
      <c r="C5225" s="1" t="s">
        <v>5922</v>
      </c>
      <c r="D5225" s="1"/>
      <c r="E5225" s="1" t="s">
        <v>26571</v>
      </c>
      <c r="F5225" s="1" t="s">
        <v>28623</v>
      </c>
      <c r="G5225" s="1" t="s">
        <v>8545</v>
      </c>
      <c r="H5225" s="1" t="s">
        <v>9185</v>
      </c>
      <c r="I5225" s="1">
        <v>2011.0</v>
      </c>
      <c r="J5225" s="1" t="s">
        <v>8493</v>
      </c>
      <c r="K5225" s="1" t="s">
        <v>602</v>
      </c>
      <c r="L5225" s="1" t="s">
        <v>8620</v>
      </c>
      <c r="M5225" s="1" t="s">
        <v>28624</v>
      </c>
    </row>
    <row r="5226">
      <c r="A5226" s="1" t="s">
        <v>28625</v>
      </c>
      <c r="B5226" s="1" t="s">
        <v>6</v>
      </c>
      <c r="C5226" s="1" t="s">
        <v>5923</v>
      </c>
      <c r="D5226" s="1"/>
      <c r="E5226" s="1" t="s">
        <v>28626</v>
      </c>
      <c r="G5226" s="1" t="s">
        <v>8990</v>
      </c>
      <c r="H5226" s="1" t="s">
        <v>28627</v>
      </c>
      <c r="I5226" s="1">
        <v>2019.0</v>
      </c>
      <c r="J5226" s="1" t="s">
        <v>8680</v>
      </c>
      <c r="K5226" s="1" t="s">
        <v>587</v>
      </c>
      <c r="L5226" s="1" t="s">
        <v>8577</v>
      </c>
      <c r="M5226" s="1" t="s">
        <v>28628</v>
      </c>
    </row>
    <row r="5227">
      <c r="A5227" s="1" t="s">
        <v>28629</v>
      </c>
      <c r="B5227" s="1" t="s">
        <v>6</v>
      </c>
      <c r="C5227" s="1" t="s">
        <v>5924</v>
      </c>
      <c r="D5227" s="1"/>
      <c r="E5227" s="1" t="s">
        <v>28630</v>
      </c>
      <c r="F5227" s="1" t="s">
        <v>28631</v>
      </c>
      <c r="G5227" s="1" t="s">
        <v>8638</v>
      </c>
      <c r="H5227" s="1" t="s">
        <v>14923</v>
      </c>
      <c r="I5227" s="1">
        <v>2018.0</v>
      </c>
      <c r="J5227" s="1" t="s">
        <v>8493</v>
      </c>
      <c r="K5227" s="1" t="s">
        <v>542</v>
      </c>
      <c r="L5227" s="1" t="s">
        <v>8501</v>
      </c>
      <c r="M5227" s="1" t="s">
        <v>28632</v>
      </c>
    </row>
    <row r="5228">
      <c r="A5228" s="1" t="s">
        <v>28633</v>
      </c>
      <c r="B5228" s="1" t="s">
        <v>7</v>
      </c>
      <c r="C5228" s="1" t="s">
        <v>5925</v>
      </c>
      <c r="D5228" s="1"/>
      <c r="E5228" s="1" t="s">
        <v>15535</v>
      </c>
      <c r="F5228" s="1" t="s">
        <v>28634</v>
      </c>
      <c r="G5228" s="1" t="s">
        <v>8513</v>
      </c>
      <c r="H5228" s="1" t="s">
        <v>15988</v>
      </c>
      <c r="I5228" s="1">
        <v>2019.0</v>
      </c>
      <c r="J5228" s="1" t="s">
        <v>8547</v>
      </c>
      <c r="K5228" s="1" t="s">
        <v>526</v>
      </c>
      <c r="L5228" s="1" t="s">
        <v>8847</v>
      </c>
      <c r="M5228" s="1" t="s">
        <v>28635</v>
      </c>
    </row>
    <row r="5229">
      <c r="A5229" s="1" t="s">
        <v>28636</v>
      </c>
      <c r="B5229" s="1" t="s">
        <v>6</v>
      </c>
      <c r="C5229" s="1" t="s">
        <v>5926</v>
      </c>
      <c r="D5229" s="1"/>
      <c r="E5229" s="1" t="s">
        <v>28637</v>
      </c>
      <c r="F5229" s="1" t="s">
        <v>28638</v>
      </c>
      <c r="G5229" s="1" t="s">
        <v>9304</v>
      </c>
      <c r="H5229" s="1" t="s">
        <v>9092</v>
      </c>
      <c r="I5229" s="1">
        <v>2005.0</v>
      </c>
      <c r="J5229" s="1" t="s">
        <v>8515</v>
      </c>
      <c r="K5229" s="1" t="s">
        <v>561</v>
      </c>
      <c r="L5229" s="1" t="s">
        <v>8646</v>
      </c>
      <c r="M5229" s="1" t="s">
        <v>28639</v>
      </c>
    </row>
    <row r="5230">
      <c r="A5230" s="1" t="s">
        <v>28640</v>
      </c>
      <c r="B5230" s="1" t="s">
        <v>6</v>
      </c>
      <c r="C5230" s="1" t="s">
        <v>5927</v>
      </c>
      <c r="D5230" s="1"/>
      <c r="E5230" s="1" t="s">
        <v>19631</v>
      </c>
      <c r="F5230" s="1" t="s">
        <v>28641</v>
      </c>
      <c r="G5230" s="1" t="s">
        <v>8638</v>
      </c>
      <c r="H5230" s="1" t="s">
        <v>16457</v>
      </c>
      <c r="I5230" s="1">
        <v>2016.0</v>
      </c>
      <c r="J5230" s="1" t="s">
        <v>8493</v>
      </c>
      <c r="K5230" s="1" t="s">
        <v>645</v>
      </c>
      <c r="L5230" s="1" t="s">
        <v>8873</v>
      </c>
      <c r="M5230" s="1" t="s">
        <v>28642</v>
      </c>
    </row>
    <row r="5231">
      <c r="A5231" s="1" t="s">
        <v>28643</v>
      </c>
      <c r="B5231" s="1" t="s">
        <v>6</v>
      </c>
      <c r="C5231" s="1" t="s">
        <v>5928</v>
      </c>
      <c r="D5231" s="1"/>
      <c r="E5231" s="1" t="s">
        <v>28644</v>
      </c>
      <c r="G5231" s="1" t="s">
        <v>8499</v>
      </c>
      <c r="H5231" s="1" t="s">
        <v>13841</v>
      </c>
      <c r="I5231" s="1">
        <v>2020.0</v>
      </c>
      <c r="J5231" s="1" t="s">
        <v>8613</v>
      </c>
      <c r="K5231" s="1" t="s">
        <v>1288</v>
      </c>
      <c r="L5231" s="1" t="s">
        <v>8663</v>
      </c>
      <c r="M5231" s="1" t="s">
        <v>28645</v>
      </c>
    </row>
    <row r="5232">
      <c r="A5232" s="1" t="s">
        <v>28646</v>
      </c>
      <c r="B5232" s="1" t="s">
        <v>6</v>
      </c>
      <c r="C5232" s="1" t="s">
        <v>5929</v>
      </c>
      <c r="D5232" s="1"/>
      <c r="E5232" s="1" t="s">
        <v>28647</v>
      </c>
      <c r="F5232" s="1" t="s">
        <v>28648</v>
      </c>
      <c r="G5232" s="1" t="s">
        <v>8545</v>
      </c>
      <c r="H5232" s="1" t="s">
        <v>9017</v>
      </c>
      <c r="I5232" s="1">
        <v>2010.0</v>
      </c>
      <c r="J5232" s="1" t="s">
        <v>8547</v>
      </c>
      <c r="K5232" s="1" t="s">
        <v>890</v>
      </c>
      <c r="L5232" s="1" t="s">
        <v>8620</v>
      </c>
      <c r="M5232" s="1" t="s">
        <v>28649</v>
      </c>
    </row>
    <row r="5233">
      <c r="A5233" s="1" t="s">
        <v>28650</v>
      </c>
      <c r="B5233" s="1" t="s">
        <v>6</v>
      </c>
      <c r="C5233" s="1" t="s">
        <v>5930</v>
      </c>
      <c r="D5233" s="1"/>
      <c r="E5233" s="1" t="s">
        <v>9117</v>
      </c>
      <c r="F5233" s="1" t="s">
        <v>28651</v>
      </c>
      <c r="G5233" s="1" t="s">
        <v>8588</v>
      </c>
      <c r="H5233" s="1" t="s">
        <v>12430</v>
      </c>
      <c r="I5233" s="1">
        <v>2015.0</v>
      </c>
      <c r="J5233" s="1" t="s">
        <v>8547</v>
      </c>
      <c r="K5233" s="1" t="s">
        <v>700</v>
      </c>
      <c r="L5233" s="1" t="s">
        <v>8501</v>
      </c>
      <c r="M5233" s="1" t="s">
        <v>28652</v>
      </c>
    </row>
    <row r="5234">
      <c r="A5234" s="1" t="s">
        <v>28653</v>
      </c>
      <c r="B5234" s="1" t="s">
        <v>6</v>
      </c>
      <c r="C5234" s="1" t="s">
        <v>5931</v>
      </c>
      <c r="D5234" s="1"/>
      <c r="E5234" s="1" t="s">
        <v>28654</v>
      </c>
      <c r="F5234" s="1" t="s">
        <v>28655</v>
      </c>
      <c r="G5234" s="1" t="s">
        <v>8513</v>
      </c>
      <c r="H5234" s="1" t="s">
        <v>8521</v>
      </c>
      <c r="I5234" s="1">
        <v>2009.0</v>
      </c>
      <c r="J5234" s="1" t="s">
        <v>8507</v>
      </c>
      <c r="K5234" s="1" t="s">
        <v>597</v>
      </c>
      <c r="L5234" s="1" t="s">
        <v>8691</v>
      </c>
      <c r="M5234" s="1" t="s">
        <v>28656</v>
      </c>
    </row>
    <row r="5235">
      <c r="A5235" s="1" t="s">
        <v>28657</v>
      </c>
      <c r="B5235" s="1" t="s">
        <v>6</v>
      </c>
      <c r="C5235" s="1" t="s">
        <v>5932</v>
      </c>
      <c r="D5235" s="1"/>
      <c r="E5235" s="1" t="s">
        <v>28658</v>
      </c>
      <c r="F5235" s="1" t="s">
        <v>28659</v>
      </c>
      <c r="G5235" s="1" t="s">
        <v>8513</v>
      </c>
      <c r="H5235" s="1" t="s">
        <v>25211</v>
      </c>
      <c r="I5235" s="1">
        <v>2020.0</v>
      </c>
      <c r="J5235" s="1" t="s">
        <v>8493</v>
      </c>
      <c r="K5235" s="1" t="s">
        <v>616</v>
      </c>
      <c r="L5235" s="1" t="s">
        <v>9641</v>
      </c>
      <c r="M5235" s="1" t="s">
        <v>28660</v>
      </c>
    </row>
    <row r="5236">
      <c r="A5236" s="1" t="s">
        <v>28661</v>
      </c>
      <c r="B5236" s="1" t="s">
        <v>6</v>
      </c>
      <c r="C5236" s="1" t="s">
        <v>5933</v>
      </c>
      <c r="D5236" s="1"/>
      <c r="E5236" s="1" t="s">
        <v>28662</v>
      </c>
      <c r="F5236" s="1" t="s">
        <v>28662</v>
      </c>
      <c r="G5236" s="1" t="s">
        <v>8661</v>
      </c>
      <c r="H5236" s="1" t="s">
        <v>8991</v>
      </c>
      <c r="I5236" s="1">
        <v>2016.0</v>
      </c>
      <c r="J5236" s="1" t="s">
        <v>8547</v>
      </c>
      <c r="K5236" s="1" t="s">
        <v>1067</v>
      </c>
      <c r="L5236" s="1" t="s">
        <v>8663</v>
      </c>
      <c r="M5236" s="1" t="s">
        <v>28663</v>
      </c>
    </row>
    <row r="5237">
      <c r="A5237" s="1" t="s">
        <v>28664</v>
      </c>
      <c r="B5237" s="1" t="s">
        <v>6</v>
      </c>
      <c r="C5237" s="1" t="s">
        <v>5934</v>
      </c>
      <c r="D5237" s="1"/>
      <c r="E5237" s="1" t="s">
        <v>28665</v>
      </c>
      <c r="F5237" s="1" t="s">
        <v>28666</v>
      </c>
      <c r="G5237" s="1" t="s">
        <v>8611</v>
      </c>
      <c r="H5237" s="1" t="s">
        <v>10741</v>
      </c>
      <c r="I5237" s="1">
        <v>2018.0</v>
      </c>
      <c r="J5237" s="1" t="s">
        <v>8547</v>
      </c>
      <c r="K5237" s="1" t="s">
        <v>673</v>
      </c>
      <c r="L5237" s="1" t="s">
        <v>14764</v>
      </c>
      <c r="M5237" s="1" t="s">
        <v>28667</v>
      </c>
    </row>
    <row r="5238">
      <c r="A5238" s="1" t="s">
        <v>28668</v>
      </c>
      <c r="B5238" s="1" t="s">
        <v>7</v>
      </c>
      <c r="C5238" s="1" t="s">
        <v>5935</v>
      </c>
      <c r="F5238" s="1" t="s">
        <v>28669</v>
      </c>
      <c r="G5238" s="1" t="s">
        <v>8655</v>
      </c>
      <c r="H5238" s="1" t="s">
        <v>9298</v>
      </c>
      <c r="I5238" s="1">
        <v>2015.0</v>
      </c>
      <c r="J5238" s="1" t="s">
        <v>8807</v>
      </c>
      <c r="K5238" s="1" t="s">
        <v>526</v>
      </c>
      <c r="L5238" s="1" t="s">
        <v>14759</v>
      </c>
      <c r="M5238" s="1" t="s">
        <v>28670</v>
      </c>
    </row>
    <row r="5239">
      <c r="A5239" s="1" t="s">
        <v>28671</v>
      </c>
      <c r="B5239" s="1" t="s">
        <v>7</v>
      </c>
      <c r="C5239" s="1" t="s">
        <v>5936</v>
      </c>
      <c r="F5239" s="1" t="s">
        <v>28672</v>
      </c>
      <c r="G5239" s="1" t="s">
        <v>8655</v>
      </c>
      <c r="H5239" s="1" t="s">
        <v>9017</v>
      </c>
      <c r="I5239" s="1">
        <v>2018.0</v>
      </c>
      <c r="J5239" s="1" t="s">
        <v>9076</v>
      </c>
      <c r="K5239" s="1" t="s">
        <v>571</v>
      </c>
      <c r="L5239" s="1" t="s">
        <v>14759</v>
      </c>
      <c r="M5239" s="1" t="s">
        <v>28673</v>
      </c>
    </row>
    <row r="5240">
      <c r="A5240" s="1" t="s">
        <v>28674</v>
      </c>
      <c r="B5240" s="1" t="s">
        <v>7</v>
      </c>
      <c r="C5240" s="1" t="s">
        <v>5937</v>
      </c>
      <c r="F5240" s="1" t="s">
        <v>28675</v>
      </c>
      <c r="G5240" s="1" t="s">
        <v>10246</v>
      </c>
      <c r="H5240" s="1" t="s">
        <v>12081</v>
      </c>
      <c r="I5240" s="1">
        <v>1985.0</v>
      </c>
      <c r="J5240" s="1" t="s">
        <v>8493</v>
      </c>
      <c r="K5240" s="1" t="s">
        <v>536</v>
      </c>
      <c r="L5240" s="1" t="s">
        <v>12946</v>
      </c>
      <c r="M5240" s="1" t="s">
        <v>28676</v>
      </c>
    </row>
    <row r="5241">
      <c r="A5241" s="1" t="s">
        <v>28677</v>
      </c>
      <c r="B5241" s="1" t="s">
        <v>7</v>
      </c>
      <c r="C5241" s="1" t="s">
        <v>5938</v>
      </c>
      <c r="F5241" s="1" t="s">
        <v>28678</v>
      </c>
      <c r="G5241" s="1" t="s">
        <v>8611</v>
      </c>
      <c r="H5241" s="1" t="s">
        <v>13129</v>
      </c>
      <c r="I5241" s="1">
        <v>2018.0</v>
      </c>
      <c r="J5241" s="1" t="s">
        <v>9076</v>
      </c>
      <c r="K5241" s="1" t="s">
        <v>571</v>
      </c>
      <c r="L5241" s="1" t="s">
        <v>13248</v>
      </c>
      <c r="M5241" s="1" t="s">
        <v>28679</v>
      </c>
    </row>
    <row r="5242">
      <c r="A5242" s="1" t="s">
        <v>28680</v>
      </c>
      <c r="B5242" s="1" t="s">
        <v>6</v>
      </c>
      <c r="C5242" s="1" t="s">
        <v>5939</v>
      </c>
      <c r="D5242" s="1"/>
      <c r="E5242" s="1" t="s">
        <v>25173</v>
      </c>
      <c r="F5242" s="1" t="s">
        <v>28681</v>
      </c>
      <c r="G5242" s="1" t="s">
        <v>8777</v>
      </c>
      <c r="H5242" s="1" t="s">
        <v>9298</v>
      </c>
      <c r="I5242" s="1">
        <v>2016.0</v>
      </c>
      <c r="J5242" s="1" t="s">
        <v>8493</v>
      </c>
      <c r="K5242" s="1" t="s">
        <v>546</v>
      </c>
      <c r="L5242" s="1" t="s">
        <v>8663</v>
      </c>
      <c r="M5242" s="1" t="s">
        <v>28682</v>
      </c>
    </row>
    <row r="5243">
      <c r="A5243" s="1" t="s">
        <v>28683</v>
      </c>
      <c r="B5243" s="1" t="s">
        <v>6</v>
      </c>
      <c r="C5243" s="1" t="s">
        <v>5940</v>
      </c>
      <c r="D5243" s="1"/>
      <c r="E5243" s="1" t="s">
        <v>28684</v>
      </c>
      <c r="F5243" s="1" t="s">
        <v>28685</v>
      </c>
      <c r="G5243" s="1" t="s">
        <v>9043</v>
      </c>
      <c r="H5243" s="1" t="s">
        <v>12283</v>
      </c>
      <c r="I5243" s="1">
        <v>2019.0</v>
      </c>
      <c r="J5243" s="1" t="s">
        <v>8613</v>
      </c>
      <c r="K5243" s="1" t="s">
        <v>563</v>
      </c>
      <c r="L5243" s="1" t="s">
        <v>14043</v>
      </c>
      <c r="M5243" s="1" t="s">
        <v>28686</v>
      </c>
    </row>
    <row r="5244">
      <c r="A5244" s="1" t="s">
        <v>28687</v>
      </c>
      <c r="B5244" s="1" t="s">
        <v>6</v>
      </c>
      <c r="C5244" s="1" t="s">
        <v>5941</v>
      </c>
      <c r="D5244" s="1"/>
      <c r="E5244" s="1" t="s">
        <v>17639</v>
      </c>
      <c r="F5244" s="1" t="s">
        <v>28688</v>
      </c>
      <c r="G5244" s="1" t="s">
        <v>8545</v>
      </c>
      <c r="H5244" s="1" t="s">
        <v>9392</v>
      </c>
      <c r="I5244" s="1">
        <v>2008.0</v>
      </c>
      <c r="J5244" s="1" t="s">
        <v>8547</v>
      </c>
      <c r="K5244" s="1" t="s">
        <v>1166</v>
      </c>
      <c r="L5244" s="1" t="s">
        <v>9892</v>
      </c>
      <c r="M5244" s="1" t="s">
        <v>28689</v>
      </c>
    </row>
    <row r="5245">
      <c r="A5245" s="1" t="s">
        <v>28690</v>
      </c>
      <c r="B5245" s="1" t="s">
        <v>6</v>
      </c>
      <c r="C5245" s="1" t="s">
        <v>5942</v>
      </c>
      <c r="D5245" s="1"/>
      <c r="E5245" s="1" t="s">
        <v>28691</v>
      </c>
      <c r="F5245" s="1" t="s">
        <v>28692</v>
      </c>
      <c r="G5245" s="1" t="s">
        <v>8513</v>
      </c>
      <c r="H5245" s="1" t="s">
        <v>14810</v>
      </c>
      <c r="I5245" s="1">
        <v>2019.0</v>
      </c>
      <c r="J5245" s="1" t="s">
        <v>9076</v>
      </c>
      <c r="K5245" s="1" t="s">
        <v>1882</v>
      </c>
      <c r="L5245" s="1" t="s">
        <v>28693</v>
      </c>
      <c r="M5245" s="1" t="s">
        <v>28694</v>
      </c>
    </row>
    <row r="5246">
      <c r="A5246" s="1" t="s">
        <v>28695</v>
      </c>
      <c r="B5246" s="1" t="s">
        <v>6</v>
      </c>
      <c r="C5246" s="1" t="s">
        <v>476</v>
      </c>
      <c r="D5246" s="1"/>
      <c r="E5246" s="1" t="s">
        <v>28696</v>
      </c>
      <c r="F5246" s="1" t="s">
        <v>28697</v>
      </c>
      <c r="G5246" s="1" t="s">
        <v>8513</v>
      </c>
      <c r="H5246" s="1" t="s">
        <v>9033</v>
      </c>
      <c r="I5246" s="1">
        <v>1976.0</v>
      </c>
      <c r="J5246" s="1" t="s">
        <v>9260</v>
      </c>
      <c r="K5246" s="1" t="s">
        <v>696</v>
      </c>
      <c r="L5246" s="1" t="s">
        <v>9305</v>
      </c>
      <c r="M5246" s="1" t="s">
        <v>28698</v>
      </c>
    </row>
    <row r="5247">
      <c r="A5247" s="1" t="s">
        <v>28699</v>
      </c>
      <c r="B5247" s="1" t="s">
        <v>6</v>
      </c>
      <c r="C5247" s="1" t="s">
        <v>5943</v>
      </c>
      <c r="D5247" s="1"/>
      <c r="E5247" s="1" t="s">
        <v>16421</v>
      </c>
      <c r="F5247" s="1" t="s">
        <v>28700</v>
      </c>
      <c r="G5247" s="1" t="s">
        <v>8545</v>
      </c>
      <c r="H5247" s="1" t="s">
        <v>20618</v>
      </c>
      <c r="I5247" s="1">
        <v>2016.0</v>
      </c>
      <c r="J5247" s="1" t="s">
        <v>8493</v>
      </c>
      <c r="K5247" s="1" t="s">
        <v>540</v>
      </c>
      <c r="L5247" s="1" t="s">
        <v>8873</v>
      </c>
      <c r="M5247" s="1" t="s">
        <v>28701</v>
      </c>
    </row>
    <row r="5248">
      <c r="A5248" s="1" t="s">
        <v>28702</v>
      </c>
      <c r="B5248" s="1" t="s">
        <v>6</v>
      </c>
      <c r="C5248" s="1" t="s">
        <v>5944</v>
      </c>
      <c r="D5248" s="1"/>
      <c r="E5248" s="1" t="s">
        <v>28703</v>
      </c>
      <c r="F5248" s="1" t="s">
        <v>28704</v>
      </c>
      <c r="G5248" s="1" t="s">
        <v>8513</v>
      </c>
      <c r="H5248" s="1" t="s">
        <v>9033</v>
      </c>
      <c r="I5248" s="1">
        <v>1979.0</v>
      </c>
      <c r="J5248" s="1" t="s">
        <v>9260</v>
      </c>
      <c r="K5248" s="1" t="s">
        <v>540</v>
      </c>
      <c r="L5248" s="1" t="s">
        <v>9990</v>
      </c>
      <c r="M5248" s="1" t="s">
        <v>28705</v>
      </c>
    </row>
    <row r="5249">
      <c r="A5249" s="1" t="s">
        <v>28706</v>
      </c>
      <c r="B5249" s="1" t="s">
        <v>6</v>
      </c>
      <c r="C5249" s="1" t="s">
        <v>5945</v>
      </c>
      <c r="D5249" s="1"/>
      <c r="E5249" s="1" t="s">
        <v>28703</v>
      </c>
      <c r="F5249" s="1" t="s">
        <v>28707</v>
      </c>
      <c r="G5249" s="1" t="s">
        <v>8513</v>
      </c>
      <c r="H5249" s="1" t="s">
        <v>9033</v>
      </c>
      <c r="I5249" s="1">
        <v>1982.0</v>
      </c>
      <c r="J5249" s="1" t="s">
        <v>9260</v>
      </c>
      <c r="K5249" s="1" t="s">
        <v>569</v>
      </c>
      <c r="L5249" s="1" t="s">
        <v>9990</v>
      </c>
      <c r="M5249" s="1" t="s">
        <v>28708</v>
      </c>
    </row>
    <row r="5250">
      <c r="A5250" s="1" t="s">
        <v>28709</v>
      </c>
      <c r="B5250" s="1" t="s">
        <v>6</v>
      </c>
      <c r="C5250" s="1" t="s">
        <v>5946</v>
      </c>
      <c r="D5250" s="1"/>
      <c r="E5250" s="1" t="s">
        <v>28703</v>
      </c>
      <c r="F5250" s="1" t="s">
        <v>28710</v>
      </c>
      <c r="G5250" s="1" t="s">
        <v>8513</v>
      </c>
      <c r="H5250" s="1" t="s">
        <v>9033</v>
      </c>
      <c r="I5250" s="1">
        <v>1985.0</v>
      </c>
      <c r="J5250" s="1" t="s">
        <v>9260</v>
      </c>
      <c r="K5250" s="1" t="s">
        <v>673</v>
      </c>
      <c r="L5250" s="1" t="s">
        <v>9990</v>
      </c>
      <c r="M5250" s="1" t="s">
        <v>28711</v>
      </c>
    </row>
    <row r="5251">
      <c r="A5251" s="1" t="s">
        <v>28712</v>
      </c>
      <c r="B5251" s="1" t="s">
        <v>6</v>
      </c>
      <c r="C5251" s="1" t="s">
        <v>5947</v>
      </c>
      <c r="D5251" s="1"/>
      <c r="E5251" s="1" t="s">
        <v>28696</v>
      </c>
      <c r="F5251" s="1" t="s">
        <v>28713</v>
      </c>
      <c r="G5251" s="1" t="s">
        <v>8513</v>
      </c>
      <c r="H5251" s="1" t="s">
        <v>9033</v>
      </c>
      <c r="I5251" s="1">
        <v>1990.0</v>
      </c>
      <c r="J5251" s="1" t="s">
        <v>8515</v>
      </c>
      <c r="K5251" s="1" t="s">
        <v>584</v>
      </c>
      <c r="L5251" s="1" t="s">
        <v>9990</v>
      </c>
      <c r="M5251" s="1" t="s">
        <v>28714</v>
      </c>
    </row>
    <row r="5252">
      <c r="A5252" s="1" t="s">
        <v>28715</v>
      </c>
      <c r="B5252" s="1" t="s">
        <v>6</v>
      </c>
      <c r="C5252" s="1" t="s">
        <v>5948</v>
      </c>
      <c r="D5252" s="1"/>
      <c r="E5252" s="1" t="s">
        <v>28716</v>
      </c>
      <c r="F5252" s="1" t="s">
        <v>28717</v>
      </c>
      <c r="G5252" s="1" t="s">
        <v>8513</v>
      </c>
      <c r="H5252" s="1" t="s">
        <v>15161</v>
      </c>
      <c r="I5252" s="1">
        <v>2017.0</v>
      </c>
      <c r="J5252" s="1" t="s">
        <v>8493</v>
      </c>
      <c r="K5252" s="1" t="s">
        <v>1593</v>
      </c>
      <c r="L5252" s="1" t="s">
        <v>9641</v>
      </c>
      <c r="M5252" s="1" t="s">
        <v>28718</v>
      </c>
    </row>
    <row r="5253">
      <c r="A5253" s="1" t="s">
        <v>28719</v>
      </c>
      <c r="B5253" s="1" t="s">
        <v>6</v>
      </c>
      <c r="C5253" s="1" t="s">
        <v>5949</v>
      </c>
      <c r="D5253" s="1"/>
      <c r="E5253" s="1" t="s">
        <v>15232</v>
      </c>
      <c r="F5253" s="1" t="s">
        <v>28720</v>
      </c>
      <c r="G5253" s="1" t="s">
        <v>8513</v>
      </c>
      <c r="H5253" s="1" t="s">
        <v>8936</v>
      </c>
      <c r="I5253" s="1">
        <v>2017.0</v>
      </c>
      <c r="J5253" s="1" t="s">
        <v>8493</v>
      </c>
      <c r="K5253" s="1" t="s">
        <v>677</v>
      </c>
      <c r="L5253" s="1" t="s">
        <v>8522</v>
      </c>
      <c r="M5253" s="1" t="s">
        <v>28721</v>
      </c>
    </row>
    <row r="5254">
      <c r="A5254" s="1" t="s">
        <v>28722</v>
      </c>
      <c r="B5254" s="1" t="s">
        <v>6</v>
      </c>
      <c r="C5254" s="1" t="s">
        <v>5950</v>
      </c>
      <c r="D5254" s="1"/>
      <c r="E5254" s="1" t="s">
        <v>17879</v>
      </c>
      <c r="F5254" s="1" t="s">
        <v>28723</v>
      </c>
      <c r="G5254" s="1" t="s">
        <v>8513</v>
      </c>
      <c r="H5254" s="1" t="s">
        <v>8754</v>
      </c>
      <c r="I5254" s="1">
        <v>2017.0</v>
      </c>
      <c r="J5254" s="1" t="s">
        <v>8507</v>
      </c>
      <c r="K5254" s="1" t="s">
        <v>528</v>
      </c>
      <c r="L5254" s="1" t="s">
        <v>8750</v>
      </c>
      <c r="M5254" s="1" t="s">
        <v>28724</v>
      </c>
    </row>
    <row r="5255">
      <c r="A5255" s="1" t="s">
        <v>28725</v>
      </c>
      <c r="B5255" s="1" t="s">
        <v>6</v>
      </c>
      <c r="C5255" s="1" t="s">
        <v>5951</v>
      </c>
      <c r="D5255" s="1"/>
      <c r="E5255" s="1" t="s">
        <v>13855</v>
      </c>
      <c r="F5255" s="1" t="s">
        <v>28726</v>
      </c>
      <c r="G5255" s="1" t="s">
        <v>8777</v>
      </c>
      <c r="H5255" s="1" t="s">
        <v>19612</v>
      </c>
      <c r="I5255" s="1">
        <v>2020.0</v>
      </c>
      <c r="J5255" s="1" t="s">
        <v>8493</v>
      </c>
      <c r="K5255" s="1" t="s">
        <v>685</v>
      </c>
      <c r="L5255" s="1" t="s">
        <v>8590</v>
      </c>
      <c r="M5255" s="1" t="s">
        <v>28727</v>
      </c>
    </row>
    <row r="5256">
      <c r="A5256" s="1" t="s">
        <v>28728</v>
      </c>
      <c r="B5256" s="1" t="s">
        <v>6</v>
      </c>
      <c r="C5256" s="1" t="s">
        <v>5952</v>
      </c>
      <c r="D5256" s="1"/>
      <c r="E5256" s="1" t="s">
        <v>28729</v>
      </c>
      <c r="F5256" s="1" t="s">
        <v>28730</v>
      </c>
      <c r="G5256" s="1" t="s">
        <v>8513</v>
      </c>
      <c r="H5256" s="1" t="s">
        <v>28731</v>
      </c>
      <c r="I5256" s="1">
        <v>2019.0</v>
      </c>
      <c r="J5256" s="1" t="s">
        <v>8507</v>
      </c>
      <c r="K5256" s="1" t="s">
        <v>546</v>
      </c>
      <c r="L5256" s="1" t="s">
        <v>8783</v>
      </c>
      <c r="M5256" s="1" t="s">
        <v>28732</v>
      </c>
    </row>
    <row r="5257">
      <c r="A5257" s="1" t="s">
        <v>28733</v>
      </c>
      <c r="B5257" s="1" t="s">
        <v>6</v>
      </c>
      <c r="C5257" s="1" t="s">
        <v>5953</v>
      </c>
      <c r="D5257" s="1"/>
      <c r="E5257" s="1" t="s">
        <v>28729</v>
      </c>
      <c r="F5257" s="1" t="s">
        <v>28730</v>
      </c>
      <c r="G5257" s="1" t="s">
        <v>8513</v>
      </c>
      <c r="H5257" s="1" t="s">
        <v>10022</v>
      </c>
      <c r="I5257" s="1">
        <v>2020.0</v>
      </c>
      <c r="J5257" s="1" t="s">
        <v>8507</v>
      </c>
      <c r="K5257" s="1" t="s">
        <v>584</v>
      </c>
      <c r="L5257" s="1" t="s">
        <v>8783</v>
      </c>
      <c r="M5257" s="1" t="s">
        <v>28734</v>
      </c>
    </row>
    <row r="5258">
      <c r="A5258" s="1" t="s">
        <v>28735</v>
      </c>
      <c r="B5258" s="1" t="s">
        <v>6</v>
      </c>
      <c r="C5258" s="1" t="s">
        <v>5954</v>
      </c>
      <c r="D5258" s="1"/>
      <c r="E5258" s="1" t="s">
        <v>17957</v>
      </c>
      <c r="F5258" s="1" t="s">
        <v>28736</v>
      </c>
      <c r="G5258" s="1" t="s">
        <v>8534</v>
      </c>
      <c r="H5258" s="1" t="s">
        <v>9917</v>
      </c>
      <c r="I5258" s="1">
        <v>2014.0</v>
      </c>
      <c r="J5258" s="1" t="s">
        <v>8493</v>
      </c>
      <c r="K5258" s="1" t="s">
        <v>803</v>
      </c>
      <c r="L5258" s="1" t="s">
        <v>8501</v>
      </c>
      <c r="M5258" s="1" t="s">
        <v>28737</v>
      </c>
    </row>
    <row r="5259">
      <c r="A5259" s="1" t="s">
        <v>28738</v>
      </c>
      <c r="B5259" s="1" t="s">
        <v>6</v>
      </c>
      <c r="C5259" s="1" t="s">
        <v>5955</v>
      </c>
      <c r="D5259" s="1"/>
      <c r="E5259" s="1" t="s">
        <v>28739</v>
      </c>
      <c r="G5259" s="1" t="s">
        <v>8513</v>
      </c>
      <c r="H5259" s="1" t="s">
        <v>11732</v>
      </c>
      <c r="I5259" s="1">
        <v>2018.0</v>
      </c>
      <c r="J5259" s="1" t="s">
        <v>8493</v>
      </c>
      <c r="K5259" s="1" t="s">
        <v>532</v>
      </c>
      <c r="L5259" s="1" t="s">
        <v>8646</v>
      </c>
      <c r="M5259" s="1" t="s">
        <v>28740</v>
      </c>
    </row>
    <row r="5260">
      <c r="A5260" s="1" t="s">
        <v>28741</v>
      </c>
      <c r="B5260" s="1" t="s">
        <v>6</v>
      </c>
      <c r="C5260" s="1" t="s">
        <v>5956</v>
      </c>
      <c r="G5260" s="1" t="s">
        <v>8513</v>
      </c>
      <c r="H5260" s="1" t="s">
        <v>8961</v>
      </c>
      <c r="I5260" s="1">
        <v>2017.0</v>
      </c>
      <c r="J5260" s="1" t="s">
        <v>8493</v>
      </c>
      <c r="K5260" s="1" t="s">
        <v>580</v>
      </c>
      <c r="L5260" s="1" t="s">
        <v>8702</v>
      </c>
      <c r="M5260" s="1" t="s">
        <v>28742</v>
      </c>
    </row>
    <row r="5261">
      <c r="A5261" s="1" t="s">
        <v>28743</v>
      </c>
      <c r="B5261" s="1" t="s">
        <v>6</v>
      </c>
      <c r="C5261" s="1" t="s">
        <v>5957</v>
      </c>
      <c r="D5261" s="1"/>
      <c r="E5261" s="1" t="s">
        <v>28744</v>
      </c>
      <c r="G5261" s="1" t="s">
        <v>28745</v>
      </c>
      <c r="H5261" s="1" t="s">
        <v>8690</v>
      </c>
      <c r="I5261" s="1">
        <v>2015.0</v>
      </c>
      <c r="J5261" s="1" t="s">
        <v>8493</v>
      </c>
      <c r="K5261" s="1" t="s">
        <v>1034</v>
      </c>
      <c r="L5261" s="1" t="s">
        <v>8646</v>
      </c>
      <c r="M5261" s="1" t="s">
        <v>28746</v>
      </c>
    </row>
    <row r="5262">
      <c r="A5262" s="1" t="s">
        <v>28747</v>
      </c>
      <c r="B5262" s="1" t="s">
        <v>6</v>
      </c>
      <c r="C5262" s="1" t="s">
        <v>5958</v>
      </c>
      <c r="D5262" s="1"/>
      <c r="E5262" s="1" t="s">
        <v>10429</v>
      </c>
      <c r="F5262" s="1" t="s">
        <v>28748</v>
      </c>
      <c r="G5262" s="1" t="s">
        <v>8513</v>
      </c>
      <c r="H5262" s="1" t="s">
        <v>21333</v>
      </c>
      <c r="I5262" s="1">
        <v>2019.0</v>
      </c>
      <c r="J5262" s="1" t="s">
        <v>8493</v>
      </c>
      <c r="K5262" s="1" t="s">
        <v>766</v>
      </c>
      <c r="L5262" s="1" t="s">
        <v>8928</v>
      </c>
      <c r="M5262" s="1" t="s">
        <v>28749</v>
      </c>
    </row>
    <row r="5263">
      <c r="A5263" s="1" t="s">
        <v>28750</v>
      </c>
      <c r="B5263" s="1" t="s">
        <v>6</v>
      </c>
      <c r="C5263" s="1" t="s">
        <v>5959</v>
      </c>
      <c r="D5263" s="1"/>
      <c r="E5263" s="1" t="s">
        <v>28751</v>
      </c>
      <c r="F5263" s="1" t="s">
        <v>28752</v>
      </c>
      <c r="G5263" s="1" t="s">
        <v>9265</v>
      </c>
      <c r="H5263" s="1" t="s">
        <v>20212</v>
      </c>
      <c r="I5263" s="1">
        <v>2018.0</v>
      </c>
      <c r="J5263" s="1" t="s">
        <v>8507</v>
      </c>
      <c r="K5263" s="1" t="s">
        <v>662</v>
      </c>
      <c r="L5263" s="1" t="s">
        <v>8620</v>
      </c>
      <c r="M5263" s="1" t="s">
        <v>28753</v>
      </c>
    </row>
    <row r="5264">
      <c r="A5264" s="1" t="s">
        <v>28754</v>
      </c>
      <c r="B5264" s="1" t="s">
        <v>7</v>
      </c>
      <c r="C5264" s="1" t="s">
        <v>5960</v>
      </c>
      <c r="F5264" s="1" t="s">
        <v>28755</v>
      </c>
      <c r="G5264" s="1" t="s">
        <v>9391</v>
      </c>
      <c r="H5264" s="1" t="s">
        <v>10456</v>
      </c>
      <c r="I5264" s="1">
        <v>2019.0</v>
      </c>
      <c r="J5264" s="1" t="s">
        <v>8493</v>
      </c>
      <c r="K5264" s="1" t="s">
        <v>628</v>
      </c>
      <c r="L5264" s="1" t="s">
        <v>9208</v>
      </c>
      <c r="M5264" s="1" t="s">
        <v>28756</v>
      </c>
    </row>
    <row r="5265">
      <c r="A5265" s="1" t="s">
        <v>28757</v>
      </c>
      <c r="B5265" s="1" t="s">
        <v>6</v>
      </c>
      <c r="C5265" s="1" t="s">
        <v>5961</v>
      </c>
      <c r="D5265" s="1"/>
      <c r="E5265" s="1" t="s">
        <v>28758</v>
      </c>
      <c r="F5265" s="1" t="s">
        <v>28759</v>
      </c>
      <c r="G5265" s="1" t="s">
        <v>8638</v>
      </c>
      <c r="H5265" s="1" t="s">
        <v>11027</v>
      </c>
      <c r="I5265" s="1">
        <v>2020.0</v>
      </c>
      <c r="J5265" s="1" t="s">
        <v>8493</v>
      </c>
      <c r="K5265" s="1" t="s">
        <v>559</v>
      </c>
      <c r="L5265" s="1" t="s">
        <v>8681</v>
      </c>
      <c r="M5265" s="1" t="s">
        <v>28760</v>
      </c>
    </row>
    <row r="5266">
      <c r="A5266" s="1" t="s">
        <v>28761</v>
      </c>
      <c r="B5266" s="1" t="s">
        <v>7</v>
      </c>
      <c r="C5266" s="1" t="s">
        <v>5962</v>
      </c>
      <c r="F5266" s="1" t="s">
        <v>28762</v>
      </c>
      <c r="G5266" s="1" t="s">
        <v>8655</v>
      </c>
      <c r="H5266" s="1" t="s">
        <v>28763</v>
      </c>
      <c r="I5266" s="1">
        <v>2019.0</v>
      </c>
      <c r="J5266" s="1" t="s">
        <v>8547</v>
      </c>
      <c r="K5266" s="1" t="s">
        <v>536</v>
      </c>
      <c r="L5266" s="1" t="s">
        <v>8836</v>
      </c>
      <c r="M5266" s="1" t="s">
        <v>28764</v>
      </c>
    </row>
    <row r="5267">
      <c r="A5267" s="1" t="s">
        <v>28765</v>
      </c>
      <c r="B5267" s="1" t="s">
        <v>6</v>
      </c>
      <c r="C5267" s="1" t="s">
        <v>5963</v>
      </c>
      <c r="D5267" s="1"/>
      <c r="E5267" s="1" t="s">
        <v>28766</v>
      </c>
      <c r="F5267" s="1" t="s">
        <v>28767</v>
      </c>
      <c r="G5267" s="1" t="s">
        <v>8527</v>
      </c>
      <c r="H5267" s="1" t="s">
        <v>8729</v>
      </c>
      <c r="I5267" s="1">
        <v>2010.0</v>
      </c>
      <c r="J5267" s="1" t="s">
        <v>8645</v>
      </c>
      <c r="K5267" s="1" t="s">
        <v>563</v>
      </c>
      <c r="L5267" s="1" t="s">
        <v>8772</v>
      </c>
      <c r="M5267" s="1" t="s">
        <v>28768</v>
      </c>
    </row>
    <row r="5268">
      <c r="A5268" s="1" t="s">
        <v>28769</v>
      </c>
      <c r="B5268" s="1" t="s">
        <v>6</v>
      </c>
      <c r="C5268" s="1" t="s">
        <v>5964</v>
      </c>
      <c r="D5268" s="1"/>
      <c r="E5268" s="1" t="s">
        <v>28770</v>
      </c>
      <c r="F5268" s="1" t="s">
        <v>28771</v>
      </c>
      <c r="G5268" s="1" t="s">
        <v>8527</v>
      </c>
      <c r="H5268" s="1" t="s">
        <v>8729</v>
      </c>
      <c r="I5268" s="1">
        <v>2013.0</v>
      </c>
      <c r="J5268" s="1" t="s">
        <v>8547</v>
      </c>
      <c r="K5268" s="1" t="s">
        <v>587</v>
      </c>
      <c r="L5268" s="1" t="s">
        <v>8772</v>
      </c>
      <c r="M5268" s="1" t="s">
        <v>28772</v>
      </c>
    </row>
    <row r="5269">
      <c r="A5269" s="1" t="s">
        <v>28773</v>
      </c>
      <c r="B5269" s="1" t="s">
        <v>6</v>
      </c>
      <c r="C5269" s="1" t="s">
        <v>5965</v>
      </c>
      <c r="D5269" s="1"/>
      <c r="E5269" s="1" t="s">
        <v>28774</v>
      </c>
      <c r="F5269" s="1" t="s">
        <v>28775</v>
      </c>
      <c r="G5269" s="1" t="s">
        <v>8545</v>
      </c>
      <c r="H5269" s="1" t="s">
        <v>20670</v>
      </c>
      <c r="I5269" s="1">
        <v>2019.0</v>
      </c>
      <c r="J5269" s="1" t="s">
        <v>8547</v>
      </c>
      <c r="K5269" s="1" t="s">
        <v>1377</v>
      </c>
      <c r="L5269" s="1" t="s">
        <v>8590</v>
      </c>
      <c r="M5269" s="1" t="s">
        <v>28776</v>
      </c>
    </row>
    <row r="5270">
      <c r="A5270" s="1" t="s">
        <v>28777</v>
      </c>
      <c r="B5270" s="1" t="s">
        <v>6</v>
      </c>
      <c r="C5270" s="1" t="s">
        <v>5966</v>
      </c>
      <c r="D5270" s="1"/>
      <c r="E5270" s="1" t="s">
        <v>21307</v>
      </c>
      <c r="F5270" s="1" t="s">
        <v>28778</v>
      </c>
      <c r="G5270" s="1" t="s">
        <v>28779</v>
      </c>
      <c r="H5270" s="1" t="s">
        <v>9185</v>
      </c>
      <c r="I5270" s="1">
        <v>2014.0</v>
      </c>
      <c r="J5270" s="1" t="s">
        <v>8547</v>
      </c>
      <c r="K5270" s="1" t="s">
        <v>737</v>
      </c>
      <c r="L5270" s="1" t="s">
        <v>28780</v>
      </c>
      <c r="M5270" s="1" t="s">
        <v>28781</v>
      </c>
    </row>
    <row r="5271">
      <c r="A5271" s="1" t="s">
        <v>28782</v>
      </c>
      <c r="B5271" s="1" t="s">
        <v>6</v>
      </c>
      <c r="C5271" s="1" t="s">
        <v>5967</v>
      </c>
      <c r="D5271" s="1"/>
      <c r="E5271" s="1" t="s">
        <v>28783</v>
      </c>
      <c r="F5271" s="1" t="s">
        <v>28784</v>
      </c>
      <c r="G5271" s="1" t="s">
        <v>8499</v>
      </c>
      <c r="H5271" s="1" t="s">
        <v>17373</v>
      </c>
      <c r="I5271" s="1">
        <v>2018.0</v>
      </c>
      <c r="J5271" s="1" t="s">
        <v>8493</v>
      </c>
      <c r="K5271" s="1" t="s">
        <v>618</v>
      </c>
      <c r="L5271" s="1" t="s">
        <v>10081</v>
      </c>
      <c r="M5271" s="1" t="s">
        <v>28785</v>
      </c>
    </row>
    <row r="5272">
      <c r="A5272" s="1" t="s">
        <v>28786</v>
      </c>
      <c r="B5272" s="1" t="s">
        <v>6</v>
      </c>
      <c r="C5272" s="1" t="s">
        <v>5968</v>
      </c>
      <c r="D5272" s="1"/>
      <c r="E5272" s="1" t="s">
        <v>28787</v>
      </c>
      <c r="F5272" s="1" t="s">
        <v>28788</v>
      </c>
      <c r="G5272" s="1" t="s">
        <v>8513</v>
      </c>
      <c r="H5272" s="1" t="s">
        <v>28131</v>
      </c>
      <c r="I5272" s="1">
        <v>2018.0</v>
      </c>
      <c r="J5272" s="1" t="s">
        <v>8493</v>
      </c>
      <c r="K5272" s="1" t="s">
        <v>929</v>
      </c>
      <c r="L5272" s="1" t="s">
        <v>9641</v>
      </c>
      <c r="M5272" s="1" t="s">
        <v>28789</v>
      </c>
    </row>
    <row r="5273">
      <c r="A5273" s="1" t="s">
        <v>28790</v>
      </c>
      <c r="B5273" s="1" t="s">
        <v>6</v>
      </c>
      <c r="C5273" s="1" t="s">
        <v>5969</v>
      </c>
      <c r="D5273" s="1"/>
      <c r="E5273" s="1" t="s">
        <v>13742</v>
      </c>
      <c r="F5273" s="1" t="s">
        <v>28791</v>
      </c>
      <c r="G5273" s="1" t="s">
        <v>8513</v>
      </c>
      <c r="H5273" s="1" t="s">
        <v>16402</v>
      </c>
      <c r="I5273" s="1">
        <v>2018.0</v>
      </c>
      <c r="J5273" s="1" t="s">
        <v>8493</v>
      </c>
      <c r="K5273" s="1" t="s">
        <v>528</v>
      </c>
      <c r="L5273" s="1" t="s">
        <v>8646</v>
      </c>
      <c r="M5273" s="1" t="s">
        <v>28792</v>
      </c>
    </row>
    <row r="5274">
      <c r="A5274" s="1" t="s">
        <v>28793</v>
      </c>
      <c r="B5274" s="1" t="s">
        <v>6</v>
      </c>
      <c r="C5274" s="1" t="s">
        <v>5970</v>
      </c>
      <c r="D5274" s="1"/>
      <c r="E5274" s="1" t="s">
        <v>28794</v>
      </c>
      <c r="F5274" s="1" t="s">
        <v>28795</v>
      </c>
      <c r="G5274" s="1" t="s">
        <v>8513</v>
      </c>
      <c r="H5274" s="1" t="s">
        <v>28796</v>
      </c>
      <c r="I5274" s="1">
        <v>2019.0</v>
      </c>
      <c r="J5274" s="1" t="s">
        <v>8493</v>
      </c>
      <c r="K5274" s="1" t="s">
        <v>929</v>
      </c>
      <c r="L5274" s="1" t="s">
        <v>9641</v>
      </c>
      <c r="M5274" s="1" t="s">
        <v>28797</v>
      </c>
    </row>
    <row r="5275">
      <c r="A5275" s="1" t="s">
        <v>28798</v>
      </c>
      <c r="B5275" s="1" t="s">
        <v>7</v>
      </c>
      <c r="C5275" s="1" t="s">
        <v>5971</v>
      </c>
      <c r="F5275" s="1" t="s">
        <v>28799</v>
      </c>
      <c r="G5275" s="1" t="s">
        <v>8655</v>
      </c>
      <c r="H5275" s="1" t="s">
        <v>28800</v>
      </c>
      <c r="I5275" s="1">
        <v>2019.0</v>
      </c>
      <c r="J5275" s="1" t="s">
        <v>8547</v>
      </c>
      <c r="K5275" s="1" t="s">
        <v>536</v>
      </c>
      <c r="L5275" s="1" t="s">
        <v>8836</v>
      </c>
      <c r="M5275" s="1" t="s">
        <v>28801</v>
      </c>
    </row>
    <row r="5276">
      <c r="A5276" s="1" t="s">
        <v>28802</v>
      </c>
      <c r="B5276" s="1" t="s">
        <v>6</v>
      </c>
      <c r="C5276" s="1" t="s">
        <v>467</v>
      </c>
      <c r="D5276" s="1"/>
      <c r="E5276" s="1" t="s">
        <v>28803</v>
      </c>
      <c r="F5276" s="1" t="s">
        <v>28804</v>
      </c>
      <c r="G5276" s="1" t="s">
        <v>28805</v>
      </c>
      <c r="H5276" s="1" t="s">
        <v>16711</v>
      </c>
      <c r="I5276" s="1">
        <v>2015.0</v>
      </c>
      <c r="J5276" s="1" t="s">
        <v>8507</v>
      </c>
      <c r="K5276" s="1" t="s">
        <v>542</v>
      </c>
      <c r="L5276" s="1" t="s">
        <v>8948</v>
      </c>
      <c r="M5276" s="1" t="s">
        <v>28806</v>
      </c>
    </row>
    <row r="5277">
      <c r="A5277" s="1" t="s">
        <v>28807</v>
      </c>
      <c r="B5277" s="1" t="s">
        <v>7</v>
      </c>
      <c r="C5277" s="1" t="s">
        <v>5972</v>
      </c>
      <c r="D5277" s="1"/>
      <c r="E5277" s="1" t="s">
        <v>19440</v>
      </c>
      <c r="G5277" s="1" t="s">
        <v>8777</v>
      </c>
      <c r="H5277" s="1" t="s">
        <v>8787</v>
      </c>
      <c r="I5277" s="1">
        <v>2020.0</v>
      </c>
      <c r="J5277" s="1" t="s">
        <v>8493</v>
      </c>
      <c r="K5277" s="1" t="s">
        <v>536</v>
      </c>
      <c r="L5277" s="1" t="s">
        <v>8570</v>
      </c>
      <c r="M5277" s="1" t="s">
        <v>28808</v>
      </c>
    </row>
    <row r="5278">
      <c r="A5278" s="1" t="s">
        <v>28809</v>
      </c>
      <c r="B5278" s="1" t="s">
        <v>6</v>
      </c>
      <c r="C5278" s="1" t="s">
        <v>5973</v>
      </c>
      <c r="D5278" s="1"/>
      <c r="E5278" s="1" t="s">
        <v>28810</v>
      </c>
      <c r="F5278" s="1" t="s">
        <v>28811</v>
      </c>
      <c r="G5278" s="1" t="s">
        <v>8672</v>
      </c>
      <c r="H5278" s="1" t="s">
        <v>8576</v>
      </c>
      <c r="I5278" s="1">
        <v>2017.0</v>
      </c>
      <c r="J5278" s="1" t="s">
        <v>8493</v>
      </c>
      <c r="K5278" s="1" t="s">
        <v>550</v>
      </c>
      <c r="L5278" s="1" t="s">
        <v>9425</v>
      </c>
      <c r="M5278" s="1" t="s">
        <v>28812</v>
      </c>
    </row>
    <row r="5279">
      <c r="A5279" s="1" t="s">
        <v>28813</v>
      </c>
      <c r="B5279" s="1" t="s">
        <v>6</v>
      </c>
      <c r="C5279" s="1" t="s">
        <v>5974</v>
      </c>
      <c r="D5279" s="1"/>
      <c r="E5279" s="1" t="s">
        <v>28814</v>
      </c>
      <c r="F5279" s="1" t="s">
        <v>28815</v>
      </c>
      <c r="G5279" s="1" t="s">
        <v>25377</v>
      </c>
      <c r="H5279" s="1" t="s">
        <v>10431</v>
      </c>
      <c r="I5279" s="1">
        <v>2012.0</v>
      </c>
      <c r="J5279" s="1" t="s">
        <v>9076</v>
      </c>
      <c r="K5279" s="1" t="s">
        <v>834</v>
      </c>
      <c r="L5279" s="1" t="s">
        <v>10527</v>
      </c>
      <c r="M5279" s="1" t="s">
        <v>28816</v>
      </c>
    </row>
    <row r="5280">
      <c r="A5280" s="1" t="s">
        <v>28817</v>
      </c>
      <c r="B5280" s="1" t="s">
        <v>7</v>
      </c>
      <c r="C5280" s="1" t="s">
        <v>5975</v>
      </c>
      <c r="F5280" s="1" t="s">
        <v>28818</v>
      </c>
      <c r="G5280" s="1" t="s">
        <v>8575</v>
      </c>
      <c r="H5280" s="1" t="s">
        <v>12955</v>
      </c>
      <c r="I5280" s="1">
        <v>2016.0</v>
      </c>
      <c r="J5280" s="1" t="s">
        <v>8547</v>
      </c>
      <c r="K5280" s="1" t="s">
        <v>628</v>
      </c>
      <c r="L5280" s="1" t="s">
        <v>9532</v>
      </c>
      <c r="M5280" s="1" t="s">
        <v>28819</v>
      </c>
    </row>
    <row r="5281">
      <c r="A5281" s="1" t="s">
        <v>28820</v>
      </c>
      <c r="B5281" s="1" t="s">
        <v>6</v>
      </c>
      <c r="C5281" s="1" t="s">
        <v>5976</v>
      </c>
      <c r="D5281" s="1"/>
      <c r="E5281" s="1" t="s">
        <v>28821</v>
      </c>
      <c r="G5281" s="1" t="s">
        <v>8545</v>
      </c>
      <c r="H5281" s="1" t="s">
        <v>9271</v>
      </c>
      <c r="I5281" s="1">
        <v>2020.0</v>
      </c>
      <c r="J5281" s="1" t="s">
        <v>8613</v>
      </c>
      <c r="K5281" s="1" t="s">
        <v>1030</v>
      </c>
      <c r="L5281" s="1" t="s">
        <v>8663</v>
      </c>
      <c r="M5281" s="1" t="s">
        <v>28822</v>
      </c>
    </row>
    <row r="5282">
      <c r="A5282" s="1" t="s">
        <v>28823</v>
      </c>
      <c r="B5282" s="1" t="s">
        <v>6</v>
      </c>
      <c r="C5282" s="1" t="s">
        <v>5977</v>
      </c>
      <c r="D5282" s="1"/>
      <c r="E5282" s="1" t="s">
        <v>28824</v>
      </c>
      <c r="H5282" s="1" t="s">
        <v>9185</v>
      </c>
      <c r="I5282" s="1">
        <v>2016.0</v>
      </c>
      <c r="J5282" s="1" t="s">
        <v>8613</v>
      </c>
      <c r="K5282" s="1" t="s">
        <v>1219</v>
      </c>
      <c r="L5282" s="1" t="s">
        <v>10361</v>
      </c>
      <c r="M5282" s="1" t="s">
        <v>28825</v>
      </c>
    </row>
    <row r="5283">
      <c r="A5283" s="1" t="s">
        <v>28826</v>
      </c>
      <c r="B5283" s="1" t="s">
        <v>6</v>
      </c>
      <c r="C5283" s="1" t="s">
        <v>5978</v>
      </c>
      <c r="D5283" s="1"/>
      <c r="E5283" s="1" t="s">
        <v>9308</v>
      </c>
      <c r="F5283" s="1" t="s">
        <v>28827</v>
      </c>
      <c r="G5283" s="1" t="s">
        <v>8513</v>
      </c>
      <c r="H5283" s="1" t="s">
        <v>10587</v>
      </c>
      <c r="I5283" s="1">
        <v>2020.0</v>
      </c>
      <c r="J5283" s="1" t="s">
        <v>9260</v>
      </c>
      <c r="K5283" s="1" t="s">
        <v>580</v>
      </c>
      <c r="L5283" s="1" t="s">
        <v>9337</v>
      </c>
      <c r="M5283" s="1" t="s">
        <v>28828</v>
      </c>
    </row>
    <row r="5284">
      <c r="A5284" s="1" t="s">
        <v>28829</v>
      </c>
      <c r="B5284" s="1" t="s">
        <v>6</v>
      </c>
      <c r="C5284" s="1" t="s">
        <v>5979</v>
      </c>
      <c r="D5284" s="1"/>
      <c r="E5284" s="1" t="s">
        <v>28830</v>
      </c>
      <c r="F5284" s="1" t="s">
        <v>28831</v>
      </c>
      <c r="G5284" s="1" t="s">
        <v>8513</v>
      </c>
      <c r="H5284" s="1" t="s">
        <v>10673</v>
      </c>
      <c r="I5284" s="1">
        <v>2017.0</v>
      </c>
      <c r="J5284" s="1" t="s">
        <v>8493</v>
      </c>
      <c r="K5284" s="1" t="s">
        <v>1593</v>
      </c>
      <c r="L5284" s="1" t="s">
        <v>9641</v>
      </c>
      <c r="M5284" s="1" t="s">
        <v>28832</v>
      </c>
    </row>
    <row r="5285">
      <c r="A5285" s="1" t="s">
        <v>28833</v>
      </c>
      <c r="B5285" s="1" t="s">
        <v>7</v>
      </c>
      <c r="C5285" s="1" t="s">
        <v>5980</v>
      </c>
      <c r="F5285" s="1" t="s">
        <v>28834</v>
      </c>
      <c r="G5285" s="1" t="s">
        <v>8499</v>
      </c>
      <c r="H5285" s="1" t="s">
        <v>27753</v>
      </c>
      <c r="I5285" s="1">
        <v>2018.0</v>
      </c>
      <c r="J5285" s="1" t="s">
        <v>8493</v>
      </c>
      <c r="K5285" s="1" t="s">
        <v>571</v>
      </c>
      <c r="L5285" s="1" t="s">
        <v>11156</v>
      </c>
      <c r="M5285" s="1" t="s">
        <v>28835</v>
      </c>
    </row>
    <row r="5286">
      <c r="A5286" s="1" t="s">
        <v>28836</v>
      </c>
      <c r="B5286" s="1" t="s">
        <v>6</v>
      </c>
      <c r="C5286" s="1" t="s">
        <v>5981</v>
      </c>
      <c r="D5286" s="1"/>
      <c r="E5286" s="1" t="s">
        <v>28837</v>
      </c>
      <c r="F5286" s="1" t="s">
        <v>28838</v>
      </c>
      <c r="G5286" s="1" t="s">
        <v>8661</v>
      </c>
      <c r="H5286" s="1" t="s">
        <v>21723</v>
      </c>
      <c r="I5286" s="1">
        <v>2020.0</v>
      </c>
      <c r="J5286" s="1" t="s">
        <v>8547</v>
      </c>
      <c r="K5286" s="1" t="s">
        <v>540</v>
      </c>
      <c r="L5286" s="1" t="s">
        <v>8709</v>
      </c>
      <c r="M5286" s="1" t="s">
        <v>28839</v>
      </c>
    </row>
    <row r="5287">
      <c r="A5287" s="1" t="s">
        <v>28840</v>
      </c>
      <c r="B5287" s="1" t="s">
        <v>6</v>
      </c>
      <c r="C5287" s="1" t="s">
        <v>5982</v>
      </c>
      <c r="D5287" s="1"/>
      <c r="E5287" s="1" t="s">
        <v>28841</v>
      </c>
      <c r="F5287" s="1" t="s">
        <v>28842</v>
      </c>
      <c r="G5287" s="1" t="s">
        <v>8513</v>
      </c>
      <c r="H5287" s="1" t="s">
        <v>8540</v>
      </c>
      <c r="I5287" s="1">
        <v>1968.0</v>
      </c>
      <c r="J5287" s="1" t="s">
        <v>8507</v>
      </c>
      <c r="K5287" s="1" t="s">
        <v>720</v>
      </c>
      <c r="L5287" s="1" t="s">
        <v>28843</v>
      </c>
      <c r="M5287" s="1" t="s">
        <v>28844</v>
      </c>
    </row>
    <row r="5288">
      <c r="A5288" s="1" t="s">
        <v>28845</v>
      </c>
      <c r="B5288" s="1" t="s">
        <v>7</v>
      </c>
      <c r="C5288" s="1" t="s">
        <v>5983</v>
      </c>
      <c r="F5288" s="1" t="s">
        <v>28846</v>
      </c>
      <c r="G5288" s="1" t="s">
        <v>8513</v>
      </c>
      <c r="H5288" s="1" t="s">
        <v>16989</v>
      </c>
      <c r="I5288" s="1">
        <v>2020.0</v>
      </c>
      <c r="J5288" s="1" t="s">
        <v>8547</v>
      </c>
      <c r="K5288" s="1" t="s">
        <v>571</v>
      </c>
      <c r="L5288" s="1" t="s">
        <v>28847</v>
      </c>
      <c r="M5288" s="1" t="s">
        <v>28848</v>
      </c>
    </row>
    <row r="5289">
      <c r="A5289" s="1" t="s">
        <v>28849</v>
      </c>
      <c r="B5289" s="1" t="s">
        <v>7</v>
      </c>
      <c r="C5289" s="1" t="s">
        <v>5984</v>
      </c>
      <c r="G5289" s="1" t="s">
        <v>8513</v>
      </c>
      <c r="H5289" s="1" t="s">
        <v>9620</v>
      </c>
      <c r="I5289" s="1">
        <v>2019.0</v>
      </c>
      <c r="J5289" s="1" t="s">
        <v>8493</v>
      </c>
      <c r="K5289" s="1" t="s">
        <v>571</v>
      </c>
      <c r="L5289" s="1" t="s">
        <v>8796</v>
      </c>
      <c r="M5289" s="1" t="s">
        <v>28850</v>
      </c>
    </row>
    <row r="5290">
      <c r="A5290" s="1" t="s">
        <v>28851</v>
      </c>
      <c r="B5290" s="1" t="s">
        <v>6</v>
      </c>
      <c r="C5290" s="1" t="s">
        <v>5985</v>
      </c>
      <c r="D5290" s="1"/>
      <c r="E5290" s="1" t="s">
        <v>28852</v>
      </c>
      <c r="F5290" s="1" t="s">
        <v>28853</v>
      </c>
      <c r="G5290" s="1" t="s">
        <v>8513</v>
      </c>
      <c r="H5290" s="1" t="s">
        <v>8540</v>
      </c>
      <c r="I5290" s="1">
        <v>1998.0</v>
      </c>
      <c r="J5290" s="1" t="s">
        <v>8507</v>
      </c>
      <c r="K5290" s="1" t="s">
        <v>671</v>
      </c>
      <c r="L5290" s="1" t="s">
        <v>8522</v>
      </c>
      <c r="M5290" s="1" t="s">
        <v>28854</v>
      </c>
    </row>
    <row r="5291">
      <c r="A5291" s="1" t="s">
        <v>28855</v>
      </c>
      <c r="B5291" s="1" t="s">
        <v>6</v>
      </c>
      <c r="C5291" s="1" t="s">
        <v>5986</v>
      </c>
      <c r="D5291" s="1"/>
      <c r="E5291" s="1" t="s">
        <v>28856</v>
      </c>
      <c r="F5291" s="1" t="s">
        <v>28857</v>
      </c>
      <c r="G5291" s="1" t="s">
        <v>8545</v>
      </c>
      <c r="H5291" s="1" t="s">
        <v>9220</v>
      </c>
      <c r="I5291" s="1">
        <v>2012.0</v>
      </c>
      <c r="J5291" s="1" t="s">
        <v>8547</v>
      </c>
      <c r="K5291" s="1" t="s">
        <v>720</v>
      </c>
      <c r="L5291" s="1" t="s">
        <v>8992</v>
      </c>
      <c r="M5291" s="1" t="s">
        <v>28858</v>
      </c>
    </row>
    <row r="5292">
      <c r="A5292" s="1" t="s">
        <v>28859</v>
      </c>
      <c r="B5292" s="1" t="s">
        <v>6</v>
      </c>
      <c r="C5292" s="1" t="s">
        <v>5987</v>
      </c>
      <c r="D5292" s="1"/>
      <c r="E5292" s="1" t="s">
        <v>28860</v>
      </c>
      <c r="F5292" s="1" t="s">
        <v>28861</v>
      </c>
      <c r="G5292" s="1" t="s">
        <v>8513</v>
      </c>
      <c r="H5292" s="1" t="s">
        <v>15511</v>
      </c>
      <c r="I5292" s="1">
        <v>2018.0</v>
      </c>
      <c r="J5292" s="1" t="s">
        <v>8493</v>
      </c>
      <c r="K5292" s="1" t="s">
        <v>569</v>
      </c>
      <c r="L5292" s="1" t="s">
        <v>8522</v>
      </c>
      <c r="M5292" s="1" t="s">
        <v>28862</v>
      </c>
    </row>
    <row r="5293">
      <c r="A5293" s="1" t="s">
        <v>28863</v>
      </c>
      <c r="B5293" s="1" t="s">
        <v>7</v>
      </c>
      <c r="C5293" s="1" t="s">
        <v>5988</v>
      </c>
      <c r="D5293" s="1"/>
      <c r="E5293" s="1" t="s">
        <v>28864</v>
      </c>
      <c r="F5293" s="1" t="s">
        <v>28865</v>
      </c>
      <c r="G5293" s="1" t="s">
        <v>8513</v>
      </c>
      <c r="H5293" s="1" t="s">
        <v>28866</v>
      </c>
      <c r="I5293" s="1">
        <v>2016.0</v>
      </c>
      <c r="J5293" s="1" t="s">
        <v>8613</v>
      </c>
      <c r="K5293" s="1" t="s">
        <v>1236</v>
      </c>
      <c r="L5293" s="1" t="s">
        <v>10273</v>
      </c>
      <c r="M5293" s="1" t="s">
        <v>28867</v>
      </c>
    </row>
    <row r="5294">
      <c r="A5294" s="1" t="s">
        <v>28868</v>
      </c>
      <c r="B5294" s="1" t="s">
        <v>7</v>
      </c>
      <c r="C5294" s="1" t="s">
        <v>5989</v>
      </c>
      <c r="F5294" s="1" t="s">
        <v>28869</v>
      </c>
      <c r="G5294" s="1" t="s">
        <v>8499</v>
      </c>
      <c r="H5294" s="1" t="s">
        <v>12007</v>
      </c>
      <c r="I5294" s="1">
        <v>2004.0</v>
      </c>
      <c r="J5294" s="1" t="s">
        <v>8613</v>
      </c>
      <c r="K5294" s="1" t="s">
        <v>536</v>
      </c>
      <c r="L5294" s="1" t="s">
        <v>9098</v>
      </c>
      <c r="M5294" s="1" t="s">
        <v>28870</v>
      </c>
    </row>
    <row r="5295">
      <c r="A5295" s="1" t="s">
        <v>28871</v>
      </c>
      <c r="B5295" s="1" t="s">
        <v>6</v>
      </c>
      <c r="C5295" s="1" t="s">
        <v>5990</v>
      </c>
      <c r="D5295" s="1"/>
      <c r="E5295" s="1" t="s">
        <v>21781</v>
      </c>
      <c r="F5295" s="1" t="s">
        <v>28872</v>
      </c>
      <c r="G5295" s="1" t="s">
        <v>8678</v>
      </c>
      <c r="H5295" s="1" t="s">
        <v>10631</v>
      </c>
      <c r="I5295" s="1">
        <v>2016.0</v>
      </c>
      <c r="J5295" s="1" t="s">
        <v>8547</v>
      </c>
      <c r="K5295" s="1" t="s">
        <v>544</v>
      </c>
      <c r="L5295" s="1" t="s">
        <v>8501</v>
      </c>
      <c r="M5295" s="1" t="s">
        <v>28873</v>
      </c>
    </row>
    <row r="5296">
      <c r="A5296" s="1" t="s">
        <v>28874</v>
      </c>
      <c r="B5296" s="1" t="s">
        <v>7</v>
      </c>
      <c r="C5296" s="1" t="s">
        <v>5991</v>
      </c>
      <c r="F5296" s="1" t="s">
        <v>28875</v>
      </c>
      <c r="G5296" s="1" t="s">
        <v>8655</v>
      </c>
      <c r="H5296" s="1" t="s">
        <v>21750</v>
      </c>
      <c r="I5296" s="1">
        <v>2020.0</v>
      </c>
      <c r="J5296" s="1" t="s">
        <v>8493</v>
      </c>
      <c r="K5296" s="1" t="s">
        <v>536</v>
      </c>
      <c r="L5296" s="1" t="s">
        <v>9550</v>
      </c>
      <c r="M5296" s="1" t="s">
        <v>28876</v>
      </c>
    </row>
    <row r="5297">
      <c r="A5297" s="1" t="s">
        <v>28877</v>
      </c>
      <c r="B5297" s="1" t="s">
        <v>6</v>
      </c>
      <c r="C5297" s="1" t="s">
        <v>5992</v>
      </c>
      <c r="D5297" s="1"/>
      <c r="E5297" s="1" t="s">
        <v>28878</v>
      </c>
      <c r="F5297" s="1" t="s">
        <v>28879</v>
      </c>
      <c r="G5297" s="1" t="s">
        <v>13005</v>
      </c>
      <c r="H5297" s="1" t="s">
        <v>9060</v>
      </c>
      <c r="I5297" s="1">
        <v>2000.0</v>
      </c>
      <c r="J5297" s="1" t="s">
        <v>9316</v>
      </c>
      <c r="K5297" s="1" t="s">
        <v>1034</v>
      </c>
      <c r="L5297" s="1" t="s">
        <v>9104</v>
      </c>
      <c r="M5297" s="1" t="s">
        <v>28880</v>
      </c>
    </row>
    <row r="5298">
      <c r="A5298" s="1" t="s">
        <v>28881</v>
      </c>
      <c r="B5298" s="1" t="s">
        <v>6</v>
      </c>
      <c r="C5298" s="1" t="s">
        <v>5993</v>
      </c>
      <c r="D5298" s="1"/>
      <c r="E5298" s="1" t="s">
        <v>28882</v>
      </c>
      <c r="F5298" s="1" t="s">
        <v>28883</v>
      </c>
      <c r="G5298" s="1" t="s">
        <v>8545</v>
      </c>
      <c r="H5298" s="1" t="s">
        <v>9287</v>
      </c>
      <c r="I5298" s="1">
        <v>2017.0</v>
      </c>
      <c r="J5298" s="1" t="s">
        <v>8493</v>
      </c>
      <c r="K5298" s="1" t="s">
        <v>546</v>
      </c>
      <c r="L5298" s="1" t="s">
        <v>8620</v>
      </c>
      <c r="M5298" s="1" t="s">
        <v>28884</v>
      </c>
    </row>
    <row r="5299">
      <c r="A5299" s="1" t="s">
        <v>28885</v>
      </c>
      <c r="B5299" s="1" t="s">
        <v>6</v>
      </c>
      <c r="C5299" s="1" t="s">
        <v>5994</v>
      </c>
      <c r="D5299" s="1"/>
      <c r="E5299" s="1" t="s">
        <v>22570</v>
      </c>
      <c r="F5299" s="1" t="s">
        <v>28886</v>
      </c>
      <c r="G5299" s="1" t="s">
        <v>8499</v>
      </c>
      <c r="H5299" s="1" t="s">
        <v>17612</v>
      </c>
      <c r="I5299" s="1">
        <v>2016.0</v>
      </c>
      <c r="J5299" s="1" t="s">
        <v>8493</v>
      </c>
      <c r="K5299" s="1" t="s">
        <v>673</v>
      </c>
      <c r="L5299" s="1" t="s">
        <v>13610</v>
      </c>
      <c r="M5299" s="1" t="s">
        <v>28887</v>
      </c>
    </row>
    <row r="5300">
      <c r="A5300" s="1" t="s">
        <v>28888</v>
      </c>
      <c r="B5300" s="1" t="s">
        <v>6</v>
      </c>
      <c r="C5300" s="1" t="s">
        <v>5995</v>
      </c>
      <c r="D5300" s="1"/>
      <c r="E5300" s="1" t="s">
        <v>22347</v>
      </c>
      <c r="F5300" s="1" t="s">
        <v>28889</v>
      </c>
      <c r="G5300" s="1" t="s">
        <v>9478</v>
      </c>
      <c r="H5300" s="1" t="s">
        <v>8540</v>
      </c>
      <c r="I5300" s="1">
        <v>1995.0</v>
      </c>
      <c r="J5300" s="1" t="s">
        <v>8507</v>
      </c>
      <c r="K5300" s="1" t="s">
        <v>550</v>
      </c>
      <c r="L5300" s="1" t="s">
        <v>8992</v>
      </c>
      <c r="M5300" s="1" t="s">
        <v>28890</v>
      </c>
    </row>
    <row r="5301">
      <c r="A5301" s="1" t="s">
        <v>28891</v>
      </c>
      <c r="B5301" s="1" t="s">
        <v>6</v>
      </c>
      <c r="C5301" s="1" t="s">
        <v>5996</v>
      </c>
      <c r="D5301" s="1"/>
      <c r="E5301" s="1" t="s">
        <v>28892</v>
      </c>
      <c r="F5301" s="1" t="s">
        <v>28893</v>
      </c>
      <c r="G5301" s="1" t="s">
        <v>28894</v>
      </c>
      <c r="H5301" s="1" t="s">
        <v>9033</v>
      </c>
      <c r="I5301" s="1">
        <v>2005.0</v>
      </c>
      <c r="J5301" s="1" t="s">
        <v>8515</v>
      </c>
      <c r="K5301" s="1" t="s">
        <v>597</v>
      </c>
      <c r="L5301" s="1" t="s">
        <v>8697</v>
      </c>
      <c r="M5301" s="1" t="s">
        <v>28895</v>
      </c>
    </row>
    <row r="5302">
      <c r="A5302" s="1" t="s">
        <v>28896</v>
      </c>
      <c r="B5302" s="1" t="s">
        <v>6</v>
      </c>
      <c r="C5302" s="1" t="s">
        <v>5997</v>
      </c>
      <c r="D5302" s="1"/>
      <c r="E5302" s="1" t="s">
        <v>28897</v>
      </c>
      <c r="F5302" s="1" t="s">
        <v>28898</v>
      </c>
      <c r="G5302" s="1" t="s">
        <v>8545</v>
      </c>
      <c r="H5302" s="1" t="s">
        <v>8965</v>
      </c>
      <c r="I5302" s="1">
        <v>2004.0</v>
      </c>
      <c r="J5302" s="1" t="s">
        <v>8547</v>
      </c>
      <c r="K5302" s="1" t="s">
        <v>1204</v>
      </c>
      <c r="L5302" s="1" t="s">
        <v>11989</v>
      </c>
      <c r="M5302" s="1" t="s">
        <v>28899</v>
      </c>
    </row>
    <row r="5303">
      <c r="A5303" s="1" t="s">
        <v>28900</v>
      </c>
      <c r="B5303" s="1" t="s">
        <v>7</v>
      </c>
      <c r="C5303" s="1" t="s">
        <v>5998</v>
      </c>
      <c r="F5303" s="1" t="s">
        <v>28901</v>
      </c>
      <c r="G5303" s="1" t="s">
        <v>8655</v>
      </c>
      <c r="H5303" s="1" t="s">
        <v>10891</v>
      </c>
      <c r="I5303" s="1">
        <v>2020.0</v>
      </c>
      <c r="J5303" s="1" t="s">
        <v>8493</v>
      </c>
      <c r="K5303" s="1" t="s">
        <v>536</v>
      </c>
      <c r="L5303" s="1" t="s">
        <v>8717</v>
      </c>
      <c r="M5303" s="1" t="s">
        <v>28902</v>
      </c>
    </row>
    <row r="5304">
      <c r="A5304" s="1" t="s">
        <v>28903</v>
      </c>
      <c r="B5304" s="1" t="s">
        <v>6</v>
      </c>
      <c r="C5304" s="1" t="s">
        <v>5999</v>
      </c>
      <c r="D5304" s="1"/>
      <c r="E5304" s="1" t="s">
        <v>28904</v>
      </c>
      <c r="F5304" s="1" t="s">
        <v>28905</v>
      </c>
      <c r="G5304" s="1" t="s">
        <v>8513</v>
      </c>
      <c r="H5304" s="1" t="s">
        <v>9012</v>
      </c>
      <c r="I5304" s="1">
        <v>1999.0</v>
      </c>
      <c r="J5304" s="1" t="s">
        <v>9260</v>
      </c>
      <c r="K5304" s="1" t="s">
        <v>685</v>
      </c>
      <c r="L5304" s="1" t="s">
        <v>8697</v>
      </c>
      <c r="M5304" s="1" t="s">
        <v>28906</v>
      </c>
    </row>
    <row r="5305">
      <c r="A5305" s="1" t="s">
        <v>28907</v>
      </c>
      <c r="B5305" s="1" t="s">
        <v>6</v>
      </c>
      <c r="C5305" s="1" t="s">
        <v>6000</v>
      </c>
      <c r="D5305" s="1"/>
      <c r="E5305" s="1" t="s">
        <v>28908</v>
      </c>
      <c r="F5305" s="1" t="s">
        <v>28909</v>
      </c>
      <c r="G5305" s="1" t="s">
        <v>8513</v>
      </c>
      <c r="H5305" s="1" t="s">
        <v>12127</v>
      </c>
      <c r="I5305" s="1">
        <v>2018.0</v>
      </c>
      <c r="J5305" s="1" t="s">
        <v>8547</v>
      </c>
      <c r="K5305" s="1" t="s">
        <v>563</v>
      </c>
      <c r="L5305" s="1" t="s">
        <v>8759</v>
      </c>
      <c r="M5305" s="1" t="s">
        <v>28910</v>
      </c>
    </row>
    <row r="5306">
      <c r="A5306" s="1" t="s">
        <v>28911</v>
      </c>
      <c r="B5306" s="1" t="s">
        <v>7</v>
      </c>
      <c r="C5306" s="1" t="s">
        <v>6001</v>
      </c>
      <c r="F5306" s="1" t="s">
        <v>28912</v>
      </c>
      <c r="H5306" s="1" t="s">
        <v>8892</v>
      </c>
      <c r="I5306" s="1">
        <v>2020.0</v>
      </c>
      <c r="J5306" s="1" t="s">
        <v>9076</v>
      </c>
      <c r="K5306" s="1" t="s">
        <v>536</v>
      </c>
      <c r="L5306" s="1" t="s">
        <v>10380</v>
      </c>
      <c r="M5306" s="1" t="s">
        <v>28913</v>
      </c>
    </row>
    <row r="5307">
      <c r="A5307" s="1" t="s">
        <v>28914</v>
      </c>
      <c r="B5307" s="1" t="s">
        <v>6</v>
      </c>
      <c r="C5307" s="1" t="s">
        <v>6002</v>
      </c>
      <c r="D5307" s="1"/>
      <c r="E5307" s="1" t="s">
        <v>13267</v>
      </c>
      <c r="F5307" s="1" t="s">
        <v>28915</v>
      </c>
      <c r="G5307" s="1" t="s">
        <v>8513</v>
      </c>
      <c r="H5307" s="1" t="s">
        <v>9033</v>
      </c>
      <c r="I5307" s="1">
        <v>2018.0</v>
      </c>
      <c r="J5307" s="1" t="s">
        <v>8547</v>
      </c>
      <c r="K5307" s="1" t="s">
        <v>894</v>
      </c>
      <c r="L5307" s="1" t="s">
        <v>9494</v>
      </c>
      <c r="M5307" s="1" t="s">
        <v>28916</v>
      </c>
    </row>
    <row r="5308">
      <c r="A5308" s="1" t="s">
        <v>28917</v>
      </c>
      <c r="B5308" s="1" t="s">
        <v>6</v>
      </c>
      <c r="C5308" s="1" t="s">
        <v>6003</v>
      </c>
      <c r="D5308" s="1"/>
      <c r="E5308" s="1" t="s">
        <v>28918</v>
      </c>
      <c r="F5308" s="1" t="s">
        <v>28919</v>
      </c>
      <c r="G5308" s="1" t="s">
        <v>8545</v>
      </c>
      <c r="H5308" s="1" t="s">
        <v>11614</v>
      </c>
      <c r="I5308" s="1">
        <v>2017.0</v>
      </c>
      <c r="J5308" s="1" t="s">
        <v>8547</v>
      </c>
      <c r="K5308" s="1" t="s">
        <v>879</v>
      </c>
      <c r="L5308" s="1" t="s">
        <v>8772</v>
      </c>
      <c r="M5308" s="1" t="s">
        <v>28920</v>
      </c>
    </row>
    <row r="5309">
      <c r="A5309" s="1" t="s">
        <v>28921</v>
      </c>
      <c r="B5309" s="1" t="s">
        <v>7</v>
      </c>
      <c r="C5309" s="1" t="s">
        <v>6004</v>
      </c>
      <c r="F5309" s="1" t="s">
        <v>28922</v>
      </c>
      <c r="G5309" s="1" t="s">
        <v>8638</v>
      </c>
      <c r="H5309" s="1" t="s">
        <v>28923</v>
      </c>
      <c r="I5309" s="1">
        <v>1998.0</v>
      </c>
      <c r="J5309" s="1" t="s">
        <v>8547</v>
      </c>
      <c r="K5309" s="1" t="s">
        <v>628</v>
      </c>
      <c r="L5309" s="1" t="s">
        <v>8640</v>
      </c>
      <c r="M5309" s="1" t="s">
        <v>28924</v>
      </c>
    </row>
    <row r="5310">
      <c r="A5310" s="1" t="s">
        <v>28925</v>
      </c>
      <c r="B5310" s="1" t="s">
        <v>6</v>
      </c>
      <c r="C5310" s="1" t="s">
        <v>6005</v>
      </c>
      <c r="D5310" s="1"/>
      <c r="E5310" s="1" t="s">
        <v>28926</v>
      </c>
      <c r="G5310" s="1" t="s">
        <v>8672</v>
      </c>
      <c r="H5310" s="1" t="s">
        <v>9467</v>
      </c>
      <c r="I5310" s="1">
        <v>2010.0</v>
      </c>
      <c r="J5310" s="1" t="s">
        <v>8493</v>
      </c>
      <c r="K5310" s="1" t="s">
        <v>602</v>
      </c>
      <c r="L5310" s="1" t="s">
        <v>8928</v>
      </c>
      <c r="M5310" s="1" t="s">
        <v>28927</v>
      </c>
    </row>
    <row r="5311">
      <c r="A5311" s="1" t="s">
        <v>28928</v>
      </c>
      <c r="B5311" s="1" t="s">
        <v>6</v>
      </c>
      <c r="C5311" s="1" t="s">
        <v>6006</v>
      </c>
      <c r="D5311" s="1"/>
      <c r="E5311" s="1" t="s">
        <v>24543</v>
      </c>
      <c r="F5311" s="1" t="s">
        <v>28929</v>
      </c>
      <c r="H5311" s="1" t="s">
        <v>18624</v>
      </c>
      <c r="I5311" s="1">
        <v>2018.0</v>
      </c>
      <c r="J5311" s="1" t="s">
        <v>8493</v>
      </c>
      <c r="K5311" s="1" t="s">
        <v>929</v>
      </c>
      <c r="L5311" s="1" t="s">
        <v>9641</v>
      </c>
      <c r="M5311" s="1" t="s">
        <v>28930</v>
      </c>
    </row>
    <row r="5312">
      <c r="A5312" s="1" t="s">
        <v>28931</v>
      </c>
      <c r="B5312" s="1" t="s">
        <v>6</v>
      </c>
      <c r="C5312" s="1" t="s">
        <v>6007</v>
      </c>
      <c r="D5312" s="1"/>
      <c r="E5312" s="1" t="s">
        <v>18924</v>
      </c>
      <c r="F5312" s="1" t="s">
        <v>28932</v>
      </c>
      <c r="G5312" s="1" t="s">
        <v>8611</v>
      </c>
      <c r="H5312" s="1" t="s">
        <v>24793</v>
      </c>
      <c r="I5312" s="1">
        <v>2017.0</v>
      </c>
      <c r="J5312" s="1" t="s">
        <v>8493</v>
      </c>
      <c r="K5312" s="1" t="s">
        <v>1011</v>
      </c>
      <c r="L5312" s="1" t="s">
        <v>9641</v>
      </c>
      <c r="M5312" s="1" t="s">
        <v>28933</v>
      </c>
    </row>
    <row r="5313">
      <c r="A5313" s="1" t="s">
        <v>28934</v>
      </c>
      <c r="B5313" s="1" t="s">
        <v>6</v>
      </c>
      <c r="C5313" s="1" t="s">
        <v>6008</v>
      </c>
      <c r="D5313" s="1"/>
      <c r="E5313" s="1" t="s">
        <v>24948</v>
      </c>
      <c r="F5313" s="1" t="s">
        <v>28935</v>
      </c>
      <c r="G5313" s="1" t="s">
        <v>8513</v>
      </c>
      <c r="H5313" s="1" t="s">
        <v>28936</v>
      </c>
      <c r="I5313" s="1">
        <v>2015.0</v>
      </c>
      <c r="J5313" s="1" t="s">
        <v>9260</v>
      </c>
      <c r="K5313" s="1" t="s">
        <v>528</v>
      </c>
      <c r="L5313" s="1" t="s">
        <v>28937</v>
      </c>
      <c r="M5313" s="1" t="s">
        <v>28938</v>
      </c>
    </row>
    <row r="5314">
      <c r="A5314" s="1" t="s">
        <v>28939</v>
      </c>
      <c r="B5314" s="1" t="s">
        <v>7</v>
      </c>
      <c r="C5314" s="1" t="s">
        <v>6009</v>
      </c>
      <c r="F5314" s="1" t="s">
        <v>28940</v>
      </c>
      <c r="G5314" s="1" t="s">
        <v>8513</v>
      </c>
      <c r="H5314" s="1" t="s">
        <v>28941</v>
      </c>
      <c r="I5314" s="1">
        <v>2013.0</v>
      </c>
      <c r="J5314" s="1" t="s">
        <v>8645</v>
      </c>
      <c r="K5314" s="1" t="s">
        <v>536</v>
      </c>
      <c r="L5314" s="1" t="s">
        <v>28942</v>
      </c>
      <c r="M5314" s="1" t="s">
        <v>28943</v>
      </c>
    </row>
    <row r="5315">
      <c r="A5315" s="1" t="s">
        <v>28944</v>
      </c>
      <c r="B5315" s="1" t="s">
        <v>6</v>
      </c>
      <c r="C5315" s="1" t="s">
        <v>6010</v>
      </c>
      <c r="D5315" s="1"/>
      <c r="E5315" s="1" t="s">
        <v>28945</v>
      </c>
      <c r="F5315" s="1" t="s">
        <v>28940</v>
      </c>
      <c r="G5315" s="1" t="s">
        <v>8513</v>
      </c>
      <c r="H5315" s="1" t="s">
        <v>8862</v>
      </c>
      <c r="I5315" s="1">
        <v>2016.0</v>
      </c>
      <c r="J5315" s="1" t="s">
        <v>8493</v>
      </c>
      <c r="K5315" s="1" t="s">
        <v>1288</v>
      </c>
      <c r="L5315" s="1" t="s">
        <v>9641</v>
      </c>
      <c r="M5315" s="1" t="s">
        <v>28946</v>
      </c>
    </row>
    <row r="5316">
      <c r="A5316" s="1" t="s">
        <v>28947</v>
      </c>
      <c r="B5316" s="1" t="s">
        <v>6</v>
      </c>
      <c r="C5316" s="1" t="s">
        <v>6011</v>
      </c>
      <c r="D5316" s="1"/>
      <c r="E5316" s="1" t="s">
        <v>28945</v>
      </c>
      <c r="F5316" s="1" t="s">
        <v>28940</v>
      </c>
      <c r="G5316" s="1" t="s">
        <v>8513</v>
      </c>
      <c r="H5316" s="1" t="s">
        <v>28941</v>
      </c>
      <c r="I5316" s="1">
        <v>2013.0</v>
      </c>
      <c r="J5316" s="1" t="s">
        <v>8645</v>
      </c>
      <c r="K5316" s="1" t="s">
        <v>1116</v>
      </c>
      <c r="L5316" s="1" t="s">
        <v>9641</v>
      </c>
      <c r="M5316" s="1" t="s">
        <v>28948</v>
      </c>
    </row>
    <row r="5317">
      <c r="A5317" s="1" t="s">
        <v>28949</v>
      </c>
      <c r="B5317" s="1" t="s">
        <v>7</v>
      </c>
      <c r="C5317" s="1" t="s">
        <v>6012</v>
      </c>
      <c r="F5317" s="1" t="s">
        <v>28950</v>
      </c>
      <c r="G5317" s="1" t="s">
        <v>8513</v>
      </c>
      <c r="H5317" s="1" t="s">
        <v>8882</v>
      </c>
      <c r="I5317" s="1">
        <v>2019.0</v>
      </c>
      <c r="J5317" s="1" t="s">
        <v>8493</v>
      </c>
      <c r="K5317" s="1" t="s">
        <v>536</v>
      </c>
      <c r="L5317" s="1" t="s">
        <v>10273</v>
      </c>
      <c r="M5317" s="1" t="s">
        <v>28951</v>
      </c>
    </row>
    <row r="5318">
      <c r="A5318" s="1" t="s">
        <v>28952</v>
      </c>
      <c r="B5318" s="1" t="s">
        <v>6</v>
      </c>
      <c r="C5318" s="1" t="s">
        <v>6013</v>
      </c>
      <c r="D5318" s="1"/>
      <c r="E5318" s="1" t="s">
        <v>28953</v>
      </c>
      <c r="F5318" s="1" t="s">
        <v>28954</v>
      </c>
      <c r="G5318" s="1" t="s">
        <v>8513</v>
      </c>
      <c r="H5318" s="1" t="s">
        <v>17543</v>
      </c>
      <c r="I5318" s="1">
        <v>2019.0</v>
      </c>
      <c r="J5318" s="1" t="s">
        <v>8507</v>
      </c>
      <c r="K5318" s="1" t="s">
        <v>805</v>
      </c>
      <c r="L5318" s="1" t="s">
        <v>9494</v>
      </c>
      <c r="M5318" s="1" t="s">
        <v>28955</v>
      </c>
    </row>
    <row r="5319">
      <c r="A5319" s="1" t="s">
        <v>28956</v>
      </c>
      <c r="B5319" s="1" t="s">
        <v>7</v>
      </c>
      <c r="C5319" s="1" t="s">
        <v>6014</v>
      </c>
      <c r="F5319" s="1" t="s">
        <v>28957</v>
      </c>
      <c r="G5319" s="1" t="s">
        <v>8672</v>
      </c>
      <c r="H5319" s="1" t="s">
        <v>10451</v>
      </c>
      <c r="I5319" s="1">
        <v>2020.0</v>
      </c>
      <c r="J5319" s="1" t="s">
        <v>8547</v>
      </c>
      <c r="K5319" s="1" t="s">
        <v>628</v>
      </c>
      <c r="L5319" s="1" t="s">
        <v>9631</v>
      </c>
      <c r="M5319" s="1" t="s">
        <v>28958</v>
      </c>
    </row>
    <row r="5320">
      <c r="A5320" s="1" t="s">
        <v>28959</v>
      </c>
      <c r="B5320" s="1" t="s">
        <v>6</v>
      </c>
      <c r="C5320" s="1" t="s">
        <v>6015</v>
      </c>
      <c r="D5320" s="1"/>
      <c r="E5320" s="1" t="s">
        <v>28960</v>
      </c>
      <c r="F5320" s="1" t="s">
        <v>28961</v>
      </c>
      <c r="G5320" s="1" t="s">
        <v>8545</v>
      </c>
      <c r="H5320" s="1" t="s">
        <v>14791</v>
      </c>
      <c r="I5320" s="1">
        <v>2016.0</v>
      </c>
      <c r="J5320" s="1" t="s">
        <v>8547</v>
      </c>
      <c r="K5320" s="1" t="s">
        <v>1377</v>
      </c>
      <c r="L5320" s="1" t="s">
        <v>8501</v>
      </c>
      <c r="M5320" s="1" t="s">
        <v>28962</v>
      </c>
    </row>
    <row r="5321">
      <c r="A5321" s="1" t="s">
        <v>28963</v>
      </c>
      <c r="B5321" s="1" t="s">
        <v>6</v>
      </c>
      <c r="C5321" s="1" t="s">
        <v>6016</v>
      </c>
      <c r="D5321" s="1"/>
      <c r="E5321" s="1" t="s">
        <v>11124</v>
      </c>
      <c r="F5321" s="1" t="s">
        <v>28964</v>
      </c>
      <c r="G5321" s="1" t="s">
        <v>8513</v>
      </c>
      <c r="H5321" s="1" t="s">
        <v>13435</v>
      </c>
      <c r="I5321" s="1">
        <v>2017.0</v>
      </c>
      <c r="J5321" s="1" t="s">
        <v>8547</v>
      </c>
      <c r="K5321" s="1" t="s">
        <v>851</v>
      </c>
      <c r="L5321" s="1" t="s">
        <v>9641</v>
      </c>
      <c r="M5321" s="1" t="s">
        <v>28965</v>
      </c>
    </row>
    <row r="5322">
      <c r="A5322" s="1" t="s">
        <v>28966</v>
      </c>
      <c r="B5322" s="1" t="s">
        <v>6</v>
      </c>
      <c r="C5322" s="1" t="s">
        <v>6017</v>
      </c>
      <c r="D5322" s="1"/>
      <c r="E5322" s="1" t="s">
        <v>28967</v>
      </c>
      <c r="G5322" s="1" t="s">
        <v>8661</v>
      </c>
      <c r="H5322" s="1" t="s">
        <v>14022</v>
      </c>
      <c r="I5322" s="1">
        <v>2016.0</v>
      </c>
      <c r="J5322" s="1" t="s">
        <v>8493</v>
      </c>
      <c r="K5322" s="1" t="s">
        <v>664</v>
      </c>
      <c r="L5322" s="1" t="s">
        <v>8663</v>
      </c>
      <c r="M5322" s="1" t="s">
        <v>28968</v>
      </c>
    </row>
    <row r="5323">
      <c r="A5323" s="1" t="s">
        <v>28969</v>
      </c>
      <c r="B5323" s="1" t="s">
        <v>6</v>
      </c>
      <c r="C5323" s="1" t="s">
        <v>6018</v>
      </c>
      <c r="D5323" s="1"/>
      <c r="E5323" s="1" t="s">
        <v>28970</v>
      </c>
      <c r="F5323" s="1" t="s">
        <v>28971</v>
      </c>
      <c r="G5323" s="1" t="s">
        <v>12908</v>
      </c>
      <c r="H5323" s="1" t="s">
        <v>9981</v>
      </c>
      <c r="I5323" s="1">
        <v>2016.0</v>
      </c>
      <c r="J5323" s="1" t="s">
        <v>8493</v>
      </c>
      <c r="K5323" s="1" t="s">
        <v>538</v>
      </c>
      <c r="L5323" s="1" t="s">
        <v>8873</v>
      </c>
      <c r="M5323" s="1" t="s">
        <v>28972</v>
      </c>
    </row>
    <row r="5324">
      <c r="A5324" s="1" t="s">
        <v>28973</v>
      </c>
      <c r="B5324" s="1" t="s">
        <v>6</v>
      </c>
      <c r="C5324" s="1" t="s">
        <v>6019</v>
      </c>
      <c r="D5324" s="1"/>
      <c r="E5324" s="1" t="s">
        <v>21480</v>
      </c>
      <c r="F5324" s="1" t="s">
        <v>28974</v>
      </c>
      <c r="G5324" s="1" t="s">
        <v>8513</v>
      </c>
      <c r="H5324" s="1" t="s">
        <v>8892</v>
      </c>
      <c r="I5324" s="1">
        <v>2003.0</v>
      </c>
      <c r="J5324" s="1" t="s">
        <v>8515</v>
      </c>
      <c r="K5324" s="1" t="s">
        <v>567</v>
      </c>
      <c r="L5324" s="1" t="s">
        <v>8783</v>
      </c>
      <c r="M5324" s="1" t="s">
        <v>28975</v>
      </c>
    </row>
    <row r="5325">
      <c r="A5325" s="1" t="s">
        <v>28976</v>
      </c>
      <c r="B5325" s="1" t="s">
        <v>6</v>
      </c>
      <c r="C5325" s="1" t="s">
        <v>6020</v>
      </c>
      <c r="D5325" s="1"/>
      <c r="E5325" s="1" t="s">
        <v>28977</v>
      </c>
      <c r="F5325" s="1" t="s">
        <v>28978</v>
      </c>
      <c r="H5325" s="1" t="s">
        <v>12168</v>
      </c>
      <c r="I5325" s="1">
        <v>2020.0</v>
      </c>
      <c r="J5325" s="1" t="s">
        <v>8493</v>
      </c>
      <c r="K5325" s="1" t="s">
        <v>602</v>
      </c>
      <c r="L5325" s="1" t="s">
        <v>8772</v>
      </c>
      <c r="M5325" s="1" t="s">
        <v>28979</v>
      </c>
    </row>
    <row r="5326">
      <c r="A5326" s="1" t="s">
        <v>28980</v>
      </c>
      <c r="B5326" s="1" t="s">
        <v>6</v>
      </c>
      <c r="C5326" s="1" t="s">
        <v>6021</v>
      </c>
      <c r="D5326" s="1"/>
      <c r="E5326" s="1" t="s">
        <v>28981</v>
      </c>
      <c r="F5326" s="1" t="s">
        <v>28982</v>
      </c>
      <c r="G5326" s="1" t="s">
        <v>8545</v>
      </c>
      <c r="H5326" s="1" t="s">
        <v>8980</v>
      </c>
      <c r="I5326" s="1">
        <v>2015.0</v>
      </c>
      <c r="J5326" s="1" t="s">
        <v>8613</v>
      </c>
      <c r="K5326" s="1" t="s">
        <v>896</v>
      </c>
      <c r="L5326" s="1" t="s">
        <v>8709</v>
      </c>
      <c r="M5326" s="1" t="s">
        <v>28983</v>
      </c>
    </row>
    <row r="5327">
      <c r="A5327" s="1" t="s">
        <v>28984</v>
      </c>
      <c r="B5327" s="1" t="s">
        <v>6</v>
      </c>
      <c r="C5327" s="1" t="s">
        <v>6022</v>
      </c>
      <c r="D5327" s="1"/>
      <c r="E5327" s="1" t="s">
        <v>28985</v>
      </c>
      <c r="F5327" s="1" t="s">
        <v>28986</v>
      </c>
      <c r="G5327" s="1" t="s">
        <v>8545</v>
      </c>
      <c r="H5327" s="1" t="s">
        <v>28987</v>
      </c>
      <c r="I5327" s="1">
        <v>2019.0</v>
      </c>
      <c r="J5327" s="1" t="s">
        <v>8547</v>
      </c>
      <c r="K5327" s="1" t="s">
        <v>1082</v>
      </c>
      <c r="L5327" s="1" t="s">
        <v>8873</v>
      </c>
      <c r="M5327" s="1" t="s">
        <v>28988</v>
      </c>
    </row>
    <row r="5328">
      <c r="A5328" s="1" t="s">
        <v>28989</v>
      </c>
      <c r="B5328" s="1" t="s">
        <v>6</v>
      </c>
      <c r="C5328" s="1" t="s">
        <v>6023</v>
      </c>
      <c r="D5328" s="1"/>
      <c r="E5328" s="1" t="s">
        <v>28990</v>
      </c>
      <c r="F5328" s="1" t="s">
        <v>28991</v>
      </c>
      <c r="G5328" s="1" t="s">
        <v>8545</v>
      </c>
      <c r="H5328" s="1" t="s">
        <v>9017</v>
      </c>
      <c r="I5328" s="1">
        <v>1982.0</v>
      </c>
      <c r="J5328" s="1" t="s">
        <v>8547</v>
      </c>
      <c r="K5328" s="1" t="s">
        <v>542</v>
      </c>
      <c r="L5328" s="1" t="s">
        <v>8620</v>
      </c>
      <c r="M5328" s="1" t="s">
        <v>28992</v>
      </c>
    </row>
    <row r="5329">
      <c r="A5329" s="1" t="s">
        <v>28993</v>
      </c>
      <c r="B5329" s="1" t="s">
        <v>6</v>
      </c>
      <c r="C5329" s="1" t="s">
        <v>6024</v>
      </c>
      <c r="D5329" s="1"/>
      <c r="E5329" s="1" t="s">
        <v>28994</v>
      </c>
      <c r="F5329" s="1" t="s">
        <v>28995</v>
      </c>
      <c r="G5329" s="1" t="s">
        <v>8545</v>
      </c>
      <c r="H5329" s="1" t="s">
        <v>8851</v>
      </c>
      <c r="I5329" s="1">
        <v>2019.0</v>
      </c>
      <c r="J5329" s="1" t="s">
        <v>8547</v>
      </c>
      <c r="K5329" s="1" t="s">
        <v>542</v>
      </c>
      <c r="L5329" s="1" t="s">
        <v>8620</v>
      </c>
      <c r="M5329" s="1" t="s">
        <v>28996</v>
      </c>
    </row>
    <row r="5330">
      <c r="A5330" s="1" t="s">
        <v>28997</v>
      </c>
      <c r="B5330" s="1" t="s">
        <v>6</v>
      </c>
      <c r="C5330" s="1" t="s">
        <v>6025</v>
      </c>
      <c r="D5330" s="1"/>
      <c r="E5330" s="1" t="s">
        <v>28998</v>
      </c>
      <c r="F5330" s="1" t="s">
        <v>28999</v>
      </c>
      <c r="G5330" s="1" t="s">
        <v>9213</v>
      </c>
      <c r="H5330" s="1" t="s">
        <v>29000</v>
      </c>
      <c r="I5330" s="1">
        <v>2016.0</v>
      </c>
      <c r="J5330" s="1" t="s">
        <v>8547</v>
      </c>
      <c r="K5330" s="1" t="s">
        <v>565</v>
      </c>
      <c r="L5330" s="1" t="s">
        <v>8620</v>
      </c>
      <c r="M5330" s="1" t="s">
        <v>29001</v>
      </c>
    </row>
    <row r="5331">
      <c r="A5331" s="1" t="s">
        <v>29002</v>
      </c>
      <c r="B5331" s="1" t="s">
        <v>7</v>
      </c>
      <c r="C5331" s="1" t="s">
        <v>6026</v>
      </c>
      <c r="D5331" s="1"/>
      <c r="E5331" s="1" t="s">
        <v>29003</v>
      </c>
      <c r="G5331" s="1" t="s">
        <v>8545</v>
      </c>
      <c r="H5331" s="1" t="s">
        <v>27033</v>
      </c>
      <c r="I5331" s="1">
        <v>2017.0</v>
      </c>
      <c r="J5331" s="1" t="s">
        <v>9076</v>
      </c>
      <c r="K5331" s="1" t="s">
        <v>628</v>
      </c>
      <c r="L5331" s="1" t="s">
        <v>10380</v>
      </c>
      <c r="M5331" s="1" t="s">
        <v>29004</v>
      </c>
    </row>
    <row r="5332">
      <c r="A5332" s="1" t="s">
        <v>29005</v>
      </c>
      <c r="B5332" s="1" t="s">
        <v>6</v>
      </c>
      <c r="C5332" s="1" t="s">
        <v>6027</v>
      </c>
      <c r="D5332" s="1"/>
      <c r="E5332" s="1" t="s">
        <v>29006</v>
      </c>
      <c r="F5332" s="1" t="s">
        <v>29007</v>
      </c>
      <c r="G5332" s="1" t="s">
        <v>8678</v>
      </c>
      <c r="H5332" s="1" t="s">
        <v>22326</v>
      </c>
      <c r="I5332" s="1">
        <v>2018.0</v>
      </c>
      <c r="J5332" s="1" t="s">
        <v>8493</v>
      </c>
      <c r="K5332" s="1" t="s">
        <v>640</v>
      </c>
      <c r="L5332" s="1" t="s">
        <v>8508</v>
      </c>
      <c r="M5332" s="1" t="s">
        <v>29008</v>
      </c>
    </row>
    <row r="5333">
      <c r="A5333" s="1" t="s">
        <v>29009</v>
      </c>
      <c r="B5333" s="1" t="s">
        <v>7</v>
      </c>
      <c r="C5333" s="1" t="s">
        <v>6028</v>
      </c>
      <c r="D5333" s="1"/>
      <c r="E5333" s="1" t="s">
        <v>29010</v>
      </c>
      <c r="F5333" s="1" t="s">
        <v>29011</v>
      </c>
      <c r="G5333" s="1" t="s">
        <v>13479</v>
      </c>
      <c r="H5333" s="1" t="s">
        <v>13826</v>
      </c>
      <c r="I5333" s="1">
        <v>2019.0</v>
      </c>
      <c r="J5333" s="1" t="s">
        <v>8493</v>
      </c>
      <c r="K5333" s="1" t="s">
        <v>571</v>
      </c>
      <c r="L5333" s="1" t="s">
        <v>8565</v>
      </c>
      <c r="M5333" s="1" t="s">
        <v>29012</v>
      </c>
    </row>
    <row r="5334">
      <c r="A5334" s="1" t="s">
        <v>29013</v>
      </c>
      <c r="B5334" s="1" t="s">
        <v>6</v>
      </c>
      <c r="C5334" s="1" t="s">
        <v>6029</v>
      </c>
      <c r="D5334" s="1"/>
      <c r="E5334" s="1" t="s">
        <v>17546</v>
      </c>
      <c r="G5334" s="1" t="s">
        <v>17548</v>
      </c>
      <c r="H5334" s="1" t="s">
        <v>11090</v>
      </c>
      <c r="I5334" s="1">
        <v>2013.0</v>
      </c>
      <c r="J5334" s="1" t="s">
        <v>8493</v>
      </c>
      <c r="K5334" s="1" t="s">
        <v>552</v>
      </c>
      <c r="L5334" s="1" t="s">
        <v>8663</v>
      </c>
      <c r="M5334" s="1" t="s">
        <v>29014</v>
      </c>
    </row>
    <row r="5335">
      <c r="A5335" s="1" t="s">
        <v>29015</v>
      </c>
      <c r="B5335" s="1" t="s">
        <v>6</v>
      </c>
      <c r="C5335" s="1" t="s">
        <v>6030</v>
      </c>
      <c r="D5335" s="1"/>
      <c r="E5335" s="1" t="s">
        <v>29016</v>
      </c>
      <c r="G5335" s="1" t="s">
        <v>8722</v>
      </c>
      <c r="H5335" s="1" t="s">
        <v>11049</v>
      </c>
      <c r="I5335" s="1">
        <v>2017.0</v>
      </c>
      <c r="J5335" s="1" t="s">
        <v>8547</v>
      </c>
      <c r="K5335" s="1" t="s">
        <v>681</v>
      </c>
      <c r="L5335" s="1" t="s">
        <v>8663</v>
      </c>
      <c r="M5335" s="1" t="s">
        <v>29017</v>
      </c>
    </row>
    <row r="5336">
      <c r="A5336" s="1" t="s">
        <v>29018</v>
      </c>
      <c r="B5336" s="1" t="s">
        <v>6</v>
      </c>
      <c r="C5336" s="1" t="s">
        <v>6031</v>
      </c>
      <c r="D5336" s="1"/>
      <c r="E5336" s="1" t="s">
        <v>29019</v>
      </c>
      <c r="F5336" s="1" t="s">
        <v>29020</v>
      </c>
      <c r="G5336" s="1" t="s">
        <v>8527</v>
      </c>
      <c r="H5336" s="1" t="s">
        <v>8729</v>
      </c>
      <c r="I5336" s="1">
        <v>2014.0</v>
      </c>
      <c r="J5336" s="1" t="s">
        <v>8493</v>
      </c>
      <c r="K5336" s="1" t="s">
        <v>587</v>
      </c>
      <c r="L5336" s="1" t="s">
        <v>8681</v>
      </c>
      <c r="M5336" s="1" t="s">
        <v>29021</v>
      </c>
    </row>
    <row r="5337">
      <c r="A5337" s="1" t="s">
        <v>29022</v>
      </c>
      <c r="B5337" s="1" t="s">
        <v>6</v>
      </c>
      <c r="C5337" s="1" t="s">
        <v>6032</v>
      </c>
      <c r="D5337" s="1"/>
      <c r="E5337" s="1" t="s">
        <v>29023</v>
      </c>
      <c r="F5337" s="1" t="s">
        <v>29024</v>
      </c>
      <c r="G5337" s="1" t="s">
        <v>8672</v>
      </c>
      <c r="H5337" s="1" t="s">
        <v>23642</v>
      </c>
      <c r="I5337" s="1">
        <v>2016.0</v>
      </c>
      <c r="J5337" s="1" t="s">
        <v>8547</v>
      </c>
      <c r="K5337" s="1" t="s">
        <v>645</v>
      </c>
      <c r="L5337" s="1" t="s">
        <v>14646</v>
      </c>
      <c r="M5337" s="1" t="s">
        <v>29025</v>
      </c>
    </row>
    <row r="5338">
      <c r="A5338" s="1" t="s">
        <v>29026</v>
      </c>
      <c r="B5338" s="1" t="s">
        <v>6</v>
      </c>
      <c r="C5338" s="1" t="s">
        <v>6033</v>
      </c>
      <c r="D5338" s="1"/>
      <c r="E5338" s="1" t="s">
        <v>29027</v>
      </c>
      <c r="F5338" s="1" t="s">
        <v>29028</v>
      </c>
      <c r="G5338" s="1" t="s">
        <v>8545</v>
      </c>
      <c r="H5338" s="1" t="s">
        <v>9017</v>
      </c>
      <c r="I5338" s="1">
        <v>1983.0</v>
      </c>
      <c r="J5338" s="1" t="s">
        <v>8547</v>
      </c>
      <c r="K5338" s="1" t="s">
        <v>720</v>
      </c>
      <c r="L5338" s="1" t="s">
        <v>8681</v>
      </c>
      <c r="M5338" s="1" t="s">
        <v>29029</v>
      </c>
    </row>
    <row r="5339">
      <c r="A5339" s="1" t="s">
        <v>29030</v>
      </c>
      <c r="B5339" s="1" t="s">
        <v>7</v>
      </c>
      <c r="C5339" s="1" t="s">
        <v>6034</v>
      </c>
      <c r="D5339" s="1"/>
      <c r="E5339" s="1" t="s">
        <v>29031</v>
      </c>
      <c r="F5339" s="1" t="s">
        <v>29032</v>
      </c>
      <c r="G5339" s="1" t="s">
        <v>9213</v>
      </c>
      <c r="H5339" s="1" t="s">
        <v>9044</v>
      </c>
      <c r="I5339" s="1">
        <v>2014.0</v>
      </c>
      <c r="J5339" s="1" t="s">
        <v>8613</v>
      </c>
      <c r="K5339" s="1" t="s">
        <v>536</v>
      </c>
      <c r="L5339" s="1" t="s">
        <v>8788</v>
      </c>
      <c r="M5339" s="1" t="s">
        <v>29033</v>
      </c>
    </row>
    <row r="5340">
      <c r="A5340" s="1" t="s">
        <v>29034</v>
      </c>
      <c r="B5340" s="1" t="s">
        <v>6</v>
      </c>
      <c r="C5340" s="1" t="s">
        <v>6035</v>
      </c>
      <c r="D5340" s="1"/>
      <c r="E5340" s="1" t="s">
        <v>29035</v>
      </c>
      <c r="F5340" s="1" t="s">
        <v>29036</v>
      </c>
      <c r="G5340" s="1" t="s">
        <v>8545</v>
      </c>
      <c r="H5340" s="1" t="s">
        <v>9493</v>
      </c>
      <c r="I5340" s="1">
        <v>2016.0</v>
      </c>
      <c r="J5340" s="1" t="s">
        <v>8493</v>
      </c>
      <c r="K5340" s="1" t="s">
        <v>1122</v>
      </c>
      <c r="L5340" s="1" t="s">
        <v>8663</v>
      </c>
      <c r="M5340" s="1" t="s">
        <v>29037</v>
      </c>
    </row>
    <row r="5341">
      <c r="A5341" s="1" t="s">
        <v>29038</v>
      </c>
      <c r="B5341" s="1" t="s">
        <v>7</v>
      </c>
      <c r="C5341" s="1" t="s">
        <v>6036</v>
      </c>
      <c r="F5341" s="1" t="s">
        <v>29039</v>
      </c>
      <c r="G5341" s="1" t="s">
        <v>8611</v>
      </c>
      <c r="H5341" s="1" t="s">
        <v>19619</v>
      </c>
      <c r="I5341" s="1">
        <v>2018.0</v>
      </c>
      <c r="J5341" s="1" t="s">
        <v>8493</v>
      </c>
      <c r="K5341" s="1" t="s">
        <v>536</v>
      </c>
      <c r="L5341" s="1" t="s">
        <v>13443</v>
      </c>
      <c r="M5341" s="1" t="s">
        <v>29040</v>
      </c>
    </row>
    <row r="5342">
      <c r="A5342" s="1" t="s">
        <v>29041</v>
      </c>
      <c r="B5342" s="1" t="s">
        <v>6</v>
      </c>
      <c r="C5342" s="1" t="s">
        <v>6037</v>
      </c>
      <c r="D5342" s="1"/>
      <c r="E5342" s="1" t="s">
        <v>29042</v>
      </c>
      <c r="F5342" s="1" t="s">
        <v>29043</v>
      </c>
      <c r="G5342" s="1" t="s">
        <v>8513</v>
      </c>
      <c r="H5342" s="1" t="s">
        <v>10159</v>
      </c>
      <c r="I5342" s="1">
        <v>2012.0</v>
      </c>
      <c r="J5342" s="1" t="s">
        <v>8507</v>
      </c>
      <c r="K5342" s="1" t="s">
        <v>694</v>
      </c>
      <c r="L5342" s="1" t="s">
        <v>21976</v>
      </c>
      <c r="M5342" s="1" t="s">
        <v>29044</v>
      </c>
    </row>
    <row r="5343">
      <c r="A5343" s="1" t="s">
        <v>29045</v>
      </c>
      <c r="B5343" s="1" t="s">
        <v>6</v>
      </c>
      <c r="C5343" s="1" t="s">
        <v>6038</v>
      </c>
      <c r="D5343" s="1"/>
      <c r="E5343" s="1" t="s">
        <v>29046</v>
      </c>
      <c r="F5343" s="1" t="s">
        <v>29047</v>
      </c>
      <c r="G5343" s="1" t="s">
        <v>22680</v>
      </c>
      <c r="H5343" s="1" t="s">
        <v>10522</v>
      </c>
      <c r="I5343" s="1">
        <v>2017.0</v>
      </c>
      <c r="J5343" s="1" t="s">
        <v>9076</v>
      </c>
      <c r="K5343" s="1" t="s">
        <v>694</v>
      </c>
      <c r="L5343" s="1" t="s">
        <v>9272</v>
      </c>
      <c r="M5343" s="1" t="s">
        <v>29048</v>
      </c>
    </row>
    <row r="5344">
      <c r="A5344" s="1" t="s">
        <v>29049</v>
      </c>
      <c r="B5344" s="1" t="s">
        <v>6</v>
      </c>
      <c r="C5344" s="1" t="s">
        <v>6039</v>
      </c>
      <c r="D5344" s="1"/>
      <c r="E5344" s="1" t="s">
        <v>23656</v>
      </c>
      <c r="F5344" s="1" t="s">
        <v>29050</v>
      </c>
      <c r="G5344" s="1" t="s">
        <v>8545</v>
      </c>
      <c r="H5344" s="1" t="s">
        <v>9442</v>
      </c>
      <c r="I5344" s="1">
        <v>2016.0</v>
      </c>
      <c r="J5344" s="1" t="s">
        <v>8493</v>
      </c>
      <c r="K5344" s="1" t="s">
        <v>542</v>
      </c>
      <c r="L5344" s="1" t="s">
        <v>8501</v>
      </c>
      <c r="M5344" s="1" t="s">
        <v>29051</v>
      </c>
    </row>
    <row r="5345">
      <c r="A5345" s="1" t="s">
        <v>29052</v>
      </c>
      <c r="B5345" s="1" t="s">
        <v>6</v>
      </c>
      <c r="C5345" s="1" t="s">
        <v>6040</v>
      </c>
      <c r="D5345" s="1"/>
      <c r="E5345" s="1" t="s">
        <v>26857</v>
      </c>
      <c r="F5345" s="1" t="s">
        <v>29053</v>
      </c>
      <c r="G5345" s="1" t="s">
        <v>8545</v>
      </c>
      <c r="H5345" s="1" t="s">
        <v>12523</v>
      </c>
      <c r="I5345" s="1">
        <v>2013.0</v>
      </c>
      <c r="J5345" s="1" t="s">
        <v>8493</v>
      </c>
      <c r="K5345" s="1" t="s">
        <v>1166</v>
      </c>
      <c r="L5345" s="1" t="s">
        <v>8681</v>
      </c>
      <c r="M5345" s="1" t="s">
        <v>29054</v>
      </c>
    </row>
    <row r="5346">
      <c r="A5346" s="1" t="s">
        <v>29055</v>
      </c>
      <c r="B5346" s="1" t="s">
        <v>7</v>
      </c>
      <c r="C5346" s="1" t="s">
        <v>6041</v>
      </c>
      <c r="F5346" s="1" t="s">
        <v>29056</v>
      </c>
      <c r="G5346" s="1" t="s">
        <v>8638</v>
      </c>
      <c r="H5346" s="1" t="s">
        <v>10212</v>
      </c>
      <c r="I5346" s="1">
        <v>1986.0</v>
      </c>
      <c r="J5346" s="1" t="s">
        <v>8547</v>
      </c>
      <c r="K5346" s="1" t="s">
        <v>1694</v>
      </c>
      <c r="L5346" s="1" t="s">
        <v>12946</v>
      </c>
      <c r="M5346" s="1" t="s">
        <v>29057</v>
      </c>
    </row>
    <row r="5347">
      <c r="A5347" s="1" t="s">
        <v>29058</v>
      </c>
      <c r="B5347" s="1" t="s">
        <v>7</v>
      </c>
      <c r="C5347" s="1" t="s">
        <v>6042</v>
      </c>
      <c r="F5347" s="1" t="s">
        <v>29059</v>
      </c>
      <c r="G5347" s="1" t="s">
        <v>8638</v>
      </c>
      <c r="H5347" s="1" t="s">
        <v>9851</v>
      </c>
      <c r="I5347" s="1">
        <v>2009.0</v>
      </c>
      <c r="J5347" s="1" t="s">
        <v>8493</v>
      </c>
      <c r="K5347" s="1" t="s">
        <v>536</v>
      </c>
      <c r="L5347" s="1" t="s">
        <v>8640</v>
      </c>
      <c r="M5347" s="1" t="s">
        <v>29060</v>
      </c>
    </row>
    <row r="5348">
      <c r="A5348" s="1" t="s">
        <v>29061</v>
      </c>
      <c r="B5348" s="1" t="s">
        <v>6</v>
      </c>
      <c r="C5348" s="1" t="s">
        <v>6043</v>
      </c>
      <c r="D5348" s="1"/>
      <c r="E5348" s="1" t="s">
        <v>17323</v>
      </c>
      <c r="F5348" s="1" t="s">
        <v>29062</v>
      </c>
      <c r="G5348" s="1" t="s">
        <v>8545</v>
      </c>
      <c r="H5348" s="1" t="s">
        <v>9287</v>
      </c>
      <c r="I5348" s="1">
        <v>2016.0</v>
      </c>
      <c r="J5348" s="1" t="s">
        <v>8547</v>
      </c>
      <c r="K5348" s="1" t="s">
        <v>3970</v>
      </c>
      <c r="L5348" s="1" t="s">
        <v>8681</v>
      </c>
      <c r="M5348" s="1" t="s">
        <v>29063</v>
      </c>
    </row>
    <row r="5349">
      <c r="A5349" s="1" t="s">
        <v>29064</v>
      </c>
      <c r="B5349" s="1" t="s">
        <v>6</v>
      </c>
      <c r="C5349" s="1" t="s">
        <v>6044</v>
      </c>
      <c r="D5349" s="1"/>
      <c r="E5349" s="1" t="s">
        <v>29065</v>
      </c>
      <c r="F5349" s="1" t="s">
        <v>29066</v>
      </c>
      <c r="G5349" s="1" t="s">
        <v>9545</v>
      </c>
      <c r="H5349" s="1" t="s">
        <v>10891</v>
      </c>
      <c r="I5349" s="1">
        <v>2019.0</v>
      </c>
      <c r="J5349" s="1" t="s">
        <v>8547</v>
      </c>
      <c r="K5349" s="1" t="s">
        <v>580</v>
      </c>
      <c r="L5349" s="1" t="s">
        <v>9784</v>
      </c>
      <c r="M5349" s="1" t="s">
        <v>29067</v>
      </c>
    </row>
    <row r="5350">
      <c r="A5350" s="1" t="s">
        <v>29068</v>
      </c>
      <c r="B5350" s="1" t="s">
        <v>6</v>
      </c>
      <c r="C5350" s="1" t="s">
        <v>6045</v>
      </c>
      <c r="D5350" s="1"/>
      <c r="E5350" s="1" t="s">
        <v>29069</v>
      </c>
      <c r="F5350" s="1" t="s">
        <v>29070</v>
      </c>
      <c r="G5350" s="1" t="s">
        <v>8545</v>
      </c>
      <c r="H5350" s="1" t="s">
        <v>11370</v>
      </c>
      <c r="I5350" s="1">
        <v>2007.0</v>
      </c>
      <c r="J5350" s="1" t="s">
        <v>8613</v>
      </c>
      <c r="K5350" s="1" t="s">
        <v>4612</v>
      </c>
      <c r="L5350" s="1" t="s">
        <v>9892</v>
      </c>
      <c r="M5350" s="1" t="s">
        <v>29071</v>
      </c>
    </row>
    <row r="5351">
      <c r="A5351" s="1" t="s">
        <v>29072</v>
      </c>
      <c r="B5351" s="1" t="s">
        <v>7</v>
      </c>
      <c r="C5351" s="1" t="s">
        <v>6046</v>
      </c>
      <c r="F5351" s="1" t="s">
        <v>29073</v>
      </c>
      <c r="G5351" s="1" t="s">
        <v>29074</v>
      </c>
      <c r="H5351" s="1" t="s">
        <v>15648</v>
      </c>
      <c r="I5351" s="1">
        <v>2019.0</v>
      </c>
      <c r="J5351" s="1" t="s">
        <v>8493</v>
      </c>
      <c r="K5351" s="1" t="s">
        <v>536</v>
      </c>
      <c r="L5351" s="1" t="s">
        <v>8565</v>
      </c>
      <c r="M5351" s="1" t="s">
        <v>29075</v>
      </c>
    </row>
    <row r="5352">
      <c r="A5352" s="1" t="s">
        <v>29076</v>
      </c>
      <c r="B5352" s="1" t="s">
        <v>6</v>
      </c>
      <c r="C5352" s="1" t="s">
        <v>6047</v>
      </c>
      <c r="D5352" s="1"/>
      <c r="E5352" s="1" t="s">
        <v>29077</v>
      </c>
      <c r="F5352" s="1" t="s">
        <v>29078</v>
      </c>
      <c r="G5352" s="1" t="s">
        <v>8545</v>
      </c>
      <c r="H5352" s="1" t="s">
        <v>11755</v>
      </c>
      <c r="I5352" s="1">
        <v>1975.0</v>
      </c>
      <c r="J5352" s="1" t="s">
        <v>8547</v>
      </c>
      <c r="K5352" s="1" t="s">
        <v>1204</v>
      </c>
      <c r="L5352" s="1" t="s">
        <v>11989</v>
      </c>
      <c r="M5352" s="1" t="s">
        <v>29079</v>
      </c>
    </row>
    <row r="5353">
      <c r="A5353" s="1" t="s">
        <v>29080</v>
      </c>
      <c r="B5353" s="1" t="s">
        <v>6</v>
      </c>
      <c r="C5353" s="1" t="s">
        <v>6048</v>
      </c>
      <c r="D5353" s="1"/>
      <c r="E5353" s="1" t="s">
        <v>10383</v>
      </c>
      <c r="F5353" s="1" t="s">
        <v>29081</v>
      </c>
      <c r="G5353" s="1" t="s">
        <v>8534</v>
      </c>
      <c r="H5353" s="1" t="s">
        <v>9802</v>
      </c>
      <c r="I5353" s="1">
        <v>1963.0</v>
      </c>
      <c r="J5353" s="1" t="s">
        <v>8493</v>
      </c>
      <c r="K5353" s="1" t="s">
        <v>6049</v>
      </c>
      <c r="L5353" s="1" t="s">
        <v>9305</v>
      </c>
      <c r="M5353" s="1" t="s">
        <v>29082</v>
      </c>
    </row>
    <row r="5354">
      <c r="A5354" s="1" t="s">
        <v>29083</v>
      </c>
      <c r="B5354" s="1" t="s">
        <v>6</v>
      </c>
      <c r="C5354" s="1" t="s">
        <v>6050</v>
      </c>
      <c r="D5354" s="1"/>
      <c r="E5354" s="1" t="s">
        <v>29084</v>
      </c>
      <c r="G5354" s="1" t="s">
        <v>8513</v>
      </c>
      <c r="H5354" s="1" t="s">
        <v>13186</v>
      </c>
      <c r="I5354" s="1">
        <v>2018.0</v>
      </c>
      <c r="J5354" s="1" t="s">
        <v>8613</v>
      </c>
      <c r="K5354" s="1" t="s">
        <v>809</v>
      </c>
      <c r="L5354" s="1" t="s">
        <v>8646</v>
      </c>
      <c r="M5354" s="1" t="s">
        <v>29085</v>
      </c>
    </row>
    <row r="5355">
      <c r="A5355" s="1" t="s">
        <v>29086</v>
      </c>
      <c r="B5355" s="1" t="s">
        <v>6</v>
      </c>
      <c r="C5355" s="1" t="s">
        <v>6051</v>
      </c>
      <c r="D5355" s="1"/>
      <c r="E5355" s="1" t="s">
        <v>29087</v>
      </c>
      <c r="F5355" s="1" t="s">
        <v>29088</v>
      </c>
      <c r="G5355" s="1" t="s">
        <v>8534</v>
      </c>
      <c r="H5355" s="1" t="s">
        <v>29089</v>
      </c>
      <c r="I5355" s="1">
        <v>2014.0</v>
      </c>
      <c r="J5355" s="1" t="s">
        <v>8547</v>
      </c>
      <c r="K5355" s="1" t="s">
        <v>576</v>
      </c>
      <c r="L5355" s="1" t="s">
        <v>8501</v>
      </c>
      <c r="M5355" s="1" t="s">
        <v>29090</v>
      </c>
    </row>
    <row r="5356">
      <c r="A5356" s="1" t="s">
        <v>29091</v>
      </c>
      <c r="B5356" s="1" t="s">
        <v>7</v>
      </c>
      <c r="C5356" s="1" t="s">
        <v>6052</v>
      </c>
      <c r="F5356" s="1" t="s">
        <v>29092</v>
      </c>
      <c r="H5356" s="1" t="s">
        <v>17517</v>
      </c>
      <c r="I5356" s="1">
        <v>2018.0</v>
      </c>
      <c r="J5356" s="1" t="s">
        <v>8613</v>
      </c>
      <c r="K5356" s="1" t="s">
        <v>536</v>
      </c>
      <c r="L5356" s="1" t="s">
        <v>9208</v>
      </c>
      <c r="M5356" s="1" t="s">
        <v>29093</v>
      </c>
    </row>
    <row r="5357">
      <c r="A5357" s="1" t="s">
        <v>29094</v>
      </c>
      <c r="B5357" s="1" t="s">
        <v>7</v>
      </c>
      <c r="C5357" s="1" t="s">
        <v>6053</v>
      </c>
      <c r="F5357" s="1" t="s">
        <v>29095</v>
      </c>
      <c r="G5357" s="1" t="s">
        <v>8513</v>
      </c>
      <c r="H5357" s="1" t="s">
        <v>23550</v>
      </c>
      <c r="I5357" s="1">
        <v>2014.0</v>
      </c>
      <c r="J5357" s="1" t="s">
        <v>8613</v>
      </c>
      <c r="K5357" s="1" t="s">
        <v>571</v>
      </c>
      <c r="L5357" s="1" t="s">
        <v>10380</v>
      </c>
      <c r="M5357" s="1" t="s">
        <v>29096</v>
      </c>
    </row>
    <row r="5358">
      <c r="A5358" s="1" t="s">
        <v>29097</v>
      </c>
      <c r="B5358" s="1" t="s">
        <v>6</v>
      </c>
      <c r="C5358" s="1" t="s">
        <v>6054</v>
      </c>
      <c r="D5358" s="1"/>
      <c r="E5358" s="1" t="s">
        <v>23224</v>
      </c>
      <c r="F5358" s="1" t="s">
        <v>29098</v>
      </c>
      <c r="G5358" s="1" t="s">
        <v>8513</v>
      </c>
      <c r="H5358" s="1" t="s">
        <v>9438</v>
      </c>
      <c r="I5358" s="1">
        <v>2020.0</v>
      </c>
      <c r="J5358" s="1" t="s">
        <v>8493</v>
      </c>
      <c r="K5358" s="1" t="s">
        <v>1016</v>
      </c>
      <c r="L5358" s="1" t="s">
        <v>9641</v>
      </c>
      <c r="M5358" s="1" t="s">
        <v>29099</v>
      </c>
    </row>
    <row r="5359">
      <c r="A5359" s="1" t="s">
        <v>29100</v>
      </c>
      <c r="B5359" s="1" t="s">
        <v>6</v>
      </c>
      <c r="C5359" s="1" t="s">
        <v>6055</v>
      </c>
      <c r="D5359" s="1"/>
      <c r="E5359" s="1" t="s">
        <v>29101</v>
      </c>
      <c r="F5359" s="1" t="s">
        <v>29102</v>
      </c>
      <c r="G5359" s="1" t="s">
        <v>8513</v>
      </c>
      <c r="H5359" s="1" t="s">
        <v>12656</v>
      </c>
      <c r="I5359" s="1">
        <v>1987.0</v>
      </c>
      <c r="J5359" s="1" t="s">
        <v>8493</v>
      </c>
      <c r="K5359" s="1" t="s">
        <v>2389</v>
      </c>
      <c r="L5359" s="1" t="s">
        <v>9641</v>
      </c>
      <c r="M5359" s="1" t="s">
        <v>29103</v>
      </c>
    </row>
    <row r="5360">
      <c r="A5360" s="1" t="s">
        <v>29104</v>
      </c>
      <c r="B5360" s="1" t="s">
        <v>6</v>
      </c>
      <c r="C5360" s="1" t="s">
        <v>6056</v>
      </c>
      <c r="D5360" s="1"/>
      <c r="E5360" s="1" t="s">
        <v>29101</v>
      </c>
      <c r="F5360" s="1" t="s">
        <v>29102</v>
      </c>
      <c r="G5360" s="1" t="s">
        <v>8513</v>
      </c>
      <c r="H5360" s="1" t="s">
        <v>12656</v>
      </c>
      <c r="I5360" s="1">
        <v>1991.0</v>
      </c>
      <c r="J5360" s="1" t="s">
        <v>8493</v>
      </c>
      <c r="K5360" s="1" t="s">
        <v>1277</v>
      </c>
      <c r="L5360" s="1" t="s">
        <v>9641</v>
      </c>
      <c r="M5360" s="1" t="s">
        <v>29105</v>
      </c>
    </row>
    <row r="5361">
      <c r="A5361" s="1" t="s">
        <v>29106</v>
      </c>
      <c r="B5361" s="1" t="s">
        <v>6</v>
      </c>
      <c r="C5361" s="1" t="s">
        <v>6057</v>
      </c>
      <c r="D5361" s="1"/>
      <c r="E5361" s="1" t="s">
        <v>29101</v>
      </c>
      <c r="F5361" s="1" t="s">
        <v>29102</v>
      </c>
      <c r="G5361" s="1" t="s">
        <v>8513</v>
      </c>
      <c r="H5361" s="1" t="s">
        <v>12656</v>
      </c>
      <c r="I5361" s="1">
        <v>1991.0</v>
      </c>
      <c r="J5361" s="1" t="s">
        <v>8493</v>
      </c>
      <c r="K5361" s="1" t="s">
        <v>1134</v>
      </c>
      <c r="L5361" s="1" t="s">
        <v>9641</v>
      </c>
      <c r="M5361" s="1" t="s">
        <v>29107</v>
      </c>
    </row>
    <row r="5362">
      <c r="A5362" s="1" t="s">
        <v>29108</v>
      </c>
      <c r="B5362" s="1" t="s">
        <v>6</v>
      </c>
      <c r="C5362" s="1" t="s">
        <v>6058</v>
      </c>
      <c r="F5362" s="1" t="s">
        <v>29102</v>
      </c>
      <c r="G5362" s="1" t="s">
        <v>8513</v>
      </c>
      <c r="H5362" s="1" t="s">
        <v>12656</v>
      </c>
      <c r="I5362" s="1">
        <v>2016.0</v>
      </c>
      <c r="J5362" s="1" t="s">
        <v>8493</v>
      </c>
      <c r="K5362" s="1" t="s">
        <v>764</v>
      </c>
      <c r="L5362" s="1" t="s">
        <v>8646</v>
      </c>
      <c r="M5362" s="1" t="s">
        <v>29109</v>
      </c>
    </row>
    <row r="5363">
      <c r="A5363" s="1" t="s">
        <v>29110</v>
      </c>
      <c r="B5363" s="1" t="s">
        <v>6</v>
      </c>
      <c r="C5363" s="1" t="s">
        <v>6059</v>
      </c>
      <c r="D5363" s="1"/>
      <c r="E5363" s="1" t="s">
        <v>29111</v>
      </c>
      <c r="F5363" s="1" t="s">
        <v>29112</v>
      </c>
      <c r="G5363" s="1" t="s">
        <v>8545</v>
      </c>
      <c r="H5363" s="1" t="s">
        <v>8625</v>
      </c>
      <c r="I5363" s="1">
        <v>2017.0</v>
      </c>
      <c r="J5363" s="1" t="s">
        <v>8493</v>
      </c>
      <c r="K5363" s="1" t="s">
        <v>563</v>
      </c>
      <c r="L5363" s="1" t="s">
        <v>8501</v>
      </c>
      <c r="M5363" s="1" t="s">
        <v>29113</v>
      </c>
    </row>
    <row r="5364">
      <c r="A5364" s="1" t="s">
        <v>29114</v>
      </c>
      <c r="B5364" s="1" t="s">
        <v>7</v>
      </c>
      <c r="C5364" s="1" t="s">
        <v>6060</v>
      </c>
      <c r="F5364" s="1" t="s">
        <v>29115</v>
      </c>
      <c r="G5364" s="1" t="s">
        <v>8491</v>
      </c>
      <c r="H5364" s="1" t="s">
        <v>9917</v>
      </c>
      <c r="I5364" s="1">
        <v>2019.0</v>
      </c>
      <c r="J5364" s="1" t="s">
        <v>8493</v>
      </c>
      <c r="K5364" s="1" t="s">
        <v>571</v>
      </c>
      <c r="L5364" s="1" t="s">
        <v>9779</v>
      </c>
      <c r="M5364" s="1" t="s">
        <v>29116</v>
      </c>
    </row>
    <row r="5365">
      <c r="A5365" s="1" t="s">
        <v>29117</v>
      </c>
      <c r="B5365" s="1" t="s">
        <v>6</v>
      </c>
      <c r="C5365" s="1" t="s">
        <v>6061</v>
      </c>
      <c r="D5365" s="1"/>
      <c r="E5365" s="1" t="s">
        <v>29118</v>
      </c>
      <c r="F5365" s="1" t="s">
        <v>29119</v>
      </c>
      <c r="G5365" s="1" t="s">
        <v>8545</v>
      </c>
      <c r="H5365" s="1" t="s">
        <v>8965</v>
      </c>
      <c r="I5365" s="1">
        <v>2017.0</v>
      </c>
      <c r="J5365" s="1" t="s">
        <v>8613</v>
      </c>
      <c r="K5365" s="1" t="s">
        <v>685</v>
      </c>
      <c r="L5365" s="1" t="s">
        <v>8501</v>
      </c>
      <c r="M5365" s="1" t="s">
        <v>29120</v>
      </c>
    </row>
    <row r="5366">
      <c r="A5366" s="1" t="s">
        <v>29121</v>
      </c>
      <c r="B5366" s="1" t="s">
        <v>6</v>
      </c>
      <c r="C5366" s="1" t="s">
        <v>6062</v>
      </c>
      <c r="D5366" s="1"/>
      <c r="E5366" s="1" t="s">
        <v>29122</v>
      </c>
      <c r="F5366" s="1" t="s">
        <v>29123</v>
      </c>
      <c r="G5366" s="1" t="s">
        <v>8513</v>
      </c>
      <c r="H5366" s="1" t="s">
        <v>27081</v>
      </c>
      <c r="I5366" s="1">
        <v>2017.0</v>
      </c>
      <c r="J5366" s="1" t="s">
        <v>8515</v>
      </c>
      <c r="K5366" s="1" t="s">
        <v>540</v>
      </c>
      <c r="L5366" s="1" t="s">
        <v>10881</v>
      </c>
      <c r="M5366" s="1" t="s">
        <v>29124</v>
      </c>
    </row>
    <row r="5367">
      <c r="A5367" s="1" t="s">
        <v>29125</v>
      </c>
      <c r="B5367" s="1" t="s">
        <v>6</v>
      </c>
      <c r="C5367" s="1" t="s">
        <v>6063</v>
      </c>
      <c r="D5367" s="1"/>
      <c r="E5367" s="1" t="s">
        <v>29126</v>
      </c>
      <c r="F5367" s="1" t="s">
        <v>29127</v>
      </c>
      <c r="G5367" s="1" t="s">
        <v>8534</v>
      </c>
      <c r="H5367" s="1" t="s">
        <v>9615</v>
      </c>
      <c r="I5367" s="1">
        <v>2013.0</v>
      </c>
      <c r="J5367" s="1" t="s">
        <v>8547</v>
      </c>
      <c r="K5367" s="1" t="s">
        <v>602</v>
      </c>
      <c r="L5367" s="1" t="s">
        <v>8724</v>
      </c>
      <c r="M5367" s="1" t="s">
        <v>29128</v>
      </c>
    </row>
    <row r="5368">
      <c r="A5368" s="1" t="s">
        <v>29129</v>
      </c>
      <c r="B5368" s="1" t="s">
        <v>7</v>
      </c>
      <c r="C5368" s="1" t="s">
        <v>6064</v>
      </c>
      <c r="G5368" s="1" t="s">
        <v>8777</v>
      </c>
      <c r="H5368" s="1" t="s">
        <v>29130</v>
      </c>
      <c r="I5368" s="1">
        <v>2014.0</v>
      </c>
      <c r="J5368" s="1" t="s">
        <v>8807</v>
      </c>
      <c r="K5368" s="1" t="s">
        <v>536</v>
      </c>
      <c r="L5368" s="1" t="s">
        <v>10380</v>
      </c>
      <c r="M5368" s="1" t="s">
        <v>29131</v>
      </c>
    </row>
    <row r="5369">
      <c r="A5369" s="1" t="s">
        <v>29132</v>
      </c>
      <c r="B5369" s="1" t="s">
        <v>6</v>
      </c>
      <c r="C5369" s="1" t="s">
        <v>6065</v>
      </c>
      <c r="D5369" s="1"/>
      <c r="E5369" s="1" t="s">
        <v>29133</v>
      </c>
      <c r="F5369" s="1" t="s">
        <v>29134</v>
      </c>
      <c r="G5369" s="1" t="s">
        <v>8513</v>
      </c>
      <c r="H5369" s="1" t="s">
        <v>25828</v>
      </c>
      <c r="I5369" s="1">
        <v>2012.0</v>
      </c>
      <c r="J5369" s="1" t="s">
        <v>8547</v>
      </c>
      <c r="K5369" s="1" t="s">
        <v>681</v>
      </c>
      <c r="L5369" s="1" t="s">
        <v>8928</v>
      </c>
      <c r="M5369" s="1" t="s">
        <v>29135</v>
      </c>
    </row>
    <row r="5370">
      <c r="A5370" s="1" t="s">
        <v>29136</v>
      </c>
      <c r="B5370" s="1" t="s">
        <v>6</v>
      </c>
      <c r="C5370" s="1" t="s">
        <v>6066</v>
      </c>
      <c r="D5370" s="1"/>
      <c r="E5370" s="1" t="s">
        <v>29137</v>
      </c>
      <c r="F5370" s="1" t="s">
        <v>29138</v>
      </c>
      <c r="G5370" s="1" t="s">
        <v>10662</v>
      </c>
      <c r="H5370" s="1" t="s">
        <v>20212</v>
      </c>
      <c r="I5370" s="1">
        <v>2018.0</v>
      </c>
      <c r="J5370" s="1" t="s">
        <v>8515</v>
      </c>
      <c r="K5370" s="1" t="s">
        <v>610</v>
      </c>
      <c r="L5370" s="1" t="s">
        <v>29139</v>
      </c>
      <c r="M5370" s="1" t="s">
        <v>29140</v>
      </c>
    </row>
    <row r="5371">
      <c r="A5371" s="1" t="s">
        <v>29141</v>
      </c>
      <c r="B5371" s="1" t="s">
        <v>6</v>
      </c>
      <c r="C5371" s="1" t="s">
        <v>6067</v>
      </c>
      <c r="D5371" s="1"/>
      <c r="E5371" s="1" t="s">
        <v>11117</v>
      </c>
      <c r="F5371" s="1" t="s">
        <v>11118</v>
      </c>
      <c r="H5371" s="1" t="s">
        <v>10033</v>
      </c>
      <c r="I5371" s="1">
        <v>2018.0</v>
      </c>
      <c r="J5371" s="1" t="s">
        <v>8807</v>
      </c>
      <c r="K5371" s="1" t="s">
        <v>1196</v>
      </c>
      <c r="L5371" s="1" t="s">
        <v>9272</v>
      </c>
      <c r="M5371" s="1" t="s">
        <v>29142</v>
      </c>
    </row>
    <row r="5372">
      <c r="A5372" s="1" t="s">
        <v>29143</v>
      </c>
      <c r="B5372" s="1" t="s">
        <v>7</v>
      </c>
      <c r="C5372" s="1" t="s">
        <v>6068</v>
      </c>
      <c r="F5372" s="1" t="s">
        <v>29144</v>
      </c>
      <c r="G5372" s="1" t="s">
        <v>8638</v>
      </c>
      <c r="H5372" s="1" t="s">
        <v>15702</v>
      </c>
      <c r="I5372" s="1">
        <v>2017.0</v>
      </c>
      <c r="J5372" s="1" t="s">
        <v>8613</v>
      </c>
      <c r="K5372" s="1" t="s">
        <v>536</v>
      </c>
      <c r="L5372" s="1" t="s">
        <v>8595</v>
      </c>
      <c r="M5372" s="1" t="s">
        <v>29145</v>
      </c>
    </row>
    <row r="5373">
      <c r="A5373" s="1" t="s">
        <v>29146</v>
      </c>
      <c r="B5373" s="1" t="s">
        <v>6</v>
      </c>
      <c r="C5373" s="1" t="s">
        <v>6069</v>
      </c>
      <c r="D5373" s="1"/>
      <c r="E5373" s="1" t="s">
        <v>22861</v>
      </c>
      <c r="G5373" s="1" t="s">
        <v>8513</v>
      </c>
      <c r="H5373" s="1" t="s">
        <v>13413</v>
      </c>
      <c r="I5373" s="1">
        <v>1945.0</v>
      </c>
      <c r="J5373" s="1" t="s">
        <v>8547</v>
      </c>
      <c r="K5373" s="1" t="s">
        <v>2953</v>
      </c>
      <c r="L5373" s="1" t="s">
        <v>22190</v>
      </c>
      <c r="M5373" s="1" t="s">
        <v>29147</v>
      </c>
    </row>
    <row r="5374">
      <c r="A5374" s="1" t="s">
        <v>29148</v>
      </c>
      <c r="B5374" s="1" t="s">
        <v>6</v>
      </c>
      <c r="C5374" s="1" t="s">
        <v>6070</v>
      </c>
      <c r="D5374" s="1"/>
      <c r="E5374" s="1" t="s">
        <v>29149</v>
      </c>
      <c r="F5374" s="1" t="s">
        <v>29150</v>
      </c>
      <c r="G5374" s="1" t="s">
        <v>8545</v>
      </c>
      <c r="H5374" s="1" t="s">
        <v>9860</v>
      </c>
      <c r="I5374" s="1">
        <v>2008.0</v>
      </c>
      <c r="J5374" s="1" t="s">
        <v>8547</v>
      </c>
      <c r="K5374" s="1" t="s">
        <v>737</v>
      </c>
      <c r="L5374" s="1" t="s">
        <v>8709</v>
      </c>
      <c r="M5374" s="1" t="s">
        <v>29151</v>
      </c>
    </row>
    <row r="5375">
      <c r="A5375" s="1" t="s">
        <v>29152</v>
      </c>
      <c r="B5375" s="1" t="s">
        <v>6</v>
      </c>
      <c r="C5375" s="1" t="s">
        <v>6071</v>
      </c>
      <c r="D5375" s="1"/>
      <c r="E5375" s="1" t="s">
        <v>29153</v>
      </c>
      <c r="F5375" s="1" t="s">
        <v>29154</v>
      </c>
      <c r="G5375" s="1" t="s">
        <v>8513</v>
      </c>
      <c r="H5375" s="1" t="s">
        <v>18515</v>
      </c>
      <c r="I5375" s="1">
        <v>2017.0</v>
      </c>
      <c r="J5375" s="1" t="s">
        <v>8493</v>
      </c>
      <c r="K5375" s="1" t="s">
        <v>634</v>
      </c>
      <c r="L5375" s="1" t="s">
        <v>12766</v>
      </c>
      <c r="M5375" s="1" t="s">
        <v>29155</v>
      </c>
    </row>
    <row r="5376">
      <c r="A5376" s="1" t="s">
        <v>29156</v>
      </c>
      <c r="B5376" s="1" t="s">
        <v>6</v>
      </c>
      <c r="C5376" s="1" t="s">
        <v>6072</v>
      </c>
      <c r="D5376" s="1"/>
      <c r="E5376" s="1" t="s">
        <v>29157</v>
      </c>
      <c r="F5376" s="1" t="s">
        <v>29158</v>
      </c>
      <c r="G5376" s="1" t="s">
        <v>29159</v>
      </c>
      <c r="H5376" s="1" t="s">
        <v>9044</v>
      </c>
      <c r="I5376" s="1">
        <v>2016.0</v>
      </c>
      <c r="J5376" s="1" t="s">
        <v>8613</v>
      </c>
      <c r="K5376" s="1" t="s">
        <v>894</v>
      </c>
      <c r="L5376" s="1" t="s">
        <v>8620</v>
      </c>
      <c r="M5376" s="1" t="s">
        <v>29160</v>
      </c>
    </row>
    <row r="5377">
      <c r="A5377" s="1" t="s">
        <v>29161</v>
      </c>
      <c r="B5377" s="1" t="s">
        <v>6</v>
      </c>
      <c r="C5377" s="1" t="s">
        <v>6073</v>
      </c>
      <c r="D5377" s="1"/>
      <c r="E5377" s="1" t="s">
        <v>29162</v>
      </c>
      <c r="F5377" s="1" t="s">
        <v>29163</v>
      </c>
      <c r="G5377" s="1" t="s">
        <v>8513</v>
      </c>
      <c r="H5377" s="1" t="s">
        <v>11219</v>
      </c>
      <c r="I5377" s="1">
        <v>2017.0</v>
      </c>
      <c r="J5377" s="1" t="s">
        <v>8547</v>
      </c>
      <c r="K5377" s="1" t="s">
        <v>896</v>
      </c>
      <c r="L5377" s="1" t="s">
        <v>8691</v>
      </c>
      <c r="M5377" s="1" t="s">
        <v>29164</v>
      </c>
    </row>
    <row r="5378">
      <c r="A5378" s="1" t="s">
        <v>29165</v>
      </c>
      <c r="B5378" s="1" t="s">
        <v>6</v>
      </c>
      <c r="C5378" s="1" t="s">
        <v>6074</v>
      </c>
      <c r="D5378" s="1"/>
      <c r="E5378" s="1" t="s">
        <v>13059</v>
      </c>
      <c r="F5378" s="1" t="s">
        <v>29166</v>
      </c>
      <c r="G5378" s="1" t="s">
        <v>8545</v>
      </c>
      <c r="H5378" s="1" t="s">
        <v>9017</v>
      </c>
      <c r="I5378" s="1">
        <v>1964.0</v>
      </c>
      <c r="J5378" s="1" t="s">
        <v>8547</v>
      </c>
      <c r="K5378" s="1" t="s">
        <v>6075</v>
      </c>
      <c r="L5378" s="1" t="s">
        <v>10386</v>
      </c>
      <c r="M5378" s="1" t="s">
        <v>29167</v>
      </c>
    </row>
    <row r="5379">
      <c r="A5379" s="1" t="s">
        <v>29168</v>
      </c>
      <c r="B5379" s="1" t="s">
        <v>6</v>
      </c>
      <c r="C5379" s="1" t="s">
        <v>6076</v>
      </c>
      <c r="D5379" s="1"/>
      <c r="E5379" s="1" t="s">
        <v>9031</v>
      </c>
      <c r="F5379" s="1" t="s">
        <v>29169</v>
      </c>
      <c r="G5379" s="1" t="s">
        <v>8545</v>
      </c>
      <c r="H5379" s="1" t="s">
        <v>15861</v>
      </c>
      <c r="I5379" s="1">
        <v>2018.0</v>
      </c>
      <c r="J5379" s="1" t="s">
        <v>8493</v>
      </c>
      <c r="K5379" s="1" t="s">
        <v>1319</v>
      </c>
      <c r="L5379" s="1" t="s">
        <v>8501</v>
      </c>
      <c r="M5379" s="1" t="s">
        <v>29170</v>
      </c>
    </row>
    <row r="5380">
      <c r="A5380" s="1" t="s">
        <v>29171</v>
      </c>
      <c r="B5380" s="1" t="s">
        <v>7</v>
      </c>
      <c r="C5380" s="1" t="s">
        <v>6077</v>
      </c>
      <c r="D5380" s="1"/>
      <c r="E5380" s="1" t="s">
        <v>26951</v>
      </c>
      <c r="G5380" s="1" t="s">
        <v>8661</v>
      </c>
      <c r="H5380" s="1" t="s">
        <v>12374</v>
      </c>
      <c r="I5380" s="1">
        <v>2020.0</v>
      </c>
      <c r="J5380" s="1" t="s">
        <v>8493</v>
      </c>
      <c r="K5380" s="1" t="s">
        <v>536</v>
      </c>
      <c r="L5380" s="1" t="s">
        <v>8570</v>
      </c>
      <c r="M5380" s="1" t="s">
        <v>29172</v>
      </c>
    </row>
    <row r="5381">
      <c r="A5381" s="1" t="s">
        <v>29173</v>
      </c>
      <c r="B5381" s="1" t="s">
        <v>6</v>
      </c>
      <c r="C5381" s="1" t="s">
        <v>6078</v>
      </c>
      <c r="D5381" s="1"/>
      <c r="E5381" s="1" t="s">
        <v>29174</v>
      </c>
      <c r="F5381" s="1" t="s">
        <v>29175</v>
      </c>
      <c r="G5381" s="1" t="s">
        <v>8545</v>
      </c>
      <c r="H5381" s="1" t="s">
        <v>12523</v>
      </c>
      <c r="I5381" s="1">
        <v>2016.0</v>
      </c>
      <c r="J5381" s="1" t="s">
        <v>8547</v>
      </c>
      <c r="K5381" s="1" t="s">
        <v>761</v>
      </c>
      <c r="L5381" s="1" t="s">
        <v>8724</v>
      </c>
      <c r="M5381" s="1" t="s">
        <v>29176</v>
      </c>
    </row>
    <row r="5382">
      <c r="A5382" s="1" t="s">
        <v>29177</v>
      </c>
      <c r="B5382" s="1" t="s">
        <v>7</v>
      </c>
      <c r="C5382" s="1" t="s">
        <v>6079</v>
      </c>
      <c r="F5382" s="1" t="s">
        <v>29178</v>
      </c>
      <c r="G5382" s="1" t="s">
        <v>8513</v>
      </c>
      <c r="H5382" s="1" t="s">
        <v>8606</v>
      </c>
      <c r="I5382" s="1">
        <v>2019.0</v>
      </c>
      <c r="J5382" s="1" t="s">
        <v>8493</v>
      </c>
      <c r="K5382" s="1" t="s">
        <v>628</v>
      </c>
      <c r="L5382" s="1" t="s">
        <v>29179</v>
      </c>
      <c r="M5382" s="1" t="s">
        <v>29180</v>
      </c>
    </row>
    <row r="5383">
      <c r="A5383" s="1" t="s">
        <v>29181</v>
      </c>
      <c r="B5383" s="1" t="s">
        <v>6</v>
      </c>
      <c r="C5383" s="1" t="s">
        <v>6080</v>
      </c>
      <c r="D5383" s="1"/>
      <c r="E5383" s="1" t="s">
        <v>29182</v>
      </c>
      <c r="F5383" s="1" t="s">
        <v>29183</v>
      </c>
      <c r="G5383" s="1" t="s">
        <v>8513</v>
      </c>
      <c r="H5383" s="1" t="s">
        <v>9336</v>
      </c>
      <c r="I5383" s="1">
        <v>2014.0</v>
      </c>
      <c r="J5383" s="1" t="s">
        <v>8613</v>
      </c>
      <c r="K5383" s="1" t="s">
        <v>694</v>
      </c>
      <c r="L5383" s="1" t="s">
        <v>9104</v>
      </c>
      <c r="M5383" s="1" t="s">
        <v>29184</v>
      </c>
    </row>
    <row r="5384">
      <c r="A5384" s="1" t="s">
        <v>29185</v>
      </c>
      <c r="B5384" s="1" t="s">
        <v>6</v>
      </c>
      <c r="C5384" s="1" t="s">
        <v>6081</v>
      </c>
      <c r="D5384" s="1"/>
      <c r="E5384" s="1" t="s">
        <v>29186</v>
      </c>
      <c r="F5384" s="1" t="s">
        <v>29187</v>
      </c>
      <c r="G5384" s="1" t="s">
        <v>8513</v>
      </c>
      <c r="H5384" s="1" t="s">
        <v>8540</v>
      </c>
      <c r="I5384" s="1">
        <v>2019.0</v>
      </c>
      <c r="J5384" s="1" t="s">
        <v>8613</v>
      </c>
      <c r="K5384" s="1" t="s">
        <v>552</v>
      </c>
      <c r="L5384" s="1" t="s">
        <v>9473</v>
      </c>
      <c r="M5384" s="1" t="s">
        <v>29188</v>
      </c>
    </row>
    <row r="5385">
      <c r="A5385" s="1" t="s">
        <v>29189</v>
      </c>
      <c r="B5385" s="1" t="s">
        <v>6</v>
      </c>
      <c r="C5385" s="1" t="s">
        <v>6082</v>
      </c>
      <c r="D5385" s="1"/>
      <c r="E5385" s="1" t="s">
        <v>29190</v>
      </c>
      <c r="F5385" s="1" t="s">
        <v>29191</v>
      </c>
      <c r="H5385" s="1" t="s">
        <v>9447</v>
      </c>
      <c r="I5385" s="1">
        <v>2016.0</v>
      </c>
      <c r="J5385" s="1" t="s">
        <v>8807</v>
      </c>
      <c r="K5385" s="1" t="s">
        <v>616</v>
      </c>
      <c r="L5385" s="1" t="s">
        <v>8808</v>
      </c>
      <c r="M5385" s="1" t="s">
        <v>29192</v>
      </c>
    </row>
    <row r="5386">
      <c r="A5386" s="1" t="s">
        <v>29193</v>
      </c>
      <c r="B5386" s="1" t="s">
        <v>6</v>
      </c>
      <c r="C5386" s="1" t="s">
        <v>6083</v>
      </c>
      <c r="D5386" s="1"/>
      <c r="E5386" s="1" t="s">
        <v>23751</v>
      </c>
      <c r="F5386" s="1" t="s">
        <v>29194</v>
      </c>
      <c r="G5386" s="1" t="s">
        <v>29195</v>
      </c>
      <c r="H5386" s="1" t="s">
        <v>22834</v>
      </c>
      <c r="I5386" s="1">
        <v>2010.0</v>
      </c>
      <c r="J5386" s="1" t="s">
        <v>8680</v>
      </c>
      <c r="K5386" s="1" t="s">
        <v>1116</v>
      </c>
      <c r="L5386" s="1" t="s">
        <v>9272</v>
      </c>
      <c r="M5386" s="1" t="s">
        <v>29196</v>
      </c>
    </row>
    <row r="5387">
      <c r="A5387" s="1" t="s">
        <v>29197</v>
      </c>
      <c r="B5387" s="1" t="s">
        <v>6</v>
      </c>
      <c r="C5387" s="1" t="s">
        <v>6084</v>
      </c>
      <c r="D5387" s="1"/>
      <c r="E5387" s="1" t="s">
        <v>29198</v>
      </c>
      <c r="F5387" s="1" t="s">
        <v>29199</v>
      </c>
      <c r="G5387" s="1" t="s">
        <v>29200</v>
      </c>
      <c r="H5387" s="1" t="s">
        <v>9625</v>
      </c>
      <c r="I5387" s="1">
        <v>2020.0</v>
      </c>
      <c r="J5387" s="1" t="s">
        <v>8493</v>
      </c>
      <c r="K5387" s="1" t="s">
        <v>602</v>
      </c>
      <c r="L5387" s="1" t="s">
        <v>8873</v>
      </c>
      <c r="M5387" s="1" t="s">
        <v>29201</v>
      </c>
    </row>
    <row r="5388">
      <c r="A5388" s="1" t="s">
        <v>29202</v>
      </c>
      <c r="B5388" s="1" t="s">
        <v>6</v>
      </c>
      <c r="C5388" s="1" t="s">
        <v>6085</v>
      </c>
      <c r="G5388" s="1" t="s">
        <v>10354</v>
      </c>
      <c r="H5388" s="1" t="s">
        <v>12188</v>
      </c>
      <c r="I5388" s="1">
        <v>2018.0</v>
      </c>
      <c r="J5388" s="1" t="s">
        <v>8547</v>
      </c>
      <c r="K5388" s="1" t="s">
        <v>561</v>
      </c>
      <c r="L5388" s="1" t="s">
        <v>8772</v>
      </c>
      <c r="M5388" s="1" t="s">
        <v>29203</v>
      </c>
    </row>
    <row r="5389">
      <c r="A5389" s="1" t="s">
        <v>29204</v>
      </c>
      <c r="B5389" s="1" t="s">
        <v>6</v>
      </c>
      <c r="C5389" s="1" t="s">
        <v>6086</v>
      </c>
      <c r="D5389" s="1"/>
      <c r="E5389" s="1" t="s">
        <v>29205</v>
      </c>
      <c r="F5389" s="1" t="s">
        <v>29206</v>
      </c>
      <c r="G5389" s="1" t="s">
        <v>8722</v>
      </c>
      <c r="H5389" s="1" t="s">
        <v>29207</v>
      </c>
      <c r="I5389" s="1">
        <v>2018.0</v>
      </c>
      <c r="J5389" s="1" t="s">
        <v>8493</v>
      </c>
      <c r="K5389" s="1" t="s">
        <v>567</v>
      </c>
      <c r="L5389" s="1" t="s">
        <v>8590</v>
      </c>
      <c r="M5389" s="1" t="s">
        <v>29208</v>
      </c>
    </row>
    <row r="5390">
      <c r="A5390" s="1" t="s">
        <v>29209</v>
      </c>
      <c r="B5390" s="1" t="s">
        <v>6</v>
      </c>
      <c r="C5390" s="1" t="s">
        <v>6087</v>
      </c>
      <c r="D5390" s="1"/>
      <c r="E5390" s="1" t="s">
        <v>29210</v>
      </c>
      <c r="F5390" s="1" t="s">
        <v>29211</v>
      </c>
      <c r="G5390" s="1" t="s">
        <v>8513</v>
      </c>
      <c r="H5390" s="1" t="s">
        <v>12945</v>
      </c>
      <c r="I5390" s="1">
        <v>2020.0</v>
      </c>
      <c r="J5390" s="1" t="s">
        <v>8493</v>
      </c>
      <c r="K5390" s="1" t="s">
        <v>2389</v>
      </c>
      <c r="L5390" s="1" t="s">
        <v>8691</v>
      </c>
      <c r="M5390" s="1" t="s">
        <v>29212</v>
      </c>
    </row>
    <row r="5391">
      <c r="A5391" s="1" t="s">
        <v>29213</v>
      </c>
      <c r="B5391" s="1" t="s">
        <v>6</v>
      </c>
      <c r="C5391" s="1" t="s">
        <v>6088</v>
      </c>
      <c r="D5391" s="1"/>
      <c r="E5391" s="1" t="s">
        <v>29214</v>
      </c>
      <c r="F5391" s="1" t="s">
        <v>29215</v>
      </c>
      <c r="G5391" s="1" t="s">
        <v>8513</v>
      </c>
      <c r="H5391" s="1" t="s">
        <v>10722</v>
      </c>
      <c r="I5391" s="1">
        <v>2017.0</v>
      </c>
      <c r="J5391" s="1" t="s">
        <v>8493</v>
      </c>
      <c r="K5391" s="1" t="s">
        <v>1134</v>
      </c>
      <c r="L5391" s="1" t="s">
        <v>9641</v>
      </c>
      <c r="M5391" s="1" t="s">
        <v>29216</v>
      </c>
    </row>
    <row r="5392">
      <c r="A5392" s="1" t="s">
        <v>29217</v>
      </c>
      <c r="B5392" s="1" t="s">
        <v>6</v>
      </c>
      <c r="C5392" s="1" t="s">
        <v>6089</v>
      </c>
      <c r="D5392" s="1"/>
      <c r="E5392" s="1" t="s">
        <v>15424</v>
      </c>
      <c r="F5392" s="1" t="s">
        <v>29218</v>
      </c>
      <c r="G5392" s="1" t="s">
        <v>8777</v>
      </c>
      <c r="H5392" s="1" t="s">
        <v>22085</v>
      </c>
      <c r="I5392" s="1">
        <v>2010.0</v>
      </c>
      <c r="J5392" s="1" t="s">
        <v>8515</v>
      </c>
      <c r="K5392" s="1" t="s">
        <v>582</v>
      </c>
      <c r="L5392" s="1" t="s">
        <v>8501</v>
      </c>
      <c r="M5392" s="1" t="s">
        <v>29219</v>
      </c>
    </row>
    <row r="5393">
      <c r="A5393" s="1" t="s">
        <v>29220</v>
      </c>
      <c r="B5393" s="1" t="s">
        <v>6</v>
      </c>
      <c r="C5393" s="1" t="s">
        <v>6090</v>
      </c>
      <c r="D5393" s="1"/>
      <c r="E5393" s="1" t="s">
        <v>29221</v>
      </c>
      <c r="F5393" s="1" t="s">
        <v>29222</v>
      </c>
      <c r="G5393" s="1" t="s">
        <v>29223</v>
      </c>
      <c r="H5393" s="1" t="s">
        <v>12333</v>
      </c>
      <c r="I5393" s="1">
        <v>2014.0</v>
      </c>
      <c r="J5393" s="1" t="s">
        <v>8613</v>
      </c>
      <c r="K5393" s="1" t="s">
        <v>803</v>
      </c>
      <c r="L5393" s="1" t="s">
        <v>8501</v>
      </c>
      <c r="M5393" s="1" t="s">
        <v>29224</v>
      </c>
    </row>
    <row r="5394">
      <c r="A5394" s="1" t="s">
        <v>29225</v>
      </c>
      <c r="B5394" s="1" t="s">
        <v>6</v>
      </c>
      <c r="C5394" s="1" t="s">
        <v>6091</v>
      </c>
      <c r="D5394" s="1"/>
      <c r="E5394" s="1" t="s">
        <v>21133</v>
      </c>
      <c r="F5394" s="1" t="s">
        <v>29226</v>
      </c>
      <c r="G5394" s="1" t="s">
        <v>8672</v>
      </c>
      <c r="H5394" s="1" t="s">
        <v>9708</v>
      </c>
      <c r="I5394" s="1">
        <v>2015.0</v>
      </c>
      <c r="J5394" s="1" t="s">
        <v>8547</v>
      </c>
      <c r="K5394" s="1" t="s">
        <v>660</v>
      </c>
      <c r="L5394" s="1" t="s">
        <v>9215</v>
      </c>
      <c r="M5394" s="1" t="s">
        <v>29227</v>
      </c>
    </row>
    <row r="5395">
      <c r="A5395" s="1" t="s">
        <v>29228</v>
      </c>
      <c r="B5395" s="1" t="s">
        <v>6</v>
      </c>
      <c r="C5395" s="1" t="s">
        <v>6092</v>
      </c>
      <c r="D5395" s="1"/>
      <c r="E5395" s="1" t="s">
        <v>21133</v>
      </c>
      <c r="F5395" s="1" t="s">
        <v>29229</v>
      </c>
      <c r="G5395" s="1" t="s">
        <v>29230</v>
      </c>
      <c r="H5395" s="1" t="s">
        <v>9646</v>
      </c>
      <c r="I5395" s="1">
        <v>2016.0</v>
      </c>
      <c r="J5395" s="1" t="s">
        <v>8613</v>
      </c>
      <c r="K5395" s="1" t="s">
        <v>1910</v>
      </c>
      <c r="L5395" s="1" t="s">
        <v>8992</v>
      </c>
      <c r="M5395" s="1" t="s">
        <v>29231</v>
      </c>
    </row>
    <row r="5396">
      <c r="A5396" s="1" t="s">
        <v>29232</v>
      </c>
      <c r="B5396" s="1" t="s">
        <v>6</v>
      </c>
      <c r="C5396" s="1" t="s">
        <v>6093</v>
      </c>
      <c r="D5396" s="1"/>
      <c r="E5396" s="1" t="s">
        <v>27360</v>
      </c>
      <c r="F5396" s="1" t="s">
        <v>29233</v>
      </c>
      <c r="G5396" s="1" t="s">
        <v>8545</v>
      </c>
      <c r="H5396" s="1" t="s">
        <v>11370</v>
      </c>
      <c r="I5396" s="1">
        <v>2005.0</v>
      </c>
      <c r="J5396" s="1" t="s">
        <v>8547</v>
      </c>
      <c r="K5396" s="1" t="s">
        <v>705</v>
      </c>
      <c r="L5396" s="1" t="s">
        <v>8501</v>
      </c>
      <c r="M5396" s="1" t="s">
        <v>29234</v>
      </c>
    </row>
    <row r="5397">
      <c r="A5397" s="1" t="s">
        <v>29235</v>
      </c>
      <c r="B5397" s="1" t="s">
        <v>6</v>
      </c>
      <c r="C5397" s="1" t="s">
        <v>6094</v>
      </c>
      <c r="D5397" s="1"/>
      <c r="E5397" s="1" t="s">
        <v>29236</v>
      </c>
      <c r="F5397" s="1" t="s">
        <v>29237</v>
      </c>
      <c r="H5397" s="1" t="s">
        <v>14923</v>
      </c>
      <c r="I5397" s="1">
        <v>2018.0</v>
      </c>
      <c r="J5397" s="1" t="s">
        <v>8493</v>
      </c>
      <c r="K5397" s="1" t="s">
        <v>993</v>
      </c>
      <c r="L5397" s="1" t="s">
        <v>8626</v>
      </c>
      <c r="M5397" s="1" t="s">
        <v>29238</v>
      </c>
    </row>
    <row r="5398">
      <c r="A5398" s="1" t="s">
        <v>29239</v>
      </c>
      <c r="B5398" s="1" t="s">
        <v>6</v>
      </c>
      <c r="C5398" s="1" t="s">
        <v>6095</v>
      </c>
      <c r="D5398" s="1"/>
      <c r="E5398" s="1" t="s">
        <v>29240</v>
      </c>
      <c r="F5398" s="1" t="s">
        <v>29241</v>
      </c>
      <c r="H5398" s="1" t="s">
        <v>8576</v>
      </c>
      <c r="I5398" s="1">
        <v>2018.0</v>
      </c>
      <c r="J5398" s="1" t="s">
        <v>8547</v>
      </c>
      <c r="K5398" s="1" t="s">
        <v>896</v>
      </c>
      <c r="L5398" s="1" t="s">
        <v>9892</v>
      </c>
      <c r="M5398" s="1" t="s">
        <v>29242</v>
      </c>
    </row>
    <row r="5399">
      <c r="A5399" s="1" t="s">
        <v>29243</v>
      </c>
      <c r="B5399" s="1" t="s">
        <v>6</v>
      </c>
      <c r="C5399" s="1" t="s">
        <v>6096</v>
      </c>
      <c r="D5399" s="1"/>
      <c r="E5399" s="1" t="s">
        <v>29240</v>
      </c>
      <c r="F5399" s="1" t="s">
        <v>29241</v>
      </c>
      <c r="G5399" s="1" t="s">
        <v>8545</v>
      </c>
      <c r="H5399" s="1" t="s">
        <v>29244</v>
      </c>
      <c r="I5399" s="1">
        <v>2018.0</v>
      </c>
      <c r="J5399" s="1" t="s">
        <v>8547</v>
      </c>
      <c r="K5399" s="1" t="s">
        <v>896</v>
      </c>
      <c r="L5399" s="1" t="s">
        <v>9892</v>
      </c>
      <c r="M5399" s="1" t="s">
        <v>29242</v>
      </c>
    </row>
    <row r="5400">
      <c r="A5400" s="1" t="s">
        <v>29245</v>
      </c>
      <c r="B5400" s="1" t="s">
        <v>6</v>
      </c>
      <c r="C5400" s="1" t="s">
        <v>6097</v>
      </c>
      <c r="D5400" s="1"/>
      <c r="E5400" s="1" t="s">
        <v>29246</v>
      </c>
      <c r="F5400" s="1" t="s">
        <v>29247</v>
      </c>
      <c r="G5400" s="1" t="s">
        <v>8545</v>
      </c>
      <c r="H5400" s="1" t="s">
        <v>10966</v>
      </c>
      <c r="I5400" s="1">
        <v>2017.0</v>
      </c>
      <c r="J5400" s="1" t="s">
        <v>8547</v>
      </c>
      <c r="K5400" s="1" t="s">
        <v>876</v>
      </c>
      <c r="L5400" s="1" t="s">
        <v>8501</v>
      </c>
      <c r="M5400" s="1" t="s">
        <v>29248</v>
      </c>
    </row>
    <row r="5401">
      <c r="A5401" s="1" t="s">
        <v>29249</v>
      </c>
      <c r="B5401" s="1" t="s">
        <v>6</v>
      </c>
      <c r="C5401" s="1" t="s">
        <v>6098</v>
      </c>
      <c r="D5401" s="1"/>
      <c r="E5401" s="1" t="s">
        <v>29250</v>
      </c>
      <c r="F5401" s="1" t="s">
        <v>29251</v>
      </c>
      <c r="G5401" s="1" t="s">
        <v>8545</v>
      </c>
      <c r="H5401" s="1" t="s">
        <v>8980</v>
      </c>
      <c r="I5401" s="1">
        <v>2017.0</v>
      </c>
      <c r="J5401" s="1" t="s">
        <v>8547</v>
      </c>
      <c r="K5401" s="1" t="s">
        <v>886</v>
      </c>
      <c r="L5401" s="1" t="s">
        <v>8709</v>
      </c>
      <c r="M5401" s="1" t="s">
        <v>29252</v>
      </c>
    </row>
    <row r="5402">
      <c r="A5402" s="1" t="s">
        <v>29253</v>
      </c>
      <c r="B5402" s="1" t="s">
        <v>6</v>
      </c>
      <c r="C5402" s="1" t="s">
        <v>6099</v>
      </c>
      <c r="D5402" s="1"/>
      <c r="E5402" s="1" t="s">
        <v>29254</v>
      </c>
      <c r="F5402" s="1" t="s">
        <v>29255</v>
      </c>
      <c r="G5402" s="1" t="s">
        <v>8545</v>
      </c>
      <c r="H5402" s="1" t="s">
        <v>23778</v>
      </c>
      <c r="I5402" s="1">
        <v>2008.0</v>
      </c>
      <c r="J5402" s="1" t="s">
        <v>8547</v>
      </c>
      <c r="K5402" s="1" t="s">
        <v>1377</v>
      </c>
      <c r="L5402" s="1" t="s">
        <v>14056</v>
      </c>
      <c r="M5402" s="1" t="s">
        <v>29256</v>
      </c>
    </row>
    <row r="5403">
      <c r="A5403" s="1" t="s">
        <v>29257</v>
      </c>
      <c r="B5403" s="1" t="s">
        <v>6</v>
      </c>
      <c r="C5403" s="1" t="s">
        <v>6100</v>
      </c>
      <c r="D5403" s="1"/>
      <c r="E5403" s="1" t="s">
        <v>29258</v>
      </c>
      <c r="F5403" s="1" t="s">
        <v>29259</v>
      </c>
      <c r="G5403" s="1" t="s">
        <v>8513</v>
      </c>
      <c r="H5403" s="1" t="s">
        <v>8708</v>
      </c>
      <c r="I5403" s="1">
        <v>2018.0</v>
      </c>
      <c r="J5403" s="1" t="s">
        <v>8493</v>
      </c>
      <c r="K5403" s="1" t="s">
        <v>530</v>
      </c>
      <c r="L5403" s="1" t="s">
        <v>8928</v>
      </c>
      <c r="M5403" s="1" t="s">
        <v>29260</v>
      </c>
    </row>
    <row r="5404">
      <c r="A5404" s="1" t="s">
        <v>29261</v>
      </c>
      <c r="B5404" s="1" t="s">
        <v>7</v>
      </c>
      <c r="C5404" s="1" t="s">
        <v>6101</v>
      </c>
      <c r="F5404" s="1" t="s">
        <v>29262</v>
      </c>
      <c r="H5404" s="1" t="s">
        <v>11755</v>
      </c>
      <c r="I5404" s="1">
        <v>2014.0</v>
      </c>
      <c r="J5404" s="1" t="s">
        <v>8613</v>
      </c>
      <c r="K5404" s="1" t="s">
        <v>536</v>
      </c>
      <c r="L5404" s="1" t="s">
        <v>10118</v>
      </c>
      <c r="M5404" s="1" t="s">
        <v>29263</v>
      </c>
    </row>
    <row r="5405">
      <c r="A5405" s="1" t="s">
        <v>29264</v>
      </c>
      <c r="B5405" s="1" t="s">
        <v>6</v>
      </c>
      <c r="C5405" s="1" t="s">
        <v>6102</v>
      </c>
      <c r="D5405" s="1"/>
      <c r="E5405" s="1" t="s">
        <v>24247</v>
      </c>
      <c r="F5405" s="1" t="s">
        <v>29265</v>
      </c>
      <c r="G5405" s="1" t="s">
        <v>8545</v>
      </c>
      <c r="H5405" s="1" t="s">
        <v>12698</v>
      </c>
      <c r="I5405" s="1">
        <v>2012.0</v>
      </c>
      <c r="J5405" s="1" t="s">
        <v>8547</v>
      </c>
      <c r="K5405" s="1" t="s">
        <v>869</v>
      </c>
      <c r="L5405" s="1" t="s">
        <v>9892</v>
      </c>
      <c r="M5405" s="1" t="s">
        <v>29266</v>
      </c>
    </row>
    <row r="5406">
      <c r="A5406" s="1" t="s">
        <v>29267</v>
      </c>
      <c r="B5406" s="1" t="s">
        <v>6</v>
      </c>
      <c r="C5406" s="1" t="s">
        <v>6103</v>
      </c>
      <c r="D5406" s="1"/>
      <c r="E5406" s="1" t="s">
        <v>29268</v>
      </c>
      <c r="F5406" s="1" t="s">
        <v>29269</v>
      </c>
      <c r="G5406" s="1" t="s">
        <v>8678</v>
      </c>
      <c r="H5406" s="1" t="s">
        <v>9878</v>
      </c>
      <c r="I5406" s="1">
        <v>2017.0</v>
      </c>
      <c r="J5406" s="1" t="s">
        <v>8680</v>
      </c>
      <c r="K5406" s="1" t="s">
        <v>673</v>
      </c>
      <c r="L5406" s="1" t="s">
        <v>9272</v>
      </c>
      <c r="M5406" s="1" t="s">
        <v>29270</v>
      </c>
    </row>
    <row r="5407">
      <c r="A5407" s="1" t="s">
        <v>29271</v>
      </c>
      <c r="B5407" s="1" t="s">
        <v>6</v>
      </c>
      <c r="C5407" s="1" t="s">
        <v>6104</v>
      </c>
      <c r="D5407" s="1"/>
      <c r="E5407" s="1" t="s">
        <v>29272</v>
      </c>
      <c r="F5407" s="1" t="s">
        <v>29273</v>
      </c>
      <c r="G5407" s="1" t="s">
        <v>8545</v>
      </c>
      <c r="H5407" s="1" t="s">
        <v>9017</v>
      </c>
      <c r="I5407" s="1">
        <v>1982.0</v>
      </c>
      <c r="J5407" s="1" t="s">
        <v>8547</v>
      </c>
      <c r="K5407" s="1" t="s">
        <v>976</v>
      </c>
      <c r="L5407" s="1" t="s">
        <v>10794</v>
      </c>
      <c r="M5407" s="1" t="s">
        <v>29274</v>
      </c>
    </row>
    <row r="5408">
      <c r="A5408" s="1" t="s">
        <v>29275</v>
      </c>
      <c r="B5408" s="1" t="s">
        <v>7</v>
      </c>
      <c r="C5408" s="1" t="s">
        <v>6105</v>
      </c>
      <c r="F5408" s="1" t="s">
        <v>29276</v>
      </c>
      <c r="H5408" s="1" t="s">
        <v>18346</v>
      </c>
      <c r="I5408" s="1">
        <v>2014.0</v>
      </c>
      <c r="J5408" s="1" t="s">
        <v>8613</v>
      </c>
      <c r="K5408" s="1" t="s">
        <v>536</v>
      </c>
      <c r="L5408" s="1" t="s">
        <v>8595</v>
      </c>
      <c r="M5408" s="1" t="s">
        <v>29277</v>
      </c>
    </row>
    <row r="5409">
      <c r="A5409" s="1" t="s">
        <v>29278</v>
      </c>
      <c r="B5409" s="1" t="s">
        <v>6</v>
      </c>
      <c r="C5409" s="1" t="s">
        <v>6106</v>
      </c>
      <c r="D5409" s="1"/>
      <c r="E5409" s="1" t="s">
        <v>29279</v>
      </c>
      <c r="F5409" s="1" t="s">
        <v>29280</v>
      </c>
      <c r="G5409" s="1" t="s">
        <v>8513</v>
      </c>
      <c r="H5409" s="1" t="s">
        <v>10789</v>
      </c>
      <c r="I5409" s="1">
        <v>2017.0</v>
      </c>
      <c r="J5409" s="1" t="s">
        <v>8493</v>
      </c>
      <c r="K5409" s="1" t="s">
        <v>681</v>
      </c>
      <c r="L5409" s="1" t="s">
        <v>9023</v>
      </c>
      <c r="M5409" s="1" t="s">
        <v>29281</v>
      </c>
    </row>
    <row r="5410">
      <c r="A5410" s="1" t="s">
        <v>29282</v>
      </c>
      <c r="B5410" s="1" t="s">
        <v>6</v>
      </c>
      <c r="C5410" s="1" t="s">
        <v>6107</v>
      </c>
      <c r="D5410" s="1"/>
      <c r="E5410" s="1" t="s">
        <v>9881</v>
      </c>
      <c r="F5410" s="1" t="s">
        <v>29283</v>
      </c>
      <c r="G5410" s="1" t="s">
        <v>8545</v>
      </c>
      <c r="H5410" s="1" t="s">
        <v>9793</v>
      </c>
      <c r="I5410" s="1">
        <v>2013.0</v>
      </c>
      <c r="J5410" s="1" t="s">
        <v>8547</v>
      </c>
      <c r="K5410" s="1" t="s">
        <v>888</v>
      </c>
      <c r="L5410" s="1" t="s">
        <v>9892</v>
      </c>
      <c r="M5410" s="1" t="s">
        <v>29284</v>
      </c>
    </row>
    <row r="5411">
      <c r="A5411" s="1" t="s">
        <v>29285</v>
      </c>
      <c r="B5411" s="1" t="s">
        <v>6</v>
      </c>
      <c r="C5411" s="1" t="s">
        <v>6108</v>
      </c>
      <c r="G5411" s="1" t="s">
        <v>8611</v>
      </c>
      <c r="H5411" s="1" t="s">
        <v>9596</v>
      </c>
      <c r="I5411" s="1">
        <v>2016.0</v>
      </c>
      <c r="J5411" s="1" t="s">
        <v>8547</v>
      </c>
      <c r="K5411" s="1" t="s">
        <v>1442</v>
      </c>
      <c r="L5411" s="1" t="s">
        <v>8646</v>
      </c>
      <c r="M5411" s="1" t="s">
        <v>29286</v>
      </c>
    </row>
    <row r="5412">
      <c r="A5412" s="1" t="s">
        <v>29287</v>
      </c>
      <c r="B5412" s="1" t="s">
        <v>6</v>
      </c>
      <c r="C5412" s="1" t="s">
        <v>6109</v>
      </c>
      <c r="D5412" s="1"/>
      <c r="E5412" s="1" t="s">
        <v>11491</v>
      </c>
      <c r="F5412" s="1" t="s">
        <v>29288</v>
      </c>
      <c r="G5412" s="1" t="s">
        <v>8513</v>
      </c>
      <c r="H5412" s="1" t="s">
        <v>9185</v>
      </c>
      <c r="I5412" s="1">
        <v>2017.0</v>
      </c>
      <c r="J5412" s="1" t="s">
        <v>8493</v>
      </c>
      <c r="K5412" s="1" t="s">
        <v>538</v>
      </c>
      <c r="L5412" s="1" t="s">
        <v>13610</v>
      </c>
      <c r="M5412" s="1" t="s">
        <v>29289</v>
      </c>
    </row>
    <row r="5413">
      <c r="A5413" s="1" t="s">
        <v>29290</v>
      </c>
      <c r="B5413" s="1" t="s">
        <v>6</v>
      </c>
      <c r="C5413" s="1" t="s">
        <v>6110</v>
      </c>
      <c r="D5413" s="1"/>
      <c r="E5413" s="1" t="s">
        <v>18017</v>
      </c>
      <c r="F5413" s="1" t="s">
        <v>29291</v>
      </c>
      <c r="G5413" s="1" t="s">
        <v>8534</v>
      </c>
      <c r="H5413" s="1" t="s">
        <v>14935</v>
      </c>
      <c r="I5413" s="1">
        <v>2018.0</v>
      </c>
      <c r="J5413" s="1" t="s">
        <v>8493</v>
      </c>
      <c r="K5413" s="1" t="s">
        <v>528</v>
      </c>
      <c r="L5413" s="1" t="s">
        <v>8772</v>
      </c>
      <c r="M5413" s="1" t="s">
        <v>29292</v>
      </c>
    </row>
    <row r="5414">
      <c r="A5414" s="1" t="s">
        <v>29293</v>
      </c>
      <c r="B5414" s="1" t="s">
        <v>7</v>
      </c>
      <c r="C5414" s="1" t="s">
        <v>6111</v>
      </c>
      <c r="F5414" s="1" t="s">
        <v>29294</v>
      </c>
      <c r="G5414" s="1" t="s">
        <v>8655</v>
      </c>
      <c r="H5414" s="1" t="s">
        <v>8521</v>
      </c>
      <c r="I5414" s="1">
        <v>2017.0</v>
      </c>
      <c r="J5414" s="1" t="s">
        <v>8493</v>
      </c>
      <c r="K5414" s="1" t="s">
        <v>536</v>
      </c>
      <c r="L5414" s="1" t="s">
        <v>11234</v>
      </c>
      <c r="M5414" s="1" t="s">
        <v>29295</v>
      </c>
    </row>
    <row r="5415">
      <c r="A5415" s="1" t="s">
        <v>29296</v>
      </c>
      <c r="B5415" s="1" t="s">
        <v>7</v>
      </c>
      <c r="C5415" s="1" t="s">
        <v>6112</v>
      </c>
      <c r="F5415" s="1" t="s">
        <v>29297</v>
      </c>
      <c r="G5415" s="1" t="s">
        <v>8513</v>
      </c>
      <c r="H5415" s="1" t="s">
        <v>10360</v>
      </c>
      <c r="I5415" s="1">
        <v>2015.0</v>
      </c>
      <c r="J5415" s="1" t="s">
        <v>8680</v>
      </c>
      <c r="K5415" s="1" t="s">
        <v>536</v>
      </c>
      <c r="L5415" s="1" t="s">
        <v>8650</v>
      </c>
      <c r="M5415" s="1" t="s">
        <v>29298</v>
      </c>
    </row>
    <row r="5416">
      <c r="A5416" s="1" t="s">
        <v>29299</v>
      </c>
      <c r="B5416" s="1" t="s">
        <v>6</v>
      </c>
      <c r="C5416" s="1" t="s">
        <v>6113</v>
      </c>
      <c r="D5416" s="1"/>
      <c r="E5416" s="1" t="s">
        <v>16605</v>
      </c>
      <c r="F5416" s="1" t="s">
        <v>29300</v>
      </c>
      <c r="G5416" s="1" t="s">
        <v>8661</v>
      </c>
      <c r="H5416" s="1" t="s">
        <v>8569</v>
      </c>
      <c r="I5416" s="1">
        <v>2019.0</v>
      </c>
      <c r="J5416" s="1" t="s">
        <v>8493</v>
      </c>
      <c r="K5416" s="1" t="s">
        <v>677</v>
      </c>
      <c r="L5416" s="1" t="s">
        <v>9641</v>
      </c>
      <c r="M5416" s="1" t="s">
        <v>29301</v>
      </c>
    </row>
    <row r="5417">
      <c r="A5417" s="1" t="s">
        <v>29302</v>
      </c>
      <c r="B5417" s="1" t="s">
        <v>6</v>
      </c>
      <c r="C5417" s="1" t="s">
        <v>6114</v>
      </c>
      <c r="D5417" s="1"/>
      <c r="E5417" s="1" t="s">
        <v>20648</v>
      </c>
      <c r="F5417" s="1" t="s">
        <v>20649</v>
      </c>
      <c r="G5417" s="1" t="s">
        <v>8513</v>
      </c>
      <c r="H5417" s="1" t="s">
        <v>12119</v>
      </c>
      <c r="I5417" s="1">
        <v>2017.0</v>
      </c>
      <c r="J5417" s="1" t="s">
        <v>8613</v>
      </c>
      <c r="K5417" s="1" t="s">
        <v>1288</v>
      </c>
      <c r="L5417" s="1" t="s">
        <v>8646</v>
      </c>
      <c r="M5417" s="1" t="s">
        <v>29303</v>
      </c>
    </row>
    <row r="5418">
      <c r="A5418" s="1" t="s">
        <v>29304</v>
      </c>
      <c r="B5418" s="1" t="s">
        <v>6</v>
      </c>
      <c r="C5418" s="1" t="s">
        <v>6115</v>
      </c>
      <c r="D5418" s="1"/>
      <c r="E5418" s="1" t="s">
        <v>29305</v>
      </c>
      <c r="F5418" s="1" t="s">
        <v>29306</v>
      </c>
      <c r="G5418" s="1" t="s">
        <v>13246</v>
      </c>
      <c r="H5418" s="1" t="s">
        <v>14923</v>
      </c>
      <c r="I5418" s="1">
        <v>2013.0</v>
      </c>
      <c r="J5418" s="1" t="s">
        <v>8515</v>
      </c>
      <c r="K5418" s="1" t="s">
        <v>705</v>
      </c>
      <c r="L5418" s="1" t="s">
        <v>9002</v>
      </c>
      <c r="M5418" s="1" t="s">
        <v>29307</v>
      </c>
    </row>
    <row r="5419">
      <c r="A5419" s="1" t="s">
        <v>29308</v>
      </c>
      <c r="B5419" s="1" t="s">
        <v>6</v>
      </c>
      <c r="C5419" s="1" t="s">
        <v>6116</v>
      </c>
      <c r="D5419" s="1"/>
      <c r="E5419" s="1" t="s">
        <v>29309</v>
      </c>
      <c r="F5419" s="1" t="s">
        <v>29310</v>
      </c>
      <c r="G5419" s="1" t="s">
        <v>8513</v>
      </c>
      <c r="H5419" s="1" t="s">
        <v>12594</v>
      </c>
      <c r="I5419" s="1">
        <v>2019.0</v>
      </c>
      <c r="J5419" s="1" t="s">
        <v>8507</v>
      </c>
      <c r="K5419" s="1" t="s">
        <v>538</v>
      </c>
      <c r="L5419" s="1" t="s">
        <v>8522</v>
      </c>
      <c r="M5419" s="1" t="s">
        <v>29311</v>
      </c>
    </row>
    <row r="5420">
      <c r="A5420" s="1" t="s">
        <v>29312</v>
      </c>
      <c r="B5420" s="1" t="s">
        <v>6</v>
      </c>
      <c r="C5420" s="1" t="s">
        <v>6117</v>
      </c>
      <c r="D5420" s="1"/>
      <c r="E5420" s="1" t="s">
        <v>29313</v>
      </c>
      <c r="F5420" s="1" t="s">
        <v>29314</v>
      </c>
      <c r="G5420" s="1" t="s">
        <v>8545</v>
      </c>
      <c r="H5420" s="1" t="s">
        <v>9869</v>
      </c>
      <c r="I5420" s="1">
        <v>2018.0</v>
      </c>
      <c r="J5420" s="1" t="s">
        <v>8547</v>
      </c>
      <c r="K5420" s="1" t="s">
        <v>540</v>
      </c>
      <c r="L5420" s="1" t="s">
        <v>8508</v>
      </c>
      <c r="M5420" s="1" t="s">
        <v>29315</v>
      </c>
    </row>
    <row r="5421">
      <c r="A5421" s="1" t="s">
        <v>29316</v>
      </c>
      <c r="B5421" s="1" t="s">
        <v>7</v>
      </c>
      <c r="C5421" s="1" t="s">
        <v>6118</v>
      </c>
      <c r="F5421" s="1" t="s">
        <v>29317</v>
      </c>
      <c r="G5421" s="1" t="s">
        <v>8513</v>
      </c>
      <c r="H5421" s="1" t="s">
        <v>8662</v>
      </c>
      <c r="I5421" s="1">
        <v>2020.0</v>
      </c>
      <c r="J5421" s="1" t="s">
        <v>8547</v>
      </c>
      <c r="K5421" s="1" t="s">
        <v>536</v>
      </c>
      <c r="L5421" s="1" t="s">
        <v>15453</v>
      </c>
      <c r="M5421" s="1" t="s">
        <v>29318</v>
      </c>
    </row>
    <row r="5422">
      <c r="A5422" s="1" t="s">
        <v>29319</v>
      </c>
      <c r="B5422" s="1" t="s">
        <v>6</v>
      </c>
      <c r="C5422" s="1" t="s">
        <v>6119</v>
      </c>
      <c r="D5422" s="1"/>
      <c r="E5422" s="1" t="s">
        <v>24019</v>
      </c>
      <c r="F5422" s="1" t="s">
        <v>29320</v>
      </c>
      <c r="G5422" s="1" t="s">
        <v>8513</v>
      </c>
      <c r="H5422" s="1" t="s">
        <v>16711</v>
      </c>
      <c r="I5422" s="1">
        <v>2014.0</v>
      </c>
      <c r="J5422" s="1" t="s">
        <v>8507</v>
      </c>
      <c r="K5422" s="1" t="s">
        <v>576</v>
      </c>
      <c r="L5422" s="1" t="s">
        <v>8607</v>
      </c>
      <c r="M5422" s="1" t="s">
        <v>29321</v>
      </c>
    </row>
    <row r="5423">
      <c r="A5423" s="1" t="s">
        <v>29322</v>
      </c>
      <c r="B5423" s="1" t="s">
        <v>6</v>
      </c>
      <c r="C5423" s="1" t="s">
        <v>6120</v>
      </c>
      <c r="D5423" s="1"/>
      <c r="E5423" s="1" t="s">
        <v>28226</v>
      </c>
      <c r="F5423" s="1" t="s">
        <v>29323</v>
      </c>
      <c r="H5423" s="1" t="s">
        <v>8679</v>
      </c>
      <c r="I5423" s="1">
        <v>1985.0</v>
      </c>
      <c r="J5423" s="1" t="s">
        <v>8547</v>
      </c>
      <c r="K5423" s="1" t="s">
        <v>3970</v>
      </c>
      <c r="L5423" s="1" t="s">
        <v>8724</v>
      </c>
      <c r="M5423" s="1" t="s">
        <v>29324</v>
      </c>
    </row>
    <row r="5424">
      <c r="A5424" s="1" t="s">
        <v>29325</v>
      </c>
      <c r="B5424" s="1" t="s">
        <v>6</v>
      </c>
      <c r="C5424" s="1" t="s">
        <v>6121</v>
      </c>
      <c r="D5424" s="1"/>
      <c r="E5424" s="1" t="s">
        <v>29326</v>
      </c>
      <c r="F5424" s="1" t="s">
        <v>29327</v>
      </c>
      <c r="G5424" s="1" t="s">
        <v>8513</v>
      </c>
      <c r="H5424" s="1" t="s">
        <v>8639</v>
      </c>
      <c r="I5424" s="1">
        <v>2017.0</v>
      </c>
      <c r="J5424" s="1" t="s">
        <v>9260</v>
      </c>
      <c r="K5424" s="1" t="s">
        <v>528</v>
      </c>
      <c r="L5424" s="1" t="s">
        <v>9272</v>
      </c>
      <c r="M5424" s="1" t="s">
        <v>29328</v>
      </c>
    </row>
    <row r="5425">
      <c r="A5425" s="1" t="s">
        <v>29329</v>
      </c>
      <c r="B5425" s="1" t="s">
        <v>7</v>
      </c>
      <c r="C5425" s="1" t="s">
        <v>6122</v>
      </c>
      <c r="F5425" s="1" t="s">
        <v>29330</v>
      </c>
      <c r="G5425" s="1" t="s">
        <v>8638</v>
      </c>
      <c r="H5425" s="1" t="s">
        <v>13596</v>
      </c>
      <c r="I5425" s="1">
        <v>2019.0</v>
      </c>
      <c r="J5425" s="1" t="s">
        <v>8547</v>
      </c>
      <c r="K5425" s="1" t="s">
        <v>536</v>
      </c>
      <c r="L5425" s="1" t="s">
        <v>8565</v>
      </c>
      <c r="M5425" s="1" t="s">
        <v>29331</v>
      </c>
    </row>
    <row r="5426">
      <c r="A5426" s="1" t="s">
        <v>29332</v>
      </c>
      <c r="B5426" s="1" t="s">
        <v>7</v>
      </c>
      <c r="C5426" s="1" t="s">
        <v>6123</v>
      </c>
      <c r="F5426" s="1" t="s">
        <v>29333</v>
      </c>
      <c r="G5426" s="1" t="s">
        <v>8513</v>
      </c>
      <c r="H5426" s="1" t="s">
        <v>29334</v>
      </c>
      <c r="I5426" s="1">
        <v>2018.0</v>
      </c>
      <c r="J5426" s="1" t="s">
        <v>8547</v>
      </c>
      <c r="K5426" s="1" t="s">
        <v>2108</v>
      </c>
      <c r="L5426" s="1" t="s">
        <v>10723</v>
      </c>
      <c r="M5426" s="1" t="s">
        <v>29335</v>
      </c>
    </row>
    <row r="5427">
      <c r="A5427" s="1" t="s">
        <v>29336</v>
      </c>
      <c r="B5427" s="1" t="s">
        <v>6</v>
      </c>
      <c r="C5427" s="1" t="s">
        <v>6124</v>
      </c>
      <c r="D5427" s="1"/>
      <c r="E5427" s="1" t="s">
        <v>29337</v>
      </c>
      <c r="F5427" s="1" t="s">
        <v>29338</v>
      </c>
      <c r="G5427" s="1" t="s">
        <v>17548</v>
      </c>
      <c r="H5427" s="1" t="s">
        <v>10771</v>
      </c>
      <c r="I5427" s="1">
        <v>1955.0</v>
      </c>
      <c r="J5427" s="1" t="s">
        <v>8613</v>
      </c>
      <c r="K5427" s="1" t="s">
        <v>528</v>
      </c>
      <c r="L5427" s="1" t="s">
        <v>29339</v>
      </c>
      <c r="M5427" s="1" t="s">
        <v>29340</v>
      </c>
    </row>
    <row r="5428">
      <c r="A5428" s="1" t="s">
        <v>29341</v>
      </c>
      <c r="B5428" s="1" t="s">
        <v>7</v>
      </c>
      <c r="C5428" s="1" t="s">
        <v>6125</v>
      </c>
      <c r="F5428" s="1" t="s">
        <v>29342</v>
      </c>
      <c r="G5428" s="1" t="s">
        <v>8513</v>
      </c>
      <c r="H5428" s="1" t="s">
        <v>20670</v>
      </c>
      <c r="I5428" s="1">
        <v>2011.0</v>
      </c>
      <c r="J5428" s="1" t="s">
        <v>8493</v>
      </c>
      <c r="K5428" s="1" t="s">
        <v>571</v>
      </c>
      <c r="L5428" s="1" t="s">
        <v>27707</v>
      </c>
      <c r="M5428" s="1" t="s">
        <v>29343</v>
      </c>
    </row>
    <row r="5429">
      <c r="A5429" s="1" t="s">
        <v>29344</v>
      </c>
      <c r="B5429" s="1" t="s">
        <v>6</v>
      </c>
      <c r="C5429" s="1" t="s">
        <v>6126</v>
      </c>
      <c r="D5429" s="1"/>
      <c r="E5429" s="1" t="s">
        <v>12452</v>
      </c>
      <c r="F5429" s="1" t="s">
        <v>29345</v>
      </c>
      <c r="G5429" s="1" t="s">
        <v>8534</v>
      </c>
      <c r="H5429" s="1" t="s">
        <v>12702</v>
      </c>
      <c r="I5429" s="1">
        <v>2019.0</v>
      </c>
      <c r="J5429" s="1" t="s">
        <v>8493</v>
      </c>
      <c r="K5429" s="1" t="s">
        <v>671</v>
      </c>
      <c r="L5429" s="1" t="s">
        <v>8724</v>
      </c>
      <c r="M5429" s="1" t="s">
        <v>29346</v>
      </c>
    </row>
    <row r="5430">
      <c r="A5430" s="1" t="s">
        <v>29347</v>
      </c>
      <c r="B5430" s="1" t="s">
        <v>6</v>
      </c>
      <c r="C5430" s="1" t="s">
        <v>6127</v>
      </c>
      <c r="D5430" s="1"/>
      <c r="E5430" s="1" t="s">
        <v>29348</v>
      </c>
      <c r="F5430" s="1" t="s">
        <v>29349</v>
      </c>
      <c r="G5430" s="1" t="s">
        <v>8513</v>
      </c>
      <c r="H5430" s="1" t="s">
        <v>8521</v>
      </c>
      <c r="I5430" s="1">
        <v>2000.0</v>
      </c>
      <c r="J5430" s="1" t="s">
        <v>8507</v>
      </c>
      <c r="K5430" s="1" t="s">
        <v>894</v>
      </c>
      <c r="L5430" s="1" t="s">
        <v>9457</v>
      </c>
      <c r="M5430" s="1" t="s">
        <v>29350</v>
      </c>
    </row>
    <row r="5431">
      <c r="A5431" s="1" t="s">
        <v>29351</v>
      </c>
      <c r="B5431" s="1" t="s">
        <v>6</v>
      </c>
      <c r="C5431" s="1" t="s">
        <v>6128</v>
      </c>
      <c r="D5431" s="1"/>
      <c r="E5431" s="1" t="s">
        <v>29352</v>
      </c>
      <c r="F5431" s="1" t="s">
        <v>29353</v>
      </c>
      <c r="G5431" s="1" t="s">
        <v>8513</v>
      </c>
      <c r="H5431" s="1" t="s">
        <v>8649</v>
      </c>
      <c r="I5431" s="1">
        <v>2013.0</v>
      </c>
      <c r="J5431" s="1" t="s">
        <v>8515</v>
      </c>
      <c r="K5431" s="1" t="s">
        <v>894</v>
      </c>
      <c r="L5431" s="1" t="s">
        <v>9457</v>
      </c>
      <c r="M5431" s="1" t="s">
        <v>29354</v>
      </c>
    </row>
    <row r="5432">
      <c r="A5432" s="1" t="s">
        <v>29355</v>
      </c>
      <c r="B5432" s="1" t="s">
        <v>6</v>
      </c>
      <c r="C5432" s="1" t="s">
        <v>271</v>
      </c>
      <c r="D5432" s="1"/>
      <c r="E5432" s="1" t="s">
        <v>13986</v>
      </c>
      <c r="F5432" s="1" t="s">
        <v>29356</v>
      </c>
      <c r="G5432" s="1" t="s">
        <v>8513</v>
      </c>
      <c r="H5432" s="1" t="s">
        <v>9287</v>
      </c>
      <c r="I5432" s="1">
        <v>1993.0</v>
      </c>
      <c r="J5432" s="1" t="s">
        <v>8507</v>
      </c>
      <c r="K5432" s="1" t="s">
        <v>6129</v>
      </c>
      <c r="L5432" s="1" t="s">
        <v>13983</v>
      </c>
      <c r="M5432" s="1" t="s">
        <v>29357</v>
      </c>
    </row>
    <row r="5433">
      <c r="A5433" s="1" t="s">
        <v>29358</v>
      </c>
      <c r="B5433" s="1" t="s">
        <v>7</v>
      </c>
      <c r="C5433" s="1" t="s">
        <v>6130</v>
      </c>
      <c r="F5433" s="1" t="s">
        <v>29359</v>
      </c>
      <c r="G5433" s="1" t="s">
        <v>9391</v>
      </c>
      <c r="H5433" s="1" t="s">
        <v>12391</v>
      </c>
      <c r="I5433" s="1">
        <v>2020.0</v>
      </c>
      <c r="J5433" s="1" t="s">
        <v>8493</v>
      </c>
      <c r="K5433" s="1" t="s">
        <v>1694</v>
      </c>
      <c r="L5433" s="1" t="s">
        <v>8668</v>
      </c>
      <c r="M5433" s="1" t="s">
        <v>29360</v>
      </c>
    </row>
    <row r="5434">
      <c r="A5434" s="1" t="s">
        <v>29361</v>
      </c>
      <c r="B5434" s="1" t="s">
        <v>6</v>
      </c>
      <c r="C5434" s="1" t="s">
        <v>6131</v>
      </c>
      <c r="D5434" s="1"/>
      <c r="E5434" s="1" t="s">
        <v>15232</v>
      </c>
      <c r="F5434" s="1" t="s">
        <v>29362</v>
      </c>
      <c r="G5434" s="1" t="s">
        <v>8513</v>
      </c>
      <c r="H5434" s="1" t="s">
        <v>9188</v>
      </c>
      <c r="I5434" s="1">
        <v>1988.0</v>
      </c>
      <c r="J5434" s="1" t="s">
        <v>8507</v>
      </c>
      <c r="K5434" s="1" t="s">
        <v>696</v>
      </c>
      <c r="L5434" s="1" t="s">
        <v>9002</v>
      </c>
      <c r="M5434" s="1" t="s">
        <v>29363</v>
      </c>
    </row>
    <row r="5435">
      <c r="A5435" s="1" t="s">
        <v>29364</v>
      </c>
      <c r="B5435" s="1" t="s">
        <v>6</v>
      </c>
      <c r="C5435" s="1" t="s">
        <v>6132</v>
      </c>
      <c r="D5435" s="1"/>
      <c r="E5435" s="1" t="s">
        <v>29365</v>
      </c>
      <c r="F5435" s="1" t="s">
        <v>29366</v>
      </c>
      <c r="G5435" s="1" t="s">
        <v>8777</v>
      </c>
      <c r="H5435" s="1" t="s">
        <v>13389</v>
      </c>
      <c r="I5435" s="1">
        <v>2019.0</v>
      </c>
      <c r="J5435" s="1" t="s">
        <v>8493</v>
      </c>
      <c r="K5435" s="1" t="s">
        <v>914</v>
      </c>
      <c r="L5435" s="1" t="s">
        <v>8709</v>
      </c>
      <c r="M5435" s="1" t="s">
        <v>29367</v>
      </c>
    </row>
    <row r="5436">
      <c r="A5436" s="1" t="s">
        <v>29368</v>
      </c>
      <c r="B5436" s="1" t="s">
        <v>6</v>
      </c>
      <c r="C5436" s="1" t="s">
        <v>6133</v>
      </c>
      <c r="D5436" s="1"/>
      <c r="E5436" s="1" t="s">
        <v>29369</v>
      </c>
      <c r="F5436" s="1" t="s">
        <v>29370</v>
      </c>
      <c r="G5436" s="1" t="s">
        <v>9043</v>
      </c>
      <c r="H5436" s="1" t="s">
        <v>8965</v>
      </c>
      <c r="I5436" s="1">
        <v>2016.0</v>
      </c>
      <c r="J5436" s="1" t="s">
        <v>8547</v>
      </c>
      <c r="K5436" s="1" t="s">
        <v>645</v>
      </c>
      <c r="L5436" s="1" t="s">
        <v>8724</v>
      </c>
      <c r="M5436" s="1" t="s">
        <v>29371</v>
      </c>
    </row>
    <row r="5437">
      <c r="A5437" s="1" t="s">
        <v>29372</v>
      </c>
      <c r="B5437" s="1" t="s">
        <v>7</v>
      </c>
      <c r="C5437" s="1" t="s">
        <v>6134</v>
      </c>
      <c r="D5437" s="1"/>
      <c r="E5437" s="1" t="s">
        <v>29373</v>
      </c>
      <c r="F5437" s="1" t="s">
        <v>29374</v>
      </c>
      <c r="G5437" s="1" t="s">
        <v>8513</v>
      </c>
      <c r="H5437" s="1" t="s">
        <v>10891</v>
      </c>
      <c r="I5437" s="1">
        <v>2020.0</v>
      </c>
      <c r="J5437" s="1" t="s">
        <v>8493</v>
      </c>
      <c r="K5437" s="1" t="s">
        <v>536</v>
      </c>
      <c r="L5437" s="1" t="s">
        <v>9526</v>
      </c>
      <c r="M5437" s="1" t="s">
        <v>29375</v>
      </c>
    </row>
    <row r="5438">
      <c r="A5438" s="1" t="s">
        <v>29376</v>
      </c>
      <c r="B5438" s="1" t="s">
        <v>7</v>
      </c>
      <c r="C5438" s="1" t="s">
        <v>6135</v>
      </c>
      <c r="D5438" s="1"/>
      <c r="E5438" s="1" t="s">
        <v>29377</v>
      </c>
      <c r="F5438" s="1" t="s">
        <v>29378</v>
      </c>
      <c r="G5438" s="1" t="s">
        <v>9530</v>
      </c>
      <c r="H5438" s="1" t="s">
        <v>10098</v>
      </c>
      <c r="I5438" s="1">
        <v>2020.0</v>
      </c>
      <c r="J5438" s="1" t="s">
        <v>8547</v>
      </c>
      <c r="K5438" s="1" t="s">
        <v>571</v>
      </c>
      <c r="L5438" s="1" t="s">
        <v>10970</v>
      </c>
      <c r="M5438" s="1" t="s">
        <v>29379</v>
      </c>
    </row>
    <row r="5439">
      <c r="A5439" s="1" t="s">
        <v>29380</v>
      </c>
      <c r="B5439" s="1" t="s">
        <v>6</v>
      </c>
      <c r="C5439" s="1" t="s">
        <v>6136</v>
      </c>
      <c r="D5439" s="1"/>
      <c r="E5439" s="1" t="s">
        <v>29381</v>
      </c>
      <c r="F5439" s="1" t="s">
        <v>29382</v>
      </c>
      <c r="G5439" s="1" t="s">
        <v>8513</v>
      </c>
      <c r="H5439" s="1" t="s">
        <v>9392</v>
      </c>
      <c r="I5439" s="1">
        <v>1998.0</v>
      </c>
      <c r="J5439" s="1" t="s">
        <v>8613</v>
      </c>
      <c r="K5439" s="1" t="s">
        <v>717</v>
      </c>
      <c r="L5439" s="1" t="s">
        <v>9272</v>
      </c>
      <c r="M5439" s="1" t="s">
        <v>29383</v>
      </c>
    </row>
    <row r="5440">
      <c r="A5440" s="1" t="s">
        <v>29384</v>
      </c>
      <c r="B5440" s="1" t="s">
        <v>7</v>
      </c>
      <c r="C5440" s="1" t="s">
        <v>6137</v>
      </c>
      <c r="F5440" s="1" t="s">
        <v>29385</v>
      </c>
      <c r="G5440" s="1" t="s">
        <v>8513</v>
      </c>
      <c r="H5440" s="1" t="s">
        <v>9392</v>
      </c>
      <c r="I5440" s="1">
        <v>2012.0</v>
      </c>
      <c r="J5440" s="1" t="s">
        <v>9076</v>
      </c>
      <c r="K5440" s="1" t="s">
        <v>571</v>
      </c>
      <c r="L5440" s="1" t="s">
        <v>10380</v>
      </c>
      <c r="M5440" s="1" t="s">
        <v>29386</v>
      </c>
    </row>
    <row r="5441">
      <c r="A5441" s="1" t="s">
        <v>29387</v>
      </c>
      <c r="B5441" s="1" t="s">
        <v>6</v>
      </c>
      <c r="C5441" s="1" t="s">
        <v>6138</v>
      </c>
      <c r="D5441" s="1"/>
      <c r="E5441" s="1" t="s">
        <v>13551</v>
      </c>
      <c r="F5441" s="1" t="s">
        <v>29388</v>
      </c>
      <c r="G5441" s="1" t="s">
        <v>8513</v>
      </c>
      <c r="H5441" s="1" t="s">
        <v>10042</v>
      </c>
      <c r="I5441" s="1">
        <v>2018.0</v>
      </c>
      <c r="J5441" s="1" t="s">
        <v>8515</v>
      </c>
      <c r="K5441" s="1" t="s">
        <v>582</v>
      </c>
      <c r="L5441" s="1" t="s">
        <v>8750</v>
      </c>
      <c r="M5441" s="1" t="s">
        <v>29389</v>
      </c>
    </row>
    <row r="5442">
      <c r="A5442" s="1" t="s">
        <v>29390</v>
      </c>
      <c r="B5442" s="1" t="s">
        <v>6</v>
      </c>
      <c r="C5442" s="1" t="s">
        <v>6139</v>
      </c>
      <c r="D5442" s="1"/>
      <c r="E5442" s="1" t="s">
        <v>29391</v>
      </c>
      <c r="F5442" s="1" t="s">
        <v>29392</v>
      </c>
      <c r="G5442" s="1" t="s">
        <v>29393</v>
      </c>
      <c r="H5442" s="1" t="s">
        <v>11304</v>
      </c>
      <c r="I5442" s="1">
        <v>2010.0</v>
      </c>
      <c r="J5442" s="1" t="s">
        <v>8515</v>
      </c>
      <c r="K5442" s="1" t="s">
        <v>914</v>
      </c>
      <c r="L5442" s="1" t="s">
        <v>10937</v>
      </c>
      <c r="M5442" s="1" t="s">
        <v>29394</v>
      </c>
    </row>
    <row r="5443">
      <c r="A5443" s="1" t="s">
        <v>29395</v>
      </c>
      <c r="B5443" s="1" t="s">
        <v>7</v>
      </c>
      <c r="C5443" s="1" t="s">
        <v>6140</v>
      </c>
      <c r="F5443" s="1" t="s">
        <v>29396</v>
      </c>
      <c r="G5443" s="1" t="s">
        <v>8513</v>
      </c>
      <c r="H5443" s="1" t="s">
        <v>8589</v>
      </c>
      <c r="I5443" s="1">
        <v>2019.0</v>
      </c>
      <c r="J5443" s="1" t="s">
        <v>8493</v>
      </c>
      <c r="K5443" s="1" t="s">
        <v>628</v>
      </c>
      <c r="L5443" s="1" t="s">
        <v>29397</v>
      </c>
      <c r="M5443" s="1" t="s">
        <v>29398</v>
      </c>
    </row>
    <row r="5444">
      <c r="A5444" s="1" t="s">
        <v>29399</v>
      </c>
      <c r="B5444" s="1" t="s">
        <v>6</v>
      </c>
      <c r="C5444" s="1" t="s">
        <v>6141</v>
      </c>
      <c r="D5444" s="1"/>
      <c r="E5444" s="1" t="s">
        <v>29400</v>
      </c>
      <c r="F5444" s="1" t="s">
        <v>29401</v>
      </c>
      <c r="G5444" s="1" t="s">
        <v>8513</v>
      </c>
      <c r="H5444" s="1" t="s">
        <v>9060</v>
      </c>
      <c r="I5444" s="1">
        <v>1997.0</v>
      </c>
      <c r="J5444" s="1" t="s">
        <v>8507</v>
      </c>
      <c r="K5444" s="1" t="s">
        <v>671</v>
      </c>
      <c r="L5444" s="1" t="s">
        <v>9836</v>
      </c>
      <c r="M5444" s="1" t="s">
        <v>29402</v>
      </c>
    </row>
    <row r="5445">
      <c r="A5445" s="1" t="s">
        <v>29403</v>
      </c>
      <c r="B5445" s="1" t="s">
        <v>6</v>
      </c>
      <c r="C5445" s="1" t="s">
        <v>6142</v>
      </c>
      <c r="D5445" s="1"/>
      <c r="E5445" s="1" t="s">
        <v>29400</v>
      </c>
      <c r="F5445" s="1" t="s">
        <v>29404</v>
      </c>
      <c r="G5445" s="1" t="s">
        <v>8513</v>
      </c>
      <c r="H5445" s="1" t="s">
        <v>10431</v>
      </c>
      <c r="I5445" s="1">
        <v>2000.0</v>
      </c>
      <c r="J5445" s="1" t="s">
        <v>8507</v>
      </c>
      <c r="K5445" s="1" t="s">
        <v>567</v>
      </c>
      <c r="L5445" s="1" t="s">
        <v>9836</v>
      </c>
      <c r="M5445" s="1" t="s">
        <v>29405</v>
      </c>
    </row>
    <row r="5446">
      <c r="A5446" s="1" t="s">
        <v>29406</v>
      </c>
      <c r="B5446" s="1" t="s">
        <v>6</v>
      </c>
      <c r="C5446" s="1" t="s">
        <v>6143</v>
      </c>
      <c r="D5446" s="1"/>
      <c r="E5446" s="1" t="s">
        <v>29407</v>
      </c>
      <c r="G5446" s="1" t="s">
        <v>8513</v>
      </c>
      <c r="H5446" s="1" t="s">
        <v>15050</v>
      </c>
      <c r="I5446" s="1">
        <v>2018.0</v>
      </c>
      <c r="J5446" s="1" t="s">
        <v>8493</v>
      </c>
      <c r="K5446" s="1" t="s">
        <v>587</v>
      </c>
      <c r="L5446" s="1" t="s">
        <v>8702</v>
      </c>
      <c r="M5446" s="1" t="s">
        <v>29408</v>
      </c>
    </row>
    <row r="5447">
      <c r="A5447" s="1" t="s">
        <v>29409</v>
      </c>
      <c r="B5447" s="1" t="s">
        <v>6</v>
      </c>
      <c r="C5447" s="1" t="s">
        <v>6144</v>
      </c>
      <c r="D5447" s="1"/>
      <c r="E5447" s="1" t="s">
        <v>29410</v>
      </c>
      <c r="F5447" s="1" t="s">
        <v>29411</v>
      </c>
      <c r="G5447" s="1" t="s">
        <v>9478</v>
      </c>
      <c r="H5447" s="1" t="s">
        <v>8961</v>
      </c>
      <c r="I5447" s="1">
        <v>2013.0</v>
      </c>
      <c r="J5447" s="1" t="s">
        <v>8493</v>
      </c>
      <c r="K5447" s="1" t="s">
        <v>700</v>
      </c>
      <c r="L5447" s="1" t="s">
        <v>8724</v>
      </c>
      <c r="M5447" s="1" t="s">
        <v>29412</v>
      </c>
    </row>
    <row r="5448">
      <c r="A5448" s="1" t="s">
        <v>29413</v>
      </c>
      <c r="B5448" s="1" t="s">
        <v>7</v>
      </c>
      <c r="C5448" s="1" t="s">
        <v>6145</v>
      </c>
      <c r="F5448" s="1" t="s">
        <v>29414</v>
      </c>
      <c r="G5448" s="1" t="s">
        <v>9265</v>
      </c>
      <c r="H5448" s="1" t="s">
        <v>29415</v>
      </c>
      <c r="I5448" s="1">
        <v>2018.0</v>
      </c>
      <c r="J5448" s="1" t="s">
        <v>8493</v>
      </c>
      <c r="K5448" s="1" t="s">
        <v>1044</v>
      </c>
      <c r="L5448" s="1" t="s">
        <v>11156</v>
      </c>
      <c r="M5448" s="1" t="s">
        <v>29416</v>
      </c>
    </row>
    <row r="5449">
      <c r="A5449" s="1" t="s">
        <v>29417</v>
      </c>
      <c r="B5449" s="1" t="s">
        <v>6</v>
      </c>
      <c r="C5449" s="1" t="s">
        <v>6146</v>
      </c>
      <c r="D5449" s="1"/>
      <c r="E5449" s="1" t="s">
        <v>21970</v>
      </c>
      <c r="F5449" s="1" t="s">
        <v>29418</v>
      </c>
      <c r="G5449" s="1" t="s">
        <v>8513</v>
      </c>
      <c r="H5449" s="1" t="s">
        <v>8521</v>
      </c>
      <c r="I5449" s="1">
        <v>2012.0</v>
      </c>
      <c r="J5449" s="1" t="s">
        <v>8493</v>
      </c>
      <c r="K5449" s="1" t="s">
        <v>580</v>
      </c>
      <c r="L5449" s="1" t="s">
        <v>8783</v>
      </c>
      <c r="M5449" s="1" t="s">
        <v>29419</v>
      </c>
    </row>
    <row r="5450">
      <c r="A5450" s="1" t="s">
        <v>29420</v>
      </c>
      <c r="B5450" s="1" t="s">
        <v>6</v>
      </c>
      <c r="C5450" s="1" t="s">
        <v>6147</v>
      </c>
      <c r="D5450" s="1"/>
      <c r="E5450" s="1" t="s">
        <v>29421</v>
      </c>
      <c r="F5450" s="1" t="s">
        <v>29422</v>
      </c>
      <c r="G5450" s="1" t="s">
        <v>8513</v>
      </c>
      <c r="H5450" s="1" t="s">
        <v>29423</v>
      </c>
      <c r="I5450" s="1">
        <v>2014.0</v>
      </c>
      <c r="J5450" s="1" t="s">
        <v>8507</v>
      </c>
      <c r="K5450" s="1" t="s">
        <v>528</v>
      </c>
      <c r="L5450" s="1" t="s">
        <v>8691</v>
      </c>
      <c r="M5450" s="1" t="s">
        <v>29424</v>
      </c>
    </row>
    <row r="5451">
      <c r="A5451" s="1" t="s">
        <v>29425</v>
      </c>
      <c r="B5451" s="1" t="s">
        <v>6</v>
      </c>
      <c r="C5451" s="1" t="s">
        <v>6148</v>
      </c>
      <c r="D5451" s="1"/>
      <c r="E5451" s="1" t="s">
        <v>29426</v>
      </c>
      <c r="F5451" s="1" t="s">
        <v>29427</v>
      </c>
      <c r="G5451" s="1" t="s">
        <v>8513</v>
      </c>
      <c r="H5451" s="1" t="s">
        <v>8787</v>
      </c>
      <c r="I5451" s="1">
        <v>1993.0</v>
      </c>
      <c r="J5451" s="1" t="s">
        <v>9260</v>
      </c>
      <c r="K5451" s="1" t="s">
        <v>563</v>
      </c>
      <c r="L5451" s="1" t="s">
        <v>29428</v>
      </c>
      <c r="M5451" s="1" t="s">
        <v>29429</v>
      </c>
    </row>
    <row r="5452">
      <c r="A5452" s="1" t="s">
        <v>29430</v>
      </c>
      <c r="B5452" s="1" t="s">
        <v>6</v>
      </c>
      <c r="C5452" s="1" t="s">
        <v>6149</v>
      </c>
      <c r="D5452" s="1"/>
      <c r="E5452" s="1" t="s">
        <v>29431</v>
      </c>
      <c r="F5452" s="1" t="s">
        <v>29432</v>
      </c>
      <c r="G5452" s="1" t="s">
        <v>29433</v>
      </c>
      <c r="H5452" s="1" t="s">
        <v>9361</v>
      </c>
      <c r="I5452" s="1">
        <v>2012.0</v>
      </c>
      <c r="J5452" s="1" t="s">
        <v>8515</v>
      </c>
      <c r="K5452" s="1" t="s">
        <v>694</v>
      </c>
      <c r="L5452" s="1" t="s">
        <v>10361</v>
      </c>
      <c r="M5452" s="1" t="s">
        <v>29434</v>
      </c>
    </row>
    <row r="5453">
      <c r="A5453" s="1" t="s">
        <v>29435</v>
      </c>
      <c r="B5453" s="1" t="s">
        <v>6</v>
      </c>
      <c r="C5453" s="1" t="s">
        <v>6150</v>
      </c>
      <c r="D5453" s="1"/>
      <c r="E5453" s="1" t="s">
        <v>29436</v>
      </c>
      <c r="F5453" s="1" t="s">
        <v>29437</v>
      </c>
      <c r="G5453" s="1" t="s">
        <v>8513</v>
      </c>
      <c r="H5453" s="1" t="s">
        <v>10683</v>
      </c>
      <c r="I5453" s="1">
        <v>2011.0</v>
      </c>
      <c r="J5453" s="1" t="s">
        <v>8515</v>
      </c>
      <c r="K5453" s="1" t="s">
        <v>538</v>
      </c>
      <c r="L5453" s="1" t="s">
        <v>8750</v>
      </c>
      <c r="M5453" s="1" t="s">
        <v>29438</v>
      </c>
    </row>
    <row r="5454">
      <c r="A5454" s="1" t="s">
        <v>29439</v>
      </c>
      <c r="B5454" s="1" t="s">
        <v>6</v>
      </c>
      <c r="C5454" s="1" t="s">
        <v>6151</v>
      </c>
      <c r="D5454" s="1"/>
      <c r="E5454" s="1" t="s">
        <v>10331</v>
      </c>
      <c r="F5454" s="1" t="s">
        <v>6151</v>
      </c>
      <c r="G5454" s="1" t="s">
        <v>8990</v>
      </c>
      <c r="H5454" s="1" t="s">
        <v>9414</v>
      </c>
      <c r="I5454" s="1">
        <v>2018.0</v>
      </c>
      <c r="J5454" s="1" t="s">
        <v>8493</v>
      </c>
      <c r="K5454" s="1" t="s">
        <v>1277</v>
      </c>
      <c r="L5454" s="1" t="s">
        <v>9641</v>
      </c>
      <c r="M5454" s="1" t="s">
        <v>29440</v>
      </c>
    </row>
    <row r="5455">
      <c r="A5455" s="1" t="s">
        <v>29441</v>
      </c>
      <c r="B5455" s="1" t="s">
        <v>6</v>
      </c>
      <c r="C5455" s="1" t="s">
        <v>6152</v>
      </c>
      <c r="D5455" s="1"/>
      <c r="E5455" s="1" t="s">
        <v>29442</v>
      </c>
      <c r="F5455" s="1" t="s">
        <v>29443</v>
      </c>
      <c r="G5455" s="1" t="s">
        <v>8513</v>
      </c>
      <c r="H5455" s="1" t="s">
        <v>9921</v>
      </c>
      <c r="I5455" s="1">
        <v>2019.0</v>
      </c>
      <c r="J5455" s="1" t="s">
        <v>8493</v>
      </c>
      <c r="K5455" s="1" t="s">
        <v>1196</v>
      </c>
      <c r="L5455" s="1" t="s">
        <v>9641</v>
      </c>
      <c r="M5455" s="1" t="s">
        <v>29444</v>
      </c>
    </row>
    <row r="5456">
      <c r="A5456" s="1" t="s">
        <v>29445</v>
      </c>
      <c r="B5456" s="1" t="s">
        <v>6</v>
      </c>
      <c r="C5456" s="1" t="s">
        <v>6153</v>
      </c>
      <c r="D5456" s="1"/>
      <c r="E5456" s="1" t="s">
        <v>18153</v>
      </c>
      <c r="F5456" s="1" t="s">
        <v>29443</v>
      </c>
      <c r="G5456" s="1" t="s">
        <v>8513</v>
      </c>
      <c r="H5456" s="1" t="s">
        <v>9462</v>
      </c>
      <c r="I5456" s="1">
        <v>2012.0</v>
      </c>
      <c r="J5456" s="1" t="s">
        <v>8493</v>
      </c>
      <c r="K5456" s="1" t="s">
        <v>809</v>
      </c>
      <c r="L5456" s="1" t="s">
        <v>9641</v>
      </c>
      <c r="M5456" s="1" t="s">
        <v>29446</v>
      </c>
    </row>
    <row r="5457">
      <c r="A5457" s="1" t="s">
        <v>29447</v>
      </c>
      <c r="B5457" s="1" t="s">
        <v>6</v>
      </c>
      <c r="C5457" s="1" t="s">
        <v>6154</v>
      </c>
      <c r="D5457" s="1"/>
      <c r="E5457" s="1" t="s">
        <v>21219</v>
      </c>
      <c r="F5457" s="1" t="s">
        <v>29443</v>
      </c>
      <c r="G5457" s="1" t="s">
        <v>8513</v>
      </c>
      <c r="H5457" s="1" t="s">
        <v>15050</v>
      </c>
      <c r="I5457" s="1">
        <v>2016.0</v>
      </c>
      <c r="J5457" s="1" t="s">
        <v>8493</v>
      </c>
      <c r="K5457" s="1" t="s">
        <v>929</v>
      </c>
      <c r="L5457" s="1" t="s">
        <v>9641</v>
      </c>
      <c r="M5457" s="1" t="s">
        <v>29448</v>
      </c>
    </row>
    <row r="5458">
      <c r="A5458" s="1" t="s">
        <v>29449</v>
      </c>
      <c r="B5458" s="1" t="s">
        <v>7</v>
      </c>
      <c r="C5458" s="1" t="s">
        <v>6155</v>
      </c>
      <c r="F5458" s="1" t="s">
        <v>29450</v>
      </c>
      <c r="G5458" s="1" t="s">
        <v>8655</v>
      </c>
      <c r="H5458" s="1" t="s">
        <v>11099</v>
      </c>
      <c r="I5458" s="1">
        <v>2015.0</v>
      </c>
      <c r="J5458" s="1" t="s">
        <v>8547</v>
      </c>
      <c r="K5458" s="1" t="s">
        <v>536</v>
      </c>
      <c r="L5458" s="1" t="s">
        <v>8836</v>
      </c>
      <c r="M5458" s="1" t="s">
        <v>29451</v>
      </c>
    </row>
    <row r="5459">
      <c r="A5459" s="1" t="s">
        <v>29452</v>
      </c>
      <c r="B5459" s="1" t="s">
        <v>6</v>
      </c>
      <c r="C5459" s="1" t="s">
        <v>6156</v>
      </c>
      <c r="D5459" s="1"/>
      <c r="E5459" s="1" t="s">
        <v>29453</v>
      </c>
      <c r="F5459" s="1" t="s">
        <v>29454</v>
      </c>
      <c r="G5459" s="1" t="s">
        <v>29455</v>
      </c>
      <c r="H5459" s="1" t="s">
        <v>10966</v>
      </c>
      <c r="I5459" s="1">
        <v>2007.0</v>
      </c>
      <c r="J5459" s="1" t="s">
        <v>8613</v>
      </c>
      <c r="K5459" s="1" t="s">
        <v>620</v>
      </c>
      <c r="L5459" s="1" t="s">
        <v>9892</v>
      </c>
      <c r="M5459" s="1" t="s">
        <v>29456</v>
      </c>
    </row>
    <row r="5460">
      <c r="A5460" s="1" t="s">
        <v>29457</v>
      </c>
      <c r="B5460" s="1" t="s">
        <v>7</v>
      </c>
      <c r="C5460" s="1" t="s">
        <v>6157</v>
      </c>
      <c r="F5460" s="1" t="s">
        <v>29458</v>
      </c>
      <c r="G5460" s="1" t="s">
        <v>8655</v>
      </c>
      <c r="H5460" s="1" t="s">
        <v>8835</v>
      </c>
      <c r="I5460" s="1">
        <v>2014.0</v>
      </c>
      <c r="J5460" s="1" t="s">
        <v>8547</v>
      </c>
      <c r="K5460" s="1" t="s">
        <v>536</v>
      </c>
      <c r="L5460" s="1" t="s">
        <v>8836</v>
      </c>
      <c r="M5460" s="1" t="s">
        <v>29459</v>
      </c>
    </row>
    <row r="5461">
      <c r="A5461" s="1" t="s">
        <v>29460</v>
      </c>
      <c r="B5461" s="1" t="s">
        <v>7</v>
      </c>
      <c r="C5461" s="1" t="s">
        <v>6158</v>
      </c>
      <c r="F5461" s="1" t="s">
        <v>29461</v>
      </c>
      <c r="G5461" s="1" t="s">
        <v>9223</v>
      </c>
      <c r="H5461" s="1" t="s">
        <v>10727</v>
      </c>
      <c r="I5461" s="1">
        <v>2016.0</v>
      </c>
      <c r="J5461" s="1" t="s">
        <v>8493</v>
      </c>
      <c r="K5461" s="1" t="s">
        <v>571</v>
      </c>
      <c r="L5461" s="1" t="s">
        <v>8529</v>
      </c>
      <c r="M5461" s="1" t="s">
        <v>29462</v>
      </c>
    </row>
    <row r="5462">
      <c r="A5462" s="1" t="s">
        <v>29463</v>
      </c>
      <c r="B5462" s="1" t="s">
        <v>6</v>
      </c>
      <c r="C5462" s="1" t="s">
        <v>6159</v>
      </c>
      <c r="D5462" s="1"/>
      <c r="E5462" s="1" t="s">
        <v>29464</v>
      </c>
      <c r="F5462" s="1" t="s">
        <v>29465</v>
      </c>
      <c r="G5462" s="1" t="s">
        <v>29466</v>
      </c>
      <c r="H5462" s="1" t="s">
        <v>9287</v>
      </c>
      <c r="I5462" s="1">
        <v>2015.0</v>
      </c>
      <c r="J5462" s="1" t="s">
        <v>8515</v>
      </c>
      <c r="K5462" s="1" t="s">
        <v>761</v>
      </c>
      <c r="L5462" s="1" t="s">
        <v>8559</v>
      </c>
      <c r="M5462" s="1" t="s">
        <v>29467</v>
      </c>
    </row>
    <row r="5463">
      <c r="A5463" s="1" t="s">
        <v>29468</v>
      </c>
      <c r="B5463" s="1" t="s">
        <v>6</v>
      </c>
      <c r="C5463" s="1" t="s">
        <v>6160</v>
      </c>
      <c r="D5463" s="1"/>
      <c r="E5463" s="1" t="s">
        <v>17368</v>
      </c>
      <c r="F5463" s="1" t="s">
        <v>29469</v>
      </c>
      <c r="G5463" s="1" t="s">
        <v>8513</v>
      </c>
      <c r="H5463" s="1" t="s">
        <v>28800</v>
      </c>
      <c r="I5463" s="1">
        <v>2019.0</v>
      </c>
      <c r="J5463" s="1" t="s">
        <v>8547</v>
      </c>
      <c r="K5463" s="1" t="s">
        <v>803</v>
      </c>
      <c r="L5463" s="1" t="s">
        <v>9494</v>
      </c>
      <c r="M5463" s="1" t="s">
        <v>29470</v>
      </c>
    </row>
    <row r="5464">
      <c r="A5464" s="1" t="s">
        <v>29471</v>
      </c>
      <c r="B5464" s="1" t="s">
        <v>7</v>
      </c>
      <c r="C5464" s="1" t="s">
        <v>6161</v>
      </c>
      <c r="F5464" s="1" t="s">
        <v>29472</v>
      </c>
      <c r="H5464" s="1" t="s">
        <v>11525</v>
      </c>
      <c r="I5464" s="1">
        <v>2015.0</v>
      </c>
      <c r="J5464" s="1" t="s">
        <v>8547</v>
      </c>
      <c r="K5464" s="1" t="s">
        <v>536</v>
      </c>
      <c r="L5464" s="1" t="s">
        <v>8717</v>
      </c>
      <c r="M5464" s="1" t="s">
        <v>29473</v>
      </c>
    </row>
    <row r="5465">
      <c r="A5465" s="1" t="s">
        <v>29474</v>
      </c>
      <c r="B5465" s="1" t="s">
        <v>7</v>
      </c>
      <c r="C5465" s="1" t="s">
        <v>6162</v>
      </c>
      <c r="F5465" s="1" t="s">
        <v>29475</v>
      </c>
      <c r="G5465" s="1" t="s">
        <v>8534</v>
      </c>
      <c r="H5465" s="1" t="s">
        <v>12698</v>
      </c>
      <c r="I5465" s="1">
        <v>2016.0</v>
      </c>
      <c r="J5465" s="1" t="s">
        <v>8547</v>
      </c>
      <c r="K5465" s="1" t="s">
        <v>536</v>
      </c>
      <c r="L5465" s="1" t="s">
        <v>8788</v>
      </c>
      <c r="M5465" s="1" t="s">
        <v>29476</v>
      </c>
    </row>
    <row r="5466">
      <c r="A5466" s="1" t="s">
        <v>29477</v>
      </c>
      <c r="B5466" s="1" t="s">
        <v>6</v>
      </c>
      <c r="C5466" s="1" t="s">
        <v>6163</v>
      </c>
      <c r="D5466" s="1"/>
      <c r="E5466" s="1" t="s">
        <v>29478</v>
      </c>
      <c r="F5466" s="1" t="s">
        <v>29479</v>
      </c>
      <c r="G5466" s="1" t="s">
        <v>8545</v>
      </c>
      <c r="H5466" s="1" t="s">
        <v>15511</v>
      </c>
      <c r="I5466" s="1">
        <v>2017.0</v>
      </c>
      <c r="J5466" s="1" t="s">
        <v>8547</v>
      </c>
      <c r="K5466" s="1" t="s">
        <v>869</v>
      </c>
      <c r="L5466" s="1" t="s">
        <v>9892</v>
      </c>
      <c r="M5466" s="1" t="s">
        <v>29480</v>
      </c>
    </row>
    <row r="5467">
      <c r="A5467" s="1" t="s">
        <v>29481</v>
      </c>
      <c r="B5467" s="1" t="s">
        <v>7</v>
      </c>
      <c r="C5467" s="1" t="s">
        <v>6164</v>
      </c>
      <c r="F5467" s="1" t="s">
        <v>29482</v>
      </c>
      <c r="G5467" s="1" t="s">
        <v>8990</v>
      </c>
      <c r="H5467" s="1" t="s">
        <v>9092</v>
      </c>
      <c r="I5467" s="1">
        <v>2019.0</v>
      </c>
      <c r="J5467" s="1" t="s">
        <v>8493</v>
      </c>
      <c r="K5467" s="1" t="s">
        <v>536</v>
      </c>
      <c r="L5467" s="1" t="s">
        <v>9098</v>
      </c>
      <c r="M5467" s="1" t="s">
        <v>29483</v>
      </c>
    </row>
    <row r="5468">
      <c r="A5468" s="1" t="s">
        <v>29484</v>
      </c>
      <c r="B5468" s="1" t="s">
        <v>6</v>
      </c>
      <c r="C5468" s="1" t="s">
        <v>6165</v>
      </c>
      <c r="F5468" s="1" t="s">
        <v>29485</v>
      </c>
      <c r="G5468" s="1" t="s">
        <v>9297</v>
      </c>
      <c r="H5468" s="1" t="s">
        <v>12656</v>
      </c>
      <c r="I5468" s="1">
        <v>2018.0</v>
      </c>
      <c r="J5468" s="1" t="s">
        <v>8547</v>
      </c>
      <c r="K5468" s="1" t="s">
        <v>805</v>
      </c>
      <c r="L5468" s="1" t="s">
        <v>18543</v>
      </c>
      <c r="M5468" s="1" t="s">
        <v>29486</v>
      </c>
    </row>
    <row r="5469">
      <c r="A5469" s="1" t="s">
        <v>29487</v>
      </c>
      <c r="B5469" s="1" t="s">
        <v>6</v>
      </c>
      <c r="C5469" s="1" t="s">
        <v>6166</v>
      </c>
      <c r="D5469" s="1"/>
      <c r="E5469" s="1" t="s">
        <v>29488</v>
      </c>
      <c r="F5469" s="1" t="s">
        <v>29489</v>
      </c>
      <c r="G5469" s="1" t="s">
        <v>8513</v>
      </c>
      <c r="H5469" s="1" t="s">
        <v>17328</v>
      </c>
      <c r="I5469" s="1">
        <v>2013.0</v>
      </c>
      <c r="J5469" s="1" t="s">
        <v>8613</v>
      </c>
      <c r="K5469" s="1" t="s">
        <v>996</v>
      </c>
      <c r="L5469" s="1" t="s">
        <v>8663</v>
      </c>
      <c r="M5469" s="1" t="s">
        <v>29490</v>
      </c>
    </row>
    <row r="5470">
      <c r="A5470" s="1" t="s">
        <v>29491</v>
      </c>
      <c r="B5470" s="1" t="s">
        <v>6</v>
      </c>
      <c r="C5470" s="1" t="s">
        <v>6167</v>
      </c>
      <c r="D5470" s="1"/>
      <c r="E5470" s="1" t="s">
        <v>29492</v>
      </c>
      <c r="F5470" s="1" t="s">
        <v>29489</v>
      </c>
      <c r="G5470" s="1" t="s">
        <v>8513</v>
      </c>
      <c r="H5470" s="1" t="s">
        <v>21866</v>
      </c>
      <c r="I5470" s="1">
        <v>2013.0</v>
      </c>
      <c r="J5470" s="1" t="s">
        <v>8613</v>
      </c>
      <c r="K5470" s="1" t="s">
        <v>996</v>
      </c>
      <c r="L5470" s="1" t="s">
        <v>8663</v>
      </c>
      <c r="M5470" s="1" t="s">
        <v>29493</v>
      </c>
    </row>
    <row r="5471">
      <c r="A5471" s="1" t="s">
        <v>29494</v>
      </c>
      <c r="B5471" s="1" t="s">
        <v>7</v>
      </c>
      <c r="C5471" s="1" t="s">
        <v>6168</v>
      </c>
      <c r="F5471" s="1" t="s">
        <v>29495</v>
      </c>
      <c r="G5471" s="1" t="s">
        <v>8611</v>
      </c>
      <c r="H5471" s="1" t="s">
        <v>8546</v>
      </c>
      <c r="I5471" s="1">
        <v>2016.0</v>
      </c>
      <c r="J5471" s="1" t="s">
        <v>8613</v>
      </c>
      <c r="K5471" s="1" t="s">
        <v>536</v>
      </c>
      <c r="L5471" s="1" t="s">
        <v>10112</v>
      </c>
      <c r="M5471" s="1" t="s">
        <v>29496</v>
      </c>
    </row>
    <row r="5472">
      <c r="A5472" s="1" t="s">
        <v>29497</v>
      </c>
      <c r="B5472" s="1" t="s">
        <v>6</v>
      </c>
      <c r="C5472" s="1" t="s">
        <v>6169</v>
      </c>
      <c r="D5472" s="1"/>
      <c r="E5472" s="1" t="s">
        <v>29498</v>
      </c>
      <c r="F5472" s="1" t="s">
        <v>29489</v>
      </c>
      <c r="G5472" s="1" t="s">
        <v>8513</v>
      </c>
      <c r="H5472" s="1" t="s">
        <v>21866</v>
      </c>
      <c r="I5472" s="1">
        <v>2013.0</v>
      </c>
      <c r="J5472" s="1" t="s">
        <v>8613</v>
      </c>
      <c r="K5472" s="1" t="s">
        <v>996</v>
      </c>
      <c r="L5472" s="1" t="s">
        <v>8663</v>
      </c>
      <c r="M5472" s="1" t="s">
        <v>29499</v>
      </c>
    </row>
    <row r="5473">
      <c r="A5473" s="1" t="s">
        <v>29500</v>
      </c>
      <c r="B5473" s="1" t="s">
        <v>6</v>
      </c>
      <c r="C5473" s="1" t="s">
        <v>6170</v>
      </c>
      <c r="D5473" s="1"/>
      <c r="E5473" s="1" t="s">
        <v>29488</v>
      </c>
      <c r="F5473" s="1" t="s">
        <v>29489</v>
      </c>
      <c r="G5473" s="1" t="s">
        <v>8611</v>
      </c>
      <c r="H5473" s="1" t="s">
        <v>21866</v>
      </c>
      <c r="I5473" s="1">
        <v>2014.0</v>
      </c>
      <c r="J5473" s="1" t="s">
        <v>8613</v>
      </c>
      <c r="K5473" s="1" t="s">
        <v>1107</v>
      </c>
      <c r="L5473" s="1" t="s">
        <v>8663</v>
      </c>
      <c r="M5473" s="1" t="s">
        <v>29501</v>
      </c>
    </row>
    <row r="5474">
      <c r="A5474" s="1" t="s">
        <v>29502</v>
      </c>
      <c r="B5474" s="1" t="s">
        <v>6</v>
      </c>
      <c r="C5474" s="1" t="s">
        <v>6171</v>
      </c>
      <c r="D5474" s="1"/>
      <c r="E5474" s="1" t="s">
        <v>29503</v>
      </c>
      <c r="F5474" s="1" t="s">
        <v>29489</v>
      </c>
      <c r="G5474" s="1" t="s">
        <v>8513</v>
      </c>
      <c r="H5474" s="1" t="s">
        <v>21866</v>
      </c>
      <c r="I5474" s="1">
        <v>2013.0</v>
      </c>
      <c r="J5474" s="1" t="s">
        <v>8613</v>
      </c>
      <c r="K5474" s="1" t="s">
        <v>996</v>
      </c>
      <c r="L5474" s="1" t="s">
        <v>8663</v>
      </c>
      <c r="M5474" s="1" t="s">
        <v>29504</v>
      </c>
    </row>
    <row r="5475">
      <c r="A5475" s="1" t="s">
        <v>29505</v>
      </c>
      <c r="B5475" s="1" t="s">
        <v>6</v>
      </c>
      <c r="C5475" s="1" t="s">
        <v>6172</v>
      </c>
      <c r="D5475" s="1"/>
      <c r="E5475" s="1" t="s">
        <v>29492</v>
      </c>
      <c r="F5475" s="1" t="s">
        <v>29489</v>
      </c>
      <c r="G5475" s="1" t="s">
        <v>8611</v>
      </c>
      <c r="H5475" s="1" t="s">
        <v>17328</v>
      </c>
      <c r="I5475" s="1">
        <v>2013.0</v>
      </c>
      <c r="J5475" s="1" t="s">
        <v>8547</v>
      </c>
      <c r="K5475" s="1" t="s">
        <v>1107</v>
      </c>
      <c r="L5475" s="1" t="s">
        <v>8646</v>
      </c>
      <c r="M5475" s="1" t="s">
        <v>29506</v>
      </c>
    </row>
    <row r="5476">
      <c r="A5476" s="1" t="s">
        <v>29507</v>
      </c>
      <c r="B5476" s="1" t="s">
        <v>6</v>
      </c>
      <c r="C5476" s="1" t="s">
        <v>6173</v>
      </c>
      <c r="D5476" s="1"/>
      <c r="E5476" s="1" t="s">
        <v>29498</v>
      </c>
      <c r="F5476" s="1" t="s">
        <v>29489</v>
      </c>
      <c r="G5476" s="1" t="s">
        <v>8513</v>
      </c>
      <c r="H5476" s="1" t="s">
        <v>17328</v>
      </c>
      <c r="I5476" s="1">
        <v>2014.0</v>
      </c>
      <c r="J5476" s="1" t="s">
        <v>8613</v>
      </c>
      <c r="K5476" s="1" t="s">
        <v>1107</v>
      </c>
      <c r="L5476" s="1" t="s">
        <v>8646</v>
      </c>
      <c r="M5476" s="1" t="s">
        <v>29508</v>
      </c>
    </row>
    <row r="5477">
      <c r="A5477" s="1" t="s">
        <v>29509</v>
      </c>
      <c r="B5477" s="1" t="s">
        <v>6</v>
      </c>
      <c r="C5477" s="1" t="s">
        <v>6174</v>
      </c>
      <c r="D5477" s="1"/>
      <c r="E5477" s="1" t="s">
        <v>29510</v>
      </c>
      <c r="G5477" s="1" t="s">
        <v>8513</v>
      </c>
      <c r="H5477" s="1" t="s">
        <v>19797</v>
      </c>
      <c r="I5477" s="1">
        <v>2020.0</v>
      </c>
      <c r="J5477" s="1" t="s">
        <v>8613</v>
      </c>
      <c r="K5477" s="1" t="s">
        <v>640</v>
      </c>
      <c r="L5477" s="1" t="s">
        <v>8646</v>
      </c>
      <c r="M5477" s="1" t="s">
        <v>29511</v>
      </c>
    </row>
    <row r="5478">
      <c r="A5478" s="1" t="s">
        <v>29512</v>
      </c>
      <c r="B5478" s="1" t="s">
        <v>6</v>
      </c>
      <c r="C5478" s="1" t="s">
        <v>6175</v>
      </c>
      <c r="D5478" s="1"/>
      <c r="E5478" s="1" t="s">
        <v>29503</v>
      </c>
      <c r="F5478" s="1" t="s">
        <v>29489</v>
      </c>
      <c r="G5478" s="1" t="s">
        <v>8611</v>
      </c>
      <c r="H5478" s="1" t="s">
        <v>21866</v>
      </c>
      <c r="I5478" s="1">
        <v>2013.0</v>
      </c>
      <c r="J5478" s="1" t="s">
        <v>8613</v>
      </c>
      <c r="K5478" s="1" t="s">
        <v>1107</v>
      </c>
      <c r="L5478" s="1" t="s">
        <v>8646</v>
      </c>
      <c r="M5478" s="1" t="s">
        <v>29513</v>
      </c>
    </row>
    <row r="5479">
      <c r="A5479" s="1" t="s">
        <v>29514</v>
      </c>
      <c r="B5479" s="1" t="s">
        <v>6</v>
      </c>
      <c r="C5479" s="1" t="s">
        <v>6176</v>
      </c>
      <c r="D5479" s="1"/>
      <c r="E5479" s="1" t="s">
        <v>29515</v>
      </c>
      <c r="F5479" s="1" t="s">
        <v>29489</v>
      </c>
      <c r="G5479" s="1" t="s">
        <v>8611</v>
      </c>
      <c r="H5479" s="1" t="s">
        <v>17328</v>
      </c>
      <c r="I5479" s="1">
        <v>2014.0</v>
      </c>
      <c r="J5479" s="1" t="s">
        <v>8613</v>
      </c>
      <c r="K5479" s="1" t="s">
        <v>1107</v>
      </c>
      <c r="L5479" s="1" t="s">
        <v>8663</v>
      </c>
      <c r="M5479" s="1" t="s">
        <v>29516</v>
      </c>
    </row>
    <row r="5480">
      <c r="A5480" s="1" t="s">
        <v>29517</v>
      </c>
      <c r="B5480" s="1" t="s">
        <v>6</v>
      </c>
      <c r="C5480" s="1" t="s">
        <v>6177</v>
      </c>
      <c r="D5480" s="1"/>
      <c r="E5480" s="1" t="s">
        <v>29518</v>
      </c>
      <c r="F5480" s="1" t="s">
        <v>29489</v>
      </c>
      <c r="G5480" s="1" t="s">
        <v>9304</v>
      </c>
      <c r="H5480" s="1" t="s">
        <v>17328</v>
      </c>
      <c r="I5480" s="1">
        <v>2014.0</v>
      </c>
      <c r="J5480" s="1" t="s">
        <v>8613</v>
      </c>
      <c r="K5480" s="1" t="s">
        <v>1107</v>
      </c>
      <c r="L5480" s="1" t="s">
        <v>8663</v>
      </c>
      <c r="M5480" s="1" t="s">
        <v>29519</v>
      </c>
    </row>
    <row r="5481">
      <c r="A5481" s="1" t="s">
        <v>29520</v>
      </c>
      <c r="B5481" s="1" t="s">
        <v>6</v>
      </c>
      <c r="C5481" s="1" t="s">
        <v>6178</v>
      </c>
      <c r="D5481" s="1"/>
      <c r="E5481" s="1" t="s">
        <v>13149</v>
      </c>
      <c r="F5481" s="1" t="s">
        <v>29521</v>
      </c>
      <c r="G5481" s="1" t="s">
        <v>8513</v>
      </c>
      <c r="H5481" s="1" t="s">
        <v>15161</v>
      </c>
      <c r="I5481" s="1">
        <v>2017.0</v>
      </c>
      <c r="J5481" s="1" t="s">
        <v>8507</v>
      </c>
      <c r="K5481" s="1" t="s">
        <v>673</v>
      </c>
      <c r="L5481" s="1" t="s">
        <v>8783</v>
      </c>
      <c r="M5481" s="1" t="s">
        <v>29522</v>
      </c>
    </row>
    <row r="5482">
      <c r="A5482" s="1" t="s">
        <v>29523</v>
      </c>
      <c r="B5482" s="1" t="s">
        <v>7</v>
      </c>
      <c r="C5482" s="1" t="s">
        <v>6179</v>
      </c>
      <c r="F5482" s="1" t="s">
        <v>29524</v>
      </c>
      <c r="H5482" s="1" t="s">
        <v>10930</v>
      </c>
      <c r="I5482" s="1">
        <v>2017.0</v>
      </c>
      <c r="J5482" s="1" t="s">
        <v>8547</v>
      </c>
      <c r="K5482" s="1" t="s">
        <v>536</v>
      </c>
      <c r="L5482" s="1" t="s">
        <v>8788</v>
      </c>
      <c r="M5482" s="1" t="s">
        <v>29525</v>
      </c>
    </row>
    <row r="5483">
      <c r="A5483" s="1" t="s">
        <v>29526</v>
      </c>
      <c r="B5483" s="1" t="s">
        <v>6</v>
      </c>
      <c r="C5483" s="1" t="s">
        <v>6180</v>
      </c>
      <c r="D5483" s="1"/>
      <c r="E5483" s="1" t="s">
        <v>29527</v>
      </c>
      <c r="F5483" s="1" t="s">
        <v>29528</v>
      </c>
      <c r="G5483" s="1" t="s">
        <v>8513</v>
      </c>
      <c r="H5483" s="1" t="s">
        <v>8569</v>
      </c>
      <c r="I5483" s="1">
        <v>2019.0</v>
      </c>
      <c r="J5483" s="1" t="s">
        <v>8493</v>
      </c>
      <c r="K5483" s="1" t="s">
        <v>561</v>
      </c>
      <c r="L5483" s="1" t="s">
        <v>11084</v>
      </c>
      <c r="M5483" s="1" t="s">
        <v>29529</v>
      </c>
    </row>
    <row r="5484">
      <c r="A5484" s="1" t="s">
        <v>29530</v>
      </c>
      <c r="B5484" s="1" t="s">
        <v>6</v>
      </c>
      <c r="C5484" s="1" t="s">
        <v>6181</v>
      </c>
      <c r="D5484" s="1"/>
      <c r="E5484" s="1" t="s">
        <v>29531</v>
      </c>
      <c r="F5484" s="1" t="s">
        <v>29532</v>
      </c>
      <c r="G5484" s="1" t="s">
        <v>8513</v>
      </c>
      <c r="H5484" s="1" t="s">
        <v>29533</v>
      </c>
      <c r="I5484" s="1">
        <v>2018.0</v>
      </c>
      <c r="J5484" s="1" t="s">
        <v>8547</v>
      </c>
      <c r="K5484" s="1" t="s">
        <v>700</v>
      </c>
      <c r="L5484" s="1" t="s">
        <v>8646</v>
      </c>
      <c r="M5484" s="1" t="s">
        <v>29534</v>
      </c>
    </row>
    <row r="5485">
      <c r="A5485" s="1" t="s">
        <v>29535</v>
      </c>
      <c r="B5485" s="1" t="s">
        <v>6</v>
      </c>
      <c r="C5485" s="1" t="s">
        <v>6182</v>
      </c>
      <c r="D5485" s="1"/>
      <c r="E5485" s="1" t="s">
        <v>29536</v>
      </c>
      <c r="F5485" s="1" t="s">
        <v>29537</v>
      </c>
      <c r="G5485" s="1" t="s">
        <v>8545</v>
      </c>
      <c r="H5485" s="1" t="s">
        <v>29538</v>
      </c>
      <c r="I5485" s="1">
        <v>2018.0</v>
      </c>
      <c r="J5485" s="1" t="s">
        <v>8547</v>
      </c>
      <c r="K5485" s="1" t="s">
        <v>705</v>
      </c>
      <c r="L5485" s="1" t="s">
        <v>10323</v>
      </c>
      <c r="M5485" s="1" t="s">
        <v>29539</v>
      </c>
    </row>
    <row r="5486">
      <c r="A5486" s="1" t="s">
        <v>29540</v>
      </c>
      <c r="B5486" s="1" t="s">
        <v>7</v>
      </c>
      <c r="C5486" s="1" t="s">
        <v>6183</v>
      </c>
      <c r="F5486" s="1" t="s">
        <v>29541</v>
      </c>
      <c r="G5486" s="1" t="s">
        <v>8513</v>
      </c>
      <c r="H5486" s="1" t="s">
        <v>17827</v>
      </c>
      <c r="I5486" s="1">
        <v>2019.0</v>
      </c>
      <c r="J5486" s="1" t="s">
        <v>8493</v>
      </c>
      <c r="K5486" s="1" t="s">
        <v>536</v>
      </c>
      <c r="L5486" s="1" t="s">
        <v>18997</v>
      </c>
      <c r="M5486" s="1" t="s">
        <v>29542</v>
      </c>
    </row>
    <row r="5487">
      <c r="A5487" s="1" t="s">
        <v>29543</v>
      </c>
      <c r="B5487" s="1" t="s">
        <v>7</v>
      </c>
      <c r="C5487" s="1" t="s">
        <v>6184</v>
      </c>
      <c r="F5487" s="1" t="s">
        <v>29544</v>
      </c>
      <c r="G5487" s="1" t="s">
        <v>8545</v>
      </c>
      <c r="H5487" s="1" t="s">
        <v>9762</v>
      </c>
      <c r="I5487" s="1">
        <v>2018.0</v>
      </c>
      <c r="J5487" s="1" t="s">
        <v>8547</v>
      </c>
      <c r="K5487" s="1" t="s">
        <v>536</v>
      </c>
      <c r="L5487" s="1" t="s">
        <v>11074</v>
      </c>
      <c r="M5487" s="1" t="s">
        <v>29545</v>
      </c>
    </row>
    <row r="5488">
      <c r="A5488" s="1" t="s">
        <v>29546</v>
      </c>
      <c r="B5488" s="1" t="s">
        <v>7</v>
      </c>
      <c r="C5488" s="1" t="s">
        <v>6185</v>
      </c>
      <c r="F5488" s="1" t="s">
        <v>29547</v>
      </c>
      <c r="G5488" s="1" t="s">
        <v>9265</v>
      </c>
      <c r="H5488" s="1" t="s">
        <v>12504</v>
      </c>
      <c r="I5488" s="1">
        <v>2020.0</v>
      </c>
      <c r="J5488" s="1" t="s">
        <v>8613</v>
      </c>
      <c r="K5488" s="1" t="s">
        <v>536</v>
      </c>
      <c r="L5488" s="1" t="s">
        <v>9826</v>
      </c>
      <c r="M5488" s="1" t="s">
        <v>29548</v>
      </c>
    </row>
    <row r="5489">
      <c r="A5489" s="1" t="s">
        <v>29549</v>
      </c>
      <c r="B5489" s="1" t="s">
        <v>7</v>
      </c>
      <c r="C5489" s="1" t="s">
        <v>6186</v>
      </c>
      <c r="F5489" s="1" t="s">
        <v>29550</v>
      </c>
      <c r="G5489" s="1" t="s">
        <v>8513</v>
      </c>
      <c r="H5489" s="1" t="s">
        <v>9512</v>
      </c>
      <c r="I5489" s="1">
        <v>2020.0</v>
      </c>
      <c r="J5489" s="1" t="s">
        <v>8493</v>
      </c>
      <c r="K5489" s="1" t="s">
        <v>536</v>
      </c>
      <c r="L5489" s="1" t="s">
        <v>9826</v>
      </c>
      <c r="M5489" s="1" t="s">
        <v>29551</v>
      </c>
    </row>
    <row r="5490">
      <c r="A5490" s="1" t="s">
        <v>29552</v>
      </c>
      <c r="B5490" s="1" t="s">
        <v>6</v>
      </c>
      <c r="C5490" s="1" t="s">
        <v>6187</v>
      </c>
      <c r="D5490" s="1"/>
      <c r="E5490" s="1" t="s">
        <v>24734</v>
      </c>
      <c r="F5490" s="1" t="s">
        <v>29553</v>
      </c>
      <c r="G5490" s="1" t="s">
        <v>8513</v>
      </c>
      <c r="H5490" s="1" t="s">
        <v>9097</v>
      </c>
      <c r="I5490" s="1">
        <v>2015.0</v>
      </c>
      <c r="J5490" s="1" t="s">
        <v>8515</v>
      </c>
      <c r="K5490" s="1" t="s">
        <v>567</v>
      </c>
      <c r="L5490" s="1" t="s">
        <v>22195</v>
      </c>
      <c r="M5490" s="1" t="s">
        <v>29554</v>
      </c>
    </row>
    <row r="5491">
      <c r="A5491" s="1" t="s">
        <v>29555</v>
      </c>
      <c r="B5491" s="1" t="s">
        <v>7</v>
      </c>
      <c r="C5491" s="1" t="s">
        <v>6188</v>
      </c>
      <c r="H5491" s="1" t="s">
        <v>12346</v>
      </c>
      <c r="I5491" s="1">
        <v>2020.0</v>
      </c>
      <c r="J5491" s="1" t="s">
        <v>8493</v>
      </c>
      <c r="K5491" s="1" t="s">
        <v>628</v>
      </c>
      <c r="L5491" s="1" t="s">
        <v>8650</v>
      </c>
      <c r="M5491" s="1" t="s">
        <v>29556</v>
      </c>
    </row>
    <row r="5492">
      <c r="A5492" s="1" t="s">
        <v>29557</v>
      </c>
      <c r="B5492" s="1" t="s">
        <v>6</v>
      </c>
      <c r="C5492" s="1" t="s">
        <v>6189</v>
      </c>
      <c r="D5492" s="1"/>
      <c r="E5492" s="1" t="s">
        <v>29558</v>
      </c>
      <c r="F5492" s="1" t="s">
        <v>29559</v>
      </c>
      <c r="G5492" s="1" t="s">
        <v>8499</v>
      </c>
      <c r="H5492" s="1" t="s">
        <v>12649</v>
      </c>
      <c r="I5492" s="1">
        <v>2015.0</v>
      </c>
      <c r="J5492" s="1" t="s">
        <v>8493</v>
      </c>
      <c r="K5492" s="1" t="s">
        <v>561</v>
      </c>
      <c r="L5492" s="1" t="s">
        <v>8501</v>
      </c>
      <c r="M5492" s="1" t="s">
        <v>29560</v>
      </c>
    </row>
    <row r="5493">
      <c r="A5493" s="1" t="s">
        <v>29561</v>
      </c>
      <c r="B5493" s="1" t="s">
        <v>6</v>
      </c>
      <c r="C5493" s="1" t="s">
        <v>6190</v>
      </c>
      <c r="D5493" s="1"/>
      <c r="E5493" s="1" t="s">
        <v>8738</v>
      </c>
      <c r="F5493" s="1" t="s">
        <v>29562</v>
      </c>
      <c r="G5493" s="1" t="s">
        <v>8527</v>
      </c>
      <c r="H5493" s="1" t="s">
        <v>8729</v>
      </c>
      <c r="I5493" s="1">
        <v>2012.0</v>
      </c>
      <c r="J5493" s="1" t="s">
        <v>8547</v>
      </c>
      <c r="K5493" s="1" t="s">
        <v>582</v>
      </c>
      <c r="L5493" s="1" t="s">
        <v>8724</v>
      </c>
      <c r="M5493" s="1" t="s">
        <v>29563</v>
      </c>
    </row>
    <row r="5494">
      <c r="A5494" s="1" t="s">
        <v>29564</v>
      </c>
      <c r="B5494" s="1" t="s">
        <v>6</v>
      </c>
      <c r="C5494" s="1" t="s">
        <v>6191</v>
      </c>
      <c r="D5494" s="1"/>
      <c r="E5494" s="1" t="s">
        <v>10825</v>
      </c>
      <c r="F5494" s="1" t="s">
        <v>29565</v>
      </c>
      <c r="G5494" s="1" t="s">
        <v>22722</v>
      </c>
      <c r="H5494" s="1" t="s">
        <v>9060</v>
      </c>
      <c r="I5494" s="1">
        <v>2010.0</v>
      </c>
      <c r="J5494" s="1" t="s">
        <v>8515</v>
      </c>
      <c r="K5494" s="1" t="s">
        <v>599</v>
      </c>
      <c r="L5494" s="1" t="s">
        <v>8577</v>
      </c>
      <c r="M5494" s="1" t="s">
        <v>29566</v>
      </c>
    </row>
    <row r="5495">
      <c r="A5495" s="1" t="s">
        <v>29567</v>
      </c>
      <c r="B5495" s="1" t="s">
        <v>7</v>
      </c>
      <c r="C5495" s="1" t="s">
        <v>6192</v>
      </c>
      <c r="F5495" s="1" t="s">
        <v>29568</v>
      </c>
      <c r="G5495" s="1" t="s">
        <v>8513</v>
      </c>
      <c r="H5495" s="1" t="s">
        <v>8500</v>
      </c>
      <c r="I5495" s="1">
        <v>2018.0</v>
      </c>
      <c r="J5495" s="1" t="s">
        <v>8493</v>
      </c>
      <c r="K5495" s="1" t="s">
        <v>571</v>
      </c>
      <c r="L5495" s="1" t="s">
        <v>8847</v>
      </c>
      <c r="M5495" s="1" t="s">
        <v>29569</v>
      </c>
    </row>
    <row r="5496">
      <c r="A5496" s="1" t="s">
        <v>29570</v>
      </c>
      <c r="B5496" s="1" t="s">
        <v>7</v>
      </c>
      <c r="C5496" s="1" t="s">
        <v>6193</v>
      </c>
      <c r="F5496" s="1" t="s">
        <v>29571</v>
      </c>
      <c r="G5496" s="1" t="s">
        <v>8672</v>
      </c>
      <c r="H5496" s="1" t="s">
        <v>22177</v>
      </c>
      <c r="I5496" s="1">
        <v>2016.0</v>
      </c>
      <c r="J5496" s="1" t="s">
        <v>8493</v>
      </c>
      <c r="K5496" s="1" t="s">
        <v>536</v>
      </c>
      <c r="L5496" s="1" t="s">
        <v>8668</v>
      </c>
      <c r="M5496" s="1" t="s">
        <v>29572</v>
      </c>
    </row>
    <row r="5497">
      <c r="A5497" s="1" t="s">
        <v>29573</v>
      </c>
      <c r="B5497" s="1" t="s">
        <v>6</v>
      </c>
      <c r="C5497" s="1" t="s">
        <v>6194</v>
      </c>
      <c r="D5497" s="1"/>
      <c r="E5497" s="1" t="s">
        <v>29574</v>
      </c>
      <c r="F5497" s="1" t="s">
        <v>29575</v>
      </c>
      <c r="G5497" s="1" t="s">
        <v>29576</v>
      </c>
      <c r="H5497" s="1" t="s">
        <v>8552</v>
      </c>
      <c r="I5497" s="1">
        <v>2015.0</v>
      </c>
      <c r="J5497" s="1" t="s">
        <v>8493</v>
      </c>
      <c r="K5497" s="1" t="s">
        <v>610</v>
      </c>
      <c r="L5497" s="1" t="s">
        <v>8709</v>
      </c>
      <c r="M5497" s="1" t="s">
        <v>29577</v>
      </c>
    </row>
    <row r="5498">
      <c r="A5498" s="1" t="s">
        <v>29578</v>
      </c>
      <c r="B5498" s="1" t="s">
        <v>6</v>
      </c>
      <c r="C5498" s="1" t="s">
        <v>6195</v>
      </c>
      <c r="D5498" s="1"/>
      <c r="E5498" s="1" t="s">
        <v>29579</v>
      </c>
      <c r="F5498" s="1" t="s">
        <v>29580</v>
      </c>
      <c r="G5498" s="1" t="s">
        <v>8513</v>
      </c>
      <c r="H5498" s="1" t="s">
        <v>13568</v>
      </c>
      <c r="I5498" s="1">
        <v>2016.0</v>
      </c>
      <c r="J5498" s="1" t="s">
        <v>8515</v>
      </c>
      <c r="K5498" s="1" t="s">
        <v>563</v>
      </c>
      <c r="L5498" s="1" t="s">
        <v>8559</v>
      </c>
      <c r="M5498" s="1" t="s">
        <v>29581</v>
      </c>
    </row>
    <row r="5499">
      <c r="A5499" s="1" t="s">
        <v>29582</v>
      </c>
      <c r="B5499" s="1" t="s">
        <v>6</v>
      </c>
      <c r="C5499" s="1" t="s">
        <v>6196</v>
      </c>
      <c r="D5499" s="1"/>
      <c r="E5499" s="1" t="s">
        <v>29583</v>
      </c>
      <c r="F5499" s="1" t="s">
        <v>29584</v>
      </c>
      <c r="G5499" s="1" t="s">
        <v>29585</v>
      </c>
      <c r="H5499" s="1" t="s">
        <v>25705</v>
      </c>
      <c r="I5499" s="1">
        <v>2017.0</v>
      </c>
      <c r="J5499" s="1" t="s">
        <v>8493</v>
      </c>
      <c r="K5499" s="1" t="s">
        <v>1011</v>
      </c>
      <c r="L5499" s="1" t="s">
        <v>8620</v>
      </c>
      <c r="M5499" s="1" t="s">
        <v>29586</v>
      </c>
    </row>
    <row r="5500">
      <c r="A5500" s="1" t="s">
        <v>29587</v>
      </c>
      <c r="B5500" s="1" t="s">
        <v>6</v>
      </c>
      <c r="C5500" s="1" t="s">
        <v>6197</v>
      </c>
      <c r="D5500" s="1"/>
      <c r="E5500" s="1" t="s">
        <v>29588</v>
      </c>
      <c r="F5500" s="1" t="s">
        <v>29589</v>
      </c>
      <c r="G5500" s="1" t="s">
        <v>8513</v>
      </c>
      <c r="H5500" s="1" t="s">
        <v>8667</v>
      </c>
      <c r="I5500" s="1">
        <v>2020.0</v>
      </c>
      <c r="J5500" s="1" t="s">
        <v>8507</v>
      </c>
      <c r="K5500" s="1" t="s">
        <v>540</v>
      </c>
      <c r="L5500" s="1" t="s">
        <v>8948</v>
      </c>
      <c r="M5500" s="1" t="s">
        <v>29590</v>
      </c>
    </row>
    <row r="5501">
      <c r="A5501" s="1" t="s">
        <v>29591</v>
      </c>
      <c r="B5501" s="1" t="s">
        <v>7</v>
      </c>
      <c r="C5501" s="1" t="s">
        <v>6198</v>
      </c>
      <c r="F5501" s="1" t="s">
        <v>22052</v>
      </c>
      <c r="G5501" s="1" t="s">
        <v>8611</v>
      </c>
      <c r="H5501" s="1" t="s">
        <v>8589</v>
      </c>
      <c r="I5501" s="1">
        <v>2018.0</v>
      </c>
      <c r="J5501" s="1" t="s">
        <v>8547</v>
      </c>
      <c r="K5501" s="1" t="s">
        <v>536</v>
      </c>
      <c r="L5501" s="1" t="s">
        <v>14017</v>
      </c>
      <c r="M5501" s="1" t="s">
        <v>29592</v>
      </c>
    </row>
    <row r="5502">
      <c r="A5502" s="1" t="s">
        <v>29593</v>
      </c>
      <c r="B5502" s="1" t="s">
        <v>6</v>
      </c>
      <c r="C5502" s="1" t="s">
        <v>6199</v>
      </c>
      <c r="D5502" s="1"/>
      <c r="E5502" s="1" t="s">
        <v>14096</v>
      </c>
      <c r="F5502" s="1" t="s">
        <v>29594</v>
      </c>
      <c r="G5502" s="1" t="s">
        <v>8545</v>
      </c>
      <c r="H5502" s="1" t="s">
        <v>8744</v>
      </c>
      <c r="I5502" s="1">
        <v>2020.0</v>
      </c>
      <c r="J5502" s="1" t="s">
        <v>8493</v>
      </c>
      <c r="K5502" s="1" t="s">
        <v>879</v>
      </c>
      <c r="L5502" s="1" t="s">
        <v>8709</v>
      </c>
      <c r="M5502" s="1" t="s">
        <v>29595</v>
      </c>
    </row>
    <row r="5503">
      <c r="A5503" s="1" t="s">
        <v>29596</v>
      </c>
      <c r="B5503" s="1" t="s">
        <v>6</v>
      </c>
      <c r="C5503" s="1" t="s">
        <v>6200</v>
      </c>
      <c r="D5503" s="1"/>
      <c r="E5503" s="1" t="s">
        <v>29597</v>
      </c>
      <c r="F5503" s="1" t="s">
        <v>29598</v>
      </c>
      <c r="G5503" s="1" t="s">
        <v>10478</v>
      </c>
      <c r="H5503" s="1" t="s">
        <v>18355</v>
      </c>
      <c r="I5503" s="1">
        <v>2020.0</v>
      </c>
      <c r="J5503" s="1" t="s">
        <v>8493</v>
      </c>
      <c r="K5503" s="1" t="s">
        <v>805</v>
      </c>
      <c r="L5503" s="1" t="s">
        <v>8772</v>
      </c>
      <c r="M5503" s="1" t="s">
        <v>29599</v>
      </c>
    </row>
    <row r="5504">
      <c r="A5504" s="1" t="s">
        <v>29600</v>
      </c>
      <c r="B5504" s="1" t="s">
        <v>7</v>
      </c>
      <c r="C5504" s="1" t="s">
        <v>6201</v>
      </c>
      <c r="F5504" s="1" t="s">
        <v>29601</v>
      </c>
      <c r="G5504" s="1" t="s">
        <v>29602</v>
      </c>
      <c r="H5504" s="1" t="s">
        <v>9244</v>
      </c>
      <c r="I5504" s="1">
        <v>2015.0</v>
      </c>
      <c r="J5504" s="1" t="s">
        <v>8547</v>
      </c>
      <c r="K5504" s="1" t="s">
        <v>536</v>
      </c>
      <c r="L5504" s="1" t="s">
        <v>9779</v>
      </c>
      <c r="M5504" s="1" t="s">
        <v>29603</v>
      </c>
    </row>
    <row r="5505">
      <c r="A5505" s="1" t="s">
        <v>29604</v>
      </c>
      <c r="B5505" s="1" t="s">
        <v>6</v>
      </c>
      <c r="C5505" s="1" t="s">
        <v>6202</v>
      </c>
      <c r="D5505" s="1"/>
      <c r="E5505" s="1" t="s">
        <v>29605</v>
      </c>
      <c r="F5505" s="1" t="s">
        <v>29606</v>
      </c>
      <c r="G5505" s="1" t="s">
        <v>8513</v>
      </c>
      <c r="H5505" s="1" t="s">
        <v>14501</v>
      </c>
      <c r="I5505" s="1">
        <v>2018.0</v>
      </c>
      <c r="J5505" s="1" t="s">
        <v>8493</v>
      </c>
      <c r="K5505" s="1" t="s">
        <v>599</v>
      </c>
      <c r="L5505" s="1" t="s">
        <v>8697</v>
      </c>
      <c r="M5505" s="1" t="s">
        <v>29607</v>
      </c>
    </row>
    <row r="5506">
      <c r="A5506" s="1" t="s">
        <v>29608</v>
      </c>
      <c r="B5506" s="1" t="s">
        <v>6</v>
      </c>
      <c r="C5506" s="1" t="s">
        <v>6203</v>
      </c>
      <c r="D5506" s="1"/>
      <c r="E5506" s="1" t="s">
        <v>29609</v>
      </c>
      <c r="F5506" s="1" t="s">
        <v>29610</v>
      </c>
      <c r="G5506" s="1" t="s">
        <v>9530</v>
      </c>
      <c r="H5506" s="1" t="s">
        <v>8961</v>
      </c>
      <c r="I5506" s="1">
        <v>2008.0</v>
      </c>
      <c r="J5506" s="1" t="s">
        <v>8493</v>
      </c>
      <c r="K5506" s="1" t="s">
        <v>700</v>
      </c>
      <c r="L5506" s="1" t="s">
        <v>8501</v>
      </c>
      <c r="M5506" s="1" t="s">
        <v>29611</v>
      </c>
    </row>
    <row r="5507">
      <c r="A5507" s="1" t="s">
        <v>29612</v>
      </c>
      <c r="B5507" s="1" t="s">
        <v>6</v>
      </c>
      <c r="C5507" s="1" t="s">
        <v>6204</v>
      </c>
      <c r="D5507" s="1"/>
      <c r="E5507" s="1" t="s">
        <v>28729</v>
      </c>
      <c r="F5507" s="1" t="s">
        <v>29613</v>
      </c>
      <c r="G5507" s="1" t="s">
        <v>8513</v>
      </c>
      <c r="H5507" s="1" t="s">
        <v>10272</v>
      </c>
      <c r="I5507" s="1">
        <v>2011.0</v>
      </c>
      <c r="J5507" s="1" t="s">
        <v>8507</v>
      </c>
      <c r="K5507" s="1" t="s">
        <v>750</v>
      </c>
      <c r="L5507" s="1" t="s">
        <v>8783</v>
      </c>
      <c r="M5507" s="1" t="s">
        <v>29614</v>
      </c>
    </row>
    <row r="5508">
      <c r="A5508" s="1" t="s">
        <v>29615</v>
      </c>
      <c r="B5508" s="1" t="s">
        <v>6</v>
      </c>
      <c r="C5508" s="1" t="s">
        <v>6205</v>
      </c>
      <c r="D5508" s="1"/>
      <c r="E5508" s="1" t="s">
        <v>25871</v>
      </c>
      <c r="F5508" s="1" t="s">
        <v>29616</v>
      </c>
      <c r="G5508" s="1" t="s">
        <v>8513</v>
      </c>
      <c r="H5508" s="1" t="s">
        <v>23550</v>
      </c>
      <c r="I5508" s="1">
        <v>2019.0</v>
      </c>
      <c r="J5508" s="1" t="s">
        <v>8493</v>
      </c>
      <c r="K5508" s="1" t="s">
        <v>1122</v>
      </c>
      <c r="L5508" s="1" t="s">
        <v>9641</v>
      </c>
      <c r="M5508" s="1" t="s">
        <v>29617</v>
      </c>
    </row>
    <row r="5509">
      <c r="A5509" s="1" t="s">
        <v>29618</v>
      </c>
      <c r="B5509" s="1" t="s">
        <v>6</v>
      </c>
      <c r="C5509" s="1" t="s">
        <v>6206</v>
      </c>
      <c r="D5509" s="1"/>
      <c r="E5509" s="1" t="s">
        <v>12369</v>
      </c>
      <c r="F5509" s="1" t="s">
        <v>29619</v>
      </c>
      <c r="G5509" s="1" t="s">
        <v>8513</v>
      </c>
      <c r="H5509" s="1" t="s">
        <v>9162</v>
      </c>
      <c r="I5509" s="1">
        <v>2018.0</v>
      </c>
      <c r="J5509" s="1" t="s">
        <v>8493</v>
      </c>
      <c r="K5509" s="1" t="s">
        <v>666</v>
      </c>
      <c r="L5509" s="1" t="s">
        <v>9641</v>
      </c>
      <c r="M5509" s="1" t="s">
        <v>29620</v>
      </c>
    </row>
    <row r="5510">
      <c r="A5510" s="1" t="s">
        <v>29621</v>
      </c>
      <c r="B5510" s="1" t="s">
        <v>6</v>
      </c>
      <c r="C5510" s="1" t="s">
        <v>6207</v>
      </c>
      <c r="D5510" s="1"/>
      <c r="E5510" s="1" t="s">
        <v>29622</v>
      </c>
      <c r="F5510" s="1" t="s">
        <v>29623</v>
      </c>
      <c r="G5510" s="1" t="s">
        <v>8545</v>
      </c>
      <c r="H5510" s="1" t="s">
        <v>10212</v>
      </c>
      <c r="I5510" s="1">
        <v>2020.0</v>
      </c>
      <c r="J5510" s="1" t="s">
        <v>8493</v>
      </c>
      <c r="K5510" s="1" t="s">
        <v>546</v>
      </c>
      <c r="L5510" s="1" t="s">
        <v>8620</v>
      </c>
      <c r="M5510" s="1" t="s">
        <v>29624</v>
      </c>
    </row>
    <row r="5511">
      <c r="A5511" s="1" t="s">
        <v>29625</v>
      </c>
      <c r="B5511" s="1" t="s">
        <v>6</v>
      </c>
      <c r="C5511" s="1" t="s">
        <v>6208</v>
      </c>
      <c r="D5511" s="1"/>
      <c r="E5511" s="1" t="s">
        <v>29626</v>
      </c>
      <c r="F5511" s="1" t="s">
        <v>29627</v>
      </c>
      <c r="G5511" s="1" t="s">
        <v>8545</v>
      </c>
      <c r="H5511" s="1" t="s">
        <v>9793</v>
      </c>
      <c r="I5511" s="1">
        <v>2013.0</v>
      </c>
      <c r="J5511" s="1" t="s">
        <v>8547</v>
      </c>
      <c r="K5511" s="1" t="s">
        <v>534</v>
      </c>
      <c r="L5511" s="1" t="s">
        <v>9215</v>
      </c>
      <c r="M5511" s="1" t="s">
        <v>29628</v>
      </c>
    </row>
    <row r="5512">
      <c r="A5512" s="1" t="s">
        <v>29629</v>
      </c>
      <c r="B5512" s="1" t="s">
        <v>6</v>
      </c>
      <c r="C5512" s="1" t="s">
        <v>6209</v>
      </c>
      <c r="G5512" s="1" t="s">
        <v>8545</v>
      </c>
      <c r="H5512" s="1" t="s">
        <v>10510</v>
      </c>
      <c r="I5512" s="1">
        <v>2019.0</v>
      </c>
      <c r="J5512" s="1" t="s">
        <v>8493</v>
      </c>
      <c r="K5512" s="1" t="s">
        <v>761</v>
      </c>
      <c r="L5512" s="1" t="s">
        <v>8681</v>
      </c>
      <c r="M5512" s="1" t="s">
        <v>9200</v>
      </c>
    </row>
    <row r="5513">
      <c r="A5513" s="1" t="s">
        <v>29630</v>
      </c>
      <c r="B5513" s="1" t="s">
        <v>6</v>
      </c>
      <c r="C5513" s="1" t="s">
        <v>6210</v>
      </c>
      <c r="H5513" s="1" t="s">
        <v>10510</v>
      </c>
      <c r="I5513" s="1">
        <v>2019.0</v>
      </c>
      <c r="J5513" s="1" t="s">
        <v>8547</v>
      </c>
      <c r="K5513" s="1" t="s">
        <v>685</v>
      </c>
      <c r="L5513" s="1" t="s">
        <v>8681</v>
      </c>
      <c r="M5513" s="1" t="s">
        <v>9200</v>
      </c>
    </row>
    <row r="5514">
      <c r="A5514" s="1" t="s">
        <v>29631</v>
      </c>
      <c r="B5514" s="1" t="s">
        <v>6</v>
      </c>
      <c r="C5514" s="1" t="s">
        <v>6211</v>
      </c>
      <c r="D5514" s="1"/>
      <c r="E5514" s="1" t="s">
        <v>29632</v>
      </c>
      <c r="F5514" s="1" t="s">
        <v>29633</v>
      </c>
      <c r="H5514" s="1" t="s">
        <v>9173</v>
      </c>
      <c r="I5514" s="1">
        <v>2018.0</v>
      </c>
      <c r="J5514" s="1" t="s">
        <v>8547</v>
      </c>
      <c r="K5514" s="1" t="s">
        <v>602</v>
      </c>
      <c r="L5514" s="1" t="s">
        <v>8681</v>
      </c>
      <c r="M5514" s="1" t="s">
        <v>29634</v>
      </c>
    </row>
    <row r="5515">
      <c r="A5515" s="1" t="s">
        <v>29635</v>
      </c>
      <c r="B5515" s="1" t="s">
        <v>7</v>
      </c>
      <c r="C5515" s="1" t="s">
        <v>6212</v>
      </c>
      <c r="F5515" s="1" t="s">
        <v>29636</v>
      </c>
      <c r="G5515" s="1" t="s">
        <v>8777</v>
      </c>
      <c r="H5515" s="1" t="s">
        <v>9646</v>
      </c>
      <c r="I5515" s="1">
        <v>2017.0</v>
      </c>
      <c r="J5515" s="1" t="s">
        <v>8807</v>
      </c>
      <c r="K5515" s="1" t="s">
        <v>536</v>
      </c>
      <c r="L5515" s="1" t="s">
        <v>9093</v>
      </c>
      <c r="M5515" s="1" t="s">
        <v>29637</v>
      </c>
    </row>
    <row r="5516">
      <c r="A5516" s="1" t="s">
        <v>29638</v>
      </c>
      <c r="B5516" s="1" t="s">
        <v>6</v>
      </c>
      <c r="C5516" s="1" t="s">
        <v>6213</v>
      </c>
      <c r="D5516" s="1"/>
      <c r="E5516" s="1" t="s">
        <v>29639</v>
      </c>
      <c r="F5516" s="1" t="s">
        <v>29640</v>
      </c>
      <c r="G5516" s="1" t="s">
        <v>8513</v>
      </c>
      <c r="H5516" s="1" t="s">
        <v>21047</v>
      </c>
      <c r="I5516" s="1">
        <v>2018.0</v>
      </c>
      <c r="J5516" s="1" t="s">
        <v>8515</v>
      </c>
      <c r="K5516" s="1" t="s">
        <v>645</v>
      </c>
      <c r="L5516" s="1" t="s">
        <v>9836</v>
      </c>
      <c r="M5516" s="1" t="s">
        <v>29641</v>
      </c>
    </row>
    <row r="5517">
      <c r="A5517" s="1" t="s">
        <v>29642</v>
      </c>
      <c r="B5517" s="1" t="s">
        <v>6</v>
      </c>
      <c r="C5517" s="1" t="s">
        <v>6214</v>
      </c>
      <c r="D5517" s="1"/>
      <c r="E5517" s="1" t="s">
        <v>27436</v>
      </c>
      <c r="F5517" s="1" t="s">
        <v>29643</v>
      </c>
      <c r="G5517" s="1" t="s">
        <v>8513</v>
      </c>
      <c r="H5517" s="1" t="s">
        <v>8961</v>
      </c>
      <c r="I5517" s="1">
        <v>2008.0</v>
      </c>
      <c r="J5517" s="1" t="s">
        <v>8515</v>
      </c>
      <c r="K5517" s="1" t="s">
        <v>534</v>
      </c>
      <c r="L5517" s="1" t="s">
        <v>8759</v>
      </c>
      <c r="M5517" s="1" t="s">
        <v>29644</v>
      </c>
    </row>
    <row r="5518">
      <c r="A5518" s="1" t="s">
        <v>29645</v>
      </c>
      <c r="B5518" s="1" t="s">
        <v>7</v>
      </c>
      <c r="C5518" s="1" t="s">
        <v>6215</v>
      </c>
      <c r="F5518" s="1" t="s">
        <v>29646</v>
      </c>
      <c r="G5518" s="1" t="s">
        <v>8513</v>
      </c>
      <c r="H5518" s="1" t="s">
        <v>12379</v>
      </c>
      <c r="I5518" s="1">
        <v>2018.0</v>
      </c>
      <c r="J5518" s="1" t="s">
        <v>8493</v>
      </c>
      <c r="K5518" s="1" t="s">
        <v>536</v>
      </c>
      <c r="L5518" s="1" t="s">
        <v>10723</v>
      </c>
      <c r="M5518" s="1" t="s">
        <v>29647</v>
      </c>
    </row>
    <row r="5519">
      <c r="A5519" s="1" t="s">
        <v>29648</v>
      </c>
      <c r="B5519" s="1" t="s">
        <v>6</v>
      </c>
      <c r="C5519" s="1" t="s">
        <v>6216</v>
      </c>
      <c r="D5519" s="1"/>
      <c r="E5519" s="1" t="s">
        <v>9649</v>
      </c>
      <c r="F5519" s="1" t="s">
        <v>29649</v>
      </c>
      <c r="G5519" s="1" t="s">
        <v>9545</v>
      </c>
      <c r="H5519" s="1" t="s">
        <v>8830</v>
      </c>
      <c r="I5519" s="1">
        <v>2017.0</v>
      </c>
      <c r="J5519" s="1" t="s">
        <v>8493</v>
      </c>
      <c r="K5519" s="1" t="s">
        <v>565</v>
      </c>
      <c r="L5519" s="1" t="s">
        <v>8709</v>
      </c>
      <c r="M5519" s="1" t="s">
        <v>29650</v>
      </c>
    </row>
    <row r="5520">
      <c r="A5520" s="1" t="s">
        <v>29651</v>
      </c>
      <c r="B5520" s="1" t="s">
        <v>6</v>
      </c>
      <c r="C5520" s="1" t="s">
        <v>6217</v>
      </c>
      <c r="D5520" s="1"/>
      <c r="E5520" s="1" t="s">
        <v>29652</v>
      </c>
      <c r="F5520" s="1" t="s">
        <v>29653</v>
      </c>
      <c r="G5520" s="1" t="s">
        <v>8722</v>
      </c>
      <c r="H5520" s="1" t="s">
        <v>8771</v>
      </c>
      <c r="I5520" s="1">
        <v>2019.0</v>
      </c>
      <c r="J5520" s="1" t="s">
        <v>8493</v>
      </c>
      <c r="K5520" s="1" t="s">
        <v>569</v>
      </c>
      <c r="L5520" s="1" t="s">
        <v>8709</v>
      </c>
      <c r="M5520" s="1" t="s">
        <v>29654</v>
      </c>
    </row>
    <row r="5521">
      <c r="A5521" s="1" t="s">
        <v>29655</v>
      </c>
      <c r="B5521" s="1" t="s">
        <v>6</v>
      </c>
      <c r="C5521" s="1" t="s">
        <v>6218</v>
      </c>
      <c r="D5521" s="1"/>
      <c r="E5521" s="1" t="s">
        <v>29656</v>
      </c>
      <c r="F5521" s="1" t="s">
        <v>29657</v>
      </c>
      <c r="G5521" s="1" t="s">
        <v>29658</v>
      </c>
      <c r="H5521" s="1" t="s">
        <v>22842</v>
      </c>
      <c r="I5521" s="1">
        <v>2014.0</v>
      </c>
      <c r="J5521" s="1" t="s">
        <v>8515</v>
      </c>
      <c r="K5521" s="1" t="s">
        <v>582</v>
      </c>
      <c r="L5521" s="1" t="s">
        <v>8750</v>
      </c>
      <c r="M5521" s="1" t="s">
        <v>29659</v>
      </c>
    </row>
    <row r="5522">
      <c r="A5522" s="1" t="s">
        <v>29660</v>
      </c>
      <c r="B5522" s="1" t="s">
        <v>6</v>
      </c>
      <c r="C5522" s="1" t="s">
        <v>6219</v>
      </c>
      <c r="D5522" s="1"/>
      <c r="E5522" s="1" t="s">
        <v>29661</v>
      </c>
      <c r="F5522" s="1" t="s">
        <v>29662</v>
      </c>
      <c r="G5522" s="1" t="s">
        <v>8513</v>
      </c>
      <c r="H5522" s="1" t="s">
        <v>8892</v>
      </c>
      <c r="I5522" s="1">
        <v>2010.0</v>
      </c>
      <c r="J5522" s="1" t="s">
        <v>8507</v>
      </c>
      <c r="K5522" s="1" t="s">
        <v>888</v>
      </c>
      <c r="L5522" s="1" t="s">
        <v>9139</v>
      </c>
      <c r="M5522" s="1" t="s">
        <v>29663</v>
      </c>
    </row>
    <row r="5523">
      <c r="A5523" s="1" t="s">
        <v>29664</v>
      </c>
      <c r="B5523" s="1" t="s">
        <v>6</v>
      </c>
      <c r="C5523" s="1" t="s">
        <v>6220</v>
      </c>
      <c r="D5523" s="1"/>
      <c r="E5523" s="1" t="s">
        <v>29661</v>
      </c>
      <c r="F5523" s="1" t="s">
        <v>29665</v>
      </c>
      <c r="G5523" s="1" t="s">
        <v>8513</v>
      </c>
      <c r="H5523" s="1" t="s">
        <v>8892</v>
      </c>
      <c r="I5523" s="1">
        <v>2008.0</v>
      </c>
      <c r="J5523" s="1" t="s">
        <v>8507</v>
      </c>
      <c r="K5523" s="1" t="s">
        <v>1910</v>
      </c>
      <c r="L5523" s="1" t="s">
        <v>9139</v>
      </c>
      <c r="M5523" s="1" t="s">
        <v>29666</v>
      </c>
    </row>
    <row r="5524">
      <c r="A5524" s="1" t="s">
        <v>29667</v>
      </c>
      <c r="B5524" s="1" t="s">
        <v>6</v>
      </c>
      <c r="C5524" s="1" t="s">
        <v>6221</v>
      </c>
      <c r="D5524" s="1"/>
      <c r="E5524" s="1" t="s">
        <v>29668</v>
      </c>
      <c r="F5524" s="1" t="s">
        <v>29669</v>
      </c>
      <c r="G5524" s="1" t="s">
        <v>12684</v>
      </c>
      <c r="H5524" s="1" t="s">
        <v>29670</v>
      </c>
      <c r="I5524" s="1">
        <v>2016.0</v>
      </c>
      <c r="J5524" s="1" t="s">
        <v>18734</v>
      </c>
      <c r="K5524" s="1" t="s">
        <v>546</v>
      </c>
      <c r="L5524" s="1" t="s">
        <v>8681</v>
      </c>
      <c r="M5524" s="1" t="s">
        <v>29671</v>
      </c>
    </row>
    <row r="5525">
      <c r="A5525" s="1" t="s">
        <v>29672</v>
      </c>
      <c r="B5525" s="1" t="s">
        <v>6</v>
      </c>
      <c r="C5525" s="1" t="s">
        <v>6222</v>
      </c>
      <c r="D5525" s="1"/>
      <c r="E5525" s="1" t="s">
        <v>29673</v>
      </c>
      <c r="F5525" s="1" t="s">
        <v>29674</v>
      </c>
      <c r="G5525" s="1" t="s">
        <v>8513</v>
      </c>
      <c r="H5525" s="1" t="s">
        <v>10075</v>
      </c>
      <c r="I5525" s="1">
        <v>2008.0</v>
      </c>
      <c r="J5525" s="1" t="s">
        <v>8507</v>
      </c>
      <c r="K5525" s="1" t="s">
        <v>610</v>
      </c>
      <c r="L5525" s="1" t="s">
        <v>8691</v>
      </c>
      <c r="M5525" s="1" t="s">
        <v>29675</v>
      </c>
    </row>
    <row r="5526">
      <c r="A5526" s="1" t="s">
        <v>29676</v>
      </c>
      <c r="B5526" s="1" t="s">
        <v>7</v>
      </c>
      <c r="C5526" s="1" t="s">
        <v>6223</v>
      </c>
      <c r="F5526" s="1" t="s">
        <v>29677</v>
      </c>
      <c r="G5526" s="1" t="s">
        <v>8611</v>
      </c>
      <c r="H5526" s="1" t="s">
        <v>9381</v>
      </c>
      <c r="I5526" s="1">
        <v>2020.0</v>
      </c>
      <c r="J5526" s="1" t="s">
        <v>8493</v>
      </c>
      <c r="K5526" s="1" t="s">
        <v>571</v>
      </c>
      <c r="L5526" s="1" t="s">
        <v>10128</v>
      </c>
      <c r="M5526" s="1" t="s">
        <v>29678</v>
      </c>
    </row>
    <row r="5527">
      <c r="A5527" s="1" t="s">
        <v>29679</v>
      </c>
      <c r="B5527" s="1" t="s">
        <v>7</v>
      </c>
      <c r="C5527" s="1" t="s">
        <v>6224</v>
      </c>
      <c r="F5527" s="1" t="s">
        <v>29680</v>
      </c>
      <c r="G5527" s="1" t="s">
        <v>8513</v>
      </c>
      <c r="H5527" s="1" t="s">
        <v>19096</v>
      </c>
      <c r="I5527" s="1">
        <v>2020.0</v>
      </c>
      <c r="J5527" s="1" t="s">
        <v>8493</v>
      </c>
      <c r="K5527" s="1" t="s">
        <v>536</v>
      </c>
      <c r="L5527" s="1" t="s">
        <v>8796</v>
      </c>
      <c r="M5527" s="1" t="s">
        <v>29681</v>
      </c>
    </row>
    <row r="5528">
      <c r="A5528" s="1" t="s">
        <v>29682</v>
      </c>
      <c r="B5528" s="1" t="s">
        <v>6</v>
      </c>
      <c r="C5528" s="1" t="s">
        <v>6225</v>
      </c>
      <c r="D5528" s="1"/>
      <c r="E5528" s="1" t="s">
        <v>23674</v>
      </c>
      <c r="F5528" s="1" t="s">
        <v>29683</v>
      </c>
      <c r="G5528" s="1" t="s">
        <v>8499</v>
      </c>
      <c r="H5528" s="1" t="s">
        <v>8552</v>
      </c>
      <c r="I5528" s="1">
        <v>1999.0</v>
      </c>
      <c r="J5528" s="1" t="s">
        <v>8507</v>
      </c>
      <c r="K5528" s="1" t="s">
        <v>761</v>
      </c>
      <c r="L5528" s="1" t="s">
        <v>8709</v>
      </c>
      <c r="M5528" s="1" t="s">
        <v>29684</v>
      </c>
    </row>
    <row r="5529">
      <c r="A5529" s="1" t="s">
        <v>29685</v>
      </c>
      <c r="B5529" s="1" t="s">
        <v>6</v>
      </c>
      <c r="C5529" s="1" t="s">
        <v>6226</v>
      </c>
      <c r="D5529" s="1"/>
      <c r="E5529" s="1" t="s">
        <v>9454</v>
      </c>
      <c r="F5529" s="1" t="s">
        <v>29686</v>
      </c>
      <c r="G5529" s="1" t="s">
        <v>8513</v>
      </c>
      <c r="H5529" s="1" t="s">
        <v>9097</v>
      </c>
      <c r="I5529" s="1">
        <v>2019.0</v>
      </c>
      <c r="J5529" s="1" t="s">
        <v>8547</v>
      </c>
      <c r="K5529" s="1" t="s">
        <v>569</v>
      </c>
      <c r="L5529" s="1" t="s">
        <v>8691</v>
      </c>
      <c r="M5529" s="1" t="s">
        <v>29687</v>
      </c>
    </row>
    <row r="5530">
      <c r="A5530" s="1" t="s">
        <v>29688</v>
      </c>
      <c r="B5530" s="1" t="s">
        <v>7</v>
      </c>
      <c r="C5530" s="1" t="s">
        <v>6227</v>
      </c>
      <c r="F5530" s="1" t="s">
        <v>29689</v>
      </c>
      <c r="G5530" s="1" t="s">
        <v>9478</v>
      </c>
      <c r="H5530" s="1" t="s">
        <v>24270</v>
      </c>
      <c r="I5530" s="1">
        <v>2019.0</v>
      </c>
      <c r="J5530" s="1" t="s">
        <v>8493</v>
      </c>
      <c r="K5530" s="1" t="s">
        <v>536</v>
      </c>
      <c r="L5530" s="1" t="s">
        <v>8788</v>
      </c>
      <c r="M5530" s="1" t="s">
        <v>29690</v>
      </c>
    </row>
    <row r="5531">
      <c r="A5531" s="1" t="s">
        <v>29691</v>
      </c>
      <c r="B5531" s="1" t="s">
        <v>6</v>
      </c>
      <c r="C5531" s="1" t="s">
        <v>6228</v>
      </c>
      <c r="D5531" s="1"/>
      <c r="E5531" s="1" t="s">
        <v>29692</v>
      </c>
      <c r="F5531" s="1" t="s">
        <v>29693</v>
      </c>
      <c r="G5531" s="1" t="s">
        <v>8513</v>
      </c>
      <c r="H5531" s="1" t="s">
        <v>29694</v>
      </c>
      <c r="I5531" s="1">
        <v>2019.0</v>
      </c>
      <c r="J5531" s="1" t="s">
        <v>8493</v>
      </c>
      <c r="K5531" s="1" t="s">
        <v>591</v>
      </c>
      <c r="L5531" s="1" t="s">
        <v>8522</v>
      </c>
      <c r="M5531" s="1" t="s">
        <v>29695</v>
      </c>
    </row>
    <row r="5532">
      <c r="A5532" s="1" t="s">
        <v>29696</v>
      </c>
      <c r="B5532" s="1" t="s">
        <v>6</v>
      </c>
      <c r="C5532" s="1" t="s">
        <v>6229</v>
      </c>
      <c r="D5532" s="1"/>
      <c r="E5532" s="1" t="s">
        <v>29697</v>
      </c>
      <c r="F5532" s="1" t="s">
        <v>29698</v>
      </c>
      <c r="G5532" s="1" t="s">
        <v>8777</v>
      </c>
      <c r="H5532" s="1" t="s">
        <v>16452</v>
      </c>
      <c r="I5532" s="1">
        <v>2019.0</v>
      </c>
      <c r="J5532" s="1" t="s">
        <v>8493</v>
      </c>
      <c r="K5532" s="1" t="s">
        <v>761</v>
      </c>
      <c r="L5532" s="1" t="s">
        <v>8620</v>
      </c>
      <c r="M5532" s="1" t="s">
        <v>29699</v>
      </c>
    </row>
    <row r="5533">
      <c r="A5533" s="1" t="s">
        <v>29700</v>
      </c>
      <c r="B5533" s="1" t="s">
        <v>6</v>
      </c>
      <c r="C5533" s="1" t="s">
        <v>6230</v>
      </c>
      <c r="D5533" s="1"/>
      <c r="E5533" s="1" t="s">
        <v>28122</v>
      </c>
      <c r="F5533" s="1" t="s">
        <v>29701</v>
      </c>
      <c r="G5533" s="1" t="s">
        <v>8545</v>
      </c>
      <c r="H5533" s="1" t="s">
        <v>13115</v>
      </c>
      <c r="I5533" s="1">
        <v>2005.0</v>
      </c>
      <c r="J5533" s="1" t="s">
        <v>8547</v>
      </c>
      <c r="K5533" s="1" t="s">
        <v>888</v>
      </c>
      <c r="L5533" s="1" t="s">
        <v>8681</v>
      </c>
      <c r="M5533" s="1" t="s">
        <v>29702</v>
      </c>
    </row>
    <row r="5534">
      <c r="A5534" s="1" t="s">
        <v>29703</v>
      </c>
      <c r="B5534" s="1" t="s">
        <v>6</v>
      </c>
      <c r="C5534" s="1" t="s">
        <v>6231</v>
      </c>
      <c r="D5534" s="1"/>
      <c r="E5534" s="1" t="s">
        <v>29704</v>
      </c>
      <c r="F5534" s="1" t="s">
        <v>29705</v>
      </c>
      <c r="G5534" s="1" t="s">
        <v>9282</v>
      </c>
      <c r="H5534" s="1" t="s">
        <v>13596</v>
      </c>
      <c r="I5534" s="1">
        <v>2018.0</v>
      </c>
      <c r="J5534" s="1" t="s">
        <v>8547</v>
      </c>
      <c r="K5534" s="1" t="s">
        <v>685</v>
      </c>
      <c r="L5534" s="1" t="s">
        <v>8626</v>
      </c>
      <c r="M5534" s="1" t="s">
        <v>29706</v>
      </c>
    </row>
    <row r="5535">
      <c r="A5535" s="1" t="s">
        <v>29707</v>
      </c>
      <c r="B5535" s="1" t="s">
        <v>7</v>
      </c>
      <c r="C5535" s="1" t="s">
        <v>6232</v>
      </c>
      <c r="G5535" s="1" t="s">
        <v>17409</v>
      </c>
      <c r="H5535" s="1" t="s">
        <v>20408</v>
      </c>
      <c r="I5535" s="1">
        <v>2016.0</v>
      </c>
      <c r="J5535" s="1" t="s">
        <v>8493</v>
      </c>
      <c r="K5535" s="1" t="s">
        <v>536</v>
      </c>
      <c r="L5535" s="1" t="s">
        <v>8570</v>
      </c>
      <c r="M5535" s="1" t="s">
        <v>29708</v>
      </c>
    </row>
    <row r="5536">
      <c r="A5536" s="1" t="s">
        <v>29709</v>
      </c>
      <c r="B5536" s="1" t="s">
        <v>6</v>
      </c>
      <c r="C5536" s="1" t="s">
        <v>6233</v>
      </c>
      <c r="D5536" s="1"/>
      <c r="E5536" s="1" t="s">
        <v>29710</v>
      </c>
      <c r="F5536" s="1" t="s">
        <v>29711</v>
      </c>
      <c r="G5536" s="1" t="s">
        <v>8545</v>
      </c>
      <c r="H5536" s="1" t="s">
        <v>9860</v>
      </c>
      <c r="I5536" s="1">
        <v>2011.0</v>
      </c>
      <c r="J5536" s="1" t="s">
        <v>8547</v>
      </c>
      <c r="K5536" s="1" t="s">
        <v>879</v>
      </c>
      <c r="L5536" s="1" t="s">
        <v>8724</v>
      </c>
      <c r="M5536" s="1" t="s">
        <v>29712</v>
      </c>
    </row>
    <row r="5537">
      <c r="A5537" s="1" t="s">
        <v>29713</v>
      </c>
      <c r="B5537" s="1" t="s">
        <v>6</v>
      </c>
      <c r="C5537" s="1" t="s">
        <v>6234</v>
      </c>
      <c r="D5537" s="1"/>
      <c r="E5537" s="1" t="s">
        <v>29714</v>
      </c>
      <c r="F5537" s="1" t="s">
        <v>29715</v>
      </c>
      <c r="G5537" s="1" t="s">
        <v>8545</v>
      </c>
      <c r="H5537" s="1" t="s">
        <v>10268</v>
      </c>
      <c r="I5537" s="1">
        <v>2011.0</v>
      </c>
      <c r="J5537" s="1" t="s">
        <v>8493</v>
      </c>
      <c r="K5537" s="1" t="s">
        <v>705</v>
      </c>
      <c r="L5537" s="1" t="s">
        <v>12766</v>
      </c>
      <c r="M5537" s="1" t="s">
        <v>29716</v>
      </c>
    </row>
    <row r="5538">
      <c r="A5538" s="1" t="s">
        <v>29717</v>
      </c>
      <c r="B5538" s="1" t="s">
        <v>7</v>
      </c>
      <c r="C5538" s="1" t="s">
        <v>6235</v>
      </c>
      <c r="F5538" s="1" t="s">
        <v>29718</v>
      </c>
      <c r="G5538" s="1" t="s">
        <v>29719</v>
      </c>
      <c r="H5538" s="1" t="s">
        <v>27462</v>
      </c>
      <c r="I5538" s="1">
        <v>1986.0</v>
      </c>
      <c r="J5538" s="1" t="s">
        <v>8547</v>
      </c>
      <c r="K5538" s="1" t="s">
        <v>536</v>
      </c>
      <c r="L5538" s="1" t="s">
        <v>9826</v>
      </c>
      <c r="M5538" s="1" t="s">
        <v>29720</v>
      </c>
    </row>
    <row r="5539">
      <c r="A5539" s="1" t="s">
        <v>29721</v>
      </c>
      <c r="B5539" s="1" t="s">
        <v>6</v>
      </c>
      <c r="C5539" s="1" t="s">
        <v>6236</v>
      </c>
      <c r="D5539" s="1"/>
      <c r="E5539" s="1" t="s">
        <v>29722</v>
      </c>
      <c r="F5539" s="1" t="s">
        <v>29723</v>
      </c>
      <c r="G5539" s="1" t="s">
        <v>8545</v>
      </c>
      <c r="H5539" s="1" t="s">
        <v>8965</v>
      </c>
      <c r="I5539" s="1">
        <v>2002.0</v>
      </c>
      <c r="J5539" s="1" t="s">
        <v>8493</v>
      </c>
      <c r="K5539" s="1" t="s">
        <v>768</v>
      </c>
      <c r="L5539" s="1" t="s">
        <v>8590</v>
      </c>
      <c r="M5539" s="1" t="s">
        <v>29724</v>
      </c>
    </row>
    <row r="5540">
      <c r="A5540" s="1" t="s">
        <v>29725</v>
      </c>
      <c r="B5540" s="1" t="s">
        <v>7</v>
      </c>
      <c r="C5540" s="1" t="s">
        <v>6237</v>
      </c>
      <c r="F5540" s="1" t="s">
        <v>29726</v>
      </c>
      <c r="G5540" s="1" t="s">
        <v>8513</v>
      </c>
      <c r="H5540" s="1" t="s">
        <v>11818</v>
      </c>
      <c r="I5540" s="1">
        <v>2019.0</v>
      </c>
      <c r="J5540" s="1" t="s">
        <v>8493</v>
      </c>
      <c r="K5540" s="1" t="s">
        <v>2257</v>
      </c>
      <c r="L5540" s="1" t="s">
        <v>10273</v>
      </c>
      <c r="M5540" s="1" t="s">
        <v>29727</v>
      </c>
    </row>
    <row r="5541">
      <c r="A5541" s="1" t="s">
        <v>29728</v>
      </c>
      <c r="B5541" s="1" t="s">
        <v>6</v>
      </c>
      <c r="C5541" s="1" t="s">
        <v>6238</v>
      </c>
      <c r="D5541" s="1"/>
      <c r="E5541" s="1" t="s">
        <v>21945</v>
      </c>
      <c r="F5541" s="1" t="s">
        <v>29729</v>
      </c>
      <c r="G5541" s="1" t="s">
        <v>8545</v>
      </c>
      <c r="H5541" s="1" t="s">
        <v>8965</v>
      </c>
      <c r="I5541" s="1">
        <v>2012.0</v>
      </c>
      <c r="J5541" s="1" t="s">
        <v>8547</v>
      </c>
      <c r="K5541" s="1" t="s">
        <v>610</v>
      </c>
      <c r="L5541" s="1" t="s">
        <v>8620</v>
      </c>
      <c r="M5541" s="1" t="s">
        <v>29730</v>
      </c>
    </row>
    <row r="5542">
      <c r="A5542" s="1" t="s">
        <v>29731</v>
      </c>
      <c r="B5542" s="1" t="s">
        <v>6</v>
      </c>
      <c r="C5542" s="1" t="s">
        <v>6239</v>
      </c>
      <c r="D5542" s="1"/>
      <c r="E5542" s="1" t="s">
        <v>29732</v>
      </c>
      <c r="F5542" s="1" t="s">
        <v>29733</v>
      </c>
      <c r="G5542" s="1" t="s">
        <v>9530</v>
      </c>
      <c r="H5542" s="1" t="s">
        <v>10808</v>
      </c>
      <c r="I5542" s="1">
        <v>2019.0</v>
      </c>
      <c r="J5542" s="1" t="s">
        <v>8547</v>
      </c>
      <c r="K5542" s="1" t="s">
        <v>602</v>
      </c>
      <c r="L5542" s="1" t="s">
        <v>8681</v>
      </c>
      <c r="M5542" s="1" t="s">
        <v>29734</v>
      </c>
    </row>
    <row r="5543">
      <c r="A5543" s="1" t="s">
        <v>29735</v>
      </c>
      <c r="B5543" s="1" t="s">
        <v>6</v>
      </c>
      <c r="C5543" s="1" t="s">
        <v>6240</v>
      </c>
      <c r="D5543" s="1"/>
      <c r="E5543" s="1" t="s">
        <v>29736</v>
      </c>
      <c r="F5543" s="1" t="s">
        <v>29737</v>
      </c>
      <c r="G5543" s="1" t="s">
        <v>8545</v>
      </c>
      <c r="H5543" s="1" t="s">
        <v>8965</v>
      </c>
      <c r="I5543" s="1">
        <v>2002.0</v>
      </c>
      <c r="J5543" s="1" t="s">
        <v>8613</v>
      </c>
      <c r="K5543" s="1" t="s">
        <v>722</v>
      </c>
      <c r="L5543" s="1" t="s">
        <v>9215</v>
      </c>
      <c r="M5543" s="1" t="s">
        <v>29738</v>
      </c>
    </row>
    <row r="5544">
      <c r="A5544" s="1" t="s">
        <v>29739</v>
      </c>
      <c r="B5544" s="1" t="s">
        <v>6</v>
      </c>
      <c r="C5544" s="1" t="s">
        <v>6241</v>
      </c>
      <c r="D5544" s="1"/>
      <c r="E5544" s="1" t="s">
        <v>9476</v>
      </c>
      <c r="F5544" s="1" t="s">
        <v>29740</v>
      </c>
      <c r="G5544" s="1" t="s">
        <v>9478</v>
      </c>
      <c r="H5544" s="1" t="s">
        <v>12535</v>
      </c>
      <c r="I5544" s="1">
        <v>2002.0</v>
      </c>
      <c r="J5544" s="1" t="s">
        <v>8547</v>
      </c>
      <c r="K5544" s="1" t="s">
        <v>673</v>
      </c>
      <c r="L5544" s="1" t="s">
        <v>8501</v>
      </c>
      <c r="M5544" s="1" t="s">
        <v>29741</v>
      </c>
    </row>
    <row r="5545">
      <c r="A5545" s="1" t="s">
        <v>29742</v>
      </c>
      <c r="B5545" s="1" t="s">
        <v>6</v>
      </c>
      <c r="C5545" s="1" t="s">
        <v>6242</v>
      </c>
      <c r="D5545" s="1"/>
      <c r="E5545" s="1" t="s">
        <v>17525</v>
      </c>
      <c r="F5545" s="1" t="s">
        <v>29743</v>
      </c>
      <c r="G5545" s="1" t="s">
        <v>8513</v>
      </c>
      <c r="H5545" s="1" t="s">
        <v>8806</v>
      </c>
      <c r="I5545" s="1">
        <v>2011.0</v>
      </c>
      <c r="J5545" s="1" t="s">
        <v>8515</v>
      </c>
      <c r="K5545" s="1" t="s">
        <v>552</v>
      </c>
      <c r="L5545" s="1" t="s">
        <v>9836</v>
      </c>
      <c r="M5545" s="1" t="s">
        <v>29744</v>
      </c>
    </row>
    <row r="5546">
      <c r="A5546" s="1" t="s">
        <v>29745</v>
      </c>
      <c r="B5546" s="1" t="s">
        <v>6</v>
      </c>
      <c r="C5546" s="1" t="s">
        <v>6243</v>
      </c>
      <c r="D5546" s="1"/>
      <c r="E5546" s="1" t="s">
        <v>19461</v>
      </c>
      <c r="F5546" s="1" t="s">
        <v>29746</v>
      </c>
      <c r="G5546" s="1" t="s">
        <v>8513</v>
      </c>
      <c r="H5546" s="1" t="s">
        <v>10442</v>
      </c>
      <c r="I5546" s="1">
        <v>2018.0</v>
      </c>
      <c r="J5546" s="1" t="s">
        <v>8547</v>
      </c>
      <c r="K5546" s="1" t="s">
        <v>694</v>
      </c>
      <c r="L5546" s="1" t="s">
        <v>8559</v>
      </c>
      <c r="M5546" s="1" t="s">
        <v>29747</v>
      </c>
    </row>
    <row r="5547">
      <c r="A5547" s="1" t="s">
        <v>29748</v>
      </c>
      <c r="B5547" s="1" t="s">
        <v>7</v>
      </c>
      <c r="C5547" s="1" t="s">
        <v>6244</v>
      </c>
      <c r="F5547" s="1" t="s">
        <v>29749</v>
      </c>
      <c r="G5547" s="1" t="s">
        <v>29750</v>
      </c>
      <c r="H5547" s="1" t="s">
        <v>10149</v>
      </c>
      <c r="I5547" s="1">
        <v>2016.0</v>
      </c>
      <c r="J5547" s="1" t="s">
        <v>8807</v>
      </c>
      <c r="K5547" s="1" t="s">
        <v>571</v>
      </c>
      <c r="L5547" s="1" t="s">
        <v>15343</v>
      </c>
      <c r="M5547" s="1" t="s">
        <v>29751</v>
      </c>
    </row>
    <row r="5548">
      <c r="A5548" s="1" t="s">
        <v>29752</v>
      </c>
      <c r="B5548" s="1" t="s">
        <v>7</v>
      </c>
      <c r="C5548" s="1" t="s">
        <v>6245</v>
      </c>
      <c r="F5548" s="1" t="s">
        <v>29753</v>
      </c>
      <c r="G5548" s="1" t="s">
        <v>8611</v>
      </c>
      <c r="H5548" s="1" t="s">
        <v>10490</v>
      </c>
      <c r="I5548" s="1">
        <v>2020.0</v>
      </c>
      <c r="J5548" s="1" t="s">
        <v>9076</v>
      </c>
      <c r="K5548" s="1" t="s">
        <v>536</v>
      </c>
      <c r="L5548" s="1" t="s">
        <v>15343</v>
      </c>
      <c r="M5548" s="1" t="s">
        <v>29754</v>
      </c>
    </row>
    <row r="5549">
      <c r="A5549" s="1" t="s">
        <v>29755</v>
      </c>
      <c r="B5549" s="1" t="s">
        <v>6</v>
      </c>
      <c r="C5549" s="1" t="s">
        <v>6246</v>
      </c>
      <c r="D5549" s="1"/>
      <c r="E5549" s="1" t="s">
        <v>29756</v>
      </c>
      <c r="F5549" s="1" t="s">
        <v>29757</v>
      </c>
      <c r="G5549" s="1" t="s">
        <v>8611</v>
      </c>
      <c r="H5549" s="1" t="s">
        <v>10149</v>
      </c>
      <c r="I5549" s="1">
        <v>2020.0</v>
      </c>
      <c r="J5549" s="1" t="s">
        <v>8807</v>
      </c>
      <c r="K5549" s="1" t="s">
        <v>733</v>
      </c>
      <c r="L5549" s="1" t="s">
        <v>9104</v>
      </c>
      <c r="M5549" s="1" t="s">
        <v>29758</v>
      </c>
    </row>
    <row r="5550">
      <c r="A5550" s="1" t="s">
        <v>29759</v>
      </c>
      <c r="B5550" s="1" t="s">
        <v>6</v>
      </c>
      <c r="C5550" s="1" t="s">
        <v>6247</v>
      </c>
      <c r="D5550" s="1"/>
      <c r="E5550" s="1" t="s">
        <v>29760</v>
      </c>
      <c r="F5550" s="1" t="s">
        <v>29761</v>
      </c>
      <c r="G5550" s="1" t="s">
        <v>8545</v>
      </c>
      <c r="H5550" s="1" t="s">
        <v>8965</v>
      </c>
      <c r="I5550" s="1">
        <v>2008.0</v>
      </c>
      <c r="J5550" s="1" t="s">
        <v>8547</v>
      </c>
      <c r="K5550" s="1" t="s">
        <v>662</v>
      </c>
      <c r="L5550" s="1" t="s">
        <v>8501</v>
      </c>
      <c r="M5550" s="1" t="s">
        <v>29762</v>
      </c>
    </row>
    <row r="5551">
      <c r="A5551" s="1" t="s">
        <v>29763</v>
      </c>
      <c r="B5551" s="1" t="s">
        <v>6</v>
      </c>
      <c r="C5551" s="1" t="s">
        <v>6248</v>
      </c>
      <c r="D5551" s="1"/>
      <c r="E5551" s="1" t="s">
        <v>29764</v>
      </c>
      <c r="F5551" s="1" t="s">
        <v>29765</v>
      </c>
      <c r="G5551" s="1" t="s">
        <v>8513</v>
      </c>
      <c r="H5551" s="1" t="s">
        <v>19242</v>
      </c>
      <c r="I5551" s="1">
        <v>2020.0</v>
      </c>
      <c r="J5551" s="1" t="s">
        <v>8493</v>
      </c>
      <c r="K5551" s="1" t="s">
        <v>681</v>
      </c>
      <c r="L5551" s="1" t="s">
        <v>8928</v>
      </c>
      <c r="M5551" s="1" t="s">
        <v>29766</v>
      </c>
    </row>
    <row r="5552">
      <c r="A5552" s="1" t="s">
        <v>29767</v>
      </c>
      <c r="B5552" s="1" t="s">
        <v>6</v>
      </c>
      <c r="C5552" s="1" t="s">
        <v>6249</v>
      </c>
      <c r="D5552" s="1"/>
      <c r="E5552" s="1" t="s">
        <v>11246</v>
      </c>
      <c r="F5552" s="1" t="s">
        <v>29765</v>
      </c>
      <c r="G5552" s="1" t="s">
        <v>9367</v>
      </c>
      <c r="H5552" s="1" t="s">
        <v>18441</v>
      </c>
      <c r="I5552" s="1">
        <v>2020.0</v>
      </c>
      <c r="J5552" s="1" t="s">
        <v>8613</v>
      </c>
      <c r="K5552" s="1" t="s">
        <v>561</v>
      </c>
      <c r="L5552" s="1" t="s">
        <v>11955</v>
      </c>
      <c r="M5552" s="1" t="s">
        <v>29768</v>
      </c>
    </row>
    <row r="5553">
      <c r="A5553" s="1" t="s">
        <v>29769</v>
      </c>
      <c r="B5553" s="1" t="s">
        <v>7</v>
      </c>
      <c r="C5553" s="1" t="s">
        <v>6250</v>
      </c>
      <c r="F5553" s="1" t="s">
        <v>29770</v>
      </c>
      <c r="G5553" s="1" t="s">
        <v>8545</v>
      </c>
      <c r="H5553" s="1" t="s">
        <v>9512</v>
      </c>
      <c r="I5553" s="1">
        <v>2020.0</v>
      </c>
      <c r="J5553" s="1" t="s">
        <v>8493</v>
      </c>
      <c r="K5553" s="1" t="s">
        <v>536</v>
      </c>
      <c r="L5553" s="1" t="s">
        <v>8565</v>
      </c>
      <c r="M5553" s="1" t="s">
        <v>29771</v>
      </c>
    </row>
    <row r="5554">
      <c r="A5554" s="1" t="s">
        <v>29772</v>
      </c>
      <c r="B5554" s="1" t="s">
        <v>6</v>
      </c>
      <c r="C5554" s="1" t="s">
        <v>6251</v>
      </c>
      <c r="F5554" s="1" t="s">
        <v>29773</v>
      </c>
      <c r="G5554" s="1" t="s">
        <v>8513</v>
      </c>
      <c r="H5554" s="1" t="s">
        <v>16336</v>
      </c>
      <c r="I5554" s="1">
        <v>2019.0</v>
      </c>
      <c r="J5554" s="1" t="s">
        <v>8613</v>
      </c>
      <c r="K5554" s="1" t="s">
        <v>1134</v>
      </c>
      <c r="L5554" s="1" t="s">
        <v>8646</v>
      </c>
      <c r="M5554" s="1" t="s">
        <v>29774</v>
      </c>
    </row>
    <row r="5555">
      <c r="A5555" s="1" t="s">
        <v>29775</v>
      </c>
      <c r="B5555" s="1" t="s">
        <v>6</v>
      </c>
      <c r="C5555" s="1" t="s">
        <v>6252</v>
      </c>
      <c r="D5555" s="1"/>
      <c r="E5555" s="1" t="s">
        <v>29126</v>
      </c>
      <c r="F5555" s="1" t="s">
        <v>29776</v>
      </c>
      <c r="G5555" s="1" t="s">
        <v>8534</v>
      </c>
      <c r="H5555" s="1" t="s">
        <v>12544</v>
      </c>
      <c r="I5555" s="1">
        <v>2006.0</v>
      </c>
      <c r="J5555" s="1" t="s">
        <v>8547</v>
      </c>
      <c r="K5555" s="1" t="s">
        <v>587</v>
      </c>
      <c r="L5555" s="1" t="s">
        <v>8724</v>
      </c>
      <c r="M5555" s="1" t="s">
        <v>29777</v>
      </c>
    </row>
    <row r="5556">
      <c r="A5556" s="1" t="s">
        <v>29778</v>
      </c>
      <c r="B5556" s="1" t="s">
        <v>7</v>
      </c>
      <c r="C5556" s="1" t="s">
        <v>6253</v>
      </c>
      <c r="F5556" s="1" t="s">
        <v>29779</v>
      </c>
      <c r="G5556" s="1" t="s">
        <v>8513</v>
      </c>
      <c r="H5556" s="1" t="s">
        <v>11483</v>
      </c>
      <c r="I5556" s="1">
        <v>2020.0</v>
      </c>
      <c r="J5556" s="1" t="s">
        <v>9076</v>
      </c>
      <c r="K5556" s="1" t="s">
        <v>1044</v>
      </c>
      <c r="L5556" s="1" t="s">
        <v>9077</v>
      </c>
      <c r="M5556" s="1" t="s">
        <v>29780</v>
      </c>
    </row>
    <row r="5557">
      <c r="A5557" s="1" t="s">
        <v>29781</v>
      </c>
      <c r="B5557" s="1" t="s">
        <v>6</v>
      </c>
      <c r="C5557" s="1" t="s">
        <v>6254</v>
      </c>
      <c r="D5557" s="1"/>
      <c r="E5557" s="1" t="s">
        <v>9649</v>
      </c>
      <c r="F5557" s="1" t="s">
        <v>29782</v>
      </c>
      <c r="G5557" s="1" t="s">
        <v>9545</v>
      </c>
      <c r="H5557" s="1" t="s">
        <v>9651</v>
      </c>
      <c r="I5557" s="1">
        <v>2014.0</v>
      </c>
      <c r="J5557" s="1" t="s">
        <v>8547</v>
      </c>
      <c r="K5557" s="1" t="s">
        <v>634</v>
      </c>
      <c r="L5557" s="1" t="s">
        <v>8681</v>
      </c>
      <c r="M5557" s="1" t="s">
        <v>29783</v>
      </c>
    </row>
    <row r="5558">
      <c r="A5558" s="1" t="s">
        <v>29784</v>
      </c>
      <c r="B5558" s="1" t="s">
        <v>7</v>
      </c>
      <c r="C5558" s="1" t="s">
        <v>6255</v>
      </c>
      <c r="F5558" s="1" t="s">
        <v>29785</v>
      </c>
      <c r="G5558" s="1" t="s">
        <v>8513</v>
      </c>
      <c r="H5558" s="1" t="s">
        <v>10132</v>
      </c>
      <c r="I5558" s="1">
        <v>2018.0</v>
      </c>
      <c r="J5558" s="1" t="s">
        <v>8493</v>
      </c>
      <c r="K5558" s="1" t="s">
        <v>571</v>
      </c>
      <c r="L5558" s="1" t="s">
        <v>15450</v>
      </c>
      <c r="M5558" s="1" t="s">
        <v>29786</v>
      </c>
    </row>
    <row r="5559">
      <c r="A5559" s="1" t="s">
        <v>29787</v>
      </c>
      <c r="B5559" s="1" t="s">
        <v>6</v>
      </c>
      <c r="C5559" s="1" t="s">
        <v>6256</v>
      </c>
      <c r="D5559" s="1"/>
      <c r="E5559" s="1" t="s">
        <v>29788</v>
      </c>
      <c r="F5559" s="1" t="s">
        <v>29789</v>
      </c>
      <c r="G5559" s="1" t="s">
        <v>8513</v>
      </c>
      <c r="H5559" s="1" t="s">
        <v>10069</v>
      </c>
      <c r="I5559" s="1">
        <v>2010.0</v>
      </c>
      <c r="J5559" s="1" t="s">
        <v>8507</v>
      </c>
      <c r="K5559" s="1" t="s">
        <v>587</v>
      </c>
      <c r="L5559" s="1" t="s">
        <v>8697</v>
      </c>
      <c r="M5559" s="1" t="s">
        <v>29790</v>
      </c>
    </row>
    <row r="5560">
      <c r="A5560" s="1" t="s">
        <v>29791</v>
      </c>
      <c r="B5560" s="1" t="s">
        <v>6</v>
      </c>
      <c r="C5560" s="1" t="s">
        <v>6257</v>
      </c>
      <c r="D5560" s="1"/>
      <c r="E5560" s="1" t="s">
        <v>13400</v>
      </c>
      <c r="F5560" s="1" t="s">
        <v>29792</v>
      </c>
      <c r="G5560" s="1" t="s">
        <v>9545</v>
      </c>
      <c r="H5560" s="1" t="s">
        <v>10436</v>
      </c>
      <c r="I5560" s="1">
        <v>2013.0</v>
      </c>
      <c r="J5560" s="1" t="s">
        <v>8547</v>
      </c>
      <c r="K5560" s="1" t="s">
        <v>761</v>
      </c>
      <c r="L5560" s="1" t="s">
        <v>8681</v>
      </c>
      <c r="M5560" s="1" t="s">
        <v>29793</v>
      </c>
    </row>
    <row r="5561">
      <c r="A5561" s="1" t="s">
        <v>29794</v>
      </c>
      <c r="B5561" s="1" t="s">
        <v>6</v>
      </c>
      <c r="C5561" s="1" t="s">
        <v>6258</v>
      </c>
      <c r="D5561" s="1"/>
      <c r="E5561" s="1" t="s">
        <v>29795</v>
      </c>
      <c r="F5561" s="1" t="s">
        <v>29796</v>
      </c>
      <c r="G5561" s="1" t="s">
        <v>8513</v>
      </c>
      <c r="H5561" s="1" t="s">
        <v>13458</v>
      </c>
      <c r="I5561" s="1">
        <v>2019.0</v>
      </c>
      <c r="J5561" s="1" t="s">
        <v>8493</v>
      </c>
      <c r="K5561" s="1" t="s">
        <v>540</v>
      </c>
      <c r="L5561" s="1" t="s">
        <v>8702</v>
      </c>
      <c r="M5561" s="1" t="s">
        <v>29797</v>
      </c>
    </row>
    <row r="5562">
      <c r="A5562" s="1" t="s">
        <v>29798</v>
      </c>
      <c r="B5562" s="1" t="s">
        <v>6</v>
      </c>
      <c r="C5562" s="1" t="s">
        <v>6259</v>
      </c>
      <c r="D5562" s="1"/>
      <c r="E5562" s="1" t="s">
        <v>29799</v>
      </c>
      <c r="F5562" s="1" t="s">
        <v>29800</v>
      </c>
      <c r="G5562" s="1" t="s">
        <v>8513</v>
      </c>
      <c r="H5562" s="1" t="s">
        <v>22456</v>
      </c>
      <c r="I5562" s="1">
        <v>2010.0</v>
      </c>
      <c r="J5562" s="1" t="s">
        <v>8507</v>
      </c>
      <c r="K5562" s="1" t="s">
        <v>914</v>
      </c>
      <c r="L5562" s="1" t="s">
        <v>8858</v>
      </c>
      <c r="M5562" s="1" t="s">
        <v>29801</v>
      </c>
    </row>
    <row r="5563">
      <c r="A5563" s="1" t="s">
        <v>29802</v>
      </c>
      <c r="B5563" s="1" t="s">
        <v>6</v>
      </c>
      <c r="C5563" s="1" t="s">
        <v>6260</v>
      </c>
      <c r="D5563" s="1"/>
      <c r="E5563" s="1" t="s">
        <v>29803</v>
      </c>
      <c r="F5563" s="1" t="s">
        <v>29804</v>
      </c>
      <c r="G5563" s="1" t="s">
        <v>29805</v>
      </c>
      <c r="H5563" s="1" t="s">
        <v>15614</v>
      </c>
      <c r="I5563" s="1">
        <v>2016.0</v>
      </c>
      <c r="J5563" s="1" t="s">
        <v>8507</v>
      </c>
      <c r="K5563" s="1" t="s">
        <v>599</v>
      </c>
      <c r="L5563" s="1" t="s">
        <v>8501</v>
      </c>
      <c r="M5563" s="1" t="s">
        <v>29806</v>
      </c>
    </row>
    <row r="5564">
      <c r="A5564" s="1" t="s">
        <v>29807</v>
      </c>
      <c r="B5564" s="1" t="s">
        <v>7</v>
      </c>
      <c r="C5564" s="1" t="s">
        <v>6261</v>
      </c>
      <c r="F5564" s="1" t="s">
        <v>29808</v>
      </c>
      <c r="G5564" s="1" t="s">
        <v>9367</v>
      </c>
      <c r="H5564" s="1" t="s">
        <v>14089</v>
      </c>
      <c r="I5564" s="1">
        <v>2017.0</v>
      </c>
      <c r="J5564" s="1" t="s">
        <v>8547</v>
      </c>
      <c r="K5564" s="1" t="s">
        <v>526</v>
      </c>
      <c r="L5564" s="1" t="s">
        <v>13443</v>
      </c>
      <c r="M5564" s="1" t="s">
        <v>29809</v>
      </c>
    </row>
    <row r="5565">
      <c r="A5565" s="1" t="s">
        <v>29810</v>
      </c>
      <c r="B5565" s="1" t="s">
        <v>6</v>
      </c>
      <c r="C5565" s="1" t="s">
        <v>6262</v>
      </c>
      <c r="D5565" s="1"/>
      <c r="E5565" s="1" t="s">
        <v>23165</v>
      </c>
      <c r="F5565" s="1" t="s">
        <v>29811</v>
      </c>
      <c r="G5565" s="1" t="s">
        <v>29812</v>
      </c>
      <c r="H5565" s="1" t="s">
        <v>8892</v>
      </c>
      <c r="I5565" s="1">
        <v>2009.0</v>
      </c>
      <c r="J5565" s="1" t="s">
        <v>8515</v>
      </c>
      <c r="K5565" s="1" t="s">
        <v>565</v>
      </c>
      <c r="L5565" s="1" t="s">
        <v>9054</v>
      </c>
      <c r="M5565" s="1" t="s">
        <v>29813</v>
      </c>
    </row>
    <row r="5566">
      <c r="A5566" s="1" t="s">
        <v>29814</v>
      </c>
      <c r="B5566" s="1" t="s">
        <v>6</v>
      </c>
      <c r="C5566" s="1" t="s">
        <v>6263</v>
      </c>
      <c r="D5566" s="1"/>
      <c r="E5566" s="1" t="s">
        <v>10424</v>
      </c>
      <c r="F5566" s="1" t="s">
        <v>29815</v>
      </c>
      <c r="G5566" s="1" t="s">
        <v>29816</v>
      </c>
      <c r="H5566" s="1" t="s">
        <v>16679</v>
      </c>
      <c r="I5566" s="1">
        <v>1991.0</v>
      </c>
      <c r="J5566" s="1" t="s">
        <v>8547</v>
      </c>
      <c r="K5566" s="1" t="s">
        <v>1103</v>
      </c>
      <c r="L5566" s="1" t="s">
        <v>9892</v>
      </c>
      <c r="M5566" s="1" t="s">
        <v>29817</v>
      </c>
    </row>
    <row r="5567">
      <c r="A5567" s="1" t="s">
        <v>29818</v>
      </c>
      <c r="B5567" s="1" t="s">
        <v>6</v>
      </c>
      <c r="C5567" s="1" t="s">
        <v>6264</v>
      </c>
      <c r="D5567" s="1"/>
      <c r="E5567" s="1" t="s">
        <v>29819</v>
      </c>
      <c r="F5567" s="1" t="s">
        <v>29820</v>
      </c>
      <c r="G5567" s="1" t="s">
        <v>8545</v>
      </c>
      <c r="H5567" s="1" t="s">
        <v>29821</v>
      </c>
      <c r="I5567" s="1">
        <v>2020.0</v>
      </c>
      <c r="J5567" s="1" t="s">
        <v>8547</v>
      </c>
      <c r="K5567" s="1" t="s">
        <v>671</v>
      </c>
      <c r="L5567" s="1" t="s">
        <v>8772</v>
      </c>
      <c r="M5567" s="1" t="s">
        <v>29822</v>
      </c>
    </row>
    <row r="5568">
      <c r="A5568" s="1" t="s">
        <v>29823</v>
      </c>
      <c r="B5568" s="1" t="s">
        <v>6</v>
      </c>
      <c r="C5568" s="1" t="s">
        <v>6265</v>
      </c>
      <c r="D5568" s="1"/>
      <c r="E5568" s="1" t="s">
        <v>29824</v>
      </c>
      <c r="F5568" s="1" t="s">
        <v>29825</v>
      </c>
      <c r="G5568" s="1" t="s">
        <v>9391</v>
      </c>
      <c r="H5568" s="1" t="s">
        <v>25536</v>
      </c>
      <c r="I5568" s="1">
        <v>2017.0</v>
      </c>
      <c r="J5568" s="1" t="s">
        <v>8493</v>
      </c>
      <c r="K5568" s="1" t="s">
        <v>561</v>
      </c>
      <c r="L5568" s="1" t="s">
        <v>11691</v>
      </c>
      <c r="M5568" s="1" t="s">
        <v>29826</v>
      </c>
    </row>
    <row r="5569">
      <c r="A5569" s="1" t="s">
        <v>29827</v>
      </c>
      <c r="B5569" s="1" t="s">
        <v>7</v>
      </c>
      <c r="C5569" s="1" t="s">
        <v>6266</v>
      </c>
      <c r="F5569" s="1" t="s">
        <v>29828</v>
      </c>
      <c r="G5569" s="1" t="s">
        <v>8513</v>
      </c>
      <c r="H5569" s="1" t="s">
        <v>11276</v>
      </c>
      <c r="I5569" s="1">
        <v>2018.0</v>
      </c>
      <c r="J5569" s="1" t="s">
        <v>8493</v>
      </c>
      <c r="K5569" s="1" t="s">
        <v>536</v>
      </c>
      <c r="L5569" s="1" t="s">
        <v>28942</v>
      </c>
      <c r="M5569" s="1" t="s">
        <v>29829</v>
      </c>
    </row>
    <row r="5570">
      <c r="A5570" s="1" t="s">
        <v>29830</v>
      </c>
      <c r="B5570" s="1" t="s">
        <v>6</v>
      </c>
      <c r="C5570" s="1" t="s">
        <v>6267</v>
      </c>
      <c r="D5570" s="1"/>
      <c r="E5570" s="1" t="s">
        <v>29831</v>
      </c>
      <c r="F5570" s="1" t="s">
        <v>29832</v>
      </c>
      <c r="G5570" s="1" t="s">
        <v>18159</v>
      </c>
      <c r="H5570" s="1" t="s">
        <v>20949</v>
      </c>
      <c r="I5570" s="1">
        <v>2020.0</v>
      </c>
      <c r="J5570" s="1" t="s">
        <v>8493</v>
      </c>
      <c r="K5570" s="1" t="s">
        <v>546</v>
      </c>
      <c r="L5570" s="1" t="s">
        <v>8620</v>
      </c>
      <c r="M5570" s="1" t="s">
        <v>29833</v>
      </c>
    </row>
    <row r="5571">
      <c r="A5571" s="1" t="s">
        <v>29834</v>
      </c>
      <c r="B5571" s="1" t="s">
        <v>6</v>
      </c>
      <c r="C5571" s="1" t="s">
        <v>6268</v>
      </c>
      <c r="D5571" s="1"/>
      <c r="E5571" s="1" t="s">
        <v>29835</v>
      </c>
      <c r="G5571" s="1" t="s">
        <v>9304</v>
      </c>
      <c r="H5571" s="1" t="s">
        <v>12188</v>
      </c>
      <c r="I5571" s="1">
        <v>2018.0</v>
      </c>
      <c r="J5571" s="1" t="s">
        <v>8547</v>
      </c>
      <c r="K5571" s="1" t="s">
        <v>597</v>
      </c>
      <c r="L5571" s="1" t="s">
        <v>8646</v>
      </c>
      <c r="M5571" s="1" t="s">
        <v>29836</v>
      </c>
    </row>
    <row r="5572">
      <c r="A5572" s="1" t="s">
        <v>29837</v>
      </c>
      <c r="B5572" s="1" t="s">
        <v>6</v>
      </c>
      <c r="C5572" s="1" t="s">
        <v>6269</v>
      </c>
      <c r="D5572" s="1"/>
      <c r="E5572" s="1" t="s">
        <v>10220</v>
      </c>
      <c r="F5572" s="1" t="s">
        <v>29838</v>
      </c>
      <c r="G5572" s="1" t="s">
        <v>8545</v>
      </c>
      <c r="H5572" s="1" t="s">
        <v>9017</v>
      </c>
      <c r="I5572" s="1">
        <v>1990.0</v>
      </c>
      <c r="J5572" s="1" t="s">
        <v>8493</v>
      </c>
      <c r="K5572" s="1" t="s">
        <v>768</v>
      </c>
      <c r="L5572" s="1" t="s">
        <v>8626</v>
      </c>
      <c r="M5572" s="1" t="s">
        <v>29839</v>
      </c>
    </row>
    <row r="5573">
      <c r="A5573" s="1" t="s">
        <v>29840</v>
      </c>
      <c r="B5573" s="1" t="s">
        <v>6</v>
      </c>
      <c r="C5573" s="1" t="s">
        <v>6270</v>
      </c>
      <c r="D5573" s="1"/>
      <c r="E5573" s="1" t="s">
        <v>23257</v>
      </c>
      <c r="F5573" s="1" t="s">
        <v>29841</v>
      </c>
      <c r="G5573" s="1" t="s">
        <v>8545</v>
      </c>
      <c r="H5573" s="1" t="s">
        <v>12370</v>
      </c>
      <c r="I5573" s="1">
        <v>2018.0</v>
      </c>
      <c r="J5573" s="1" t="s">
        <v>8613</v>
      </c>
      <c r="K5573" s="1" t="s">
        <v>896</v>
      </c>
      <c r="L5573" s="1" t="s">
        <v>8620</v>
      </c>
      <c r="M5573" s="1" t="s">
        <v>29842</v>
      </c>
    </row>
    <row r="5574">
      <c r="A5574" s="1" t="s">
        <v>29843</v>
      </c>
      <c r="B5574" s="1" t="s">
        <v>7</v>
      </c>
      <c r="C5574" s="1" t="s">
        <v>6271</v>
      </c>
      <c r="F5574" s="1" t="s">
        <v>29844</v>
      </c>
      <c r="G5574" s="1" t="s">
        <v>8513</v>
      </c>
      <c r="H5574" s="1" t="s">
        <v>12955</v>
      </c>
      <c r="I5574" s="1">
        <v>2018.0</v>
      </c>
      <c r="J5574" s="1" t="s">
        <v>8547</v>
      </c>
      <c r="K5574" s="1" t="s">
        <v>628</v>
      </c>
      <c r="L5574" s="1" t="s">
        <v>10635</v>
      </c>
      <c r="M5574" s="1" t="s">
        <v>29845</v>
      </c>
    </row>
    <row r="5575">
      <c r="A5575" s="1" t="s">
        <v>29846</v>
      </c>
      <c r="B5575" s="1" t="s">
        <v>6</v>
      </c>
      <c r="C5575" s="1" t="s">
        <v>6272</v>
      </c>
      <c r="D5575" s="1"/>
      <c r="E5575" s="1" t="s">
        <v>24828</v>
      </c>
      <c r="F5575" s="1" t="s">
        <v>29847</v>
      </c>
      <c r="G5575" s="1" t="s">
        <v>8545</v>
      </c>
      <c r="H5575" s="1" t="s">
        <v>9214</v>
      </c>
      <c r="I5575" s="1">
        <v>2007.0</v>
      </c>
      <c r="J5575" s="1" t="s">
        <v>18734</v>
      </c>
      <c r="K5575" s="1" t="s">
        <v>685</v>
      </c>
      <c r="L5575" s="1" t="s">
        <v>8626</v>
      </c>
      <c r="M5575" s="1" t="s">
        <v>29848</v>
      </c>
    </row>
    <row r="5576">
      <c r="A5576" s="1" t="s">
        <v>29849</v>
      </c>
      <c r="B5576" s="1" t="s">
        <v>7</v>
      </c>
      <c r="C5576" s="1" t="s">
        <v>6273</v>
      </c>
      <c r="F5576" s="1" t="s">
        <v>29850</v>
      </c>
      <c r="G5576" s="1" t="s">
        <v>8513</v>
      </c>
      <c r="H5576" s="1" t="s">
        <v>14496</v>
      </c>
      <c r="I5576" s="1">
        <v>2014.0</v>
      </c>
      <c r="J5576" s="1" t="s">
        <v>8807</v>
      </c>
      <c r="K5576" s="1" t="s">
        <v>536</v>
      </c>
      <c r="L5576" s="1" t="s">
        <v>9093</v>
      </c>
      <c r="M5576" s="1" t="s">
        <v>29851</v>
      </c>
    </row>
    <row r="5577">
      <c r="A5577" s="1" t="s">
        <v>29852</v>
      </c>
      <c r="B5577" s="1" t="s">
        <v>6</v>
      </c>
      <c r="C5577" s="1" t="s">
        <v>6274</v>
      </c>
      <c r="D5577" s="1"/>
      <c r="E5577" s="1" t="s">
        <v>29853</v>
      </c>
      <c r="F5577" s="1" t="s">
        <v>29854</v>
      </c>
      <c r="G5577" s="1" t="s">
        <v>8513</v>
      </c>
      <c r="H5577" s="1" t="s">
        <v>9869</v>
      </c>
      <c r="I5577" s="1">
        <v>2016.0</v>
      </c>
      <c r="J5577" s="1" t="s">
        <v>8807</v>
      </c>
      <c r="K5577" s="1" t="s">
        <v>1067</v>
      </c>
      <c r="L5577" s="1" t="s">
        <v>8808</v>
      </c>
      <c r="M5577" s="1" t="s">
        <v>29855</v>
      </c>
    </row>
    <row r="5578">
      <c r="A5578" s="1" t="s">
        <v>29856</v>
      </c>
      <c r="B5578" s="1" t="s">
        <v>6</v>
      </c>
      <c r="C5578" s="1" t="s">
        <v>6275</v>
      </c>
      <c r="D5578" s="1"/>
      <c r="E5578" s="1" t="s">
        <v>29857</v>
      </c>
      <c r="F5578" s="1" t="s">
        <v>29858</v>
      </c>
      <c r="G5578" s="1" t="s">
        <v>9223</v>
      </c>
      <c r="H5578" s="1" t="s">
        <v>9869</v>
      </c>
      <c r="I5578" s="1">
        <v>2018.0</v>
      </c>
      <c r="J5578" s="1" t="s">
        <v>8807</v>
      </c>
      <c r="K5578" s="1" t="s">
        <v>618</v>
      </c>
      <c r="L5578" s="1" t="s">
        <v>8808</v>
      </c>
      <c r="M5578" s="1" t="s">
        <v>29859</v>
      </c>
    </row>
    <row r="5579">
      <c r="A5579" s="1" t="s">
        <v>29860</v>
      </c>
      <c r="B5579" s="1" t="s">
        <v>6</v>
      </c>
      <c r="C5579" s="1" t="s">
        <v>6276</v>
      </c>
      <c r="D5579" s="1"/>
      <c r="E5579" s="1" t="s">
        <v>29861</v>
      </c>
      <c r="F5579" s="1" t="s">
        <v>29862</v>
      </c>
      <c r="G5579" s="1" t="s">
        <v>9223</v>
      </c>
      <c r="H5579" s="1" t="s">
        <v>9869</v>
      </c>
      <c r="I5579" s="1">
        <v>2017.0</v>
      </c>
      <c r="J5579" s="1" t="s">
        <v>8807</v>
      </c>
      <c r="K5579" s="1" t="s">
        <v>1134</v>
      </c>
      <c r="L5579" s="1" t="s">
        <v>8808</v>
      </c>
      <c r="M5579" s="1" t="s">
        <v>29863</v>
      </c>
    </row>
    <row r="5580">
      <c r="A5580" s="1" t="s">
        <v>29864</v>
      </c>
      <c r="B5580" s="1" t="s">
        <v>6</v>
      </c>
      <c r="C5580" s="1" t="s">
        <v>6277</v>
      </c>
      <c r="D5580" s="1"/>
      <c r="E5580" s="1" t="s">
        <v>29865</v>
      </c>
      <c r="F5580" s="1" t="s">
        <v>29866</v>
      </c>
      <c r="G5580" s="1" t="s">
        <v>8545</v>
      </c>
      <c r="H5580" s="1" t="s">
        <v>11700</v>
      </c>
      <c r="I5580" s="1">
        <v>2011.0</v>
      </c>
      <c r="J5580" s="1" t="s">
        <v>8493</v>
      </c>
      <c r="K5580" s="1" t="s">
        <v>599</v>
      </c>
      <c r="L5580" s="1" t="s">
        <v>8607</v>
      </c>
      <c r="M5580" s="1" t="s">
        <v>29867</v>
      </c>
    </row>
    <row r="5581">
      <c r="A5581" s="1" t="s">
        <v>29868</v>
      </c>
      <c r="B5581" s="1" t="s">
        <v>6</v>
      </c>
      <c r="C5581" s="1" t="s">
        <v>6278</v>
      </c>
      <c r="D5581" s="1"/>
      <c r="E5581" s="1" t="s">
        <v>29869</v>
      </c>
      <c r="F5581" s="1" t="s">
        <v>29870</v>
      </c>
      <c r="G5581" s="1" t="s">
        <v>8545</v>
      </c>
      <c r="H5581" s="1" t="s">
        <v>17381</v>
      </c>
      <c r="I5581" s="1">
        <v>2016.0</v>
      </c>
      <c r="J5581" s="1" t="s">
        <v>8547</v>
      </c>
      <c r="K5581" s="1" t="s">
        <v>737</v>
      </c>
      <c r="L5581" s="1" t="s">
        <v>8501</v>
      </c>
      <c r="M5581" s="1" t="s">
        <v>29871</v>
      </c>
    </row>
    <row r="5582">
      <c r="A5582" s="1" t="s">
        <v>29872</v>
      </c>
      <c r="B5582" s="1" t="s">
        <v>6</v>
      </c>
      <c r="C5582" s="1" t="s">
        <v>6279</v>
      </c>
      <c r="D5582" s="1"/>
      <c r="E5582" s="1" t="s">
        <v>29873</v>
      </c>
      <c r="F5582" s="1" t="s">
        <v>29874</v>
      </c>
      <c r="G5582" s="1" t="s">
        <v>8513</v>
      </c>
      <c r="H5582" s="1" t="s">
        <v>28800</v>
      </c>
      <c r="I5582" s="1">
        <v>2013.0</v>
      </c>
      <c r="J5582" s="1" t="s">
        <v>8507</v>
      </c>
      <c r="K5582" s="1" t="s">
        <v>597</v>
      </c>
      <c r="L5582" s="1" t="s">
        <v>8948</v>
      </c>
      <c r="M5582" s="1" t="s">
        <v>29875</v>
      </c>
    </row>
    <row r="5583">
      <c r="A5583" s="1" t="s">
        <v>29876</v>
      </c>
      <c r="B5583" s="1" t="s">
        <v>6</v>
      </c>
      <c r="C5583" s="1" t="s">
        <v>6280</v>
      </c>
      <c r="D5583" s="1"/>
      <c r="E5583" s="1" t="s">
        <v>29877</v>
      </c>
      <c r="F5583" s="1" t="s">
        <v>29878</v>
      </c>
      <c r="G5583" s="1" t="s">
        <v>8545</v>
      </c>
      <c r="H5583" s="1" t="s">
        <v>13115</v>
      </c>
      <c r="I5583" s="1">
        <v>2016.0</v>
      </c>
      <c r="J5583" s="1" t="s">
        <v>8613</v>
      </c>
      <c r="K5583" s="1" t="s">
        <v>620</v>
      </c>
      <c r="L5583" s="1" t="s">
        <v>10323</v>
      </c>
      <c r="M5583" s="1" t="s">
        <v>29879</v>
      </c>
    </row>
    <row r="5584">
      <c r="A5584" s="1" t="s">
        <v>29880</v>
      </c>
      <c r="B5584" s="1" t="s">
        <v>6</v>
      </c>
      <c r="C5584" s="1" t="s">
        <v>6281</v>
      </c>
      <c r="D5584" s="1"/>
      <c r="E5584" s="1" t="s">
        <v>23669</v>
      </c>
      <c r="F5584" s="1" t="s">
        <v>29881</v>
      </c>
      <c r="G5584" s="1" t="s">
        <v>19413</v>
      </c>
      <c r="H5584" s="1" t="s">
        <v>10431</v>
      </c>
      <c r="I5584" s="1">
        <v>2009.0</v>
      </c>
      <c r="J5584" s="1" t="s">
        <v>9260</v>
      </c>
      <c r="K5584" s="1" t="s">
        <v>550</v>
      </c>
      <c r="L5584" s="1" t="s">
        <v>9104</v>
      </c>
      <c r="M5584" s="1" t="s">
        <v>29882</v>
      </c>
    </row>
    <row r="5585">
      <c r="A5585" s="1" t="s">
        <v>29883</v>
      </c>
      <c r="B5585" s="1" t="s">
        <v>6</v>
      </c>
      <c r="C5585" s="1" t="s">
        <v>6282</v>
      </c>
      <c r="D5585" s="1"/>
      <c r="E5585" s="1" t="s">
        <v>10982</v>
      </c>
      <c r="F5585" s="1" t="s">
        <v>29884</v>
      </c>
      <c r="G5585" s="1" t="s">
        <v>8513</v>
      </c>
      <c r="H5585" s="1" t="s">
        <v>11512</v>
      </c>
      <c r="I5585" s="1">
        <v>2017.0</v>
      </c>
      <c r="J5585" s="1" t="s">
        <v>8507</v>
      </c>
      <c r="K5585" s="1" t="s">
        <v>671</v>
      </c>
      <c r="L5585" s="1" t="s">
        <v>8559</v>
      </c>
      <c r="M5585" s="1" t="s">
        <v>29885</v>
      </c>
    </row>
    <row r="5586">
      <c r="A5586" s="1" t="s">
        <v>29886</v>
      </c>
      <c r="B5586" s="1" t="s">
        <v>7</v>
      </c>
      <c r="C5586" s="1" t="s">
        <v>6283</v>
      </c>
      <c r="G5586" s="1" t="s">
        <v>8513</v>
      </c>
      <c r="H5586" s="1" t="s">
        <v>9336</v>
      </c>
      <c r="I5586" s="1">
        <v>2017.0</v>
      </c>
      <c r="J5586" s="1" t="s">
        <v>8493</v>
      </c>
      <c r="K5586" s="1" t="s">
        <v>536</v>
      </c>
      <c r="L5586" s="1" t="s">
        <v>8650</v>
      </c>
      <c r="M5586" s="1" t="s">
        <v>29887</v>
      </c>
    </row>
    <row r="5587">
      <c r="A5587" s="1" t="s">
        <v>29888</v>
      </c>
      <c r="B5587" s="1" t="s">
        <v>6</v>
      </c>
      <c r="C5587" s="1" t="s">
        <v>6284</v>
      </c>
      <c r="D5587" s="1"/>
      <c r="E5587" s="1" t="s">
        <v>29889</v>
      </c>
      <c r="F5587" s="1" t="s">
        <v>29890</v>
      </c>
      <c r="G5587" s="1" t="s">
        <v>9367</v>
      </c>
      <c r="H5587" s="1" t="s">
        <v>10474</v>
      </c>
      <c r="I5587" s="1">
        <v>2016.0</v>
      </c>
      <c r="J5587" s="1" t="s">
        <v>8493</v>
      </c>
      <c r="K5587" s="1" t="s">
        <v>803</v>
      </c>
      <c r="L5587" s="1" t="s">
        <v>8928</v>
      </c>
      <c r="M5587" s="1" t="s">
        <v>29891</v>
      </c>
    </row>
    <row r="5588">
      <c r="A5588" s="1" t="s">
        <v>29892</v>
      </c>
      <c r="B5588" s="1" t="s">
        <v>7</v>
      </c>
      <c r="C5588" s="1" t="s">
        <v>6285</v>
      </c>
      <c r="F5588" s="1" t="s">
        <v>29893</v>
      </c>
      <c r="H5588" s="1" t="s">
        <v>29894</v>
      </c>
      <c r="I5588" s="1">
        <v>2004.0</v>
      </c>
      <c r="J5588" s="1" t="s">
        <v>8547</v>
      </c>
      <c r="K5588" s="1" t="s">
        <v>571</v>
      </c>
      <c r="L5588" s="1" t="s">
        <v>9779</v>
      </c>
      <c r="M5588" s="1" t="s">
        <v>29895</v>
      </c>
    </row>
    <row r="5589">
      <c r="A5589" s="1" t="s">
        <v>29896</v>
      </c>
      <c r="B5589" s="1" t="s">
        <v>6</v>
      </c>
      <c r="C5589" s="1" t="s">
        <v>6286</v>
      </c>
      <c r="D5589" s="1"/>
      <c r="E5589" s="1" t="s">
        <v>29897</v>
      </c>
      <c r="F5589" s="1" t="s">
        <v>29898</v>
      </c>
      <c r="G5589" s="1" t="s">
        <v>8513</v>
      </c>
      <c r="H5589" s="1" t="s">
        <v>29899</v>
      </c>
      <c r="I5589" s="1">
        <v>2013.0</v>
      </c>
      <c r="J5589" s="1" t="s">
        <v>8680</v>
      </c>
      <c r="K5589" s="1" t="s">
        <v>642</v>
      </c>
      <c r="L5589" s="1" t="s">
        <v>9362</v>
      </c>
      <c r="M5589" s="1" t="s">
        <v>29900</v>
      </c>
    </row>
    <row r="5590">
      <c r="A5590" s="1" t="s">
        <v>29901</v>
      </c>
      <c r="B5590" s="1" t="s">
        <v>7</v>
      </c>
      <c r="C5590" s="1" t="s">
        <v>6287</v>
      </c>
      <c r="F5590" s="1" t="s">
        <v>29902</v>
      </c>
      <c r="G5590" s="1" t="s">
        <v>17409</v>
      </c>
      <c r="H5590" s="1" t="s">
        <v>11049</v>
      </c>
      <c r="I5590" s="1">
        <v>2015.0</v>
      </c>
      <c r="J5590" s="1" t="s">
        <v>8547</v>
      </c>
      <c r="K5590" s="1" t="s">
        <v>571</v>
      </c>
      <c r="L5590" s="1" t="s">
        <v>8595</v>
      </c>
      <c r="M5590" s="1" t="s">
        <v>29903</v>
      </c>
    </row>
    <row r="5591">
      <c r="A5591" s="1" t="s">
        <v>29904</v>
      </c>
      <c r="B5591" s="1" t="s">
        <v>6</v>
      </c>
      <c r="C5591" s="1" t="s">
        <v>6288</v>
      </c>
      <c r="D5591" s="1"/>
      <c r="E5591" s="1" t="s">
        <v>29905</v>
      </c>
      <c r="F5591" s="1" t="s">
        <v>29906</v>
      </c>
      <c r="G5591" s="1" t="s">
        <v>8545</v>
      </c>
      <c r="H5591" s="1" t="s">
        <v>8965</v>
      </c>
      <c r="I5591" s="1">
        <v>2017.0</v>
      </c>
      <c r="J5591" s="1" t="s">
        <v>8613</v>
      </c>
      <c r="K5591" s="1" t="s">
        <v>886</v>
      </c>
      <c r="L5591" s="1" t="s">
        <v>8681</v>
      </c>
      <c r="M5591" s="1" t="s">
        <v>29907</v>
      </c>
    </row>
    <row r="5592">
      <c r="A5592" s="1" t="s">
        <v>29908</v>
      </c>
      <c r="B5592" s="1" t="s">
        <v>6</v>
      </c>
      <c r="C5592" s="1" t="s">
        <v>6289</v>
      </c>
      <c r="D5592" s="1"/>
      <c r="E5592" s="1" t="s">
        <v>29909</v>
      </c>
      <c r="F5592" s="1" t="s">
        <v>29910</v>
      </c>
      <c r="G5592" s="1" t="s">
        <v>13479</v>
      </c>
      <c r="H5592" s="1" t="s">
        <v>8965</v>
      </c>
      <c r="I5592" s="1">
        <v>2017.0</v>
      </c>
      <c r="J5592" s="1" t="s">
        <v>8547</v>
      </c>
      <c r="K5592" s="1" t="s">
        <v>879</v>
      </c>
      <c r="L5592" s="1" t="s">
        <v>8590</v>
      </c>
      <c r="M5592" s="1" t="s">
        <v>29911</v>
      </c>
    </row>
    <row r="5593">
      <c r="A5593" s="1" t="s">
        <v>29912</v>
      </c>
      <c r="B5593" s="1" t="s">
        <v>6</v>
      </c>
      <c r="C5593" s="1" t="s">
        <v>6290</v>
      </c>
      <c r="D5593" s="1"/>
      <c r="E5593" s="1" t="s">
        <v>29913</v>
      </c>
      <c r="F5593" s="1" t="s">
        <v>29914</v>
      </c>
      <c r="G5593" s="1" t="s">
        <v>8575</v>
      </c>
      <c r="H5593" s="1" t="s">
        <v>11409</v>
      </c>
      <c r="I5593" s="1">
        <v>2004.0</v>
      </c>
      <c r="J5593" s="1" t="s">
        <v>8493</v>
      </c>
      <c r="K5593" s="1" t="s">
        <v>700</v>
      </c>
      <c r="L5593" s="1" t="s">
        <v>8508</v>
      </c>
      <c r="M5593" s="1" t="s">
        <v>29915</v>
      </c>
    </row>
    <row r="5594">
      <c r="A5594" s="1" t="s">
        <v>29916</v>
      </c>
      <c r="B5594" s="1" t="s">
        <v>6</v>
      </c>
      <c r="C5594" s="1" t="s">
        <v>6291</v>
      </c>
      <c r="D5594" s="1"/>
      <c r="E5594" s="1" t="s">
        <v>29917</v>
      </c>
      <c r="F5594" s="1" t="s">
        <v>29918</v>
      </c>
      <c r="G5594" s="1" t="s">
        <v>8678</v>
      </c>
      <c r="H5594" s="1" t="s">
        <v>10098</v>
      </c>
      <c r="I5594" s="1">
        <v>2018.0</v>
      </c>
      <c r="J5594" s="1" t="s">
        <v>8613</v>
      </c>
      <c r="K5594" s="1" t="s">
        <v>694</v>
      </c>
      <c r="L5594" s="1" t="s">
        <v>8501</v>
      </c>
      <c r="M5594" s="1" t="s">
        <v>29919</v>
      </c>
    </row>
    <row r="5595">
      <c r="A5595" s="1" t="s">
        <v>29920</v>
      </c>
      <c r="B5595" s="1" t="s">
        <v>6</v>
      </c>
      <c r="C5595" s="1" t="s">
        <v>6292</v>
      </c>
      <c r="D5595" s="1"/>
      <c r="E5595" s="1" t="s">
        <v>29917</v>
      </c>
      <c r="F5595" s="1" t="s">
        <v>29921</v>
      </c>
      <c r="G5595" s="1" t="s">
        <v>8678</v>
      </c>
      <c r="H5595" s="1" t="s">
        <v>10098</v>
      </c>
      <c r="I5595" s="1">
        <v>2019.0</v>
      </c>
      <c r="J5595" s="1" t="s">
        <v>8680</v>
      </c>
      <c r="K5595" s="1" t="s">
        <v>538</v>
      </c>
      <c r="L5595" s="1" t="s">
        <v>8501</v>
      </c>
      <c r="M5595" s="1" t="s">
        <v>29922</v>
      </c>
    </row>
    <row r="5596">
      <c r="A5596" s="1" t="s">
        <v>29923</v>
      </c>
      <c r="B5596" s="1" t="s">
        <v>6</v>
      </c>
      <c r="C5596" s="1" t="s">
        <v>6293</v>
      </c>
      <c r="D5596" s="1"/>
      <c r="E5596" s="1" t="s">
        <v>29917</v>
      </c>
      <c r="F5596" s="1" t="s">
        <v>29924</v>
      </c>
      <c r="G5596" s="1" t="s">
        <v>8678</v>
      </c>
      <c r="H5596" s="1" t="s">
        <v>16510</v>
      </c>
      <c r="I5596" s="1">
        <v>2020.0</v>
      </c>
      <c r="J5596" s="1" t="s">
        <v>8680</v>
      </c>
      <c r="K5596" s="1" t="s">
        <v>528</v>
      </c>
      <c r="L5596" s="1" t="s">
        <v>9892</v>
      </c>
      <c r="M5596" s="1" t="s">
        <v>29925</v>
      </c>
    </row>
    <row r="5597">
      <c r="A5597" s="1" t="s">
        <v>29926</v>
      </c>
      <c r="B5597" s="1" t="s">
        <v>6</v>
      </c>
      <c r="C5597" s="1" t="s">
        <v>6294</v>
      </c>
      <c r="D5597" s="1"/>
      <c r="E5597" s="1" t="s">
        <v>15624</v>
      </c>
      <c r="F5597" s="1" t="s">
        <v>29927</v>
      </c>
      <c r="G5597" s="1" t="s">
        <v>10354</v>
      </c>
      <c r="H5597" s="1" t="s">
        <v>29928</v>
      </c>
      <c r="I5597" s="1">
        <v>2018.0</v>
      </c>
      <c r="J5597" s="1" t="s">
        <v>8493</v>
      </c>
      <c r="K5597" s="1" t="s">
        <v>550</v>
      </c>
      <c r="L5597" s="1" t="s">
        <v>8724</v>
      </c>
      <c r="M5597" s="1" t="s">
        <v>29929</v>
      </c>
    </row>
    <row r="5598">
      <c r="A5598" s="1" t="s">
        <v>29930</v>
      </c>
      <c r="B5598" s="1" t="s">
        <v>6</v>
      </c>
      <c r="C5598" s="1" t="s">
        <v>6295</v>
      </c>
      <c r="D5598" s="1"/>
      <c r="E5598" s="1" t="s">
        <v>29931</v>
      </c>
      <c r="F5598" s="1" t="s">
        <v>29932</v>
      </c>
      <c r="G5598" s="1" t="s">
        <v>29933</v>
      </c>
      <c r="H5598" s="1" t="s">
        <v>17923</v>
      </c>
      <c r="I5598" s="1">
        <v>2017.0</v>
      </c>
      <c r="J5598" s="1" t="s">
        <v>8493</v>
      </c>
      <c r="K5598" s="1" t="s">
        <v>540</v>
      </c>
      <c r="L5598" s="1" t="s">
        <v>8590</v>
      </c>
      <c r="M5598" s="1" t="s">
        <v>29934</v>
      </c>
    </row>
    <row r="5599">
      <c r="A5599" s="1" t="s">
        <v>29935</v>
      </c>
      <c r="B5599" s="1" t="s">
        <v>7</v>
      </c>
      <c r="C5599" s="1" t="s">
        <v>6296</v>
      </c>
      <c r="F5599" s="1" t="s">
        <v>29936</v>
      </c>
      <c r="G5599" s="1" t="s">
        <v>8611</v>
      </c>
      <c r="H5599" s="1" t="s">
        <v>18039</v>
      </c>
      <c r="I5599" s="1">
        <v>2018.0</v>
      </c>
      <c r="J5599" s="1" t="s">
        <v>8493</v>
      </c>
      <c r="K5599" s="1" t="s">
        <v>571</v>
      </c>
      <c r="L5599" s="1" t="s">
        <v>10128</v>
      </c>
      <c r="M5599" s="1" t="s">
        <v>29937</v>
      </c>
    </row>
    <row r="5600">
      <c r="A5600" s="1" t="s">
        <v>29938</v>
      </c>
      <c r="B5600" s="1" t="s">
        <v>7</v>
      </c>
      <c r="C5600" s="1" t="s">
        <v>6297</v>
      </c>
      <c r="F5600" s="1" t="s">
        <v>29939</v>
      </c>
      <c r="G5600" s="1" t="s">
        <v>8513</v>
      </c>
      <c r="H5600" s="1" t="s">
        <v>9756</v>
      </c>
      <c r="I5600" s="1">
        <v>2008.0</v>
      </c>
      <c r="J5600" s="1" t="s">
        <v>8807</v>
      </c>
      <c r="K5600" s="1" t="s">
        <v>536</v>
      </c>
      <c r="L5600" s="1" t="s">
        <v>9093</v>
      </c>
      <c r="M5600" s="1" t="s">
        <v>29940</v>
      </c>
    </row>
    <row r="5601">
      <c r="A5601" s="1" t="s">
        <v>29941</v>
      </c>
      <c r="B5601" s="1" t="s">
        <v>6</v>
      </c>
      <c r="C5601" s="1" t="s">
        <v>6298</v>
      </c>
      <c r="D5601" s="1"/>
      <c r="E5601" s="1" t="s">
        <v>29942</v>
      </c>
      <c r="F5601" s="1" t="s">
        <v>29943</v>
      </c>
      <c r="G5601" s="1" t="s">
        <v>8545</v>
      </c>
      <c r="H5601" s="1" t="s">
        <v>17381</v>
      </c>
      <c r="I5601" s="1">
        <v>2014.0</v>
      </c>
      <c r="J5601" s="1" t="s">
        <v>8680</v>
      </c>
      <c r="K5601" s="1" t="s">
        <v>587</v>
      </c>
      <c r="L5601" s="1" t="s">
        <v>8620</v>
      </c>
      <c r="M5601" s="1" t="s">
        <v>29944</v>
      </c>
    </row>
    <row r="5602">
      <c r="A5602" s="1" t="s">
        <v>29945</v>
      </c>
      <c r="B5602" s="1" t="s">
        <v>6</v>
      </c>
      <c r="C5602" s="1" t="s">
        <v>6299</v>
      </c>
      <c r="D5602" s="1"/>
      <c r="E5602" s="1" t="s">
        <v>29946</v>
      </c>
      <c r="F5602" s="1" t="s">
        <v>29947</v>
      </c>
      <c r="G5602" s="1" t="s">
        <v>8513</v>
      </c>
      <c r="H5602" s="1" t="s">
        <v>13974</v>
      </c>
      <c r="I5602" s="1">
        <v>2018.0</v>
      </c>
      <c r="J5602" s="1" t="s">
        <v>8515</v>
      </c>
      <c r="K5602" s="1" t="s">
        <v>599</v>
      </c>
      <c r="L5602" s="1" t="s">
        <v>8697</v>
      </c>
      <c r="M5602" s="1" t="s">
        <v>29948</v>
      </c>
    </row>
    <row r="5603">
      <c r="A5603" s="1" t="s">
        <v>29949</v>
      </c>
      <c r="B5603" s="1" t="s">
        <v>6</v>
      </c>
      <c r="C5603" s="1" t="s">
        <v>6300</v>
      </c>
      <c r="D5603" s="1"/>
      <c r="E5603" s="1" t="s">
        <v>29950</v>
      </c>
      <c r="F5603" s="1" t="s">
        <v>29951</v>
      </c>
      <c r="G5603" s="1" t="s">
        <v>8545</v>
      </c>
      <c r="H5603" s="1" t="s">
        <v>9793</v>
      </c>
      <c r="I5603" s="1">
        <v>2014.0</v>
      </c>
      <c r="J5603" s="1" t="s">
        <v>8547</v>
      </c>
      <c r="K5603" s="1" t="s">
        <v>1377</v>
      </c>
      <c r="L5603" s="1" t="s">
        <v>8590</v>
      </c>
      <c r="M5603" s="1" t="s">
        <v>29952</v>
      </c>
    </row>
    <row r="5604">
      <c r="A5604" s="1" t="s">
        <v>29953</v>
      </c>
      <c r="B5604" s="1" t="s">
        <v>7</v>
      </c>
      <c r="C5604" s="1" t="s">
        <v>6301</v>
      </c>
      <c r="F5604" s="1" t="s">
        <v>29954</v>
      </c>
      <c r="G5604" s="1" t="s">
        <v>8655</v>
      </c>
      <c r="H5604" s="1" t="s">
        <v>9060</v>
      </c>
      <c r="I5604" s="1">
        <v>2016.0</v>
      </c>
      <c r="J5604" s="1" t="s">
        <v>8493</v>
      </c>
      <c r="K5604" s="1" t="s">
        <v>536</v>
      </c>
      <c r="L5604" s="1" t="s">
        <v>9550</v>
      </c>
      <c r="M5604" s="1" t="s">
        <v>29955</v>
      </c>
    </row>
    <row r="5605">
      <c r="A5605" s="1" t="s">
        <v>29956</v>
      </c>
      <c r="B5605" s="1" t="s">
        <v>7</v>
      </c>
      <c r="C5605" s="1" t="s">
        <v>6302</v>
      </c>
      <c r="F5605" s="1" t="s">
        <v>29957</v>
      </c>
      <c r="G5605" s="1" t="s">
        <v>9065</v>
      </c>
      <c r="H5605" s="1" t="s">
        <v>11630</v>
      </c>
      <c r="I5605" s="1">
        <v>2020.0</v>
      </c>
      <c r="J5605" s="1" t="s">
        <v>8493</v>
      </c>
      <c r="K5605" s="1" t="s">
        <v>571</v>
      </c>
      <c r="L5605" s="1" t="s">
        <v>8565</v>
      </c>
      <c r="M5605" s="1" t="s">
        <v>29958</v>
      </c>
    </row>
    <row r="5606">
      <c r="A5606" s="1" t="s">
        <v>29959</v>
      </c>
      <c r="B5606" s="1" t="s">
        <v>6</v>
      </c>
      <c r="C5606" s="1" t="s">
        <v>6303</v>
      </c>
      <c r="D5606" s="1"/>
      <c r="E5606" s="1" t="s">
        <v>19606</v>
      </c>
      <c r="F5606" s="1" t="s">
        <v>29960</v>
      </c>
      <c r="G5606" s="1" t="s">
        <v>8513</v>
      </c>
      <c r="H5606" s="1" t="s">
        <v>12995</v>
      </c>
      <c r="I5606" s="1">
        <v>2018.0</v>
      </c>
      <c r="J5606" s="1" t="s">
        <v>8493</v>
      </c>
      <c r="K5606" s="1" t="s">
        <v>894</v>
      </c>
      <c r="L5606" s="1" t="s">
        <v>13610</v>
      </c>
      <c r="M5606" s="1" t="s">
        <v>29961</v>
      </c>
    </row>
    <row r="5607">
      <c r="A5607" s="1" t="s">
        <v>29962</v>
      </c>
      <c r="B5607" s="1" t="s">
        <v>6</v>
      </c>
      <c r="C5607" s="1" t="s">
        <v>6304</v>
      </c>
      <c r="D5607" s="1"/>
      <c r="E5607" s="1" t="s">
        <v>29963</v>
      </c>
      <c r="G5607" s="1" t="s">
        <v>8513</v>
      </c>
      <c r="H5607" s="1" t="s">
        <v>14983</v>
      </c>
      <c r="I5607" s="1">
        <v>2014.0</v>
      </c>
      <c r="J5607" s="1" t="s">
        <v>8807</v>
      </c>
      <c r="K5607" s="1" t="s">
        <v>6305</v>
      </c>
      <c r="L5607" s="1" t="s">
        <v>16527</v>
      </c>
      <c r="M5607" s="1" t="s">
        <v>29964</v>
      </c>
    </row>
    <row r="5608">
      <c r="A5608" s="1" t="s">
        <v>29965</v>
      </c>
      <c r="B5608" s="1" t="s">
        <v>6</v>
      </c>
      <c r="C5608" s="1" t="s">
        <v>6306</v>
      </c>
      <c r="D5608" s="1"/>
      <c r="E5608" s="1" t="s">
        <v>29966</v>
      </c>
      <c r="F5608" s="1" t="s">
        <v>29967</v>
      </c>
      <c r="G5608" s="1" t="s">
        <v>29968</v>
      </c>
      <c r="H5608" s="1" t="s">
        <v>9173</v>
      </c>
      <c r="I5608" s="1">
        <v>2012.0</v>
      </c>
      <c r="J5608" s="1" t="s">
        <v>8507</v>
      </c>
      <c r="K5608" s="1" t="s">
        <v>645</v>
      </c>
      <c r="L5608" s="1" t="s">
        <v>9836</v>
      </c>
      <c r="M5608" s="1" t="s">
        <v>29969</v>
      </c>
    </row>
    <row r="5609">
      <c r="A5609" s="1" t="s">
        <v>29970</v>
      </c>
      <c r="B5609" s="1" t="s">
        <v>6</v>
      </c>
      <c r="C5609" s="1" t="s">
        <v>6307</v>
      </c>
      <c r="D5609" s="1"/>
      <c r="E5609" s="1" t="s">
        <v>29971</v>
      </c>
      <c r="G5609" s="1" t="s">
        <v>8513</v>
      </c>
      <c r="H5609" s="1" t="s">
        <v>11755</v>
      </c>
      <c r="I5609" s="1">
        <v>2016.0</v>
      </c>
      <c r="J5609" s="1" t="s">
        <v>8613</v>
      </c>
      <c r="K5609" s="1" t="s">
        <v>717</v>
      </c>
      <c r="L5609" s="1" t="s">
        <v>8646</v>
      </c>
      <c r="M5609" s="1" t="s">
        <v>29972</v>
      </c>
    </row>
    <row r="5610">
      <c r="A5610" s="1" t="s">
        <v>29973</v>
      </c>
      <c r="B5610" s="1" t="s">
        <v>6</v>
      </c>
      <c r="C5610" s="1" t="s">
        <v>6308</v>
      </c>
      <c r="D5610" s="1"/>
      <c r="E5610" s="1" t="s">
        <v>29974</v>
      </c>
      <c r="F5610" s="1" t="s">
        <v>29975</v>
      </c>
      <c r="G5610" s="1" t="s">
        <v>8545</v>
      </c>
      <c r="H5610" s="1" t="s">
        <v>29976</v>
      </c>
      <c r="I5610" s="1">
        <v>2019.0</v>
      </c>
      <c r="J5610" s="1" t="s">
        <v>8547</v>
      </c>
      <c r="K5610" s="1" t="s">
        <v>876</v>
      </c>
      <c r="L5610" s="1" t="s">
        <v>8607</v>
      </c>
      <c r="M5610" s="1" t="s">
        <v>29977</v>
      </c>
    </row>
    <row r="5611">
      <c r="A5611" s="1" t="s">
        <v>29978</v>
      </c>
      <c r="B5611" s="1" t="s">
        <v>7</v>
      </c>
      <c r="C5611" s="1" t="s">
        <v>6309</v>
      </c>
      <c r="F5611" s="1" t="s">
        <v>29979</v>
      </c>
      <c r="G5611" s="1" t="s">
        <v>8513</v>
      </c>
      <c r="H5611" s="1" t="s">
        <v>17026</v>
      </c>
      <c r="I5611" s="1">
        <v>2016.0</v>
      </c>
      <c r="J5611" s="1" t="s">
        <v>8547</v>
      </c>
      <c r="K5611" s="1" t="s">
        <v>536</v>
      </c>
      <c r="L5611" s="1" t="s">
        <v>29980</v>
      </c>
      <c r="M5611" s="1" t="s">
        <v>29981</v>
      </c>
    </row>
    <row r="5612">
      <c r="A5612" s="1" t="s">
        <v>29982</v>
      </c>
      <c r="B5612" s="1" t="s">
        <v>6</v>
      </c>
      <c r="C5612" s="1" t="s">
        <v>6310</v>
      </c>
      <c r="D5612" s="1"/>
      <c r="E5612" s="1" t="s">
        <v>29983</v>
      </c>
      <c r="F5612" s="1" t="s">
        <v>29984</v>
      </c>
      <c r="G5612" s="1" t="s">
        <v>8513</v>
      </c>
      <c r="H5612" s="1" t="s">
        <v>29423</v>
      </c>
      <c r="I5612" s="1">
        <v>2012.0</v>
      </c>
      <c r="J5612" s="1" t="s">
        <v>8507</v>
      </c>
      <c r="K5612" s="1" t="s">
        <v>737</v>
      </c>
      <c r="L5612" s="1" t="s">
        <v>8607</v>
      </c>
      <c r="M5612" s="1" t="s">
        <v>29985</v>
      </c>
    </row>
    <row r="5613">
      <c r="A5613" s="1" t="s">
        <v>29986</v>
      </c>
      <c r="B5613" s="1" t="s">
        <v>7</v>
      </c>
      <c r="C5613" s="1" t="s">
        <v>6311</v>
      </c>
      <c r="F5613" s="1" t="s">
        <v>29987</v>
      </c>
      <c r="G5613" s="1" t="s">
        <v>12088</v>
      </c>
      <c r="H5613" s="1" t="s">
        <v>17612</v>
      </c>
      <c r="I5613" s="1">
        <v>2015.0</v>
      </c>
      <c r="J5613" s="1" t="s">
        <v>8493</v>
      </c>
      <c r="K5613" s="1" t="s">
        <v>571</v>
      </c>
      <c r="L5613" s="1" t="s">
        <v>10199</v>
      </c>
      <c r="M5613" s="1" t="s">
        <v>29988</v>
      </c>
    </row>
    <row r="5614">
      <c r="A5614" s="1" t="s">
        <v>29989</v>
      </c>
      <c r="B5614" s="1" t="s">
        <v>7</v>
      </c>
      <c r="C5614" s="1" t="s">
        <v>6312</v>
      </c>
      <c r="F5614" s="1" t="s">
        <v>29990</v>
      </c>
      <c r="G5614" s="1" t="s">
        <v>8777</v>
      </c>
      <c r="H5614" s="1" t="s">
        <v>8991</v>
      </c>
      <c r="I5614" s="1">
        <v>2016.0</v>
      </c>
      <c r="J5614" s="1" t="s">
        <v>8807</v>
      </c>
      <c r="K5614" s="1" t="s">
        <v>536</v>
      </c>
      <c r="L5614" s="1" t="s">
        <v>9093</v>
      </c>
      <c r="M5614" s="1" t="s">
        <v>29991</v>
      </c>
    </row>
    <row r="5615">
      <c r="A5615" s="1" t="s">
        <v>29992</v>
      </c>
      <c r="B5615" s="1" t="s">
        <v>6</v>
      </c>
      <c r="C5615" s="1" t="s">
        <v>6313</v>
      </c>
      <c r="D5615" s="1"/>
      <c r="E5615" s="1" t="s">
        <v>29993</v>
      </c>
      <c r="F5615" s="1" t="s">
        <v>29994</v>
      </c>
      <c r="G5615" s="1" t="s">
        <v>8611</v>
      </c>
      <c r="H5615" s="1" t="s">
        <v>18238</v>
      </c>
      <c r="I5615" s="1">
        <v>2019.0</v>
      </c>
      <c r="J5615" s="1" t="s">
        <v>8493</v>
      </c>
      <c r="K5615" s="1" t="s">
        <v>1442</v>
      </c>
      <c r="L5615" s="1" t="s">
        <v>9641</v>
      </c>
      <c r="M5615" s="1" t="s">
        <v>29995</v>
      </c>
    </row>
    <row r="5616">
      <c r="A5616" s="1" t="s">
        <v>29996</v>
      </c>
      <c r="B5616" s="1" t="s">
        <v>6</v>
      </c>
      <c r="C5616" s="1" t="s">
        <v>6314</v>
      </c>
      <c r="D5616" s="1"/>
      <c r="E5616" s="1" t="s">
        <v>10157</v>
      </c>
      <c r="F5616" s="1" t="s">
        <v>29997</v>
      </c>
      <c r="G5616" s="1" t="s">
        <v>11999</v>
      </c>
      <c r="H5616" s="1" t="s">
        <v>10159</v>
      </c>
      <c r="I5616" s="1">
        <v>2012.0</v>
      </c>
      <c r="J5616" s="1" t="s">
        <v>8493</v>
      </c>
      <c r="K5616" s="1" t="s">
        <v>587</v>
      </c>
      <c r="L5616" s="1" t="s">
        <v>11691</v>
      </c>
      <c r="M5616" s="1" t="s">
        <v>29998</v>
      </c>
    </row>
    <row r="5617">
      <c r="A5617" s="1" t="s">
        <v>29999</v>
      </c>
      <c r="B5617" s="1" t="s">
        <v>6</v>
      </c>
      <c r="C5617" s="1" t="s">
        <v>6315</v>
      </c>
      <c r="D5617" s="1"/>
      <c r="E5617" s="1" t="s">
        <v>30000</v>
      </c>
      <c r="F5617" s="1" t="s">
        <v>30001</v>
      </c>
      <c r="G5617" s="1" t="s">
        <v>8499</v>
      </c>
      <c r="H5617" s="1" t="s">
        <v>19141</v>
      </c>
      <c r="I5617" s="1">
        <v>2017.0</v>
      </c>
      <c r="J5617" s="1" t="s">
        <v>8493</v>
      </c>
      <c r="K5617" s="1" t="s">
        <v>1116</v>
      </c>
      <c r="L5617" s="1" t="s">
        <v>9641</v>
      </c>
      <c r="M5617" s="1" t="s">
        <v>30002</v>
      </c>
    </row>
    <row r="5618">
      <c r="A5618" s="1" t="s">
        <v>30003</v>
      </c>
      <c r="B5618" s="1" t="s">
        <v>6</v>
      </c>
      <c r="C5618" s="1" t="s">
        <v>6316</v>
      </c>
      <c r="D5618" s="1"/>
      <c r="E5618" s="1" t="s">
        <v>14029</v>
      </c>
      <c r="F5618" s="1" t="s">
        <v>30004</v>
      </c>
      <c r="H5618" s="1" t="s">
        <v>10957</v>
      </c>
      <c r="I5618" s="1">
        <v>2019.0</v>
      </c>
      <c r="J5618" s="1" t="s">
        <v>8547</v>
      </c>
      <c r="K5618" s="1" t="s">
        <v>620</v>
      </c>
      <c r="L5618" s="1" t="s">
        <v>9084</v>
      </c>
      <c r="M5618" s="1" t="s">
        <v>30005</v>
      </c>
    </row>
    <row r="5619">
      <c r="A5619" s="1" t="s">
        <v>30006</v>
      </c>
      <c r="B5619" s="1" t="s">
        <v>7</v>
      </c>
      <c r="C5619" s="1" t="s">
        <v>6317</v>
      </c>
      <c r="F5619" s="1" t="s">
        <v>30007</v>
      </c>
      <c r="G5619" s="1" t="s">
        <v>22485</v>
      </c>
      <c r="H5619" s="1" t="s">
        <v>14089</v>
      </c>
      <c r="I5619" s="1">
        <v>2008.0</v>
      </c>
      <c r="J5619" s="1" t="s">
        <v>8547</v>
      </c>
      <c r="K5619" s="1" t="s">
        <v>536</v>
      </c>
      <c r="L5619" s="1" t="s">
        <v>11790</v>
      </c>
      <c r="M5619" s="1" t="s">
        <v>30008</v>
      </c>
    </row>
    <row r="5620">
      <c r="A5620" s="1" t="s">
        <v>30009</v>
      </c>
      <c r="B5620" s="1" t="s">
        <v>7</v>
      </c>
      <c r="C5620" s="1" t="s">
        <v>6318</v>
      </c>
      <c r="F5620" s="1" t="s">
        <v>30010</v>
      </c>
      <c r="G5620" s="1" t="s">
        <v>30011</v>
      </c>
      <c r="H5620" s="1" t="s">
        <v>30012</v>
      </c>
      <c r="I5620" s="1">
        <v>2018.0</v>
      </c>
      <c r="J5620" s="1" t="s">
        <v>8493</v>
      </c>
      <c r="K5620" s="1" t="s">
        <v>628</v>
      </c>
      <c r="L5620" s="1" t="s">
        <v>11790</v>
      </c>
      <c r="M5620" s="1" t="s">
        <v>30013</v>
      </c>
    </row>
    <row r="5621">
      <c r="A5621" s="1" t="s">
        <v>30014</v>
      </c>
      <c r="B5621" s="1" t="s">
        <v>7</v>
      </c>
      <c r="C5621" s="1" t="s">
        <v>6319</v>
      </c>
      <c r="D5621" s="1"/>
      <c r="E5621" s="1" t="s">
        <v>30015</v>
      </c>
      <c r="G5621" s="1" t="s">
        <v>8513</v>
      </c>
      <c r="H5621" s="1" t="s">
        <v>30016</v>
      </c>
      <c r="I5621" s="1">
        <v>2015.0</v>
      </c>
      <c r="J5621" s="1" t="s">
        <v>8547</v>
      </c>
      <c r="K5621" s="1" t="s">
        <v>536</v>
      </c>
      <c r="L5621" s="1" t="s">
        <v>9208</v>
      </c>
      <c r="M5621" s="1" t="s">
        <v>30017</v>
      </c>
    </row>
    <row r="5622">
      <c r="A5622" s="1" t="s">
        <v>30018</v>
      </c>
      <c r="B5622" s="1" t="s">
        <v>6</v>
      </c>
      <c r="C5622" s="1" t="s">
        <v>6320</v>
      </c>
      <c r="D5622" s="1"/>
      <c r="E5622" s="1" t="s">
        <v>30019</v>
      </c>
      <c r="F5622" s="1" t="s">
        <v>30020</v>
      </c>
      <c r="G5622" s="1" t="s">
        <v>22227</v>
      </c>
      <c r="H5622" s="1" t="s">
        <v>13576</v>
      </c>
      <c r="I5622" s="1">
        <v>2018.0</v>
      </c>
      <c r="J5622" s="1" t="s">
        <v>8493</v>
      </c>
      <c r="K5622" s="1" t="s">
        <v>890</v>
      </c>
      <c r="L5622" s="1" t="s">
        <v>8607</v>
      </c>
      <c r="M5622" s="1" t="s">
        <v>30021</v>
      </c>
    </row>
    <row r="5623">
      <c r="A5623" s="1" t="s">
        <v>30022</v>
      </c>
      <c r="B5623" s="1" t="s">
        <v>7</v>
      </c>
      <c r="C5623" s="1" t="s">
        <v>6321</v>
      </c>
      <c r="F5623" s="1" t="s">
        <v>30023</v>
      </c>
      <c r="G5623" s="1" t="s">
        <v>8513</v>
      </c>
      <c r="H5623" s="1" t="s">
        <v>11630</v>
      </c>
      <c r="I5623" s="1">
        <v>2020.0</v>
      </c>
      <c r="J5623" s="1" t="s">
        <v>8613</v>
      </c>
      <c r="K5623" s="1" t="s">
        <v>536</v>
      </c>
      <c r="L5623" s="1" t="s">
        <v>8650</v>
      </c>
      <c r="M5623" s="1" t="s">
        <v>30024</v>
      </c>
    </row>
    <row r="5624">
      <c r="A5624" s="1" t="s">
        <v>30025</v>
      </c>
      <c r="B5624" s="1" t="s">
        <v>7</v>
      </c>
      <c r="C5624" s="1" t="s">
        <v>6322</v>
      </c>
      <c r="F5624" s="1" t="s">
        <v>30026</v>
      </c>
      <c r="G5624" s="1" t="s">
        <v>9043</v>
      </c>
      <c r="H5624" s="1" t="s">
        <v>12346</v>
      </c>
      <c r="I5624" s="1">
        <v>2020.0</v>
      </c>
      <c r="J5624" s="1" t="s">
        <v>8613</v>
      </c>
      <c r="K5624" s="1" t="s">
        <v>536</v>
      </c>
      <c r="L5624" s="1" t="s">
        <v>9631</v>
      </c>
      <c r="M5624" s="1" t="s">
        <v>30027</v>
      </c>
    </row>
    <row r="5625">
      <c r="A5625" s="1" t="s">
        <v>30028</v>
      </c>
      <c r="B5625" s="1" t="s">
        <v>7</v>
      </c>
      <c r="C5625" s="1" t="s">
        <v>6323</v>
      </c>
      <c r="F5625" s="1" t="s">
        <v>30029</v>
      </c>
      <c r="G5625" s="1" t="s">
        <v>8722</v>
      </c>
      <c r="H5625" s="1" t="s">
        <v>11027</v>
      </c>
      <c r="I5625" s="1">
        <v>2020.0</v>
      </c>
      <c r="J5625" s="1" t="s">
        <v>8680</v>
      </c>
      <c r="K5625" s="1" t="s">
        <v>536</v>
      </c>
      <c r="L5625" s="1" t="s">
        <v>23719</v>
      </c>
      <c r="M5625" s="1" t="s">
        <v>30030</v>
      </c>
    </row>
    <row r="5626">
      <c r="A5626" s="1" t="s">
        <v>30031</v>
      </c>
      <c r="B5626" s="1" t="s">
        <v>6</v>
      </c>
      <c r="C5626" s="1" t="s">
        <v>6324</v>
      </c>
      <c r="D5626" s="1"/>
      <c r="E5626" s="1" t="s">
        <v>30032</v>
      </c>
      <c r="F5626" s="1" t="s">
        <v>30033</v>
      </c>
      <c r="G5626" s="1" t="s">
        <v>30034</v>
      </c>
      <c r="H5626" s="1" t="s">
        <v>9646</v>
      </c>
      <c r="I5626" s="1">
        <v>1960.0</v>
      </c>
      <c r="J5626" s="1" t="s">
        <v>8613</v>
      </c>
      <c r="K5626" s="1" t="s">
        <v>978</v>
      </c>
      <c r="L5626" s="1" t="s">
        <v>8709</v>
      </c>
      <c r="M5626" s="1" t="s">
        <v>30035</v>
      </c>
    </row>
    <row r="5627">
      <c r="A5627" s="1" t="s">
        <v>30036</v>
      </c>
      <c r="B5627" s="1" t="s">
        <v>7</v>
      </c>
      <c r="C5627" s="1" t="s">
        <v>6325</v>
      </c>
      <c r="F5627" s="1" t="s">
        <v>30037</v>
      </c>
      <c r="G5627" s="1" t="s">
        <v>11741</v>
      </c>
      <c r="H5627" s="1" t="s">
        <v>13458</v>
      </c>
      <c r="I5627" s="1">
        <v>2019.0</v>
      </c>
      <c r="J5627" s="1" t="s">
        <v>8493</v>
      </c>
      <c r="K5627" s="1" t="s">
        <v>536</v>
      </c>
      <c r="L5627" s="1" t="s">
        <v>9631</v>
      </c>
      <c r="M5627" s="1" t="s">
        <v>30038</v>
      </c>
    </row>
    <row r="5628">
      <c r="A5628" s="1" t="s">
        <v>30039</v>
      </c>
      <c r="B5628" s="1" t="s">
        <v>6</v>
      </c>
      <c r="C5628" s="1" t="s">
        <v>6326</v>
      </c>
      <c r="D5628" s="1"/>
      <c r="E5628" s="1" t="s">
        <v>30040</v>
      </c>
      <c r="F5628" s="1" t="s">
        <v>30041</v>
      </c>
      <c r="G5628" s="1" t="s">
        <v>8545</v>
      </c>
      <c r="H5628" s="1" t="s">
        <v>10668</v>
      </c>
      <c r="I5628" s="1">
        <v>2013.0</v>
      </c>
      <c r="J5628" s="1" t="s">
        <v>8547</v>
      </c>
      <c r="K5628" s="1" t="s">
        <v>544</v>
      </c>
      <c r="L5628" s="1" t="s">
        <v>8626</v>
      </c>
      <c r="M5628" s="1" t="s">
        <v>30042</v>
      </c>
    </row>
    <row r="5629">
      <c r="A5629" s="1" t="s">
        <v>30043</v>
      </c>
      <c r="B5629" s="1" t="s">
        <v>6</v>
      </c>
      <c r="C5629" s="1" t="s">
        <v>6327</v>
      </c>
      <c r="D5629" s="1"/>
      <c r="E5629" s="1" t="s">
        <v>14254</v>
      </c>
      <c r="F5629" s="1" t="s">
        <v>30044</v>
      </c>
      <c r="G5629" s="1" t="s">
        <v>8545</v>
      </c>
      <c r="H5629" s="1" t="s">
        <v>12786</v>
      </c>
      <c r="I5629" s="1">
        <v>2011.0</v>
      </c>
      <c r="J5629" s="1" t="s">
        <v>8547</v>
      </c>
      <c r="K5629" s="1" t="s">
        <v>766</v>
      </c>
      <c r="L5629" s="1" t="s">
        <v>8626</v>
      </c>
      <c r="M5629" s="1" t="s">
        <v>30045</v>
      </c>
    </row>
    <row r="5630">
      <c r="A5630" s="1" t="s">
        <v>30046</v>
      </c>
      <c r="B5630" s="1" t="s">
        <v>6</v>
      </c>
      <c r="C5630" s="1" t="s">
        <v>6328</v>
      </c>
      <c r="D5630" s="1"/>
      <c r="E5630" s="1" t="s">
        <v>30047</v>
      </c>
      <c r="F5630" s="1" t="s">
        <v>30048</v>
      </c>
      <c r="G5630" s="1" t="s">
        <v>8678</v>
      </c>
      <c r="H5630" s="1" t="s">
        <v>9152</v>
      </c>
      <c r="I5630" s="1">
        <v>2015.0</v>
      </c>
      <c r="J5630" s="1" t="s">
        <v>8613</v>
      </c>
      <c r="K5630" s="1" t="s">
        <v>886</v>
      </c>
      <c r="L5630" s="1" t="s">
        <v>8772</v>
      </c>
      <c r="M5630" s="1" t="s">
        <v>30049</v>
      </c>
    </row>
    <row r="5631">
      <c r="A5631" s="1" t="s">
        <v>30050</v>
      </c>
      <c r="B5631" s="1" t="s">
        <v>7</v>
      </c>
      <c r="C5631" s="1" t="s">
        <v>6329</v>
      </c>
      <c r="F5631" s="1" t="s">
        <v>30051</v>
      </c>
      <c r="H5631" s="1" t="s">
        <v>15743</v>
      </c>
      <c r="I5631" s="1">
        <v>2018.0</v>
      </c>
      <c r="J5631" s="1" t="s">
        <v>8493</v>
      </c>
      <c r="K5631" s="1" t="s">
        <v>536</v>
      </c>
      <c r="L5631" s="1" t="s">
        <v>8788</v>
      </c>
      <c r="M5631" s="1" t="s">
        <v>30052</v>
      </c>
    </row>
    <row r="5632">
      <c r="A5632" s="1" t="s">
        <v>30053</v>
      </c>
      <c r="B5632" s="1" t="s">
        <v>7</v>
      </c>
      <c r="C5632" s="1" t="s">
        <v>6330</v>
      </c>
      <c r="F5632" s="1" t="s">
        <v>30054</v>
      </c>
      <c r="G5632" s="1" t="s">
        <v>9223</v>
      </c>
      <c r="H5632" s="1" t="s">
        <v>18104</v>
      </c>
      <c r="I5632" s="1">
        <v>2018.0</v>
      </c>
      <c r="J5632" s="1" t="s">
        <v>8493</v>
      </c>
      <c r="K5632" s="1" t="s">
        <v>536</v>
      </c>
      <c r="L5632" s="1" t="s">
        <v>15453</v>
      </c>
      <c r="M5632" s="1" t="s">
        <v>30055</v>
      </c>
    </row>
    <row r="5633">
      <c r="A5633" s="1" t="s">
        <v>30056</v>
      </c>
      <c r="B5633" s="1" t="s">
        <v>7</v>
      </c>
      <c r="C5633" s="1" t="s">
        <v>6331</v>
      </c>
      <c r="F5633" s="1" t="s">
        <v>30057</v>
      </c>
      <c r="G5633" s="1" t="s">
        <v>9530</v>
      </c>
      <c r="H5633" s="1" t="s">
        <v>9006</v>
      </c>
      <c r="I5633" s="1">
        <v>2015.0</v>
      </c>
      <c r="J5633" s="1" t="s">
        <v>8547</v>
      </c>
      <c r="K5633" s="1" t="s">
        <v>536</v>
      </c>
      <c r="L5633" s="1" t="s">
        <v>8788</v>
      </c>
      <c r="M5633" s="1" t="s">
        <v>30058</v>
      </c>
    </row>
    <row r="5634">
      <c r="A5634" s="1" t="s">
        <v>30059</v>
      </c>
      <c r="B5634" s="1" t="s">
        <v>6</v>
      </c>
      <c r="C5634" s="1" t="s">
        <v>6332</v>
      </c>
      <c r="D5634" s="1"/>
      <c r="E5634" s="1" t="s">
        <v>30060</v>
      </c>
      <c r="F5634" s="1" t="s">
        <v>30061</v>
      </c>
      <c r="G5634" s="1" t="s">
        <v>30062</v>
      </c>
      <c r="H5634" s="1" t="s">
        <v>11577</v>
      </c>
      <c r="I5634" s="1">
        <v>2017.0</v>
      </c>
      <c r="J5634" s="1" t="s">
        <v>8515</v>
      </c>
      <c r="K5634" s="1" t="s">
        <v>673</v>
      </c>
      <c r="L5634" s="1" t="s">
        <v>16976</v>
      </c>
      <c r="M5634" s="1" t="s">
        <v>30063</v>
      </c>
    </row>
    <row r="5635">
      <c r="A5635" s="1" t="s">
        <v>30064</v>
      </c>
      <c r="B5635" s="1" t="s">
        <v>6</v>
      </c>
      <c r="C5635" s="1" t="s">
        <v>6333</v>
      </c>
      <c r="D5635" s="1"/>
      <c r="E5635" s="1" t="s">
        <v>16805</v>
      </c>
      <c r="F5635" s="1" t="s">
        <v>30065</v>
      </c>
      <c r="G5635" s="1" t="s">
        <v>9304</v>
      </c>
      <c r="H5635" s="1" t="s">
        <v>11099</v>
      </c>
      <c r="I5635" s="1">
        <v>2015.0</v>
      </c>
      <c r="J5635" s="1" t="s">
        <v>8507</v>
      </c>
      <c r="K5635" s="1" t="s">
        <v>597</v>
      </c>
      <c r="L5635" s="1" t="s">
        <v>9836</v>
      </c>
      <c r="M5635" s="1" t="s">
        <v>30066</v>
      </c>
    </row>
    <row r="5636">
      <c r="A5636" s="1" t="s">
        <v>30067</v>
      </c>
      <c r="B5636" s="1" t="s">
        <v>6</v>
      </c>
      <c r="C5636" s="1" t="s">
        <v>6334</v>
      </c>
      <c r="D5636" s="1"/>
      <c r="E5636" s="1" t="s">
        <v>30068</v>
      </c>
      <c r="F5636" s="1" t="s">
        <v>30069</v>
      </c>
      <c r="G5636" s="1" t="s">
        <v>11361</v>
      </c>
      <c r="H5636" s="1" t="s">
        <v>9060</v>
      </c>
      <c r="I5636" s="1">
        <v>2017.0</v>
      </c>
      <c r="J5636" s="1" t="s">
        <v>8493</v>
      </c>
      <c r="K5636" s="1" t="s">
        <v>561</v>
      </c>
      <c r="L5636" s="1" t="s">
        <v>8508</v>
      </c>
      <c r="M5636" s="1" t="s">
        <v>30070</v>
      </c>
    </row>
    <row r="5637">
      <c r="A5637" s="1" t="s">
        <v>30071</v>
      </c>
      <c r="B5637" s="1" t="s">
        <v>7</v>
      </c>
      <c r="C5637" s="1" t="s">
        <v>6335</v>
      </c>
      <c r="F5637" s="1" t="s">
        <v>30072</v>
      </c>
      <c r="G5637" s="1" t="s">
        <v>8491</v>
      </c>
      <c r="H5637" s="1" t="s">
        <v>14810</v>
      </c>
      <c r="I5637" s="1">
        <v>2019.0</v>
      </c>
      <c r="J5637" s="1" t="s">
        <v>8493</v>
      </c>
      <c r="K5637" s="1" t="s">
        <v>536</v>
      </c>
      <c r="L5637" s="1" t="s">
        <v>8565</v>
      </c>
      <c r="M5637" s="1" t="s">
        <v>30073</v>
      </c>
    </row>
    <row r="5638">
      <c r="A5638" s="1" t="s">
        <v>30074</v>
      </c>
      <c r="B5638" s="1" t="s">
        <v>6</v>
      </c>
      <c r="C5638" s="1" t="s">
        <v>6336</v>
      </c>
      <c r="D5638" s="1"/>
      <c r="E5638" s="1" t="s">
        <v>30075</v>
      </c>
      <c r="F5638" s="1" t="s">
        <v>30076</v>
      </c>
      <c r="G5638" s="1" t="s">
        <v>8513</v>
      </c>
      <c r="H5638" s="1" t="s">
        <v>8521</v>
      </c>
      <c r="I5638" s="1">
        <v>2016.0</v>
      </c>
      <c r="J5638" s="1" t="s">
        <v>8493</v>
      </c>
      <c r="K5638" s="1" t="s">
        <v>681</v>
      </c>
      <c r="L5638" s="1" t="s">
        <v>9836</v>
      </c>
      <c r="M5638" s="1" t="s">
        <v>30077</v>
      </c>
    </row>
    <row r="5639">
      <c r="A5639" s="1" t="s">
        <v>30078</v>
      </c>
      <c r="B5639" s="1" t="s">
        <v>7</v>
      </c>
      <c r="C5639" s="1" t="s">
        <v>6337</v>
      </c>
      <c r="F5639" s="1" t="s">
        <v>30079</v>
      </c>
      <c r="G5639" s="1" t="s">
        <v>8638</v>
      </c>
      <c r="H5639" s="1" t="s">
        <v>9207</v>
      </c>
      <c r="I5639" s="1">
        <v>2018.0</v>
      </c>
      <c r="J5639" s="1" t="s">
        <v>8493</v>
      </c>
      <c r="K5639" s="1" t="s">
        <v>536</v>
      </c>
      <c r="L5639" s="1" t="s">
        <v>16984</v>
      </c>
      <c r="M5639" s="1" t="s">
        <v>30080</v>
      </c>
    </row>
    <row r="5640">
      <c r="A5640" s="1" t="s">
        <v>30081</v>
      </c>
      <c r="B5640" s="1" t="s">
        <v>6</v>
      </c>
      <c r="C5640" s="1" t="s">
        <v>6338</v>
      </c>
      <c r="D5640" s="1"/>
      <c r="E5640" s="1" t="s">
        <v>30082</v>
      </c>
      <c r="F5640" s="1" t="s">
        <v>30083</v>
      </c>
      <c r="G5640" s="1" t="s">
        <v>8513</v>
      </c>
      <c r="H5640" s="1" t="s">
        <v>11985</v>
      </c>
      <c r="I5640" s="1">
        <v>2016.0</v>
      </c>
      <c r="J5640" s="1" t="s">
        <v>8493</v>
      </c>
      <c r="K5640" s="1" t="s">
        <v>894</v>
      </c>
      <c r="L5640" s="1" t="s">
        <v>8522</v>
      </c>
      <c r="M5640" s="1" t="s">
        <v>30084</v>
      </c>
    </row>
    <row r="5641">
      <c r="A5641" s="1" t="s">
        <v>30085</v>
      </c>
      <c r="B5641" s="1" t="s">
        <v>6</v>
      </c>
      <c r="C5641" s="1" t="s">
        <v>6339</v>
      </c>
      <c r="D5641" s="1"/>
      <c r="E5641" s="1" t="s">
        <v>30086</v>
      </c>
      <c r="F5641" s="1" t="s">
        <v>30087</v>
      </c>
      <c r="G5641" s="1" t="s">
        <v>8513</v>
      </c>
      <c r="H5641" s="1" t="s">
        <v>30088</v>
      </c>
      <c r="I5641" s="1">
        <v>2015.0</v>
      </c>
      <c r="J5641" s="1" t="s">
        <v>8507</v>
      </c>
      <c r="K5641" s="1" t="s">
        <v>538</v>
      </c>
      <c r="L5641" s="1" t="s">
        <v>9139</v>
      </c>
      <c r="M5641" s="1" t="s">
        <v>30089</v>
      </c>
    </row>
    <row r="5642">
      <c r="A5642" s="1" t="s">
        <v>30090</v>
      </c>
      <c r="B5642" s="1" t="s">
        <v>7</v>
      </c>
      <c r="C5642" s="1" t="s">
        <v>6340</v>
      </c>
      <c r="F5642" s="1" t="s">
        <v>30091</v>
      </c>
      <c r="G5642" s="1" t="s">
        <v>8513</v>
      </c>
      <c r="H5642" s="1" t="s">
        <v>10075</v>
      </c>
      <c r="I5642" s="1">
        <v>1998.0</v>
      </c>
      <c r="J5642" s="1" t="s">
        <v>8680</v>
      </c>
      <c r="K5642" s="1" t="s">
        <v>1694</v>
      </c>
      <c r="L5642" s="1" t="s">
        <v>19343</v>
      </c>
      <c r="M5642" s="1" t="s">
        <v>30092</v>
      </c>
    </row>
    <row r="5643">
      <c r="A5643" s="1" t="s">
        <v>30093</v>
      </c>
      <c r="B5643" s="1" t="s">
        <v>6</v>
      </c>
      <c r="C5643" s="1" t="s">
        <v>6341</v>
      </c>
      <c r="D5643" s="1"/>
      <c r="E5643" s="1" t="s">
        <v>12140</v>
      </c>
      <c r="F5643" s="1" t="s">
        <v>30094</v>
      </c>
      <c r="G5643" s="1" t="s">
        <v>9545</v>
      </c>
      <c r="H5643" s="1" t="s">
        <v>16265</v>
      </c>
      <c r="I5643" s="1">
        <v>2012.0</v>
      </c>
      <c r="J5643" s="1" t="s">
        <v>8547</v>
      </c>
      <c r="K5643" s="1" t="s">
        <v>587</v>
      </c>
      <c r="L5643" s="1" t="s">
        <v>8724</v>
      </c>
      <c r="M5643" s="1" t="s">
        <v>30095</v>
      </c>
    </row>
    <row r="5644">
      <c r="A5644" s="1" t="s">
        <v>30096</v>
      </c>
      <c r="B5644" s="1" t="s">
        <v>7</v>
      </c>
      <c r="C5644" s="1" t="s">
        <v>6342</v>
      </c>
      <c r="F5644" s="1" t="s">
        <v>30097</v>
      </c>
      <c r="G5644" s="1" t="s">
        <v>9223</v>
      </c>
      <c r="H5644" s="1" t="s">
        <v>8619</v>
      </c>
      <c r="I5644" s="1">
        <v>2018.0</v>
      </c>
      <c r="J5644" s="1" t="s">
        <v>8493</v>
      </c>
      <c r="K5644" s="1" t="s">
        <v>536</v>
      </c>
      <c r="L5644" s="1" t="s">
        <v>9299</v>
      </c>
      <c r="M5644" s="1" t="s">
        <v>30098</v>
      </c>
    </row>
    <row r="5645">
      <c r="A5645" s="1" t="s">
        <v>30099</v>
      </c>
      <c r="B5645" s="1" t="s">
        <v>6</v>
      </c>
      <c r="C5645" s="1" t="s">
        <v>6343</v>
      </c>
      <c r="D5645" s="1"/>
      <c r="E5645" s="1" t="s">
        <v>30100</v>
      </c>
      <c r="G5645" s="1" t="s">
        <v>25109</v>
      </c>
      <c r="H5645" s="1" t="s">
        <v>30101</v>
      </c>
      <c r="I5645" s="1">
        <v>2020.0</v>
      </c>
      <c r="J5645" s="1" t="s">
        <v>8613</v>
      </c>
      <c r="K5645" s="1" t="s">
        <v>6344</v>
      </c>
      <c r="L5645" s="1" t="s">
        <v>9317</v>
      </c>
      <c r="M5645" s="1" t="s">
        <v>30102</v>
      </c>
    </row>
    <row r="5646">
      <c r="A5646" s="1" t="s">
        <v>30103</v>
      </c>
      <c r="B5646" s="1" t="s">
        <v>7</v>
      </c>
      <c r="C5646" s="1" t="s">
        <v>6345</v>
      </c>
      <c r="D5646" s="1"/>
      <c r="E5646" s="1" t="s">
        <v>30104</v>
      </c>
      <c r="F5646" s="1" t="s">
        <v>30105</v>
      </c>
      <c r="G5646" s="1" t="s">
        <v>11884</v>
      </c>
      <c r="H5646" s="1" t="s">
        <v>10322</v>
      </c>
      <c r="I5646" s="1">
        <v>2020.0</v>
      </c>
      <c r="J5646" s="1" t="s">
        <v>8547</v>
      </c>
      <c r="K5646" s="1" t="s">
        <v>536</v>
      </c>
      <c r="L5646" s="1" t="s">
        <v>9199</v>
      </c>
      <c r="M5646" s="1" t="s">
        <v>30106</v>
      </c>
    </row>
    <row r="5647">
      <c r="A5647" s="1" t="s">
        <v>30107</v>
      </c>
      <c r="B5647" s="1" t="s">
        <v>6</v>
      </c>
      <c r="C5647" s="1" t="s">
        <v>6346</v>
      </c>
      <c r="D5647" s="1"/>
      <c r="E5647" s="1" t="s">
        <v>30108</v>
      </c>
      <c r="F5647" s="1" t="s">
        <v>30109</v>
      </c>
      <c r="G5647" s="1" t="s">
        <v>8588</v>
      </c>
      <c r="H5647" s="1" t="s">
        <v>8685</v>
      </c>
      <c r="I5647" s="1">
        <v>2019.0</v>
      </c>
      <c r="J5647" s="1" t="s">
        <v>8493</v>
      </c>
      <c r="K5647" s="1" t="s">
        <v>809</v>
      </c>
      <c r="L5647" s="1" t="s">
        <v>8663</v>
      </c>
      <c r="M5647" s="1" t="s">
        <v>30110</v>
      </c>
    </row>
    <row r="5648">
      <c r="A5648" s="1" t="s">
        <v>30111</v>
      </c>
      <c r="B5648" s="1" t="s">
        <v>7</v>
      </c>
      <c r="C5648" s="1" t="s">
        <v>6347</v>
      </c>
      <c r="G5648" s="1" t="s">
        <v>8513</v>
      </c>
      <c r="H5648" s="1" t="s">
        <v>14801</v>
      </c>
      <c r="I5648" s="1">
        <v>2020.0</v>
      </c>
      <c r="J5648" s="1" t="s">
        <v>8493</v>
      </c>
      <c r="K5648" s="1" t="s">
        <v>536</v>
      </c>
      <c r="L5648" s="1" t="s">
        <v>8650</v>
      </c>
      <c r="M5648" s="1" t="s">
        <v>30112</v>
      </c>
    </row>
    <row r="5649">
      <c r="A5649" s="1" t="s">
        <v>30113</v>
      </c>
      <c r="B5649" s="1" t="s">
        <v>6</v>
      </c>
      <c r="C5649" s="1" t="s">
        <v>6348</v>
      </c>
      <c r="D5649" s="1"/>
      <c r="E5649" s="1" t="s">
        <v>30114</v>
      </c>
      <c r="F5649" s="1" t="s">
        <v>30115</v>
      </c>
      <c r="G5649" s="1" t="s">
        <v>30116</v>
      </c>
      <c r="H5649" s="1" t="s">
        <v>22986</v>
      </c>
      <c r="I5649" s="1">
        <v>2014.0</v>
      </c>
      <c r="J5649" s="1" t="s">
        <v>8507</v>
      </c>
      <c r="K5649" s="1" t="s">
        <v>700</v>
      </c>
      <c r="L5649" s="1" t="s">
        <v>8783</v>
      </c>
      <c r="M5649" s="1" t="s">
        <v>30117</v>
      </c>
    </row>
    <row r="5650">
      <c r="A5650" s="1" t="s">
        <v>30118</v>
      </c>
      <c r="B5650" s="1" t="s">
        <v>7</v>
      </c>
      <c r="C5650" s="1" t="s">
        <v>6349</v>
      </c>
      <c r="F5650" s="1" t="s">
        <v>30119</v>
      </c>
      <c r="G5650" s="1" t="s">
        <v>8513</v>
      </c>
      <c r="H5650" s="1" t="s">
        <v>12081</v>
      </c>
      <c r="I5650" s="1">
        <v>2016.0</v>
      </c>
      <c r="J5650" s="1" t="s">
        <v>8547</v>
      </c>
      <c r="K5650" s="1" t="s">
        <v>628</v>
      </c>
      <c r="L5650" s="1" t="s">
        <v>8650</v>
      </c>
      <c r="M5650" s="1" t="s">
        <v>30120</v>
      </c>
    </row>
    <row r="5651">
      <c r="A5651" s="1" t="s">
        <v>30121</v>
      </c>
      <c r="B5651" s="1" t="s">
        <v>7</v>
      </c>
      <c r="C5651" s="1" t="s">
        <v>6350</v>
      </c>
      <c r="F5651" s="1" t="s">
        <v>30122</v>
      </c>
      <c r="G5651" s="1" t="s">
        <v>8513</v>
      </c>
      <c r="H5651" s="1" t="s">
        <v>11049</v>
      </c>
      <c r="I5651" s="1">
        <v>2016.0</v>
      </c>
      <c r="J5651" s="1" t="s">
        <v>8547</v>
      </c>
      <c r="K5651" s="1" t="s">
        <v>536</v>
      </c>
      <c r="L5651" s="1" t="s">
        <v>8650</v>
      </c>
      <c r="M5651" s="1" t="s">
        <v>30123</v>
      </c>
    </row>
    <row r="5652">
      <c r="A5652" s="1" t="s">
        <v>30124</v>
      </c>
      <c r="B5652" s="1" t="s">
        <v>6</v>
      </c>
      <c r="C5652" s="1" t="s">
        <v>6351</v>
      </c>
      <c r="D5652" s="1"/>
      <c r="E5652" s="1" t="s">
        <v>30125</v>
      </c>
      <c r="F5652" s="1" t="s">
        <v>30126</v>
      </c>
      <c r="G5652" s="1" t="s">
        <v>8722</v>
      </c>
      <c r="H5652" s="1" t="s">
        <v>11755</v>
      </c>
      <c r="I5652" s="1">
        <v>2017.0</v>
      </c>
      <c r="J5652" s="1" t="s">
        <v>8493</v>
      </c>
      <c r="K5652" s="1" t="s">
        <v>530</v>
      </c>
      <c r="L5652" s="1" t="s">
        <v>8501</v>
      </c>
      <c r="M5652" s="1" t="s">
        <v>30127</v>
      </c>
    </row>
    <row r="5653">
      <c r="A5653" s="1" t="s">
        <v>30128</v>
      </c>
      <c r="B5653" s="1" t="s">
        <v>6</v>
      </c>
      <c r="C5653" s="1" t="s">
        <v>6352</v>
      </c>
      <c r="D5653" s="1"/>
      <c r="E5653" s="1" t="s">
        <v>30129</v>
      </c>
      <c r="F5653" s="1" t="s">
        <v>30130</v>
      </c>
      <c r="G5653" s="1" t="s">
        <v>30131</v>
      </c>
      <c r="H5653" s="1" t="s">
        <v>15130</v>
      </c>
      <c r="I5653" s="1">
        <v>2016.0</v>
      </c>
      <c r="J5653" s="1" t="s">
        <v>8515</v>
      </c>
      <c r="K5653" s="1" t="s">
        <v>602</v>
      </c>
      <c r="L5653" s="1" t="s">
        <v>9054</v>
      </c>
      <c r="M5653" s="1" t="s">
        <v>30132</v>
      </c>
    </row>
    <row r="5654">
      <c r="A5654" s="1" t="s">
        <v>30133</v>
      </c>
      <c r="B5654" s="1" t="s">
        <v>6</v>
      </c>
      <c r="C5654" s="1" t="s">
        <v>6353</v>
      </c>
      <c r="D5654" s="1"/>
      <c r="E5654" s="1" t="s">
        <v>12829</v>
      </c>
      <c r="F5654" s="1" t="s">
        <v>30134</v>
      </c>
      <c r="G5654" s="1" t="s">
        <v>8513</v>
      </c>
      <c r="H5654" s="1" t="s">
        <v>30135</v>
      </c>
      <c r="I5654" s="1">
        <v>2016.0</v>
      </c>
      <c r="J5654" s="1" t="s">
        <v>8493</v>
      </c>
      <c r="K5654" s="1" t="s">
        <v>532</v>
      </c>
      <c r="L5654" s="1" t="s">
        <v>8646</v>
      </c>
      <c r="M5654" s="1" t="s">
        <v>30136</v>
      </c>
    </row>
    <row r="5655">
      <c r="A5655" s="1" t="s">
        <v>30137</v>
      </c>
      <c r="B5655" s="1" t="s">
        <v>6</v>
      </c>
      <c r="C5655" s="1" t="s">
        <v>6354</v>
      </c>
      <c r="D5655" s="1"/>
      <c r="E5655" s="1" t="s">
        <v>30138</v>
      </c>
      <c r="F5655" s="1" t="s">
        <v>30139</v>
      </c>
      <c r="G5655" s="1" t="s">
        <v>9282</v>
      </c>
      <c r="H5655" s="1" t="s">
        <v>16957</v>
      </c>
      <c r="I5655" s="1">
        <v>2016.0</v>
      </c>
      <c r="J5655" s="1" t="s">
        <v>8493</v>
      </c>
      <c r="K5655" s="1" t="s">
        <v>569</v>
      </c>
      <c r="L5655" s="1" t="s">
        <v>8873</v>
      </c>
      <c r="M5655" s="1" t="s">
        <v>30140</v>
      </c>
    </row>
    <row r="5656">
      <c r="A5656" s="1" t="s">
        <v>30141</v>
      </c>
      <c r="B5656" s="1" t="s">
        <v>6</v>
      </c>
      <c r="C5656" s="1" t="s">
        <v>6355</v>
      </c>
      <c r="D5656" s="1"/>
      <c r="E5656" s="1" t="s">
        <v>30142</v>
      </c>
      <c r="F5656" s="1" t="s">
        <v>30143</v>
      </c>
      <c r="G5656" s="1" t="s">
        <v>12739</v>
      </c>
      <c r="H5656" s="1" t="s">
        <v>14233</v>
      </c>
      <c r="I5656" s="1">
        <v>2020.0</v>
      </c>
      <c r="J5656" s="1" t="s">
        <v>8680</v>
      </c>
      <c r="K5656" s="1" t="s">
        <v>528</v>
      </c>
      <c r="L5656" s="1" t="s">
        <v>10361</v>
      </c>
      <c r="M5656" s="1" t="s">
        <v>30144</v>
      </c>
    </row>
    <row r="5657">
      <c r="A5657" s="1" t="s">
        <v>30145</v>
      </c>
      <c r="B5657" s="1" t="s">
        <v>6</v>
      </c>
      <c r="C5657" s="1" t="s">
        <v>6356</v>
      </c>
      <c r="D5657" s="1"/>
      <c r="E5657" s="1" t="s">
        <v>30146</v>
      </c>
      <c r="G5657" s="1" t="s">
        <v>11999</v>
      </c>
      <c r="H5657" s="1" t="s">
        <v>30147</v>
      </c>
      <c r="I5657" s="1">
        <v>2014.0</v>
      </c>
      <c r="J5657" s="1" t="s">
        <v>8680</v>
      </c>
      <c r="K5657" s="1" t="s">
        <v>1277</v>
      </c>
      <c r="L5657" s="1" t="s">
        <v>8702</v>
      </c>
      <c r="M5657" s="1" t="s">
        <v>30148</v>
      </c>
    </row>
    <row r="5658">
      <c r="A5658" s="1" t="s">
        <v>30149</v>
      </c>
      <c r="B5658" s="1" t="s">
        <v>7</v>
      </c>
      <c r="C5658" s="1" t="s">
        <v>6357</v>
      </c>
      <c r="F5658" s="1" t="s">
        <v>30150</v>
      </c>
      <c r="G5658" s="1" t="s">
        <v>18266</v>
      </c>
      <c r="H5658" s="1" t="s">
        <v>9152</v>
      </c>
      <c r="I5658" s="1">
        <v>2018.0</v>
      </c>
      <c r="J5658" s="1" t="s">
        <v>9076</v>
      </c>
      <c r="K5658" s="1" t="s">
        <v>628</v>
      </c>
      <c r="L5658" s="1" t="s">
        <v>10380</v>
      </c>
      <c r="M5658" s="1" t="s">
        <v>30151</v>
      </c>
    </row>
    <row r="5659">
      <c r="A5659" s="1" t="s">
        <v>30152</v>
      </c>
      <c r="B5659" s="1" t="s">
        <v>6</v>
      </c>
      <c r="C5659" s="1" t="s">
        <v>6358</v>
      </c>
      <c r="D5659" s="1"/>
      <c r="E5659" s="1" t="s">
        <v>30153</v>
      </c>
      <c r="F5659" s="1" t="s">
        <v>30154</v>
      </c>
      <c r="G5659" s="1" t="s">
        <v>8513</v>
      </c>
      <c r="H5659" s="1" t="s">
        <v>16429</v>
      </c>
      <c r="I5659" s="1">
        <v>2010.0</v>
      </c>
      <c r="J5659" s="1" t="s">
        <v>8515</v>
      </c>
      <c r="K5659" s="1" t="s">
        <v>645</v>
      </c>
      <c r="L5659" s="1" t="s">
        <v>8750</v>
      </c>
      <c r="M5659" s="1" t="s">
        <v>30155</v>
      </c>
    </row>
    <row r="5660">
      <c r="A5660" s="1" t="s">
        <v>30156</v>
      </c>
      <c r="B5660" s="1" t="s">
        <v>7</v>
      </c>
      <c r="C5660" s="1" t="s">
        <v>6359</v>
      </c>
      <c r="F5660" s="1" t="s">
        <v>30157</v>
      </c>
      <c r="G5660" s="1" t="s">
        <v>9043</v>
      </c>
      <c r="H5660" s="1" t="s">
        <v>11963</v>
      </c>
      <c r="I5660" s="1">
        <v>2019.0</v>
      </c>
      <c r="J5660" s="1" t="s">
        <v>8493</v>
      </c>
      <c r="K5660" s="1" t="s">
        <v>536</v>
      </c>
      <c r="L5660" s="1" t="s">
        <v>8565</v>
      </c>
      <c r="M5660" s="1" t="s">
        <v>30158</v>
      </c>
    </row>
    <row r="5661">
      <c r="A5661" s="1" t="s">
        <v>30159</v>
      </c>
      <c r="B5661" s="1" t="s">
        <v>6</v>
      </c>
      <c r="C5661" s="1" t="s">
        <v>6360</v>
      </c>
      <c r="D5661" s="1"/>
      <c r="E5661" s="1" t="s">
        <v>30160</v>
      </c>
      <c r="F5661" s="1" t="s">
        <v>30161</v>
      </c>
      <c r="G5661" s="1" t="s">
        <v>8661</v>
      </c>
      <c r="H5661" s="1" t="s">
        <v>9601</v>
      </c>
      <c r="I5661" s="1">
        <v>2017.0</v>
      </c>
      <c r="J5661" s="1" t="s">
        <v>8493</v>
      </c>
      <c r="K5661" s="1" t="s">
        <v>576</v>
      </c>
      <c r="L5661" s="1" t="s">
        <v>8709</v>
      </c>
      <c r="M5661" s="1" t="s">
        <v>30162</v>
      </c>
    </row>
    <row r="5662">
      <c r="A5662" s="1" t="s">
        <v>30163</v>
      </c>
      <c r="B5662" s="1" t="s">
        <v>7</v>
      </c>
      <c r="C5662" s="1" t="s">
        <v>6361</v>
      </c>
      <c r="F5662" s="1" t="s">
        <v>30164</v>
      </c>
      <c r="G5662" s="1" t="s">
        <v>8672</v>
      </c>
      <c r="H5662" s="1" t="s">
        <v>16989</v>
      </c>
      <c r="I5662" s="1">
        <v>2019.0</v>
      </c>
      <c r="J5662" s="1" t="s">
        <v>8493</v>
      </c>
      <c r="K5662" s="1" t="s">
        <v>628</v>
      </c>
      <c r="L5662" s="1" t="s">
        <v>10772</v>
      </c>
      <c r="M5662" s="1" t="s">
        <v>30165</v>
      </c>
    </row>
    <row r="5663">
      <c r="A5663" s="1" t="s">
        <v>30166</v>
      </c>
      <c r="B5663" s="1" t="s">
        <v>6</v>
      </c>
      <c r="C5663" s="1" t="s">
        <v>6362</v>
      </c>
      <c r="D5663" s="1"/>
      <c r="E5663" s="1" t="s">
        <v>30167</v>
      </c>
      <c r="F5663" s="1" t="s">
        <v>30168</v>
      </c>
      <c r="G5663" s="1" t="s">
        <v>8513</v>
      </c>
      <c r="H5663" s="1" t="s">
        <v>30169</v>
      </c>
      <c r="I5663" s="1">
        <v>2015.0</v>
      </c>
      <c r="J5663" s="1" t="s">
        <v>8507</v>
      </c>
      <c r="K5663" s="1" t="s">
        <v>620</v>
      </c>
      <c r="L5663" s="1" t="s">
        <v>8607</v>
      </c>
      <c r="M5663" s="1" t="s">
        <v>30170</v>
      </c>
    </row>
    <row r="5664">
      <c r="A5664" s="1" t="s">
        <v>30171</v>
      </c>
      <c r="B5664" s="1" t="s">
        <v>7</v>
      </c>
      <c r="C5664" s="1" t="s">
        <v>6363</v>
      </c>
      <c r="F5664" s="1" t="s">
        <v>30172</v>
      </c>
      <c r="H5664" s="1" t="s">
        <v>18931</v>
      </c>
      <c r="I5664" s="1">
        <v>2019.0</v>
      </c>
      <c r="J5664" s="1" t="s">
        <v>8493</v>
      </c>
      <c r="K5664" s="1" t="s">
        <v>536</v>
      </c>
      <c r="L5664" s="1" t="s">
        <v>8565</v>
      </c>
      <c r="M5664" s="1" t="s">
        <v>30173</v>
      </c>
    </row>
    <row r="5665">
      <c r="A5665" s="1" t="s">
        <v>30174</v>
      </c>
      <c r="B5665" s="1" t="s">
        <v>7</v>
      </c>
      <c r="C5665" s="1" t="s">
        <v>6364</v>
      </c>
      <c r="D5665" s="1"/>
      <c r="E5665" s="1" t="s">
        <v>30175</v>
      </c>
      <c r="F5665" s="1" t="s">
        <v>30176</v>
      </c>
      <c r="G5665" s="1" t="s">
        <v>8575</v>
      </c>
      <c r="H5665" s="1" t="s">
        <v>16306</v>
      </c>
      <c r="I5665" s="1">
        <v>2019.0</v>
      </c>
      <c r="J5665" s="1" t="s">
        <v>8493</v>
      </c>
      <c r="K5665" s="1" t="s">
        <v>536</v>
      </c>
      <c r="L5665" s="1" t="s">
        <v>8565</v>
      </c>
      <c r="M5665" s="1" t="s">
        <v>30177</v>
      </c>
    </row>
    <row r="5666">
      <c r="A5666" s="1" t="s">
        <v>30178</v>
      </c>
      <c r="B5666" s="1" t="s">
        <v>7</v>
      </c>
      <c r="C5666" s="1" t="s">
        <v>6365</v>
      </c>
      <c r="F5666" s="1" t="s">
        <v>30179</v>
      </c>
      <c r="G5666" s="1" t="s">
        <v>8575</v>
      </c>
      <c r="H5666" s="1" t="s">
        <v>9033</v>
      </c>
      <c r="I5666" s="1">
        <v>2019.0</v>
      </c>
      <c r="J5666" s="1" t="s">
        <v>8493</v>
      </c>
      <c r="K5666" s="1" t="s">
        <v>536</v>
      </c>
      <c r="L5666" s="1" t="s">
        <v>16980</v>
      </c>
      <c r="M5666" s="1" t="s">
        <v>30180</v>
      </c>
    </row>
    <row r="5667">
      <c r="A5667" s="1" t="s">
        <v>30181</v>
      </c>
      <c r="B5667" s="1" t="s">
        <v>7</v>
      </c>
      <c r="C5667" s="1" t="s">
        <v>6366</v>
      </c>
      <c r="D5667" s="1"/>
      <c r="E5667" s="1" t="s">
        <v>30182</v>
      </c>
      <c r="F5667" s="1" t="s">
        <v>30183</v>
      </c>
      <c r="G5667" s="1" t="s">
        <v>8575</v>
      </c>
      <c r="H5667" s="1" t="s">
        <v>11483</v>
      </c>
      <c r="I5667" s="1">
        <v>2020.0</v>
      </c>
      <c r="J5667" s="1" t="s">
        <v>8493</v>
      </c>
      <c r="K5667" s="1" t="s">
        <v>536</v>
      </c>
      <c r="L5667" s="1" t="s">
        <v>8565</v>
      </c>
      <c r="M5667" s="1" t="s">
        <v>30184</v>
      </c>
    </row>
    <row r="5668">
      <c r="A5668" s="1" t="s">
        <v>30185</v>
      </c>
      <c r="B5668" s="1" t="s">
        <v>6</v>
      </c>
      <c r="C5668" s="1" t="s">
        <v>6367</v>
      </c>
      <c r="D5668" s="1"/>
      <c r="E5668" s="1" t="s">
        <v>30186</v>
      </c>
      <c r="F5668" s="1" t="s">
        <v>30187</v>
      </c>
      <c r="G5668" s="1" t="s">
        <v>8513</v>
      </c>
      <c r="H5668" s="1" t="s">
        <v>10298</v>
      </c>
      <c r="I5668" s="1">
        <v>2004.0</v>
      </c>
      <c r="J5668" s="1" t="s">
        <v>9260</v>
      </c>
      <c r="K5668" s="1" t="s">
        <v>550</v>
      </c>
      <c r="L5668" s="1" t="s">
        <v>8697</v>
      </c>
      <c r="M5668" s="1" t="s">
        <v>30188</v>
      </c>
    </row>
    <row r="5669">
      <c r="A5669" s="1" t="s">
        <v>30189</v>
      </c>
      <c r="B5669" s="1" t="s">
        <v>6</v>
      </c>
      <c r="C5669" s="1" t="s">
        <v>6368</v>
      </c>
      <c r="D5669" s="1"/>
      <c r="E5669" s="1" t="s">
        <v>30190</v>
      </c>
      <c r="F5669" s="1" t="s">
        <v>30191</v>
      </c>
      <c r="G5669" s="1" t="s">
        <v>8513</v>
      </c>
      <c r="H5669" s="1" t="s">
        <v>8540</v>
      </c>
      <c r="I5669" s="1">
        <v>1996.0</v>
      </c>
      <c r="J5669" s="1" t="s">
        <v>8507</v>
      </c>
      <c r="K5669" s="1" t="s">
        <v>662</v>
      </c>
      <c r="L5669" s="1" t="s">
        <v>8948</v>
      </c>
      <c r="M5669" s="1" t="s">
        <v>30192</v>
      </c>
    </row>
    <row r="5670">
      <c r="A5670" s="1" t="s">
        <v>30193</v>
      </c>
      <c r="B5670" s="1" t="s">
        <v>6</v>
      </c>
      <c r="C5670" s="1" t="s">
        <v>6369</v>
      </c>
      <c r="D5670" s="1"/>
      <c r="E5670" s="1" t="s">
        <v>27114</v>
      </c>
      <c r="F5670" s="1" t="s">
        <v>30194</v>
      </c>
      <c r="G5670" s="1" t="s">
        <v>8513</v>
      </c>
      <c r="H5670" s="1" t="s">
        <v>8521</v>
      </c>
      <c r="I5670" s="1">
        <v>1993.0</v>
      </c>
      <c r="J5670" s="1" t="s">
        <v>8507</v>
      </c>
      <c r="K5670" s="1" t="s">
        <v>602</v>
      </c>
      <c r="L5670" s="1" t="s">
        <v>9494</v>
      </c>
      <c r="M5670" s="1" t="s">
        <v>30195</v>
      </c>
    </row>
    <row r="5671">
      <c r="A5671" s="1" t="s">
        <v>30196</v>
      </c>
      <c r="B5671" s="1" t="s">
        <v>7</v>
      </c>
      <c r="C5671" s="1" t="s">
        <v>6370</v>
      </c>
      <c r="F5671" s="1" t="s">
        <v>30197</v>
      </c>
      <c r="G5671" s="1" t="s">
        <v>8513</v>
      </c>
      <c r="H5671" s="1" t="s">
        <v>12656</v>
      </c>
      <c r="I5671" s="1">
        <v>2018.0</v>
      </c>
      <c r="J5671" s="1" t="s">
        <v>8493</v>
      </c>
      <c r="K5671" s="1" t="s">
        <v>536</v>
      </c>
      <c r="L5671" s="1" t="s">
        <v>8650</v>
      </c>
      <c r="M5671" s="1" t="s">
        <v>30198</v>
      </c>
    </row>
    <row r="5672">
      <c r="A5672" s="1" t="s">
        <v>30199</v>
      </c>
      <c r="B5672" s="1" t="s">
        <v>6</v>
      </c>
      <c r="C5672" s="1" t="s">
        <v>6371</v>
      </c>
      <c r="D5672" s="1"/>
      <c r="E5672" s="1" t="s">
        <v>30200</v>
      </c>
      <c r="F5672" s="1" t="s">
        <v>30201</v>
      </c>
      <c r="G5672" s="1" t="s">
        <v>8588</v>
      </c>
      <c r="H5672" s="1" t="s">
        <v>11356</v>
      </c>
      <c r="I5672" s="1">
        <v>2017.0</v>
      </c>
      <c r="J5672" s="1" t="s">
        <v>8493</v>
      </c>
      <c r="K5672" s="1" t="s">
        <v>879</v>
      </c>
      <c r="L5672" s="1" t="s">
        <v>8501</v>
      </c>
      <c r="M5672" s="1" t="s">
        <v>30202</v>
      </c>
    </row>
    <row r="5673">
      <c r="A5673" s="1" t="s">
        <v>30203</v>
      </c>
      <c r="B5673" s="1" t="s">
        <v>6</v>
      </c>
      <c r="C5673" s="1" t="s">
        <v>6372</v>
      </c>
      <c r="D5673" s="1"/>
      <c r="E5673" s="1" t="s">
        <v>30204</v>
      </c>
      <c r="F5673" s="1" t="s">
        <v>30205</v>
      </c>
      <c r="G5673" s="1" t="s">
        <v>30206</v>
      </c>
      <c r="H5673" s="1" t="s">
        <v>10827</v>
      </c>
      <c r="I5673" s="1">
        <v>2015.0</v>
      </c>
      <c r="J5673" s="1" t="s">
        <v>8507</v>
      </c>
      <c r="K5673" s="1" t="s">
        <v>573</v>
      </c>
      <c r="L5673" s="1" t="s">
        <v>8626</v>
      </c>
      <c r="M5673" s="1" t="s">
        <v>30207</v>
      </c>
    </row>
    <row r="5674">
      <c r="A5674" s="1" t="s">
        <v>30208</v>
      </c>
      <c r="B5674" s="1" t="s">
        <v>6</v>
      </c>
      <c r="C5674" s="1" t="s">
        <v>6373</v>
      </c>
      <c r="D5674" s="1"/>
      <c r="E5674" s="1" t="s">
        <v>30209</v>
      </c>
      <c r="F5674" s="1" t="s">
        <v>30210</v>
      </c>
      <c r="G5674" s="1" t="s">
        <v>9391</v>
      </c>
      <c r="H5674" s="1" t="s">
        <v>8936</v>
      </c>
      <c r="I5674" s="1">
        <v>2017.0</v>
      </c>
      <c r="J5674" s="1" t="s">
        <v>8493</v>
      </c>
      <c r="K5674" s="1" t="s">
        <v>538</v>
      </c>
      <c r="L5674" s="1" t="s">
        <v>8559</v>
      </c>
      <c r="M5674" s="1" t="s">
        <v>30211</v>
      </c>
    </row>
    <row r="5675">
      <c r="A5675" s="1" t="s">
        <v>30212</v>
      </c>
      <c r="B5675" s="1" t="s">
        <v>6</v>
      </c>
      <c r="C5675" s="1" t="s">
        <v>6374</v>
      </c>
      <c r="D5675" s="1"/>
      <c r="E5675" s="1" t="s">
        <v>30213</v>
      </c>
      <c r="F5675" s="1" t="s">
        <v>30214</v>
      </c>
      <c r="G5675" s="1" t="s">
        <v>8513</v>
      </c>
      <c r="H5675" s="1" t="s">
        <v>8708</v>
      </c>
      <c r="I5675" s="1">
        <v>1998.0</v>
      </c>
      <c r="J5675" s="1" t="s">
        <v>8515</v>
      </c>
      <c r="K5675" s="1" t="s">
        <v>563</v>
      </c>
      <c r="L5675" s="1" t="s">
        <v>11109</v>
      </c>
      <c r="M5675" s="1" t="s">
        <v>30215</v>
      </c>
    </row>
    <row r="5676">
      <c r="A5676" s="1" t="s">
        <v>30216</v>
      </c>
      <c r="B5676" s="1" t="s">
        <v>6</v>
      </c>
      <c r="C5676" s="1" t="s">
        <v>6375</v>
      </c>
      <c r="D5676" s="1"/>
      <c r="E5676" s="1" t="s">
        <v>30217</v>
      </c>
      <c r="F5676" s="1" t="s">
        <v>30218</v>
      </c>
      <c r="G5676" s="1" t="s">
        <v>8513</v>
      </c>
      <c r="H5676" s="1" t="s">
        <v>21094</v>
      </c>
      <c r="I5676" s="1">
        <v>2017.0</v>
      </c>
      <c r="J5676" s="1" t="s">
        <v>8507</v>
      </c>
      <c r="K5676" s="1" t="s">
        <v>673</v>
      </c>
      <c r="L5676" s="1" t="s">
        <v>9494</v>
      </c>
      <c r="M5676" s="1" t="s">
        <v>30219</v>
      </c>
    </row>
    <row r="5677">
      <c r="A5677" s="1" t="s">
        <v>30220</v>
      </c>
      <c r="B5677" s="1" t="s">
        <v>6</v>
      </c>
      <c r="C5677" s="1" t="s">
        <v>6376</v>
      </c>
      <c r="D5677" s="1"/>
      <c r="E5677" s="1" t="s">
        <v>30221</v>
      </c>
      <c r="F5677" s="1" t="s">
        <v>30222</v>
      </c>
      <c r="G5677" s="1" t="s">
        <v>8513</v>
      </c>
      <c r="H5677" s="1" t="s">
        <v>9075</v>
      </c>
      <c r="I5677" s="1">
        <v>2008.0</v>
      </c>
      <c r="J5677" s="1" t="s">
        <v>8507</v>
      </c>
      <c r="K5677" s="1" t="s">
        <v>538</v>
      </c>
      <c r="L5677" s="1" t="s">
        <v>8607</v>
      </c>
      <c r="M5677" s="1" t="s">
        <v>30223</v>
      </c>
    </row>
    <row r="5678">
      <c r="A5678" s="1" t="s">
        <v>30224</v>
      </c>
      <c r="B5678" s="1" t="s">
        <v>6</v>
      </c>
      <c r="C5678" s="1" t="s">
        <v>6377</v>
      </c>
      <c r="G5678" s="1" t="s">
        <v>8513</v>
      </c>
      <c r="H5678" s="1" t="s">
        <v>14089</v>
      </c>
      <c r="I5678" s="1">
        <v>2017.0</v>
      </c>
      <c r="J5678" s="1" t="s">
        <v>8493</v>
      </c>
      <c r="K5678" s="1" t="s">
        <v>1593</v>
      </c>
      <c r="L5678" s="1" t="s">
        <v>8702</v>
      </c>
      <c r="M5678" s="1" t="s">
        <v>30225</v>
      </c>
    </row>
    <row r="5679">
      <c r="A5679" s="1" t="s">
        <v>30226</v>
      </c>
      <c r="B5679" s="1" t="s">
        <v>6</v>
      </c>
      <c r="C5679" s="1" t="s">
        <v>6378</v>
      </c>
      <c r="D5679" s="1"/>
      <c r="E5679" s="1" t="s">
        <v>30227</v>
      </c>
      <c r="F5679" s="1" t="s">
        <v>30228</v>
      </c>
      <c r="G5679" s="1" t="s">
        <v>8722</v>
      </c>
      <c r="H5679" s="1" t="s">
        <v>9891</v>
      </c>
      <c r="I5679" s="1">
        <v>2016.0</v>
      </c>
      <c r="J5679" s="1" t="s">
        <v>8547</v>
      </c>
      <c r="K5679" s="1" t="s">
        <v>534</v>
      </c>
      <c r="L5679" s="1" t="s">
        <v>8590</v>
      </c>
      <c r="M5679" s="1" t="s">
        <v>30229</v>
      </c>
    </row>
    <row r="5680">
      <c r="A5680" s="1" t="s">
        <v>30230</v>
      </c>
      <c r="B5680" s="1" t="s">
        <v>7</v>
      </c>
      <c r="C5680" s="1" t="s">
        <v>6379</v>
      </c>
      <c r="F5680" s="1" t="s">
        <v>30231</v>
      </c>
      <c r="G5680" s="1" t="s">
        <v>8638</v>
      </c>
      <c r="H5680" s="1" t="s">
        <v>14752</v>
      </c>
      <c r="I5680" s="1">
        <v>2018.0</v>
      </c>
      <c r="J5680" s="1" t="s">
        <v>8493</v>
      </c>
      <c r="K5680" s="1" t="s">
        <v>536</v>
      </c>
      <c r="L5680" s="1" t="s">
        <v>10199</v>
      </c>
      <c r="M5680" s="1" t="s">
        <v>30232</v>
      </c>
    </row>
    <row r="5681">
      <c r="A5681" s="1" t="s">
        <v>30233</v>
      </c>
      <c r="B5681" s="1" t="s">
        <v>6</v>
      </c>
      <c r="C5681" s="1" t="s">
        <v>6380</v>
      </c>
      <c r="D5681" s="1"/>
      <c r="E5681" s="1" t="s">
        <v>30234</v>
      </c>
      <c r="F5681" s="1" t="s">
        <v>30235</v>
      </c>
      <c r="G5681" s="1" t="s">
        <v>8513</v>
      </c>
      <c r="H5681" s="1" t="s">
        <v>30236</v>
      </c>
      <c r="I5681" s="1">
        <v>2015.0</v>
      </c>
      <c r="J5681" s="1" t="s">
        <v>8515</v>
      </c>
      <c r="K5681" s="1" t="s">
        <v>681</v>
      </c>
      <c r="L5681" s="1" t="s">
        <v>8691</v>
      </c>
      <c r="M5681" s="1" t="s">
        <v>30237</v>
      </c>
    </row>
    <row r="5682">
      <c r="A5682" s="1" t="s">
        <v>30238</v>
      </c>
      <c r="B5682" s="1" t="s">
        <v>7</v>
      </c>
      <c r="C5682" s="1" t="s">
        <v>6381</v>
      </c>
      <c r="F5682" s="1" t="s">
        <v>30239</v>
      </c>
      <c r="G5682" s="1" t="s">
        <v>8513</v>
      </c>
      <c r="H5682" s="1" t="s">
        <v>9604</v>
      </c>
      <c r="I5682" s="1">
        <v>2020.0</v>
      </c>
      <c r="J5682" s="1" t="s">
        <v>8493</v>
      </c>
      <c r="K5682" s="1" t="s">
        <v>536</v>
      </c>
      <c r="L5682" s="1" t="s">
        <v>8668</v>
      </c>
      <c r="M5682" s="1" t="s">
        <v>30240</v>
      </c>
    </row>
    <row r="5683">
      <c r="A5683" s="1" t="s">
        <v>30241</v>
      </c>
      <c r="B5683" s="1" t="s">
        <v>6</v>
      </c>
      <c r="C5683" s="1" t="s">
        <v>6382</v>
      </c>
      <c r="D5683" s="1"/>
      <c r="E5683" s="1" t="s">
        <v>30242</v>
      </c>
      <c r="F5683" s="1" t="s">
        <v>30243</v>
      </c>
      <c r="G5683" s="1" t="s">
        <v>8513</v>
      </c>
      <c r="H5683" s="1" t="s">
        <v>10272</v>
      </c>
      <c r="I5683" s="1">
        <v>2016.0</v>
      </c>
      <c r="J5683" s="1" t="s">
        <v>8507</v>
      </c>
      <c r="K5683" s="1" t="s">
        <v>694</v>
      </c>
      <c r="L5683" s="1" t="s">
        <v>9174</v>
      </c>
      <c r="M5683" s="1" t="s">
        <v>30244</v>
      </c>
    </row>
    <row r="5684">
      <c r="A5684" s="1" t="s">
        <v>30245</v>
      </c>
      <c r="B5684" s="1" t="s">
        <v>6</v>
      </c>
      <c r="C5684" s="1" t="s">
        <v>6383</v>
      </c>
      <c r="D5684" s="1"/>
      <c r="E5684" s="1" t="s">
        <v>30246</v>
      </c>
      <c r="F5684" s="1" t="s">
        <v>30247</v>
      </c>
      <c r="G5684" s="1" t="s">
        <v>8513</v>
      </c>
      <c r="H5684" s="1" t="s">
        <v>8521</v>
      </c>
      <c r="I5684" s="1">
        <v>2000.0</v>
      </c>
      <c r="J5684" s="1" t="s">
        <v>9260</v>
      </c>
      <c r="K5684" s="1" t="s">
        <v>550</v>
      </c>
      <c r="L5684" s="1" t="s">
        <v>9104</v>
      </c>
      <c r="M5684" s="1" t="s">
        <v>30248</v>
      </c>
    </row>
    <row r="5685">
      <c r="A5685" s="1" t="s">
        <v>30249</v>
      </c>
      <c r="B5685" s="1" t="s">
        <v>6</v>
      </c>
      <c r="C5685" s="1" t="s">
        <v>6384</v>
      </c>
      <c r="D5685" s="1"/>
      <c r="E5685" s="1" t="s">
        <v>26441</v>
      </c>
      <c r="F5685" s="1" t="s">
        <v>30250</v>
      </c>
      <c r="G5685" s="1" t="s">
        <v>30251</v>
      </c>
      <c r="H5685" s="1" t="s">
        <v>9188</v>
      </c>
      <c r="I5685" s="1">
        <v>2016.0</v>
      </c>
      <c r="J5685" s="1" t="s">
        <v>8507</v>
      </c>
      <c r="K5685" s="1" t="s">
        <v>1204</v>
      </c>
      <c r="L5685" s="1" t="s">
        <v>8559</v>
      </c>
      <c r="M5685" s="1" t="s">
        <v>30252</v>
      </c>
    </row>
    <row r="5686">
      <c r="A5686" s="1" t="s">
        <v>30253</v>
      </c>
      <c r="B5686" s="1" t="s">
        <v>6</v>
      </c>
      <c r="C5686" s="1" t="s">
        <v>6385</v>
      </c>
      <c r="D5686" s="1"/>
      <c r="E5686" s="1" t="s">
        <v>26418</v>
      </c>
      <c r="F5686" s="1" t="s">
        <v>30254</v>
      </c>
      <c r="G5686" s="1" t="s">
        <v>30255</v>
      </c>
      <c r="H5686" s="1" t="s">
        <v>10741</v>
      </c>
      <c r="I5686" s="1">
        <v>2013.0</v>
      </c>
      <c r="J5686" s="1" t="s">
        <v>8507</v>
      </c>
      <c r="K5686" s="1" t="s">
        <v>705</v>
      </c>
      <c r="L5686" s="1" t="s">
        <v>16781</v>
      </c>
      <c r="M5686" s="1" t="s">
        <v>30256</v>
      </c>
    </row>
    <row r="5687">
      <c r="A5687" s="1" t="s">
        <v>30257</v>
      </c>
      <c r="B5687" s="1" t="s">
        <v>6</v>
      </c>
      <c r="C5687" s="1" t="s">
        <v>6386</v>
      </c>
      <c r="D5687" s="1"/>
      <c r="E5687" s="1" t="s">
        <v>30258</v>
      </c>
      <c r="F5687" s="1" t="s">
        <v>30259</v>
      </c>
      <c r="G5687" s="1" t="s">
        <v>8990</v>
      </c>
      <c r="H5687" s="1" t="s">
        <v>13883</v>
      </c>
      <c r="I5687" s="1">
        <v>2020.0</v>
      </c>
      <c r="J5687" s="1" t="s">
        <v>8547</v>
      </c>
      <c r="K5687" s="1" t="s">
        <v>805</v>
      </c>
      <c r="L5687" s="1" t="s">
        <v>9215</v>
      </c>
      <c r="M5687" s="1" t="s">
        <v>30260</v>
      </c>
    </row>
    <row r="5688">
      <c r="A5688" s="1" t="s">
        <v>30261</v>
      </c>
      <c r="B5688" s="1" t="s">
        <v>6</v>
      </c>
      <c r="C5688" s="1" t="s">
        <v>6387</v>
      </c>
      <c r="D5688" s="1"/>
      <c r="E5688" s="1" t="s">
        <v>19678</v>
      </c>
      <c r="F5688" s="1" t="s">
        <v>30262</v>
      </c>
      <c r="G5688" s="1" t="s">
        <v>8545</v>
      </c>
      <c r="H5688" s="1" t="s">
        <v>10966</v>
      </c>
      <c r="I5688" s="1">
        <v>2005.0</v>
      </c>
      <c r="J5688" s="1" t="s">
        <v>8547</v>
      </c>
      <c r="K5688" s="1" t="s">
        <v>720</v>
      </c>
      <c r="L5688" s="1" t="s">
        <v>8772</v>
      </c>
      <c r="M5688" s="1" t="s">
        <v>30263</v>
      </c>
    </row>
    <row r="5689">
      <c r="A5689" s="1" t="s">
        <v>30264</v>
      </c>
      <c r="B5689" s="1" t="s">
        <v>6</v>
      </c>
      <c r="C5689" s="1" t="s">
        <v>6388</v>
      </c>
      <c r="D5689" s="1"/>
      <c r="E5689" s="1" t="s">
        <v>30265</v>
      </c>
      <c r="G5689" s="1" t="s">
        <v>8513</v>
      </c>
      <c r="H5689" s="1" t="s">
        <v>10831</v>
      </c>
      <c r="I5689" s="1">
        <v>2018.0</v>
      </c>
      <c r="J5689" s="1" t="s">
        <v>8493</v>
      </c>
      <c r="K5689" s="1" t="s">
        <v>561</v>
      </c>
      <c r="L5689" s="1" t="s">
        <v>8646</v>
      </c>
      <c r="M5689" s="1" t="s">
        <v>30266</v>
      </c>
    </row>
    <row r="5690">
      <c r="A5690" s="1" t="s">
        <v>30267</v>
      </c>
      <c r="B5690" s="1" t="s">
        <v>7</v>
      </c>
      <c r="C5690" s="1" t="s">
        <v>6389</v>
      </c>
      <c r="F5690" s="1" t="s">
        <v>30268</v>
      </c>
      <c r="G5690" s="1" t="s">
        <v>8513</v>
      </c>
      <c r="H5690" s="1" t="s">
        <v>9271</v>
      </c>
      <c r="I5690" s="1">
        <v>2020.0</v>
      </c>
      <c r="J5690" s="1" t="s">
        <v>8493</v>
      </c>
      <c r="K5690" s="1" t="s">
        <v>536</v>
      </c>
      <c r="L5690" s="1" t="s">
        <v>10273</v>
      </c>
      <c r="M5690" s="1" t="s">
        <v>30269</v>
      </c>
    </row>
    <row r="5691">
      <c r="A5691" s="1" t="s">
        <v>30270</v>
      </c>
      <c r="B5691" s="1" t="s">
        <v>6</v>
      </c>
      <c r="C5691" s="1" t="s">
        <v>6390</v>
      </c>
      <c r="D5691" s="1"/>
      <c r="E5691" s="1" t="s">
        <v>21781</v>
      </c>
      <c r="F5691" s="1" t="s">
        <v>30271</v>
      </c>
      <c r="G5691" s="1" t="s">
        <v>8678</v>
      </c>
      <c r="H5691" s="1" t="s">
        <v>9028</v>
      </c>
      <c r="I5691" s="1">
        <v>2013.0</v>
      </c>
      <c r="J5691" s="1" t="s">
        <v>8493</v>
      </c>
      <c r="K5691" s="1" t="s">
        <v>766</v>
      </c>
      <c r="L5691" s="1" t="s">
        <v>8501</v>
      </c>
      <c r="M5691" s="1" t="s">
        <v>30272</v>
      </c>
    </row>
    <row r="5692">
      <c r="A5692" s="1" t="s">
        <v>30273</v>
      </c>
      <c r="B5692" s="1" t="s">
        <v>6</v>
      </c>
      <c r="C5692" s="1" t="s">
        <v>6391</v>
      </c>
      <c r="D5692" s="1"/>
      <c r="E5692" s="1" t="s">
        <v>10331</v>
      </c>
      <c r="F5692" s="1" t="s">
        <v>30274</v>
      </c>
      <c r="G5692" s="1" t="s">
        <v>8499</v>
      </c>
      <c r="H5692" s="1" t="s">
        <v>21589</v>
      </c>
      <c r="I5692" s="1">
        <v>2016.0</v>
      </c>
      <c r="J5692" s="1" t="s">
        <v>8493</v>
      </c>
      <c r="K5692" s="1" t="s">
        <v>532</v>
      </c>
      <c r="L5692" s="1" t="s">
        <v>9641</v>
      </c>
      <c r="M5692" s="1" t="s">
        <v>30275</v>
      </c>
    </row>
    <row r="5693">
      <c r="A5693" s="1" t="s">
        <v>30276</v>
      </c>
      <c r="B5693" s="1" t="s">
        <v>6</v>
      </c>
      <c r="C5693" s="1" t="s">
        <v>6392</v>
      </c>
      <c r="D5693" s="1"/>
      <c r="E5693" s="1" t="s">
        <v>10331</v>
      </c>
      <c r="F5693" s="1" t="s">
        <v>30274</v>
      </c>
      <c r="G5693" s="1" t="s">
        <v>8499</v>
      </c>
      <c r="H5693" s="1" t="s">
        <v>17605</v>
      </c>
      <c r="I5693" s="1">
        <v>2018.0</v>
      </c>
      <c r="J5693" s="1" t="s">
        <v>8493</v>
      </c>
      <c r="K5693" s="1" t="s">
        <v>1219</v>
      </c>
      <c r="L5693" s="1" t="s">
        <v>9641</v>
      </c>
      <c r="M5693" s="1" t="s">
        <v>30277</v>
      </c>
    </row>
    <row r="5694">
      <c r="A5694" s="1" t="s">
        <v>30278</v>
      </c>
      <c r="B5694" s="1" t="s">
        <v>7</v>
      </c>
      <c r="C5694" s="1" t="s">
        <v>6393</v>
      </c>
      <c r="F5694" s="1" t="s">
        <v>30279</v>
      </c>
      <c r="G5694" s="1" t="s">
        <v>8513</v>
      </c>
      <c r="H5694" s="1" t="s">
        <v>27848</v>
      </c>
      <c r="I5694" s="1">
        <v>2017.0</v>
      </c>
      <c r="J5694" s="1" t="s">
        <v>8807</v>
      </c>
      <c r="K5694" s="1" t="s">
        <v>526</v>
      </c>
      <c r="L5694" s="1" t="s">
        <v>9093</v>
      </c>
      <c r="M5694" s="1" t="s">
        <v>30280</v>
      </c>
    </row>
    <row r="5695">
      <c r="A5695" s="1" t="s">
        <v>30281</v>
      </c>
      <c r="B5695" s="1" t="s">
        <v>6</v>
      </c>
      <c r="C5695" s="1" t="s">
        <v>6394</v>
      </c>
      <c r="D5695" s="1"/>
      <c r="E5695" s="1" t="s">
        <v>10424</v>
      </c>
      <c r="F5695" s="1" t="s">
        <v>30282</v>
      </c>
      <c r="G5695" s="1" t="s">
        <v>29816</v>
      </c>
      <c r="H5695" s="1" t="s">
        <v>9298</v>
      </c>
      <c r="I5695" s="1">
        <v>1984.0</v>
      </c>
      <c r="J5695" s="1" t="s">
        <v>8547</v>
      </c>
      <c r="K5695" s="1" t="s">
        <v>1149</v>
      </c>
      <c r="L5695" s="1" t="s">
        <v>8681</v>
      </c>
      <c r="M5695" s="1" t="s">
        <v>30283</v>
      </c>
    </row>
    <row r="5696">
      <c r="A5696" s="1" t="s">
        <v>30284</v>
      </c>
      <c r="B5696" s="1" t="s">
        <v>6</v>
      </c>
      <c r="C5696" s="1" t="s">
        <v>6395</v>
      </c>
      <c r="D5696" s="1"/>
      <c r="E5696" s="1" t="s">
        <v>30285</v>
      </c>
      <c r="G5696" s="1" t="s">
        <v>8638</v>
      </c>
      <c r="H5696" s="1" t="s">
        <v>30286</v>
      </c>
      <c r="I5696" s="1">
        <v>2020.0</v>
      </c>
      <c r="J5696" s="1" t="s">
        <v>8547</v>
      </c>
      <c r="K5696" s="1" t="s">
        <v>6396</v>
      </c>
      <c r="L5696" s="1" t="s">
        <v>10641</v>
      </c>
      <c r="M5696" s="1" t="s">
        <v>30287</v>
      </c>
    </row>
    <row r="5697">
      <c r="A5697" s="1" t="s">
        <v>30288</v>
      </c>
      <c r="B5697" s="1" t="s">
        <v>6</v>
      </c>
      <c r="C5697" s="1" t="s">
        <v>6397</v>
      </c>
      <c r="D5697" s="1"/>
      <c r="E5697" s="1" t="s">
        <v>30289</v>
      </c>
      <c r="F5697" s="1" t="s">
        <v>30290</v>
      </c>
      <c r="G5697" s="1" t="s">
        <v>8545</v>
      </c>
      <c r="H5697" s="1" t="s">
        <v>10075</v>
      </c>
      <c r="I5697" s="1">
        <v>1998.0</v>
      </c>
      <c r="J5697" s="1" t="s">
        <v>8547</v>
      </c>
      <c r="K5697" s="1" t="s">
        <v>1787</v>
      </c>
      <c r="L5697" s="1" t="s">
        <v>8709</v>
      </c>
      <c r="M5697" s="1" t="s">
        <v>30291</v>
      </c>
    </row>
    <row r="5698">
      <c r="A5698" s="1" t="s">
        <v>30292</v>
      </c>
      <c r="B5698" s="1" t="s">
        <v>6</v>
      </c>
      <c r="C5698" s="1" t="s">
        <v>6398</v>
      </c>
      <c r="D5698" s="1"/>
      <c r="E5698" s="1" t="s">
        <v>30293</v>
      </c>
      <c r="F5698" s="1" t="s">
        <v>30294</v>
      </c>
      <c r="G5698" s="1" t="s">
        <v>8722</v>
      </c>
      <c r="H5698" s="1" t="s">
        <v>10541</v>
      </c>
      <c r="I5698" s="1">
        <v>2018.0</v>
      </c>
      <c r="J5698" s="1" t="s">
        <v>8493</v>
      </c>
      <c r="K5698" s="1" t="s">
        <v>552</v>
      </c>
      <c r="L5698" s="1" t="s">
        <v>8620</v>
      </c>
      <c r="M5698" s="1" t="s">
        <v>30295</v>
      </c>
    </row>
    <row r="5699">
      <c r="A5699" s="1" t="s">
        <v>30296</v>
      </c>
      <c r="B5699" s="1" t="s">
        <v>6</v>
      </c>
      <c r="C5699" s="1" t="s">
        <v>6399</v>
      </c>
      <c r="D5699" s="1"/>
      <c r="E5699" s="1" t="s">
        <v>28751</v>
      </c>
      <c r="F5699" s="1" t="s">
        <v>30297</v>
      </c>
      <c r="G5699" s="1" t="s">
        <v>8499</v>
      </c>
      <c r="H5699" s="1" t="s">
        <v>8619</v>
      </c>
      <c r="I5699" s="1">
        <v>1991.0</v>
      </c>
      <c r="J5699" s="1" t="s">
        <v>8645</v>
      </c>
      <c r="K5699" s="1" t="s">
        <v>645</v>
      </c>
      <c r="L5699" s="1" t="s">
        <v>10416</v>
      </c>
      <c r="M5699" s="1" t="s">
        <v>30298</v>
      </c>
    </row>
    <row r="5700">
      <c r="A5700" s="1" t="s">
        <v>30299</v>
      </c>
      <c r="B5700" s="1" t="s">
        <v>6</v>
      </c>
      <c r="C5700" s="1" t="s">
        <v>6400</v>
      </c>
      <c r="D5700" s="1"/>
      <c r="E5700" s="1" t="s">
        <v>10995</v>
      </c>
      <c r="F5700" s="1" t="s">
        <v>30300</v>
      </c>
      <c r="G5700" s="1" t="s">
        <v>8513</v>
      </c>
      <c r="H5700" s="1" t="s">
        <v>18641</v>
      </c>
      <c r="I5700" s="1">
        <v>2018.0</v>
      </c>
      <c r="J5700" s="1" t="s">
        <v>8515</v>
      </c>
      <c r="K5700" s="1" t="s">
        <v>662</v>
      </c>
      <c r="L5700" s="1" t="s">
        <v>20631</v>
      </c>
      <c r="M5700" s="1" t="s">
        <v>30301</v>
      </c>
    </row>
    <row r="5701">
      <c r="A5701" s="1" t="s">
        <v>30302</v>
      </c>
      <c r="B5701" s="1" t="s">
        <v>6</v>
      </c>
      <c r="C5701" s="1" t="s">
        <v>6401</v>
      </c>
      <c r="D5701" s="1"/>
      <c r="E5701" s="1" t="s">
        <v>10995</v>
      </c>
      <c r="F5701" s="1" t="s">
        <v>30300</v>
      </c>
      <c r="G5701" s="1" t="s">
        <v>8513</v>
      </c>
      <c r="H5701" s="1" t="s">
        <v>18641</v>
      </c>
      <c r="I5701" s="1">
        <v>2018.0</v>
      </c>
      <c r="J5701" s="1" t="s">
        <v>8515</v>
      </c>
      <c r="K5701" s="1" t="s">
        <v>662</v>
      </c>
      <c r="L5701" s="1" t="s">
        <v>20631</v>
      </c>
      <c r="M5701" s="1" t="s">
        <v>30301</v>
      </c>
    </row>
    <row r="5702">
      <c r="A5702" s="1" t="s">
        <v>30303</v>
      </c>
      <c r="B5702" s="1" t="s">
        <v>6</v>
      </c>
      <c r="C5702" s="1" t="s">
        <v>6402</v>
      </c>
      <c r="D5702" s="1"/>
      <c r="E5702" s="1" t="s">
        <v>20711</v>
      </c>
      <c r="F5702" s="1" t="s">
        <v>30304</v>
      </c>
      <c r="G5702" s="1" t="s">
        <v>30305</v>
      </c>
      <c r="H5702" s="1" t="s">
        <v>11370</v>
      </c>
      <c r="I5702" s="1">
        <v>2009.0</v>
      </c>
      <c r="J5702" s="1" t="s">
        <v>8507</v>
      </c>
      <c r="K5702" s="1" t="s">
        <v>584</v>
      </c>
      <c r="L5702" s="1" t="s">
        <v>9403</v>
      </c>
      <c r="M5702" s="1" t="s">
        <v>30306</v>
      </c>
    </row>
    <row r="5703">
      <c r="A5703" s="1" t="s">
        <v>30307</v>
      </c>
      <c r="B5703" s="1" t="s">
        <v>7</v>
      </c>
      <c r="C5703" s="1" t="s">
        <v>6403</v>
      </c>
      <c r="F5703" s="1" t="s">
        <v>30308</v>
      </c>
      <c r="G5703" s="1" t="s">
        <v>8672</v>
      </c>
      <c r="H5703" s="1" t="s">
        <v>11129</v>
      </c>
      <c r="I5703" s="1">
        <v>2015.0</v>
      </c>
      <c r="J5703" s="1" t="s">
        <v>8807</v>
      </c>
      <c r="K5703" s="1" t="s">
        <v>571</v>
      </c>
      <c r="L5703" s="1" t="s">
        <v>10380</v>
      </c>
      <c r="M5703" s="1" t="s">
        <v>30309</v>
      </c>
    </row>
    <row r="5704">
      <c r="A5704" s="1" t="s">
        <v>30310</v>
      </c>
      <c r="B5704" s="1" t="s">
        <v>6</v>
      </c>
      <c r="C5704" s="1" t="s">
        <v>6404</v>
      </c>
      <c r="D5704" s="1"/>
      <c r="E5704" s="1" t="s">
        <v>30311</v>
      </c>
      <c r="F5704" s="1" t="s">
        <v>30312</v>
      </c>
      <c r="G5704" s="1" t="s">
        <v>8513</v>
      </c>
      <c r="H5704" s="1" t="s">
        <v>19524</v>
      </c>
      <c r="I5704" s="1">
        <v>2017.0</v>
      </c>
      <c r="J5704" s="1" t="s">
        <v>8493</v>
      </c>
      <c r="K5704" s="1" t="s">
        <v>597</v>
      </c>
      <c r="L5704" s="1" t="s">
        <v>8759</v>
      </c>
      <c r="M5704" s="1" t="s">
        <v>30313</v>
      </c>
    </row>
    <row r="5705">
      <c r="A5705" s="1" t="s">
        <v>30314</v>
      </c>
      <c r="B5705" s="1" t="s">
        <v>7</v>
      </c>
      <c r="C5705" s="1" t="s">
        <v>6405</v>
      </c>
      <c r="F5705" s="1" t="s">
        <v>30315</v>
      </c>
      <c r="G5705" s="1" t="s">
        <v>8513</v>
      </c>
      <c r="H5705" s="1" t="s">
        <v>19612</v>
      </c>
      <c r="I5705" s="1">
        <v>2020.0</v>
      </c>
      <c r="J5705" s="1" t="s">
        <v>8547</v>
      </c>
      <c r="K5705" s="1" t="s">
        <v>526</v>
      </c>
      <c r="L5705" s="1" t="s">
        <v>12003</v>
      </c>
      <c r="M5705" s="1" t="s">
        <v>30316</v>
      </c>
    </row>
    <row r="5706">
      <c r="A5706" s="1" t="s">
        <v>30317</v>
      </c>
      <c r="B5706" s="1" t="s">
        <v>6</v>
      </c>
      <c r="C5706" s="1" t="s">
        <v>6406</v>
      </c>
      <c r="D5706" s="1"/>
      <c r="E5706" s="1" t="s">
        <v>30318</v>
      </c>
      <c r="F5706" s="1" t="s">
        <v>30319</v>
      </c>
      <c r="G5706" s="1" t="s">
        <v>8513</v>
      </c>
      <c r="H5706" s="1" t="s">
        <v>9917</v>
      </c>
      <c r="I5706" s="1">
        <v>2019.0</v>
      </c>
      <c r="J5706" s="1" t="s">
        <v>8507</v>
      </c>
      <c r="K5706" s="1" t="s">
        <v>673</v>
      </c>
      <c r="L5706" s="1" t="s">
        <v>8697</v>
      </c>
      <c r="M5706" s="1" t="s">
        <v>30320</v>
      </c>
    </row>
    <row r="5707">
      <c r="A5707" s="1" t="s">
        <v>30321</v>
      </c>
      <c r="B5707" s="1" t="s">
        <v>7</v>
      </c>
      <c r="C5707" s="1" t="s">
        <v>6407</v>
      </c>
      <c r="D5707" s="1"/>
      <c r="E5707" s="1" t="s">
        <v>30322</v>
      </c>
      <c r="F5707" s="1" t="s">
        <v>30323</v>
      </c>
      <c r="G5707" s="1" t="s">
        <v>26958</v>
      </c>
      <c r="H5707" s="1" t="s">
        <v>16042</v>
      </c>
      <c r="I5707" s="1">
        <v>2020.0</v>
      </c>
      <c r="J5707" s="1" t="s">
        <v>8493</v>
      </c>
      <c r="K5707" s="1" t="s">
        <v>536</v>
      </c>
      <c r="L5707" s="1" t="s">
        <v>11156</v>
      </c>
      <c r="M5707" s="1" t="s">
        <v>30324</v>
      </c>
    </row>
    <row r="5708">
      <c r="A5708" s="1" t="s">
        <v>30325</v>
      </c>
      <c r="B5708" s="1" t="s">
        <v>7</v>
      </c>
      <c r="C5708" s="1" t="s">
        <v>6408</v>
      </c>
      <c r="F5708" s="1" t="s">
        <v>30326</v>
      </c>
      <c r="G5708" s="1" t="s">
        <v>9297</v>
      </c>
      <c r="H5708" s="1" t="s">
        <v>12081</v>
      </c>
      <c r="I5708" s="1">
        <v>2015.0</v>
      </c>
      <c r="J5708" s="1" t="s">
        <v>8547</v>
      </c>
      <c r="K5708" s="1" t="s">
        <v>536</v>
      </c>
      <c r="L5708" s="1" t="s">
        <v>8788</v>
      </c>
      <c r="M5708" s="1" t="s">
        <v>30327</v>
      </c>
    </row>
    <row r="5709">
      <c r="A5709" s="1" t="s">
        <v>30328</v>
      </c>
      <c r="B5709" s="1" t="s">
        <v>6</v>
      </c>
      <c r="C5709" s="1" t="s">
        <v>6409</v>
      </c>
      <c r="D5709" s="1"/>
      <c r="E5709" s="1" t="s">
        <v>30329</v>
      </c>
      <c r="F5709" s="1" t="s">
        <v>30330</v>
      </c>
      <c r="G5709" s="1" t="s">
        <v>8722</v>
      </c>
      <c r="H5709" s="1" t="s">
        <v>8965</v>
      </c>
      <c r="I5709" s="1">
        <v>2017.0</v>
      </c>
      <c r="J5709" s="1" t="s">
        <v>8493</v>
      </c>
      <c r="K5709" s="1" t="s">
        <v>561</v>
      </c>
      <c r="L5709" s="1" t="s">
        <v>10416</v>
      </c>
      <c r="M5709" s="1" t="s">
        <v>30331</v>
      </c>
    </row>
    <row r="5710">
      <c r="A5710" s="1" t="s">
        <v>30332</v>
      </c>
      <c r="B5710" s="1" t="s">
        <v>7</v>
      </c>
      <c r="C5710" s="1" t="s">
        <v>6410</v>
      </c>
      <c r="F5710" s="1" t="s">
        <v>30333</v>
      </c>
      <c r="G5710" s="1" t="s">
        <v>8655</v>
      </c>
      <c r="H5710" s="1" t="s">
        <v>29207</v>
      </c>
      <c r="I5710" s="1">
        <v>2018.0</v>
      </c>
      <c r="J5710" s="1" t="s">
        <v>8493</v>
      </c>
      <c r="K5710" s="1" t="s">
        <v>536</v>
      </c>
      <c r="L5710" s="1" t="s">
        <v>8836</v>
      </c>
      <c r="M5710" s="1" t="s">
        <v>30334</v>
      </c>
    </row>
    <row r="5711">
      <c r="A5711" s="1" t="s">
        <v>30335</v>
      </c>
      <c r="B5711" s="1" t="s">
        <v>6</v>
      </c>
      <c r="C5711" s="1" t="s">
        <v>6411</v>
      </c>
      <c r="D5711" s="1"/>
      <c r="E5711" s="1" t="s">
        <v>30336</v>
      </c>
      <c r="F5711" s="1" t="s">
        <v>30337</v>
      </c>
      <c r="G5711" s="1" t="s">
        <v>8513</v>
      </c>
      <c r="H5711" s="1" t="s">
        <v>9033</v>
      </c>
      <c r="I5711" s="1">
        <v>2003.0</v>
      </c>
      <c r="J5711" s="1" t="s">
        <v>8515</v>
      </c>
      <c r="K5711" s="1" t="s">
        <v>565</v>
      </c>
      <c r="L5711" s="1" t="s">
        <v>8697</v>
      </c>
      <c r="M5711" s="1" t="s">
        <v>30338</v>
      </c>
    </row>
    <row r="5712">
      <c r="A5712" s="1" t="s">
        <v>30339</v>
      </c>
      <c r="B5712" s="1" t="s">
        <v>6</v>
      </c>
      <c r="C5712" s="1" t="s">
        <v>6412</v>
      </c>
      <c r="D5712" s="1"/>
      <c r="E5712" s="1" t="s">
        <v>12510</v>
      </c>
      <c r="F5712" s="1" t="s">
        <v>30340</v>
      </c>
      <c r="G5712" s="1" t="s">
        <v>8545</v>
      </c>
      <c r="H5712" s="1" t="s">
        <v>8991</v>
      </c>
      <c r="I5712" s="1">
        <v>2016.0</v>
      </c>
      <c r="J5712" s="1" t="s">
        <v>8547</v>
      </c>
      <c r="K5712" s="1" t="s">
        <v>620</v>
      </c>
      <c r="L5712" s="1" t="s">
        <v>8501</v>
      </c>
      <c r="M5712" s="1" t="s">
        <v>30341</v>
      </c>
    </row>
    <row r="5713">
      <c r="A5713" s="1" t="s">
        <v>30342</v>
      </c>
      <c r="B5713" s="1" t="s">
        <v>7</v>
      </c>
      <c r="C5713" s="1" t="s">
        <v>6413</v>
      </c>
      <c r="F5713" s="1" t="s">
        <v>30343</v>
      </c>
      <c r="G5713" s="1" t="s">
        <v>8513</v>
      </c>
      <c r="H5713" s="1" t="s">
        <v>12652</v>
      </c>
      <c r="I5713" s="1">
        <v>2017.0</v>
      </c>
      <c r="J5713" s="1" t="s">
        <v>8547</v>
      </c>
      <c r="K5713" s="1" t="s">
        <v>536</v>
      </c>
      <c r="L5713" s="1" t="s">
        <v>8847</v>
      </c>
      <c r="M5713" s="1" t="s">
        <v>30344</v>
      </c>
    </row>
    <row r="5714">
      <c r="A5714" s="1" t="s">
        <v>30345</v>
      </c>
      <c r="B5714" s="1" t="s">
        <v>7</v>
      </c>
      <c r="C5714" s="1" t="s">
        <v>6414</v>
      </c>
      <c r="F5714" s="1" t="s">
        <v>30346</v>
      </c>
      <c r="G5714" s="1" t="s">
        <v>9530</v>
      </c>
      <c r="H5714" s="1" t="s">
        <v>9037</v>
      </c>
      <c r="I5714" s="1">
        <v>2019.0</v>
      </c>
      <c r="J5714" s="1" t="s">
        <v>8493</v>
      </c>
      <c r="K5714" s="1" t="s">
        <v>536</v>
      </c>
      <c r="L5714" s="1" t="s">
        <v>8717</v>
      </c>
      <c r="M5714" s="1" t="s">
        <v>30347</v>
      </c>
    </row>
    <row r="5715">
      <c r="A5715" s="1" t="s">
        <v>30348</v>
      </c>
      <c r="B5715" s="1" t="s">
        <v>6</v>
      </c>
      <c r="C5715" s="1" t="s">
        <v>6415</v>
      </c>
      <c r="D5715" s="1"/>
      <c r="E5715" s="1" t="s">
        <v>30349</v>
      </c>
      <c r="F5715" s="1" t="s">
        <v>30350</v>
      </c>
      <c r="G5715" s="1" t="s">
        <v>8513</v>
      </c>
      <c r="H5715" s="1" t="s">
        <v>30351</v>
      </c>
      <c r="I5715" s="1">
        <v>2013.0</v>
      </c>
      <c r="J5715" s="1" t="s">
        <v>8493</v>
      </c>
      <c r="K5715" s="1" t="s">
        <v>717</v>
      </c>
      <c r="L5715" s="1" t="s">
        <v>9641</v>
      </c>
      <c r="M5715" s="1" t="s">
        <v>30352</v>
      </c>
    </row>
    <row r="5716">
      <c r="A5716" s="1" t="s">
        <v>30353</v>
      </c>
      <c r="B5716" s="1" t="s">
        <v>6</v>
      </c>
      <c r="C5716" s="1" t="s">
        <v>6416</v>
      </c>
      <c r="D5716" s="1"/>
      <c r="E5716" s="1" t="s">
        <v>30349</v>
      </c>
      <c r="F5716" s="1" t="s">
        <v>30350</v>
      </c>
      <c r="G5716" s="1" t="s">
        <v>8513</v>
      </c>
      <c r="H5716" s="1" t="s">
        <v>9793</v>
      </c>
      <c r="I5716" s="1">
        <v>2015.0</v>
      </c>
      <c r="J5716" s="1" t="s">
        <v>8493</v>
      </c>
      <c r="K5716" s="1" t="s">
        <v>528</v>
      </c>
      <c r="L5716" s="1" t="s">
        <v>9641</v>
      </c>
      <c r="M5716" s="1" t="s">
        <v>30354</v>
      </c>
    </row>
    <row r="5717">
      <c r="A5717" s="1" t="s">
        <v>30355</v>
      </c>
      <c r="B5717" s="1" t="s">
        <v>6</v>
      </c>
      <c r="C5717" s="1" t="s">
        <v>6417</v>
      </c>
      <c r="D5717" s="1"/>
      <c r="E5717" s="1" t="s">
        <v>30356</v>
      </c>
      <c r="F5717" s="1" t="s">
        <v>30357</v>
      </c>
      <c r="G5717" s="1" t="s">
        <v>30358</v>
      </c>
      <c r="H5717" s="1" t="s">
        <v>16711</v>
      </c>
      <c r="I5717" s="1">
        <v>2014.0</v>
      </c>
      <c r="J5717" s="1" t="s">
        <v>8507</v>
      </c>
      <c r="K5717" s="1" t="s">
        <v>610</v>
      </c>
      <c r="L5717" s="1" t="s">
        <v>12766</v>
      </c>
      <c r="M5717" s="1" t="s">
        <v>30359</v>
      </c>
    </row>
    <row r="5718">
      <c r="A5718" s="1" t="s">
        <v>30360</v>
      </c>
      <c r="B5718" s="1" t="s">
        <v>6</v>
      </c>
      <c r="C5718" s="1" t="s">
        <v>6418</v>
      </c>
      <c r="D5718" s="1"/>
      <c r="E5718" s="1" t="s">
        <v>13800</v>
      </c>
      <c r="F5718" s="1" t="s">
        <v>30361</v>
      </c>
      <c r="G5718" s="1" t="s">
        <v>8534</v>
      </c>
      <c r="H5718" s="1" t="s">
        <v>9878</v>
      </c>
      <c r="I5718" s="1">
        <v>2018.0</v>
      </c>
      <c r="J5718" s="1" t="s">
        <v>8547</v>
      </c>
      <c r="K5718" s="1" t="s">
        <v>563</v>
      </c>
      <c r="L5718" s="1" t="s">
        <v>8590</v>
      </c>
      <c r="M5718" s="1" t="s">
        <v>30362</v>
      </c>
    </row>
    <row r="5719">
      <c r="A5719" s="1" t="s">
        <v>30363</v>
      </c>
      <c r="B5719" s="1" t="s">
        <v>7</v>
      </c>
      <c r="C5719" s="1" t="s">
        <v>6419</v>
      </c>
      <c r="F5719" s="1" t="s">
        <v>30364</v>
      </c>
      <c r="G5719" s="1" t="s">
        <v>8513</v>
      </c>
      <c r="H5719" s="1" t="s">
        <v>12797</v>
      </c>
      <c r="I5719" s="1">
        <v>2020.0</v>
      </c>
      <c r="J5719" s="1" t="s">
        <v>8493</v>
      </c>
      <c r="K5719" s="1" t="s">
        <v>571</v>
      </c>
      <c r="L5719" s="1" t="s">
        <v>9208</v>
      </c>
      <c r="M5719" s="1" t="s">
        <v>30365</v>
      </c>
    </row>
    <row r="5720">
      <c r="A5720" s="1" t="s">
        <v>30366</v>
      </c>
      <c r="B5720" s="1" t="s">
        <v>6</v>
      </c>
      <c r="C5720" s="1" t="s">
        <v>6420</v>
      </c>
      <c r="D5720" s="1"/>
      <c r="E5720" s="1" t="s">
        <v>30367</v>
      </c>
      <c r="F5720" s="1" t="s">
        <v>30368</v>
      </c>
      <c r="G5720" s="1" t="s">
        <v>8545</v>
      </c>
      <c r="H5720" s="1" t="s">
        <v>14662</v>
      </c>
      <c r="I5720" s="1">
        <v>2018.0</v>
      </c>
      <c r="J5720" s="1" t="s">
        <v>8493</v>
      </c>
      <c r="K5720" s="1" t="s">
        <v>597</v>
      </c>
      <c r="L5720" s="1" t="s">
        <v>8620</v>
      </c>
      <c r="M5720" s="1" t="s">
        <v>30369</v>
      </c>
    </row>
    <row r="5721">
      <c r="A5721" s="1" t="s">
        <v>30370</v>
      </c>
      <c r="B5721" s="1" t="s">
        <v>7</v>
      </c>
      <c r="C5721" s="1" t="s">
        <v>6421</v>
      </c>
      <c r="F5721" s="1" t="s">
        <v>30371</v>
      </c>
      <c r="G5721" s="1" t="s">
        <v>8638</v>
      </c>
      <c r="H5721" s="1" t="s">
        <v>14667</v>
      </c>
      <c r="I5721" s="1">
        <v>2003.0</v>
      </c>
      <c r="J5721" s="1" t="s">
        <v>9076</v>
      </c>
      <c r="K5721" s="1" t="s">
        <v>571</v>
      </c>
      <c r="L5721" s="1" t="s">
        <v>11149</v>
      </c>
      <c r="M5721" s="1" t="s">
        <v>30372</v>
      </c>
    </row>
    <row r="5722">
      <c r="A5722" s="1" t="s">
        <v>30373</v>
      </c>
      <c r="B5722" s="1" t="s">
        <v>6</v>
      </c>
      <c r="C5722" s="1" t="s">
        <v>6422</v>
      </c>
      <c r="D5722" s="1"/>
      <c r="E5722" s="1" t="s">
        <v>30374</v>
      </c>
      <c r="G5722" s="1" t="s">
        <v>8513</v>
      </c>
      <c r="H5722" s="1" t="s">
        <v>26072</v>
      </c>
      <c r="I5722" s="1">
        <v>2016.0</v>
      </c>
      <c r="J5722" s="1" t="s">
        <v>8645</v>
      </c>
      <c r="K5722" s="1" t="s">
        <v>1288</v>
      </c>
      <c r="L5722" s="1" t="s">
        <v>8702</v>
      </c>
      <c r="M5722" s="1" t="s">
        <v>30375</v>
      </c>
    </row>
    <row r="5723">
      <c r="A5723" s="1" t="s">
        <v>30376</v>
      </c>
      <c r="B5723" s="1" t="s">
        <v>7</v>
      </c>
      <c r="C5723" s="1" t="s">
        <v>6423</v>
      </c>
      <c r="F5723" s="1" t="s">
        <v>30377</v>
      </c>
      <c r="G5723" s="1" t="s">
        <v>8588</v>
      </c>
      <c r="H5723" s="1" t="s">
        <v>9713</v>
      </c>
      <c r="I5723" s="1">
        <v>2017.0</v>
      </c>
      <c r="J5723" s="1" t="s">
        <v>8547</v>
      </c>
      <c r="K5723" s="1" t="s">
        <v>571</v>
      </c>
      <c r="L5723" s="1" t="s">
        <v>8595</v>
      </c>
      <c r="M5723" s="1" t="s">
        <v>30378</v>
      </c>
    </row>
    <row r="5724">
      <c r="A5724" s="1" t="s">
        <v>30379</v>
      </c>
      <c r="B5724" s="1" t="s">
        <v>6</v>
      </c>
      <c r="C5724" s="1" t="s">
        <v>6424</v>
      </c>
      <c r="D5724" s="1"/>
      <c r="E5724" s="1" t="s">
        <v>30380</v>
      </c>
      <c r="F5724" s="1" t="s">
        <v>30381</v>
      </c>
      <c r="G5724" s="1" t="s">
        <v>8545</v>
      </c>
      <c r="H5724" s="1" t="s">
        <v>30382</v>
      </c>
      <c r="I5724" s="1">
        <v>2018.0</v>
      </c>
      <c r="J5724" s="1" t="s">
        <v>8547</v>
      </c>
      <c r="K5724" s="1" t="s">
        <v>896</v>
      </c>
      <c r="L5724" s="1" t="s">
        <v>8802</v>
      </c>
      <c r="M5724" s="1" t="s">
        <v>30383</v>
      </c>
    </row>
    <row r="5725">
      <c r="A5725" s="1" t="s">
        <v>30384</v>
      </c>
      <c r="B5725" s="1" t="s">
        <v>6</v>
      </c>
      <c r="C5725" s="1" t="s">
        <v>6425</v>
      </c>
      <c r="D5725" s="1"/>
      <c r="E5725" s="1" t="s">
        <v>12452</v>
      </c>
      <c r="F5725" s="1" t="s">
        <v>30385</v>
      </c>
      <c r="G5725" s="1" t="s">
        <v>8534</v>
      </c>
      <c r="H5725" s="1" t="s">
        <v>10596</v>
      </c>
      <c r="I5725" s="1">
        <v>2008.0</v>
      </c>
      <c r="J5725" s="1" t="s">
        <v>8547</v>
      </c>
      <c r="K5725" s="1" t="s">
        <v>685</v>
      </c>
      <c r="L5725" s="1" t="s">
        <v>8501</v>
      </c>
      <c r="M5725" s="1" t="s">
        <v>30386</v>
      </c>
    </row>
    <row r="5726">
      <c r="A5726" s="1" t="s">
        <v>30387</v>
      </c>
      <c r="B5726" s="1" t="s">
        <v>7</v>
      </c>
      <c r="C5726" s="1" t="s">
        <v>6426</v>
      </c>
      <c r="F5726" s="1" t="s">
        <v>30388</v>
      </c>
      <c r="G5726" s="1" t="s">
        <v>8575</v>
      </c>
      <c r="H5726" s="1" t="s">
        <v>30389</v>
      </c>
      <c r="I5726" s="1">
        <v>2016.0</v>
      </c>
      <c r="J5726" s="1" t="s">
        <v>8493</v>
      </c>
      <c r="K5726" s="1" t="s">
        <v>536</v>
      </c>
      <c r="L5726" s="1" t="s">
        <v>8788</v>
      </c>
      <c r="M5726" s="1" t="s">
        <v>30390</v>
      </c>
    </row>
    <row r="5727">
      <c r="A5727" s="1" t="s">
        <v>30391</v>
      </c>
      <c r="B5727" s="1" t="s">
        <v>7</v>
      </c>
      <c r="C5727" s="1" t="s">
        <v>6427</v>
      </c>
      <c r="F5727" s="1" t="s">
        <v>30392</v>
      </c>
      <c r="G5727" s="1" t="s">
        <v>8638</v>
      </c>
      <c r="H5727" s="1" t="s">
        <v>13175</v>
      </c>
      <c r="I5727" s="1">
        <v>2008.0</v>
      </c>
      <c r="J5727" s="1" t="s">
        <v>8547</v>
      </c>
      <c r="K5727" s="1" t="s">
        <v>536</v>
      </c>
      <c r="L5727" s="1" t="s">
        <v>8640</v>
      </c>
      <c r="M5727" s="1" t="s">
        <v>30393</v>
      </c>
    </row>
    <row r="5728">
      <c r="A5728" s="1" t="s">
        <v>30394</v>
      </c>
      <c r="B5728" s="1" t="s">
        <v>6</v>
      </c>
      <c r="C5728" s="1" t="s">
        <v>6428</v>
      </c>
      <c r="D5728" s="1"/>
      <c r="E5728" s="1" t="s">
        <v>30395</v>
      </c>
      <c r="F5728" s="1" t="s">
        <v>30396</v>
      </c>
      <c r="G5728" s="1" t="s">
        <v>8499</v>
      </c>
      <c r="H5728" s="1" t="s">
        <v>10966</v>
      </c>
      <c r="I5728" s="1">
        <v>2015.0</v>
      </c>
      <c r="J5728" s="1" t="s">
        <v>8547</v>
      </c>
      <c r="K5728" s="1" t="s">
        <v>894</v>
      </c>
      <c r="L5728" s="1" t="s">
        <v>8508</v>
      </c>
      <c r="M5728" s="1" t="s">
        <v>30397</v>
      </c>
    </row>
    <row r="5729">
      <c r="A5729" s="1" t="s">
        <v>30398</v>
      </c>
      <c r="B5729" s="1" t="s">
        <v>6</v>
      </c>
      <c r="C5729" s="1" t="s">
        <v>6429</v>
      </c>
      <c r="D5729" s="1"/>
      <c r="E5729" s="1" t="s">
        <v>10466</v>
      </c>
      <c r="F5729" s="1" t="s">
        <v>30399</v>
      </c>
      <c r="G5729" s="1" t="s">
        <v>8513</v>
      </c>
      <c r="H5729" s="1" t="s">
        <v>27111</v>
      </c>
      <c r="I5729" s="1">
        <v>2011.0</v>
      </c>
      <c r="J5729" s="1" t="s">
        <v>9260</v>
      </c>
      <c r="K5729" s="1" t="s">
        <v>599</v>
      </c>
      <c r="L5729" s="1" t="s">
        <v>30400</v>
      </c>
      <c r="M5729" s="1" t="s">
        <v>30401</v>
      </c>
    </row>
    <row r="5730">
      <c r="A5730" s="1" t="s">
        <v>30402</v>
      </c>
      <c r="B5730" s="1" t="s">
        <v>6</v>
      </c>
      <c r="C5730" s="1" t="s">
        <v>6430</v>
      </c>
      <c r="D5730" s="1"/>
      <c r="E5730" s="1" t="s">
        <v>30403</v>
      </c>
      <c r="F5730" s="1" t="s">
        <v>30404</v>
      </c>
      <c r="G5730" s="1" t="s">
        <v>8513</v>
      </c>
      <c r="H5730" s="1" t="s">
        <v>10431</v>
      </c>
      <c r="I5730" s="1">
        <v>2019.0</v>
      </c>
      <c r="J5730" s="1" t="s">
        <v>8493</v>
      </c>
      <c r="K5730" s="1" t="s">
        <v>645</v>
      </c>
      <c r="L5730" s="1" t="s">
        <v>8913</v>
      </c>
      <c r="M5730" s="1" t="s">
        <v>30405</v>
      </c>
    </row>
    <row r="5731">
      <c r="A5731" s="1" t="s">
        <v>30406</v>
      </c>
      <c r="B5731" s="1" t="s">
        <v>7</v>
      </c>
      <c r="C5731" s="1" t="s">
        <v>6431</v>
      </c>
      <c r="F5731" s="1" t="s">
        <v>30407</v>
      </c>
      <c r="G5731" s="1" t="s">
        <v>8513</v>
      </c>
      <c r="H5731" s="1" t="s">
        <v>16181</v>
      </c>
      <c r="I5731" s="1">
        <v>2019.0</v>
      </c>
      <c r="J5731" s="1" t="s">
        <v>8493</v>
      </c>
      <c r="K5731" s="1" t="s">
        <v>536</v>
      </c>
      <c r="L5731" s="1" t="s">
        <v>12251</v>
      </c>
      <c r="M5731" s="1" t="s">
        <v>30408</v>
      </c>
    </row>
    <row r="5732">
      <c r="A5732" s="1" t="s">
        <v>30409</v>
      </c>
      <c r="B5732" s="1" t="s">
        <v>6</v>
      </c>
      <c r="C5732" s="1" t="s">
        <v>6432</v>
      </c>
      <c r="D5732" s="1"/>
      <c r="E5732" s="1" t="s">
        <v>30410</v>
      </c>
      <c r="G5732" s="1" t="s">
        <v>8611</v>
      </c>
      <c r="H5732" s="1" t="s">
        <v>14814</v>
      </c>
      <c r="I5732" s="1">
        <v>2016.0</v>
      </c>
      <c r="J5732" s="1" t="s">
        <v>8645</v>
      </c>
      <c r="K5732" s="1" t="s">
        <v>750</v>
      </c>
      <c r="L5732" s="1" t="s">
        <v>8646</v>
      </c>
      <c r="M5732" s="1" t="s">
        <v>30411</v>
      </c>
    </row>
    <row r="5733">
      <c r="A5733" s="1" t="s">
        <v>30412</v>
      </c>
      <c r="B5733" s="1" t="s">
        <v>7</v>
      </c>
      <c r="C5733" s="1" t="s">
        <v>6433</v>
      </c>
      <c r="G5733" s="1" t="s">
        <v>8513</v>
      </c>
      <c r="H5733" s="1" t="s">
        <v>13673</v>
      </c>
      <c r="I5733" s="1">
        <v>2020.0</v>
      </c>
      <c r="J5733" s="1" t="s">
        <v>8613</v>
      </c>
      <c r="K5733" s="1" t="s">
        <v>536</v>
      </c>
      <c r="L5733" s="1" t="s">
        <v>8650</v>
      </c>
      <c r="M5733" s="1" t="s">
        <v>30413</v>
      </c>
    </row>
    <row r="5734">
      <c r="A5734" s="1" t="s">
        <v>30414</v>
      </c>
      <c r="B5734" s="1" t="s">
        <v>6</v>
      </c>
      <c r="C5734" s="1" t="s">
        <v>6434</v>
      </c>
      <c r="D5734" s="1"/>
      <c r="E5734" s="1" t="s">
        <v>18837</v>
      </c>
      <c r="F5734" s="1" t="s">
        <v>30415</v>
      </c>
      <c r="G5734" s="1" t="s">
        <v>8513</v>
      </c>
      <c r="H5734" s="1" t="s">
        <v>9033</v>
      </c>
      <c r="I5734" s="1">
        <v>2000.0</v>
      </c>
      <c r="J5734" s="1" t="s">
        <v>8515</v>
      </c>
      <c r="K5734" s="1" t="s">
        <v>642</v>
      </c>
      <c r="L5734" s="1" t="s">
        <v>16976</v>
      </c>
      <c r="M5734" s="1" t="s">
        <v>30416</v>
      </c>
    </row>
    <row r="5735">
      <c r="A5735" s="1" t="s">
        <v>30417</v>
      </c>
      <c r="B5735" s="1" t="s">
        <v>7</v>
      </c>
      <c r="C5735" s="1" t="s">
        <v>6435</v>
      </c>
      <c r="F5735" s="1" t="s">
        <v>30418</v>
      </c>
      <c r="G5735" s="1" t="s">
        <v>8513</v>
      </c>
      <c r="H5735" s="1" t="s">
        <v>17949</v>
      </c>
      <c r="I5735" s="1">
        <v>2020.0</v>
      </c>
      <c r="J5735" s="1" t="s">
        <v>8493</v>
      </c>
      <c r="K5735" s="1" t="s">
        <v>536</v>
      </c>
      <c r="L5735" s="1" t="s">
        <v>8668</v>
      </c>
      <c r="M5735" s="1" t="s">
        <v>30419</v>
      </c>
    </row>
    <row r="5736">
      <c r="A5736" s="1" t="s">
        <v>30420</v>
      </c>
      <c r="B5736" s="1" t="s">
        <v>7</v>
      </c>
      <c r="C5736" s="1" t="s">
        <v>6436</v>
      </c>
      <c r="F5736" s="1" t="s">
        <v>30421</v>
      </c>
      <c r="H5736" s="1" t="s">
        <v>9361</v>
      </c>
      <c r="I5736" s="1">
        <v>2016.0</v>
      </c>
      <c r="J5736" s="1" t="s">
        <v>8807</v>
      </c>
      <c r="K5736" s="1" t="s">
        <v>571</v>
      </c>
      <c r="L5736" s="1" t="s">
        <v>22581</v>
      </c>
      <c r="M5736" s="1" t="s">
        <v>30422</v>
      </c>
    </row>
    <row r="5737">
      <c r="A5737" s="1" t="s">
        <v>30423</v>
      </c>
      <c r="B5737" s="1" t="s">
        <v>7</v>
      </c>
      <c r="C5737" s="1" t="s">
        <v>6437</v>
      </c>
      <c r="F5737" s="1" t="s">
        <v>30424</v>
      </c>
      <c r="G5737" s="1" t="s">
        <v>8513</v>
      </c>
      <c r="H5737" s="1" t="s">
        <v>9756</v>
      </c>
      <c r="I5737" s="1">
        <v>2014.0</v>
      </c>
      <c r="J5737" s="1" t="s">
        <v>8807</v>
      </c>
      <c r="K5737" s="1" t="s">
        <v>536</v>
      </c>
      <c r="L5737" s="1" t="s">
        <v>9093</v>
      </c>
      <c r="M5737" s="1" t="s">
        <v>30425</v>
      </c>
    </row>
    <row r="5738">
      <c r="A5738" s="1" t="s">
        <v>30426</v>
      </c>
      <c r="B5738" s="1" t="s">
        <v>6</v>
      </c>
      <c r="C5738" s="1" t="s">
        <v>6438</v>
      </c>
      <c r="D5738" s="1"/>
      <c r="E5738" s="1" t="s">
        <v>30427</v>
      </c>
      <c r="F5738" s="1" t="s">
        <v>30428</v>
      </c>
      <c r="G5738" s="1" t="s">
        <v>8722</v>
      </c>
      <c r="H5738" s="1" t="s">
        <v>9447</v>
      </c>
      <c r="I5738" s="1">
        <v>2015.0</v>
      </c>
      <c r="J5738" s="1" t="s">
        <v>8493</v>
      </c>
      <c r="K5738" s="1" t="s">
        <v>602</v>
      </c>
      <c r="L5738" s="1" t="s">
        <v>8772</v>
      </c>
      <c r="M5738" s="1" t="s">
        <v>30429</v>
      </c>
    </row>
    <row r="5739">
      <c r="A5739" s="1" t="s">
        <v>30430</v>
      </c>
      <c r="B5739" s="1" t="s">
        <v>7</v>
      </c>
      <c r="C5739" s="1" t="s">
        <v>6439</v>
      </c>
      <c r="F5739" s="1" t="s">
        <v>30431</v>
      </c>
      <c r="G5739" s="1" t="s">
        <v>8655</v>
      </c>
      <c r="H5739" s="1" t="s">
        <v>9467</v>
      </c>
      <c r="I5739" s="1">
        <v>2016.0</v>
      </c>
      <c r="J5739" s="1" t="s">
        <v>8613</v>
      </c>
      <c r="K5739" s="1" t="s">
        <v>536</v>
      </c>
      <c r="L5739" s="1" t="s">
        <v>8836</v>
      </c>
      <c r="M5739" s="1" t="s">
        <v>30432</v>
      </c>
    </row>
    <row r="5740">
      <c r="A5740" s="1" t="s">
        <v>30433</v>
      </c>
      <c r="B5740" s="1" t="s">
        <v>6</v>
      </c>
      <c r="C5740" s="1" t="s">
        <v>6440</v>
      </c>
      <c r="D5740" s="1"/>
      <c r="E5740" s="1" t="s">
        <v>30434</v>
      </c>
      <c r="F5740" s="1" t="s">
        <v>30435</v>
      </c>
      <c r="G5740" s="1" t="s">
        <v>8513</v>
      </c>
      <c r="H5740" s="1" t="s">
        <v>8540</v>
      </c>
      <c r="I5740" s="1">
        <v>1976.0</v>
      </c>
      <c r="J5740" s="1" t="s">
        <v>9260</v>
      </c>
      <c r="K5740" s="1" t="s">
        <v>803</v>
      </c>
      <c r="L5740" s="1" t="s">
        <v>20309</v>
      </c>
      <c r="M5740" s="1" t="s">
        <v>30436</v>
      </c>
    </row>
    <row r="5741">
      <c r="A5741" s="1" t="s">
        <v>30437</v>
      </c>
      <c r="B5741" s="1" t="s">
        <v>6</v>
      </c>
      <c r="C5741" s="1" t="s">
        <v>6441</v>
      </c>
      <c r="D5741" s="1"/>
      <c r="E5741" s="1" t="s">
        <v>30438</v>
      </c>
      <c r="F5741" s="1" t="s">
        <v>30439</v>
      </c>
      <c r="G5741" s="1" t="s">
        <v>8777</v>
      </c>
      <c r="H5741" s="1" t="s">
        <v>8619</v>
      </c>
      <c r="I5741" s="1">
        <v>2017.0</v>
      </c>
      <c r="J5741" s="1" t="s">
        <v>8493</v>
      </c>
      <c r="K5741" s="1" t="s">
        <v>645</v>
      </c>
      <c r="L5741" s="1" t="s">
        <v>8802</v>
      </c>
      <c r="M5741" s="1" t="s">
        <v>30440</v>
      </c>
    </row>
    <row r="5742">
      <c r="A5742" s="1" t="s">
        <v>30441</v>
      </c>
      <c r="B5742" s="1" t="s">
        <v>7</v>
      </c>
      <c r="C5742" s="1" t="s">
        <v>6442</v>
      </c>
      <c r="F5742" s="1" t="s">
        <v>30442</v>
      </c>
      <c r="G5742" s="1" t="s">
        <v>12088</v>
      </c>
      <c r="H5742" s="1" t="s">
        <v>8882</v>
      </c>
      <c r="I5742" s="1">
        <v>2018.0</v>
      </c>
      <c r="J5742" s="1" t="s">
        <v>8493</v>
      </c>
      <c r="K5742" s="1" t="s">
        <v>536</v>
      </c>
      <c r="L5742" s="1" t="s">
        <v>8565</v>
      </c>
      <c r="M5742" s="1" t="s">
        <v>30443</v>
      </c>
    </row>
    <row r="5743">
      <c r="A5743" s="1" t="s">
        <v>30444</v>
      </c>
      <c r="B5743" s="1" t="s">
        <v>7</v>
      </c>
      <c r="C5743" s="1" t="s">
        <v>6443</v>
      </c>
      <c r="F5743" s="1" t="s">
        <v>30445</v>
      </c>
      <c r="G5743" s="1" t="s">
        <v>8513</v>
      </c>
      <c r="H5743" s="1" t="s">
        <v>30446</v>
      </c>
      <c r="I5743" s="1">
        <v>2013.0</v>
      </c>
      <c r="J5743" s="1" t="s">
        <v>8493</v>
      </c>
      <c r="K5743" s="1" t="s">
        <v>526</v>
      </c>
      <c r="L5743" s="1" t="s">
        <v>14742</v>
      </c>
      <c r="M5743" s="1" t="s">
        <v>30447</v>
      </c>
    </row>
    <row r="5744">
      <c r="A5744" s="1" t="s">
        <v>30448</v>
      </c>
      <c r="B5744" s="1" t="s">
        <v>7</v>
      </c>
      <c r="C5744" s="1" t="s">
        <v>6444</v>
      </c>
      <c r="F5744" s="1" t="s">
        <v>30449</v>
      </c>
      <c r="G5744" s="1" t="s">
        <v>8513</v>
      </c>
      <c r="H5744" s="1" t="s">
        <v>11552</v>
      </c>
      <c r="I5744" s="1">
        <v>2019.0</v>
      </c>
      <c r="J5744" s="1" t="s">
        <v>8493</v>
      </c>
      <c r="K5744" s="1" t="s">
        <v>536</v>
      </c>
      <c r="L5744" s="1" t="s">
        <v>8668</v>
      </c>
      <c r="M5744" s="1" t="s">
        <v>30450</v>
      </c>
    </row>
    <row r="5745">
      <c r="A5745" s="1" t="s">
        <v>30451</v>
      </c>
      <c r="B5745" s="1" t="s">
        <v>6</v>
      </c>
      <c r="C5745" s="1" t="s">
        <v>6445</v>
      </c>
      <c r="D5745" s="1"/>
      <c r="E5745" s="1" t="s">
        <v>9791</v>
      </c>
      <c r="F5745" s="1" t="s">
        <v>30452</v>
      </c>
      <c r="G5745" s="1" t="s">
        <v>8545</v>
      </c>
      <c r="H5745" s="1" t="s">
        <v>10268</v>
      </c>
      <c r="I5745" s="1">
        <v>2013.0</v>
      </c>
      <c r="J5745" s="1" t="s">
        <v>8613</v>
      </c>
      <c r="K5745" s="1" t="s">
        <v>720</v>
      </c>
      <c r="L5745" s="1" t="s">
        <v>8590</v>
      </c>
      <c r="M5745" s="1" t="s">
        <v>30453</v>
      </c>
    </row>
    <row r="5746">
      <c r="A5746" s="1" t="s">
        <v>30454</v>
      </c>
      <c r="B5746" s="1" t="s">
        <v>6</v>
      </c>
      <c r="C5746" s="1" t="s">
        <v>6446</v>
      </c>
      <c r="D5746" s="1"/>
      <c r="E5746" s="1" t="s">
        <v>15487</v>
      </c>
      <c r="F5746" s="1" t="s">
        <v>30455</v>
      </c>
      <c r="G5746" s="1" t="s">
        <v>30456</v>
      </c>
      <c r="H5746" s="1" t="s">
        <v>30457</v>
      </c>
      <c r="I5746" s="1">
        <v>2016.0</v>
      </c>
      <c r="J5746" s="1" t="s">
        <v>8493</v>
      </c>
      <c r="K5746" s="1" t="s">
        <v>620</v>
      </c>
      <c r="L5746" s="1" t="s">
        <v>8691</v>
      </c>
      <c r="M5746" s="1" t="s">
        <v>30458</v>
      </c>
    </row>
    <row r="5747">
      <c r="A5747" s="1" t="s">
        <v>30459</v>
      </c>
      <c r="B5747" s="1" t="s">
        <v>6</v>
      </c>
      <c r="C5747" s="1" t="s">
        <v>6447</v>
      </c>
      <c r="D5747" s="1"/>
      <c r="E5747" s="1" t="s">
        <v>30460</v>
      </c>
      <c r="F5747" s="1" t="s">
        <v>30461</v>
      </c>
      <c r="G5747" s="1" t="s">
        <v>30462</v>
      </c>
      <c r="H5747" s="1" t="s">
        <v>13848</v>
      </c>
      <c r="I5747" s="1">
        <v>2016.0</v>
      </c>
      <c r="J5747" s="1" t="s">
        <v>8547</v>
      </c>
      <c r="K5747" s="1" t="s">
        <v>805</v>
      </c>
      <c r="L5747" s="1" t="s">
        <v>8750</v>
      </c>
      <c r="M5747" s="1" t="s">
        <v>30463</v>
      </c>
    </row>
    <row r="5748">
      <c r="A5748" s="1" t="s">
        <v>30464</v>
      </c>
      <c r="B5748" s="1" t="s">
        <v>7</v>
      </c>
      <c r="C5748" s="1" t="s">
        <v>6448</v>
      </c>
      <c r="F5748" s="1" t="s">
        <v>30465</v>
      </c>
      <c r="G5748" s="1" t="s">
        <v>8491</v>
      </c>
      <c r="H5748" s="1" t="s">
        <v>27737</v>
      </c>
      <c r="I5748" s="1">
        <v>2020.0</v>
      </c>
      <c r="J5748" s="1" t="s">
        <v>8493</v>
      </c>
      <c r="K5748" s="1" t="s">
        <v>536</v>
      </c>
      <c r="L5748" s="1" t="s">
        <v>11054</v>
      </c>
      <c r="M5748" s="1" t="s">
        <v>30466</v>
      </c>
    </row>
    <row r="5749">
      <c r="A5749" s="1" t="s">
        <v>30467</v>
      </c>
      <c r="B5749" s="1" t="s">
        <v>6</v>
      </c>
      <c r="C5749" s="1" t="s">
        <v>6449</v>
      </c>
      <c r="D5749" s="1"/>
      <c r="E5749" s="1" t="s">
        <v>30468</v>
      </c>
      <c r="F5749" s="1" t="s">
        <v>30469</v>
      </c>
      <c r="G5749" s="1" t="s">
        <v>8513</v>
      </c>
      <c r="H5749" s="1" t="s">
        <v>25167</v>
      </c>
      <c r="I5749" s="1">
        <v>2017.0</v>
      </c>
      <c r="J5749" s="1" t="s">
        <v>8515</v>
      </c>
      <c r="K5749" s="1" t="s">
        <v>700</v>
      </c>
      <c r="L5749" s="1" t="s">
        <v>8607</v>
      </c>
      <c r="M5749" s="1" t="s">
        <v>30470</v>
      </c>
    </row>
    <row r="5750">
      <c r="A5750" s="1" t="s">
        <v>30471</v>
      </c>
      <c r="B5750" s="1" t="s">
        <v>6</v>
      </c>
      <c r="C5750" s="1" t="s">
        <v>6450</v>
      </c>
      <c r="D5750" s="1"/>
      <c r="E5750" s="1" t="s">
        <v>30472</v>
      </c>
      <c r="G5750" s="1" t="s">
        <v>8611</v>
      </c>
      <c r="H5750" s="1" t="s">
        <v>13553</v>
      </c>
      <c r="I5750" s="1">
        <v>2019.0</v>
      </c>
      <c r="J5750" s="1" t="s">
        <v>8547</v>
      </c>
      <c r="K5750" s="1" t="s">
        <v>618</v>
      </c>
      <c r="L5750" s="1" t="s">
        <v>8702</v>
      </c>
      <c r="M5750" s="1" t="s">
        <v>30473</v>
      </c>
    </row>
    <row r="5751">
      <c r="A5751" s="1" t="s">
        <v>30474</v>
      </c>
      <c r="B5751" s="1" t="s">
        <v>6</v>
      </c>
      <c r="C5751" s="1" t="s">
        <v>6451</v>
      </c>
      <c r="D5751" s="1"/>
      <c r="E5751" s="1" t="s">
        <v>30475</v>
      </c>
      <c r="G5751" s="1" t="s">
        <v>8513</v>
      </c>
      <c r="H5751" s="1" t="s">
        <v>13802</v>
      </c>
      <c r="I5751" s="1">
        <v>2020.0</v>
      </c>
      <c r="J5751" s="1" t="s">
        <v>8680</v>
      </c>
      <c r="K5751" s="1" t="s">
        <v>681</v>
      </c>
      <c r="L5751" s="1" t="s">
        <v>15314</v>
      </c>
      <c r="M5751" s="1" t="s">
        <v>30476</v>
      </c>
    </row>
    <row r="5752">
      <c r="A5752" s="1" t="s">
        <v>30477</v>
      </c>
      <c r="B5752" s="1" t="s">
        <v>6</v>
      </c>
      <c r="C5752" s="1" t="s">
        <v>6452</v>
      </c>
      <c r="D5752" s="1"/>
      <c r="E5752" s="1" t="s">
        <v>24634</v>
      </c>
      <c r="F5752" s="1" t="s">
        <v>30478</v>
      </c>
      <c r="G5752" s="1" t="s">
        <v>8513</v>
      </c>
      <c r="H5752" s="1" t="s">
        <v>10328</v>
      </c>
      <c r="I5752" s="1">
        <v>2020.0</v>
      </c>
      <c r="J5752" s="1" t="s">
        <v>8507</v>
      </c>
      <c r="K5752" s="1" t="s">
        <v>761</v>
      </c>
      <c r="L5752" s="1" t="s">
        <v>9054</v>
      </c>
      <c r="M5752" s="1" t="s">
        <v>30479</v>
      </c>
    </row>
    <row r="5753">
      <c r="A5753" s="1" t="s">
        <v>30480</v>
      </c>
      <c r="B5753" s="1" t="s">
        <v>6</v>
      </c>
      <c r="C5753" s="1" t="s">
        <v>6453</v>
      </c>
      <c r="D5753" s="1"/>
      <c r="E5753" s="1" t="s">
        <v>30481</v>
      </c>
      <c r="F5753" s="1" t="s">
        <v>30482</v>
      </c>
      <c r="G5753" s="1" t="s">
        <v>8513</v>
      </c>
      <c r="H5753" s="1" t="s">
        <v>30483</v>
      </c>
      <c r="I5753" s="1">
        <v>2017.0</v>
      </c>
      <c r="J5753" s="1" t="s">
        <v>8515</v>
      </c>
      <c r="K5753" s="1" t="s">
        <v>618</v>
      </c>
      <c r="L5753" s="1" t="s">
        <v>8765</v>
      </c>
      <c r="M5753" s="1" t="s">
        <v>30484</v>
      </c>
    </row>
    <row r="5754">
      <c r="A5754" s="1" t="s">
        <v>30485</v>
      </c>
      <c r="B5754" s="1" t="s">
        <v>7</v>
      </c>
      <c r="C5754" s="1" t="s">
        <v>6454</v>
      </c>
      <c r="F5754" s="1" t="s">
        <v>30486</v>
      </c>
      <c r="H5754" s="1" t="s">
        <v>8528</v>
      </c>
      <c r="I5754" s="1">
        <v>2014.0</v>
      </c>
      <c r="J5754" s="1" t="s">
        <v>8547</v>
      </c>
      <c r="K5754" s="1" t="s">
        <v>536</v>
      </c>
      <c r="L5754" s="1" t="s">
        <v>8788</v>
      </c>
      <c r="M5754" s="1" t="s">
        <v>30487</v>
      </c>
    </row>
    <row r="5755">
      <c r="A5755" s="1" t="s">
        <v>30488</v>
      </c>
      <c r="B5755" s="1" t="s">
        <v>6</v>
      </c>
      <c r="C5755" s="1" t="s">
        <v>6455</v>
      </c>
      <c r="D5755" s="1"/>
      <c r="E5755" s="1" t="s">
        <v>30489</v>
      </c>
      <c r="F5755" s="1" t="s">
        <v>30490</v>
      </c>
      <c r="G5755" s="1" t="s">
        <v>8513</v>
      </c>
      <c r="H5755" s="1" t="s">
        <v>8540</v>
      </c>
      <c r="I5755" s="1">
        <v>2007.0</v>
      </c>
      <c r="J5755" s="1" t="s">
        <v>8515</v>
      </c>
      <c r="K5755" s="1" t="s">
        <v>1166</v>
      </c>
      <c r="L5755" s="1" t="s">
        <v>8750</v>
      </c>
      <c r="M5755" s="1" t="s">
        <v>30491</v>
      </c>
    </row>
    <row r="5756">
      <c r="A5756" s="1" t="s">
        <v>30492</v>
      </c>
      <c r="B5756" s="1" t="s">
        <v>6</v>
      </c>
      <c r="C5756" s="1" t="s">
        <v>331</v>
      </c>
      <c r="D5756" s="1"/>
      <c r="E5756" s="1" t="s">
        <v>30493</v>
      </c>
      <c r="F5756" s="1" t="s">
        <v>30494</v>
      </c>
      <c r="G5756" s="1" t="s">
        <v>8513</v>
      </c>
      <c r="H5756" s="1" t="s">
        <v>19691</v>
      </c>
      <c r="I5756" s="1">
        <v>2018.0</v>
      </c>
      <c r="J5756" s="1" t="s">
        <v>9260</v>
      </c>
      <c r="K5756" s="1" t="s">
        <v>567</v>
      </c>
      <c r="L5756" s="1" t="s">
        <v>9054</v>
      </c>
      <c r="M5756" s="1" t="s">
        <v>30495</v>
      </c>
    </row>
    <row r="5757">
      <c r="A5757" s="1" t="s">
        <v>30496</v>
      </c>
      <c r="B5757" s="1" t="s">
        <v>7</v>
      </c>
      <c r="C5757" s="1" t="s">
        <v>6456</v>
      </c>
      <c r="F5757" s="1" t="s">
        <v>30497</v>
      </c>
      <c r="G5757" s="1" t="s">
        <v>8513</v>
      </c>
      <c r="H5757" s="1" t="s">
        <v>8521</v>
      </c>
      <c r="I5757" s="1">
        <v>2020.0</v>
      </c>
      <c r="J5757" s="1" t="s">
        <v>8493</v>
      </c>
      <c r="K5757" s="1" t="s">
        <v>536</v>
      </c>
      <c r="L5757" s="1" t="s">
        <v>9826</v>
      </c>
      <c r="M5757" s="1" t="s">
        <v>30498</v>
      </c>
    </row>
    <row r="5758">
      <c r="A5758" s="1" t="s">
        <v>30499</v>
      </c>
      <c r="B5758" s="1" t="s">
        <v>7</v>
      </c>
      <c r="C5758" s="1" t="s">
        <v>6457</v>
      </c>
      <c r="F5758" s="1" t="s">
        <v>30500</v>
      </c>
      <c r="G5758" s="1" t="s">
        <v>8513</v>
      </c>
      <c r="H5758" s="1" t="s">
        <v>8771</v>
      </c>
      <c r="I5758" s="1">
        <v>2019.0</v>
      </c>
      <c r="J5758" s="1" t="s">
        <v>9076</v>
      </c>
      <c r="K5758" s="1" t="s">
        <v>571</v>
      </c>
      <c r="L5758" s="1" t="s">
        <v>9093</v>
      </c>
      <c r="M5758" s="1" t="s">
        <v>30501</v>
      </c>
    </row>
    <row r="5759">
      <c r="A5759" s="1" t="s">
        <v>30502</v>
      </c>
      <c r="B5759" s="1" t="s">
        <v>6</v>
      </c>
      <c r="C5759" s="1" t="s">
        <v>6458</v>
      </c>
      <c r="D5759" s="1"/>
      <c r="E5759" s="1" t="s">
        <v>30503</v>
      </c>
      <c r="F5759" s="1" t="s">
        <v>30504</v>
      </c>
      <c r="G5759" s="1" t="s">
        <v>8513</v>
      </c>
      <c r="H5759" s="1" t="s">
        <v>10952</v>
      </c>
      <c r="I5759" s="1">
        <v>2020.0</v>
      </c>
      <c r="J5759" s="1" t="s">
        <v>9076</v>
      </c>
      <c r="K5759" s="1" t="s">
        <v>1034</v>
      </c>
      <c r="L5759" s="1" t="s">
        <v>9272</v>
      </c>
      <c r="M5759" s="1" t="s">
        <v>30505</v>
      </c>
    </row>
    <row r="5760">
      <c r="A5760" s="1" t="s">
        <v>30506</v>
      </c>
      <c r="B5760" s="1" t="s">
        <v>7</v>
      </c>
      <c r="C5760" s="1" t="s">
        <v>6459</v>
      </c>
      <c r="F5760" s="1" t="s">
        <v>30507</v>
      </c>
      <c r="G5760" s="1" t="s">
        <v>8513</v>
      </c>
      <c r="H5760" s="1" t="s">
        <v>11520</v>
      </c>
      <c r="I5760" s="1">
        <v>2020.0</v>
      </c>
      <c r="J5760" s="1" t="s">
        <v>9076</v>
      </c>
      <c r="K5760" s="1" t="s">
        <v>571</v>
      </c>
      <c r="L5760" s="1" t="s">
        <v>9093</v>
      </c>
      <c r="M5760" s="1" t="s">
        <v>30508</v>
      </c>
    </row>
    <row r="5761">
      <c r="A5761" s="1" t="s">
        <v>30509</v>
      </c>
      <c r="B5761" s="1" t="s">
        <v>6</v>
      </c>
      <c r="C5761" s="1" t="s">
        <v>6460</v>
      </c>
      <c r="F5761" s="1" t="s">
        <v>30510</v>
      </c>
      <c r="G5761" s="1" t="s">
        <v>8513</v>
      </c>
      <c r="H5761" s="1" t="s">
        <v>11356</v>
      </c>
      <c r="I5761" s="1">
        <v>2019.0</v>
      </c>
      <c r="J5761" s="1" t="s">
        <v>9076</v>
      </c>
      <c r="K5761" s="1" t="s">
        <v>1882</v>
      </c>
      <c r="L5761" s="1" t="s">
        <v>9272</v>
      </c>
      <c r="M5761" s="1" t="s">
        <v>30511</v>
      </c>
    </row>
    <row r="5762">
      <c r="A5762" s="1" t="s">
        <v>30512</v>
      </c>
      <c r="B5762" s="1" t="s">
        <v>7</v>
      </c>
      <c r="C5762" s="1" t="s">
        <v>6461</v>
      </c>
      <c r="F5762" s="1" t="s">
        <v>30513</v>
      </c>
      <c r="G5762" s="1" t="s">
        <v>8513</v>
      </c>
      <c r="H5762" s="1" t="s">
        <v>10456</v>
      </c>
      <c r="I5762" s="1">
        <v>2019.0</v>
      </c>
      <c r="J5762" s="1" t="s">
        <v>9076</v>
      </c>
      <c r="K5762" s="1" t="s">
        <v>1236</v>
      </c>
      <c r="L5762" s="1" t="s">
        <v>9093</v>
      </c>
      <c r="M5762" s="1" t="s">
        <v>30514</v>
      </c>
    </row>
    <row r="5763">
      <c r="A5763" s="1" t="s">
        <v>30515</v>
      </c>
      <c r="B5763" s="1" t="s">
        <v>7</v>
      </c>
      <c r="C5763" s="1" t="s">
        <v>6462</v>
      </c>
      <c r="F5763" s="1" t="s">
        <v>30516</v>
      </c>
      <c r="H5763" s="1" t="s">
        <v>8991</v>
      </c>
      <c r="I5763" s="1">
        <v>2017.0</v>
      </c>
      <c r="J5763" s="1" t="s">
        <v>8613</v>
      </c>
      <c r="K5763" s="1" t="s">
        <v>536</v>
      </c>
      <c r="L5763" s="1" t="s">
        <v>17883</v>
      </c>
      <c r="M5763" s="1" t="s">
        <v>30517</v>
      </c>
    </row>
    <row r="5764">
      <c r="A5764" s="1" t="s">
        <v>30518</v>
      </c>
      <c r="B5764" s="1" t="s">
        <v>6</v>
      </c>
      <c r="C5764" s="1" t="s">
        <v>6463</v>
      </c>
      <c r="D5764" s="1"/>
      <c r="E5764" s="1" t="s">
        <v>30519</v>
      </c>
      <c r="F5764" s="1" t="s">
        <v>30520</v>
      </c>
      <c r="G5764" s="1" t="s">
        <v>8611</v>
      </c>
      <c r="H5764" s="1" t="s">
        <v>8540</v>
      </c>
      <c r="I5764" s="1">
        <v>2018.0</v>
      </c>
      <c r="J5764" s="1" t="s">
        <v>8547</v>
      </c>
      <c r="K5764" s="1" t="s">
        <v>538</v>
      </c>
      <c r="L5764" s="1" t="s">
        <v>8646</v>
      </c>
      <c r="M5764" s="1" t="s">
        <v>30521</v>
      </c>
    </row>
    <row r="5765">
      <c r="A5765" s="1" t="s">
        <v>30522</v>
      </c>
      <c r="B5765" s="1" t="s">
        <v>6</v>
      </c>
      <c r="C5765" s="1" t="s">
        <v>6464</v>
      </c>
      <c r="D5765" s="1"/>
      <c r="E5765" s="1" t="s">
        <v>30523</v>
      </c>
      <c r="F5765" s="1" t="s">
        <v>30524</v>
      </c>
      <c r="G5765" s="1" t="s">
        <v>8513</v>
      </c>
      <c r="H5765" s="1" t="s">
        <v>30525</v>
      </c>
      <c r="I5765" s="1">
        <v>2017.0</v>
      </c>
      <c r="J5765" s="1" t="s">
        <v>8493</v>
      </c>
      <c r="K5765" s="1" t="s">
        <v>673</v>
      </c>
      <c r="L5765" s="1" t="s">
        <v>9425</v>
      </c>
      <c r="M5765" s="1" t="s">
        <v>30526</v>
      </c>
    </row>
    <row r="5766">
      <c r="A5766" s="1" t="s">
        <v>30527</v>
      </c>
      <c r="B5766" s="1" t="s">
        <v>7</v>
      </c>
      <c r="C5766" s="1" t="s">
        <v>6465</v>
      </c>
      <c r="F5766" s="1" t="s">
        <v>30528</v>
      </c>
      <c r="G5766" s="1" t="s">
        <v>8513</v>
      </c>
      <c r="H5766" s="1" t="s">
        <v>30529</v>
      </c>
      <c r="I5766" s="1">
        <v>2018.0</v>
      </c>
      <c r="J5766" s="1" t="s">
        <v>8807</v>
      </c>
      <c r="K5766" s="1" t="s">
        <v>571</v>
      </c>
      <c r="L5766" s="1" t="s">
        <v>9093</v>
      </c>
      <c r="M5766" s="1" t="s">
        <v>30530</v>
      </c>
    </row>
    <row r="5767">
      <c r="A5767" s="1" t="s">
        <v>30531</v>
      </c>
      <c r="B5767" s="1" t="s">
        <v>6</v>
      </c>
      <c r="C5767" s="1" t="s">
        <v>6466</v>
      </c>
      <c r="D5767" s="1"/>
      <c r="E5767" s="1" t="s">
        <v>30213</v>
      </c>
      <c r="F5767" s="1" t="s">
        <v>30532</v>
      </c>
      <c r="G5767" s="1" t="s">
        <v>8513</v>
      </c>
      <c r="H5767" s="1" t="s">
        <v>30533</v>
      </c>
      <c r="I5767" s="1">
        <v>2009.0</v>
      </c>
      <c r="J5767" s="1" t="s">
        <v>8493</v>
      </c>
      <c r="K5767" s="1" t="s">
        <v>764</v>
      </c>
      <c r="L5767" s="1" t="s">
        <v>9836</v>
      </c>
      <c r="M5767" s="1" t="s">
        <v>30534</v>
      </c>
    </row>
    <row r="5768">
      <c r="A5768" s="1" t="s">
        <v>30535</v>
      </c>
      <c r="B5768" s="1" t="s">
        <v>6</v>
      </c>
      <c r="C5768" s="1" t="s">
        <v>6467</v>
      </c>
      <c r="D5768" s="1"/>
      <c r="E5768" s="1" t="s">
        <v>30536</v>
      </c>
      <c r="F5768" s="1" t="s">
        <v>30537</v>
      </c>
      <c r="G5768" s="1" t="s">
        <v>8513</v>
      </c>
      <c r="H5768" s="1" t="s">
        <v>17543</v>
      </c>
      <c r="I5768" s="1">
        <v>2019.0</v>
      </c>
      <c r="J5768" s="1" t="s">
        <v>8807</v>
      </c>
      <c r="K5768" s="1" t="s">
        <v>1067</v>
      </c>
      <c r="L5768" s="1" t="s">
        <v>9272</v>
      </c>
      <c r="M5768" s="1" t="s">
        <v>30538</v>
      </c>
    </row>
    <row r="5769">
      <c r="A5769" s="1" t="s">
        <v>30539</v>
      </c>
      <c r="B5769" s="1" t="s">
        <v>6</v>
      </c>
      <c r="C5769" s="1" t="s">
        <v>6468</v>
      </c>
      <c r="D5769" s="1"/>
      <c r="E5769" s="1" t="s">
        <v>30536</v>
      </c>
      <c r="F5769" s="1" t="s">
        <v>30540</v>
      </c>
      <c r="G5769" s="1" t="s">
        <v>8513</v>
      </c>
      <c r="H5769" s="1" t="s">
        <v>8589</v>
      </c>
      <c r="I5769" s="1">
        <v>2004.0</v>
      </c>
      <c r="J5769" s="1" t="s">
        <v>9316</v>
      </c>
      <c r="K5769" s="1" t="s">
        <v>1681</v>
      </c>
      <c r="L5769" s="1" t="s">
        <v>9272</v>
      </c>
      <c r="M5769" s="1" t="s">
        <v>30541</v>
      </c>
    </row>
    <row r="5770">
      <c r="A5770" s="1" t="s">
        <v>30542</v>
      </c>
      <c r="B5770" s="1" t="s">
        <v>7</v>
      </c>
      <c r="C5770" s="1" t="s">
        <v>6469</v>
      </c>
      <c r="F5770" s="1" t="s">
        <v>30543</v>
      </c>
      <c r="G5770" s="1" t="s">
        <v>12684</v>
      </c>
      <c r="H5770" s="1" t="s">
        <v>9555</v>
      </c>
      <c r="I5770" s="1">
        <v>2015.0</v>
      </c>
      <c r="J5770" s="1" t="s">
        <v>8493</v>
      </c>
      <c r="K5770" s="1" t="s">
        <v>536</v>
      </c>
      <c r="L5770" s="1" t="s">
        <v>8565</v>
      </c>
      <c r="M5770" s="1" t="s">
        <v>30544</v>
      </c>
    </row>
    <row r="5771">
      <c r="A5771" s="1" t="s">
        <v>30545</v>
      </c>
      <c r="B5771" s="1" t="s">
        <v>6</v>
      </c>
      <c r="C5771" s="1" t="s">
        <v>479</v>
      </c>
      <c r="D5771" s="1"/>
      <c r="E5771" s="1" t="s">
        <v>30546</v>
      </c>
      <c r="F5771" s="1" t="s">
        <v>30547</v>
      </c>
      <c r="G5771" s="1" t="s">
        <v>8513</v>
      </c>
      <c r="H5771" s="1" t="s">
        <v>17416</v>
      </c>
      <c r="I5771" s="1">
        <v>2015.0</v>
      </c>
      <c r="J5771" s="1" t="s">
        <v>8507</v>
      </c>
      <c r="K5771" s="1" t="s">
        <v>710</v>
      </c>
      <c r="L5771" s="1" t="s">
        <v>8948</v>
      </c>
      <c r="M5771" s="1" t="s">
        <v>30548</v>
      </c>
    </row>
    <row r="5772">
      <c r="A5772" s="1" t="s">
        <v>30549</v>
      </c>
      <c r="B5772" s="1" t="s">
        <v>6</v>
      </c>
      <c r="C5772" s="1" t="s">
        <v>6470</v>
      </c>
      <c r="D5772" s="1"/>
      <c r="E5772" s="1" t="s">
        <v>30550</v>
      </c>
      <c r="F5772" s="1" t="s">
        <v>30551</v>
      </c>
      <c r="G5772" s="1" t="s">
        <v>11999</v>
      </c>
      <c r="H5772" s="1" t="s">
        <v>15711</v>
      </c>
      <c r="I5772" s="1">
        <v>2012.0</v>
      </c>
      <c r="J5772" s="1" t="s">
        <v>8507</v>
      </c>
      <c r="K5772" s="1" t="s">
        <v>645</v>
      </c>
      <c r="L5772" s="1" t="s">
        <v>10794</v>
      </c>
      <c r="M5772" s="1" t="s">
        <v>30552</v>
      </c>
    </row>
    <row r="5773">
      <c r="A5773" s="1" t="s">
        <v>30553</v>
      </c>
      <c r="B5773" s="1" t="s">
        <v>6</v>
      </c>
      <c r="C5773" s="1" t="s">
        <v>6471</v>
      </c>
      <c r="D5773" s="1"/>
      <c r="E5773" s="1" t="s">
        <v>30554</v>
      </c>
      <c r="F5773" s="1" t="s">
        <v>30555</v>
      </c>
      <c r="G5773" s="1" t="s">
        <v>8513</v>
      </c>
      <c r="H5773" s="1" t="s">
        <v>10718</v>
      </c>
      <c r="I5773" s="1">
        <v>2018.0</v>
      </c>
      <c r="J5773" s="1" t="s">
        <v>8493</v>
      </c>
      <c r="K5773" s="1" t="s">
        <v>976</v>
      </c>
      <c r="L5773" s="1" t="s">
        <v>11955</v>
      </c>
      <c r="M5773" s="1" t="s">
        <v>30556</v>
      </c>
    </row>
    <row r="5774">
      <c r="A5774" s="1" t="s">
        <v>30557</v>
      </c>
      <c r="B5774" s="1" t="s">
        <v>6</v>
      </c>
      <c r="C5774" s="1" t="s">
        <v>6472</v>
      </c>
      <c r="D5774" s="1"/>
      <c r="E5774" s="1" t="s">
        <v>30558</v>
      </c>
      <c r="F5774" s="1" t="s">
        <v>30559</v>
      </c>
      <c r="G5774" s="1" t="s">
        <v>30560</v>
      </c>
      <c r="H5774" s="1" t="s">
        <v>17644</v>
      </c>
      <c r="I5774" s="1">
        <v>2018.0</v>
      </c>
      <c r="J5774" s="1" t="s">
        <v>8493</v>
      </c>
      <c r="K5774" s="1" t="s">
        <v>914</v>
      </c>
      <c r="L5774" s="1" t="s">
        <v>8802</v>
      </c>
      <c r="M5774" s="1" t="s">
        <v>30561</v>
      </c>
    </row>
    <row r="5775">
      <c r="A5775" s="1" t="s">
        <v>30562</v>
      </c>
      <c r="B5775" s="1" t="s">
        <v>6</v>
      </c>
      <c r="C5775" s="1" t="s">
        <v>6473</v>
      </c>
      <c r="D5775" s="1"/>
      <c r="E5775" s="1" t="s">
        <v>23669</v>
      </c>
      <c r="F5775" s="1" t="s">
        <v>30563</v>
      </c>
      <c r="G5775" s="1" t="s">
        <v>8513</v>
      </c>
      <c r="H5775" s="1" t="s">
        <v>8546</v>
      </c>
      <c r="I5775" s="1">
        <v>2001.0</v>
      </c>
      <c r="J5775" s="1" t="s">
        <v>9260</v>
      </c>
      <c r="K5775" s="1" t="s">
        <v>894</v>
      </c>
      <c r="L5775" s="1" t="s">
        <v>9104</v>
      </c>
      <c r="M5775" s="1" t="s">
        <v>30564</v>
      </c>
    </row>
    <row r="5776">
      <c r="A5776" s="1" t="s">
        <v>30565</v>
      </c>
      <c r="B5776" s="1" t="s">
        <v>6</v>
      </c>
      <c r="C5776" s="1" t="s">
        <v>6474</v>
      </c>
      <c r="D5776" s="1"/>
      <c r="E5776" s="1" t="s">
        <v>23669</v>
      </c>
      <c r="F5776" s="1" t="s">
        <v>30566</v>
      </c>
      <c r="G5776" s="1" t="s">
        <v>8513</v>
      </c>
      <c r="H5776" s="1" t="s">
        <v>11856</v>
      </c>
      <c r="I5776" s="1">
        <v>2002.0</v>
      </c>
      <c r="J5776" s="1" t="s">
        <v>9260</v>
      </c>
      <c r="K5776" s="1" t="s">
        <v>569</v>
      </c>
      <c r="L5776" s="1" t="s">
        <v>9104</v>
      </c>
      <c r="M5776" s="1" t="s">
        <v>30567</v>
      </c>
    </row>
    <row r="5777">
      <c r="A5777" s="1" t="s">
        <v>30568</v>
      </c>
      <c r="B5777" s="1" t="s">
        <v>6</v>
      </c>
      <c r="C5777" s="1" t="s">
        <v>6475</v>
      </c>
      <c r="D5777" s="1"/>
      <c r="E5777" s="1" t="s">
        <v>23669</v>
      </c>
      <c r="F5777" s="1" t="s">
        <v>30569</v>
      </c>
      <c r="G5777" s="1" t="s">
        <v>8513</v>
      </c>
      <c r="H5777" s="1" t="s">
        <v>8546</v>
      </c>
      <c r="I5777" s="1">
        <v>2003.0</v>
      </c>
      <c r="J5777" s="1" t="s">
        <v>9260</v>
      </c>
      <c r="K5777" s="1" t="s">
        <v>681</v>
      </c>
      <c r="L5777" s="1" t="s">
        <v>9104</v>
      </c>
      <c r="M5777" s="1" t="s">
        <v>30570</v>
      </c>
    </row>
    <row r="5778">
      <c r="A5778" s="1" t="s">
        <v>30571</v>
      </c>
      <c r="B5778" s="1" t="s">
        <v>6</v>
      </c>
      <c r="C5778" s="1" t="s">
        <v>6476</v>
      </c>
      <c r="D5778" s="1"/>
      <c r="E5778" s="1" t="s">
        <v>23669</v>
      </c>
      <c r="F5778" s="1" t="s">
        <v>30572</v>
      </c>
      <c r="G5778" s="1" t="s">
        <v>8513</v>
      </c>
      <c r="H5778" s="1" t="s">
        <v>27574</v>
      </c>
      <c r="I5778" s="1">
        <v>2011.0</v>
      </c>
      <c r="J5778" s="1" t="s">
        <v>9260</v>
      </c>
      <c r="K5778" s="1" t="s">
        <v>894</v>
      </c>
      <c r="L5778" s="1" t="s">
        <v>9104</v>
      </c>
      <c r="M5778" s="1" t="s">
        <v>30573</v>
      </c>
    </row>
    <row r="5779">
      <c r="A5779" s="1" t="s">
        <v>30574</v>
      </c>
      <c r="B5779" s="1" t="s">
        <v>7</v>
      </c>
      <c r="C5779" s="1" t="s">
        <v>6477</v>
      </c>
      <c r="F5779" s="1" t="s">
        <v>30575</v>
      </c>
      <c r="G5779" s="1" t="s">
        <v>9356</v>
      </c>
      <c r="H5779" s="1" t="s">
        <v>8564</v>
      </c>
      <c r="I5779" s="1">
        <v>2018.0</v>
      </c>
      <c r="J5779" s="1" t="s">
        <v>9076</v>
      </c>
      <c r="K5779" s="1" t="s">
        <v>571</v>
      </c>
      <c r="L5779" s="1" t="s">
        <v>9093</v>
      </c>
      <c r="M5779" s="1" t="s">
        <v>30576</v>
      </c>
    </row>
    <row r="5780">
      <c r="A5780" s="1" t="s">
        <v>30577</v>
      </c>
      <c r="B5780" s="1" t="s">
        <v>6</v>
      </c>
      <c r="C5780" s="1" t="s">
        <v>6478</v>
      </c>
      <c r="D5780" s="1"/>
      <c r="E5780" s="1" t="s">
        <v>30578</v>
      </c>
      <c r="F5780" s="1" t="s">
        <v>30579</v>
      </c>
      <c r="G5780" s="1" t="s">
        <v>8722</v>
      </c>
      <c r="H5780" s="1" t="s">
        <v>9224</v>
      </c>
      <c r="I5780" s="1">
        <v>2015.0</v>
      </c>
      <c r="J5780" s="1" t="s">
        <v>8493</v>
      </c>
      <c r="K5780" s="1" t="s">
        <v>528</v>
      </c>
      <c r="L5780" s="1" t="s">
        <v>8992</v>
      </c>
      <c r="M5780" s="1" t="s">
        <v>30580</v>
      </c>
    </row>
    <row r="5781">
      <c r="A5781" s="1" t="s">
        <v>30581</v>
      </c>
      <c r="B5781" s="1" t="s">
        <v>6</v>
      </c>
      <c r="C5781" s="1" t="s">
        <v>6479</v>
      </c>
      <c r="D5781" s="1"/>
      <c r="E5781" s="1" t="s">
        <v>29236</v>
      </c>
      <c r="F5781" s="1" t="s">
        <v>30582</v>
      </c>
      <c r="G5781" s="1" t="s">
        <v>8545</v>
      </c>
      <c r="H5781" s="1" t="s">
        <v>14900</v>
      </c>
      <c r="I5781" s="1">
        <v>2017.0</v>
      </c>
      <c r="J5781" s="1" t="s">
        <v>8547</v>
      </c>
      <c r="K5781" s="1" t="s">
        <v>660</v>
      </c>
      <c r="L5781" s="1" t="s">
        <v>8873</v>
      </c>
      <c r="M5781" s="1" t="s">
        <v>30583</v>
      </c>
    </row>
    <row r="5782">
      <c r="A5782" s="1" t="s">
        <v>30584</v>
      </c>
      <c r="B5782" s="1" t="s">
        <v>6</v>
      </c>
      <c r="C5782" s="1" t="s">
        <v>6480</v>
      </c>
      <c r="D5782" s="1"/>
      <c r="E5782" s="1" t="s">
        <v>15637</v>
      </c>
      <c r="F5782" s="1" t="s">
        <v>30585</v>
      </c>
      <c r="G5782" s="1" t="s">
        <v>8513</v>
      </c>
      <c r="H5782" s="1" t="s">
        <v>11732</v>
      </c>
      <c r="I5782" s="1">
        <v>2018.0</v>
      </c>
      <c r="J5782" s="1" t="s">
        <v>8493</v>
      </c>
      <c r="K5782" s="1" t="s">
        <v>546</v>
      </c>
      <c r="L5782" s="1" t="s">
        <v>8913</v>
      </c>
      <c r="M5782" s="1" t="s">
        <v>30586</v>
      </c>
    </row>
    <row r="5783">
      <c r="A5783" s="1" t="s">
        <v>30587</v>
      </c>
      <c r="B5783" s="1" t="s">
        <v>6</v>
      </c>
      <c r="C5783" s="1" t="s">
        <v>6481</v>
      </c>
      <c r="D5783" s="1"/>
      <c r="E5783" s="1" t="s">
        <v>30588</v>
      </c>
      <c r="F5783" s="1" t="s">
        <v>30589</v>
      </c>
      <c r="G5783" s="1" t="s">
        <v>8513</v>
      </c>
      <c r="H5783" s="1" t="s">
        <v>8947</v>
      </c>
      <c r="I5783" s="1">
        <v>2019.0</v>
      </c>
      <c r="J5783" s="1" t="s">
        <v>8547</v>
      </c>
      <c r="K5783" s="1" t="s">
        <v>894</v>
      </c>
      <c r="L5783" s="1" t="s">
        <v>9494</v>
      </c>
      <c r="M5783" s="1" t="s">
        <v>30590</v>
      </c>
    </row>
    <row r="5784">
      <c r="A5784" s="1" t="s">
        <v>30591</v>
      </c>
      <c r="B5784" s="1" t="s">
        <v>7</v>
      </c>
      <c r="C5784" s="1" t="s">
        <v>6482</v>
      </c>
      <c r="F5784" s="1" t="s">
        <v>13393</v>
      </c>
      <c r="G5784" s="1" t="s">
        <v>8513</v>
      </c>
      <c r="H5784" s="1" t="s">
        <v>30592</v>
      </c>
      <c r="I5784" s="1">
        <v>2018.0</v>
      </c>
      <c r="J5784" s="1" t="s">
        <v>8613</v>
      </c>
      <c r="K5784" s="1" t="s">
        <v>536</v>
      </c>
      <c r="L5784" s="1" t="s">
        <v>9526</v>
      </c>
      <c r="M5784" s="1" t="s">
        <v>30593</v>
      </c>
    </row>
    <row r="5785">
      <c r="A5785" s="1" t="s">
        <v>30594</v>
      </c>
      <c r="B5785" s="1" t="s">
        <v>6</v>
      </c>
      <c r="C5785" s="1" t="s">
        <v>6483</v>
      </c>
      <c r="D5785" s="1"/>
      <c r="E5785" s="1" t="s">
        <v>30595</v>
      </c>
      <c r="F5785" s="1" t="s">
        <v>30596</v>
      </c>
      <c r="G5785" s="1" t="s">
        <v>8672</v>
      </c>
      <c r="H5785" s="1" t="s">
        <v>30597</v>
      </c>
      <c r="I5785" s="1">
        <v>2015.0</v>
      </c>
      <c r="J5785" s="1" t="s">
        <v>8507</v>
      </c>
      <c r="K5785" s="1" t="s">
        <v>694</v>
      </c>
      <c r="L5785" s="1" t="s">
        <v>8783</v>
      </c>
      <c r="M5785" s="1" t="s">
        <v>30598</v>
      </c>
    </row>
    <row r="5786">
      <c r="A5786" s="1" t="s">
        <v>30599</v>
      </c>
      <c r="B5786" s="1" t="s">
        <v>6</v>
      </c>
      <c r="C5786" s="1" t="s">
        <v>6484</v>
      </c>
      <c r="D5786" s="1"/>
      <c r="E5786" s="1" t="s">
        <v>30600</v>
      </c>
      <c r="G5786" s="1" t="s">
        <v>14847</v>
      </c>
      <c r="H5786" s="1" t="s">
        <v>25680</v>
      </c>
      <c r="I5786" s="1">
        <v>2015.0</v>
      </c>
      <c r="J5786" s="1" t="s">
        <v>8547</v>
      </c>
      <c r="K5786" s="1" t="s">
        <v>894</v>
      </c>
      <c r="L5786" s="1" t="s">
        <v>8646</v>
      </c>
      <c r="M5786" s="1" t="s">
        <v>30601</v>
      </c>
    </row>
    <row r="5787">
      <c r="A5787" s="1" t="s">
        <v>30602</v>
      </c>
      <c r="B5787" s="1" t="s">
        <v>7</v>
      </c>
      <c r="C5787" s="1" t="s">
        <v>6485</v>
      </c>
      <c r="F5787" s="1" t="s">
        <v>30603</v>
      </c>
      <c r="G5787" s="1" t="s">
        <v>8513</v>
      </c>
      <c r="H5787" s="1" t="s">
        <v>8985</v>
      </c>
      <c r="I5787" s="1">
        <v>1968.0</v>
      </c>
      <c r="J5787" s="1" t="s">
        <v>8547</v>
      </c>
      <c r="K5787" s="1" t="s">
        <v>628</v>
      </c>
      <c r="L5787" s="1" t="s">
        <v>30604</v>
      </c>
      <c r="M5787" s="1" t="s">
        <v>30605</v>
      </c>
    </row>
    <row r="5788">
      <c r="A5788" s="1" t="s">
        <v>30606</v>
      </c>
      <c r="B5788" s="1" t="s">
        <v>7</v>
      </c>
      <c r="C5788" s="1" t="s">
        <v>6486</v>
      </c>
      <c r="F5788" s="1" t="s">
        <v>30607</v>
      </c>
      <c r="G5788" s="1" t="s">
        <v>8513</v>
      </c>
      <c r="H5788" s="1" t="s">
        <v>9442</v>
      </c>
      <c r="I5788" s="1">
        <v>1999.0</v>
      </c>
      <c r="J5788" s="1" t="s">
        <v>8547</v>
      </c>
      <c r="K5788" s="1" t="s">
        <v>2108</v>
      </c>
      <c r="L5788" s="1" t="s">
        <v>15537</v>
      </c>
      <c r="M5788" s="1" t="s">
        <v>30608</v>
      </c>
    </row>
    <row r="5789">
      <c r="A5789" s="1" t="s">
        <v>30609</v>
      </c>
      <c r="B5789" s="1" t="s">
        <v>7</v>
      </c>
      <c r="C5789" s="1" t="s">
        <v>6487</v>
      </c>
      <c r="F5789" s="1" t="s">
        <v>30610</v>
      </c>
      <c r="G5789" s="1" t="s">
        <v>8513</v>
      </c>
      <c r="H5789" s="1" t="s">
        <v>8985</v>
      </c>
      <c r="I5789" s="1">
        <v>2004.0</v>
      </c>
      <c r="J5789" s="1" t="s">
        <v>8547</v>
      </c>
      <c r="K5789" s="1" t="s">
        <v>526</v>
      </c>
      <c r="L5789" s="1" t="s">
        <v>30604</v>
      </c>
      <c r="M5789" s="1" t="s">
        <v>30611</v>
      </c>
    </row>
    <row r="5790">
      <c r="A5790" s="1" t="s">
        <v>30612</v>
      </c>
      <c r="B5790" s="1" t="s">
        <v>7</v>
      </c>
      <c r="C5790" s="1" t="s">
        <v>6488</v>
      </c>
      <c r="F5790" s="1" t="s">
        <v>30613</v>
      </c>
      <c r="G5790" s="1" t="s">
        <v>8513</v>
      </c>
      <c r="H5790" s="1" t="s">
        <v>22466</v>
      </c>
      <c r="I5790" s="1">
        <v>1993.0</v>
      </c>
      <c r="J5790" s="1" t="s">
        <v>8613</v>
      </c>
      <c r="K5790" s="1" t="s">
        <v>2108</v>
      </c>
      <c r="L5790" s="1" t="s">
        <v>15537</v>
      </c>
      <c r="M5790" s="1" t="s">
        <v>30614</v>
      </c>
    </row>
    <row r="5791">
      <c r="A5791" s="1" t="s">
        <v>30615</v>
      </c>
      <c r="B5791" s="1" t="s">
        <v>7</v>
      </c>
      <c r="C5791" s="1" t="s">
        <v>6489</v>
      </c>
      <c r="F5791" s="1" t="s">
        <v>30616</v>
      </c>
      <c r="G5791" s="1" t="s">
        <v>8513</v>
      </c>
      <c r="H5791" s="1" t="s">
        <v>8985</v>
      </c>
      <c r="I5791" s="1">
        <v>2000.0</v>
      </c>
      <c r="J5791" s="1" t="s">
        <v>8613</v>
      </c>
      <c r="K5791" s="1" t="s">
        <v>2108</v>
      </c>
      <c r="L5791" s="1" t="s">
        <v>15537</v>
      </c>
      <c r="M5791" s="1" t="s">
        <v>30617</v>
      </c>
    </row>
    <row r="5792">
      <c r="A5792" s="1" t="s">
        <v>30618</v>
      </c>
      <c r="B5792" s="1" t="s">
        <v>6</v>
      </c>
      <c r="C5792" s="1" t="s">
        <v>6490</v>
      </c>
      <c r="D5792" s="1"/>
      <c r="E5792" s="1" t="s">
        <v>13396</v>
      </c>
      <c r="F5792" s="1" t="s">
        <v>30619</v>
      </c>
      <c r="G5792" s="1" t="s">
        <v>8513</v>
      </c>
      <c r="H5792" s="1" t="s">
        <v>20017</v>
      </c>
      <c r="I5792" s="1">
        <v>2017.0</v>
      </c>
      <c r="J5792" s="1" t="s">
        <v>8515</v>
      </c>
      <c r="K5792" s="1" t="s">
        <v>4612</v>
      </c>
      <c r="L5792" s="1" t="s">
        <v>20631</v>
      </c>
      <c r="M5792" s="1" t="s">
        <v>30620</v>
      </c>
    </row>
    <row r="5793">
      <c r="A5793" s="1" t="s">
        <v>30621</v>
      </c>
      <c r="B5793" s="1" t="s">
        <v>7</v>
      </c>
      <c r="C5793" s="1" t="s">
        <v>6491</v>
      </c>
      <c r="F5793" s="1" t="s">
        <v>30622</v>
      </c>
      <c r="G5793" s="1" t="s">
        <v>8513</v>
      </c>
      <c r="H5793" s="1" t="s">
        <v>30623</v>
      </c>
      <c r="I5793" s="1">
        <v>2014.0</v>
      </c>
      <c r="J5793" s="1" t="s">
        <v>8547</v>
      </c>
      <c r="K5793" s="1" t="s">
        <v>536</v>
      </c>
      <c r="L5793" s="1" t="s">
        <v>11521</v>
      </c>
      <c r="M5793" s="1" t="s">
        <v>30624</v>
      </c>
    </row>
    <row r="5794">
      <c r="A5794" s="1" t="s">
        <v>30625</v>
      </c>
      <c r="B5794" s="1" t="s">
        <v>7</v>
      </c>
      <c r="C5794" s="1" t="s">
        <v>6492</v>
      </c>
      <c r="F5794" s="1" t="s">
        <v>30626</v>
      </c>
      <c r="G5794" s="1" t="s">
        <v>8513</v>
      </c>
      <c r="H5794" s="1" t="s">
        <v>8656</v>
      </c>
      <c r="I5794" s="1">
        <v>2020.0</v>
      </c>
      <c r="J5794" s="1" t="s">
        <v>8807</v>
      </c>
      <c r="K5794" s="1" t="s">
        <v>571</v>
      </c>
      <c r="L5794" s="1" t="s">
        <v>9093</v>
      </c>
      <c r="M5794" s="1" t="s">
        <v>30627</v>
      </c>
    </row>
    <row r="5795">
      <c r="A5795" s="1" t="s">
        <v>30628</v>
      </c>
      <c r="B5795" s="1" t="s">
        <v>6</v>
      </c>
      <c r="C5795" s="1" t="s">
        <v>6493</v>
      </c>
      <c r="D5795" s="1"/>
      <c r="E5795" s="1" t="s">
        <v>30629</v>
      </c>
      <c r="F5795" s="1" t="s">
        <v>30630</v>
      </c>
      <c r="G5795" s="1" t="s">
        <v>8672</v>
      </c>
      <c r="H5795" s="1" t="s">
        <v>10789</v>
      </c>
      <c r="I5795" s="1">
        <v>2020.0</v>
      </c>
      <c r="J5795" s="1" t="s">
        <v>8807</v>
      </c>
      <c r="K5795" s="1" t="s">
        <v>2798</v>
      </c>
      <c r="L5795" s="1" t="s">
        <v>9272</v>
      </c>
      <c r="M5795" s="1" t="s">
        <v>30631</v>
      </c>
    </row>
    <row r="5796">
      <c r="A5796" s="1" t="s">
        <v>30632</v>
      </c>
      <c r="B5796" s="1" t="s">
        <v>6</v>
      </c>
      <c r="C5796" s="1" t="s">
        <v>6494</v>
      </c>
      <c r="D5796" s="1"/>
      <c r="E5796" s="1" t="s">
        <v>22652</v>
      </c>
      <c r="F5796" s="1" t="s">
        <v>30633</v>
      </c>
      <c r="G5796" s="1" t="s">
        <v>9367</v>
      </c>
      <c r="H5796" s="1" t="s">
        <v>8662</v>
      </c>
      <c r="I5796" s="1">
        <v>2007.0</v>
      </c>
      <c r="J5796" s="1" t="s">
        <v>8515</v>
      </c>
      <c r="K5796" s="1" t="s">
        <v>565</v>
      </c>
      <c r="L5796" s="1" t="s">
        <v>9327</v>
      </c>
      <c r="M5796" s="1" t="s">
        <v>30634</v>
      </c>
    </row>
    <row r="5797">
      <c r="A5797" s="1" t="s">
        <v>30635</v>
      </c>
      <c r="B5797" s="1" t="s">
        <v>7</v>
      </c>
      <c r="C5797" s="1" t="s">
        <v>6495</v>
      </c>
      <c r="F5797" s="1" t="s">
        <v>30636</v>
      </c>
      <c r="G5797" s="1" t="s">
        <v>9356</v>
      </c>
      <c r="H5797" s="1" t="s">
        <v>9012</v>
      </c>
      <c r="I5797" s="1">
        <v>2006.0</v>
      </c>
      <c r="J5797" s="1" t="s">
        <v>8493</v>
      </c>
      <c r="K5797" s="1" t="s">
        <v>2257</v>
      </c>
      <c r="L5797" s="1" t="s">
        <v>30604</v>
      </c>
      <c r="M5797" s="1" t="s">
        <v>30637</v>
      </c>
    </row>
    <row r="5798">
      <c r="A5798" s="1" t="s">
        <v>30638</v>
      </c>
      <c r="B5798" s="1" t="s">
        <v>6</v>
      </c>
      <c r="C5798" s="1" t="s">
        <v>6496</v>
      </c>
      <c r="D5798" s="1"/>
      <c r="E5798" s="1" t="s">
        <v>19503</v>
      </c>
      <c r="F5798" s="1" t="s">
        <v>30639</v>
      </c>
      <c r="G5798" s="1" t="s">
        <v>8611</v>
      </c>
      <c r="H5798" s="1" t="s">
        <v>17174</v>
      </c>
      <c r="I5798" s="1">
        <v>2013.0</v>
      </c>
      <c r="J5798" s="1" t="s">
        <v>8493</v>
      </c>
      <c r="K5798" s="1" t="s">
        <v>599</v>
      </c>
      <c r="L5798" s="1" t="s">
        <v>8620</v>
      </c>
      <c r="M5798" s="1" t="s">
        <v>30640</v>
      </c>
    </row>
    <row r="5799">
      <c r="A5799" s="1" t="s">
        <v>30641</v>
      </c>
      <c r="B5799" s="1" t="s">
        <v>6</v>
      </c>
      <c r="C5799" s="1" t="s">
        <v>6497</v>
      </c>
      <c r="D5799" s="1"/>
      <c r="E5799" s="1" t="s">
        <v>24314</v>
      </c>
      <c r="F5799" s="1" t="s">
        <v>24314</v>
      </c>
      <c r="G5799" s="1" t="s">
        <v>8513</v>
      </c>
      <c r="H5799" s="1" t="s">
        <v>12346</v>
      </c>
      <c r="I5799" s="1">
        <v>2018.0</v>
      </c>
      <c r="J5799" s="1" t="s">
        <v>8547</v>
      </c>
      <c r="K5799" s="1" t="s">
        <v>1011</v>
      </c>
      <c r="L5799" s="1" t="s">
        <v>8646</v>
      </c>
      <c r="M5799" s="1" t="s">
        <v>30642</v>
      </c>
    </row>
    <row r="5800">
      <c r="A5800" s="1" t="s">
        <v>30643</v>
      </c>
      <c r="B5800" s="1" t="s">
        <v>6</v>
      </c>
      <c r="C5800" s="1" t="s">
        <v>6498</v>
      </c>
      <c r="D5800" s="1"/>
      <c r="E5800" s="1" t="s">
        <v>30644</v>
      </c>
      <c r="F5800" s="1" t="s">
        <v>30645</v>
      </c>
      <c r="G5800" s="1" t="s">
        <v>8513</v>
      </c>
      <c r="H5800" s="1" t="s">
        <v>10431</v>
      </c>
      <c r="I5800" s="1">
        <v>2004.0</v>
      </c>
      <c r="J5800" s="1" t="s">
        <v>8515</v>
      </c>
      <c r="K5800" s="1" t="s">
        <v>620</v>
      </c>
      <c r="L5800" s="1" t="s">
        <v>9054</v>
      </c>
      <c r="M5800" s="1" t="s">
        <v>30646</v>
      </c>
    </row>
    <row r="5801">
      <c r="A5801" s="1" t="s">
        <v>30647</v>
      </c>
      <c r="B5801" s="1" t="s">
        <v>7</v>
      </c>
      <c r="C5801" s="1" t="s">
        <v>6499</v>
      </c>
      <c r="F5801" s="1" t="s">
        <v>30648</v>
      </c>
      <c r="G5801" s="1" t="s">
        <v>8655</v>
      </c>
      <c r="H5801" s="1" t="s">
        <v>27033</v>
      </c>
      <c r="I5801" s="1">
        <v>2020.0</v>
      </c>
      <c r="J5801" s="1" t="s">
        <v>8547</v>
      </c>
      <c r="K5801" s="1" t="s">
        <v>536</v>
      </c>
      <c r="L5801" s="1" t="s">
        <v>8717</v>
      </c>
      <c r="M5801" s="1" t="s">
        <v>30649</v>
      </c>
    </row>
    <row r="5802">
      <c r="A5802" s="1" t="s">
        <v>30650</v>
      </c>
      <c r="B5802" s="1" t="s">
        <v>6</v>
      </c>
      <c r="C5802" s="1" t="s">
        <v>6500</v>
      </c>
      <c r="D5802" s="1"/>
      <c r="E5802" s="1" t="s">
        <v>11958</v>
      </c>
      <c r="F5802" s="1" t="s">
        <v>30651</v>
      </c>
      <c r="G5802" s="1" t="s">
        <v>9545</v>
      </c>
      <c r="H5802" s="1" t="s">
        <v>16265</v>
      </c>
      <c r="I5802" s="1">
        <v>2014.0</v>
      </c>
      <c r="J5802" s="1" t="s">
        <v>8547</v>
      </c>
      <c r="K5802" s="1" t="s">
        <v>565</v>
      </c>
      <c r="L5802" s="1" t="s">
        <v>8681</v>
      </c>
      <c r="M5802" s="1" t="s">
        <v>30652</v>
      </c>
    </row>
    <row r="5803">
      <c r="A5803" s="1" t="s">
        <v>30653</v>
      </c>
      <c r="B5803" s="1" t="s">
        <v>7</v>
      </c>
      <c r="C5803" s="1" t="s">
        <v>6501</v>
      </c>
      <c r="F5803" s="1" t="s">
        <v>30654</v>
      </c>
      <c r="G5803" s="1" t="s">
        <v>9223</v>
      </c>
      <c r="H5803" s="1" t="s">
        <v>13224</v>
      </c>
      <c r="I5803" s="1">
        <v>2020.0</v>
      </c>
      <c r="J5803" s="1" t="s">
        <v>8493</v>
      </c>
      <c r="K5803" s="1" t="s">
        <v>536</v>
      </c>
      <c r="L5803" s="1" t="s">
        <v>8595</v>
      </c>
      <c r="M5803" s="1" t="s">
        <v>30655</v>
      </c>
    </row>
    <row r="5804">
      <c r="A5804" s="1" t="s">
        <v>30656</v>
      </c>
      <c r="B5804" s="1" t="s">
        <v>7</v>
      </c>
      <c r="C5804" s="1" t="s">
        <v>6502</v>
      </c>
      <c r="F5804" s="1" t="s">
        <v>30657</v>
      </c>
      <c r="G5804" s="1" t="s">
        <v>30658</v>
      </c>
      <c r="H5804" s="1" t="s">
        <v>9596</v>
      </c>
      <c r="I5804" s="1">
        <v>2015.0</v>
      </c>
      <c r="J5804" s="1" t="s">
        <v>8493</v>
      </c>
      <c r="K5804" s="1" t="s">
        <v>536</v>
      </c>
      <c r="L5804" s="1" t="s">
        <v>9299</v>
      </c>
      <c r="M5804" s="1" t="s">
        <v>30659</v>
      </c>
    </row>
    <row r="5805">
      <c r="A5805" s="1" t="s">
        <v>30660</v>
      </c>
      <c r="B5805" s="1" t="s">
        <v>7</v>
      </c>
      <c r="C5805" s="1" t="s">
        <v>6503</v>
      </c>
      <c r="F5805" s="1" t="s">
        <v>30661</v>
      </c>
      <c r="G5805" s="1" t="s">
        <v>8513</v>
      </c>
      <c r="H5805" s="1" t="s">
        <v>27081</v>
      </c>
      <c r="I5805" s="1">
        <v>2018.0</v>
      </c>
      <c r="J5805" s="1" t="s">
        <v>8613</v>
      </c>
      <c r="K5805" s="1" t="s">
        <v>536</v>
      </c>
      <c r="L5805" s="1" t="s">
        <v>8650</v>
      </c>
      <c r="M5805" s="1" t="s">
        <v>30662</v>
      </c>
    </row>
    <row r="5806">
      <c r="A5806" s="1" t="s">
        <v>30663</v>
      </c>
      <c r="B5806" s="1" t="s">
        <v>7</v>
      </c>
      <c r="C5806" s="1" t="s">
        <v>6504</v>
      </c>
      <c r="F5806" s="1" t="s">
        <v>30664</v>
      </c>
      <c r="G5806" s="1" t="s">
        <v>8638</v>
      </c>
      <c r="H5806" s="1" t="s">
        <v>11141</v>
      </c>
      <c r="I5806" s="1">
        <v>2019.0</v>
      </c>
      <c r="J5806" s="1" t="s">
        <v>8547</v>
      </c>
      <c r="K5806" s="1" t="s">
        <v>536</v>
      </c>
      <c r="L5806" s="1" t="s">
        <v>9299</v>
      </c>
      <c r="M5806" s="1" t="s">
        <v>30665</v>
      </c>
    </row>
    <row r="5807">
      <c r="A5807" s="1" t="s">
        <v>30666</v>
      </c>
      <c r="B5807" s="1" t="s">
        <v>6</v>
      </c>
      <c r="C5807" s="1" t="s">
        <v>6505</v>
      </c>
      <c r="D5807" s="1"/>
      <c r="E5807" s="1" t="s">
        <v>15129</v>
      </c>
      <c r="F5807" s="1" t="s">
        <v>30667</v>
      </c>
      <c r="G5807" s="1" t="s">
        <v>8513</v>
      </c>
      <c r="H5807" s="1" t="s">
        <v>10698</v>
      </c>
      <c r="I5807" s="1">
        <v>2006.0</v>
      </c>
      <c r="J5807" s="1" t="s">
        <v>8613</v>
      </c>
      <c r="K5807" s="1" t="s">
        <v>645</v>
      </c>
      <c r="L5807" s="1" t="s">
        <v>8646</v>
      </c>
      <c r="M5807" s="1" t="s">
        <v>30668</v>
      </c>
    </row>
    <row r="5808">
      <c r="A5808" s="1" t="s">
        <v>30669</v>
      </c>
      <c r="B5808" s="1" t="s">
        <v>6</v>
      </c>
      <c r="C5808" s="1" t="s">
        <v>6506</v>
      </c>
      <c r="D5808" s="1"/>
      <c r="E5808" s="1" t="s">
        <v>30670</v>
      </c>
      <c r="F5808" s="1" t="s">
        <v>30671</v>
      </c>
      <c r="G5808" s="1" t="s">
        <v>8513</v>
      </c>
      <c r="H5808" s="1" t="s">
        <v>12430</v>
      </c>
      <c r="I5808" s="1">
        <v>2006.0</v>
      </c>
      <c r="J5808" s="1" t="s">
        <v>8613</v>
      </c>
      <c r="K5808" s="1" t="s">
        <v>1442</v>
      </c>
      <c r="L5808" s="1" t="s">
        <v>8663</v>
      </c>
      <c r="M5808" s="1" t="s">
        <v>30672</v>
      </c>
    </row>
    <row r="5809">
      <c r="A5809" s="1" t="s">
        <v>30673</v>
      </c>
      <c r="B5809" s="1" t="s">
        <v>6</v>
      </c>
      <c r="C5809" s="1" t="s">
        <v>6507</v>
      </c>
      <c r="D5809" s="1"/>
      <c r="E5809" s="1" t="s">
        <v>15955</v>
      </c>
      <c r="F5809" s="1" t="s">
        <v>30674</v>
      </c>
      <c r="H5809" s="1" t="s">
        <v>10154</v>
      </c>
      <c r="I5809" s="1">
        <v>2019.0</v>
      </c>
      <c r="J5809" s="1" t="s">
        <v>8807</v>
      </c>
      <c r="K5809" s="1" t="s">
        <v>2436</v>
      </c>
      <c r="L5809" s="1" t="s">
        <v>9272</v>
      </c>
      <c r="M5809" s="1" t="s">
        <v>30675</v>
      </c>
    </row>
    <row r="5810">
      <c r="A5810" s="1" t="s">
        <v>30676</v>
      </c>
      <c r="B5810" s="1" t="s">
        <v>6</v>
      </c>
      <c r="C5810" s="1" t="s">
        <v>6508</v>
      </c>
      <c r="D5810" s="1"/>
      <c r="E5810" s="1" t="s">
        <v>30677</v>
      </c>
      <c r="F5810" s="1" t="s">
        <v>30678</v>
      </c>
      <c r="G5810" s="1" t="s">
        <v>8655</v>
      </c>
      <c r="H5810" s="1" t="s">
        <v>30679</v>
      </c>
      <c r="I5810" s="1">
        <v>2018.0</v>
      </c>
      <c r="J5810" s="1" t="s">
        <v>8493</v>
      </c>
      <c r="K5810" s="1" t="s">
        <v>660</v>
      </c>
      <c r="L5810" s="1" t="s">
        <v>8626</v>
      </c>
      <c r="M5810" s="1" t="s">
        <v>30680</v>
      </c>
    </row>
    <row r="5811">
      <c r="A5811" s="1" t="s">
        <v>30681</v>
      </c>
      <c r="B5811" s="1" t="s">
        <v>6</v>
      </c>
      <c r="C5811" s="1" t="s">
        <v>6509</v>
      </c>
      <c r="D5811" s="1"/>
      <c r="E5811" s="1" t="s">
        <v>30682</v>
      </c>
      <c r="F5811" s="1" t="s">
        <v>30683</v>
      </c>
      <c r="G5811" s="1" t="s">
        <v>8513</v>
      </c>
      <c r="H5811" s="1" t="s">
        <v>8540</v>
      </c>
      <c r="I5811" s="1">
        <v>2008.0</v>
      </c>
      <c r="J5811" s="1" t="s">
        <v>8507</v>
      </c>
      <c r="K5811" s="1" t="s">
        <v>803</v>
      </c>
      <c r="L5811" s="1" t="s">
        <v>8691</v>
      </c>
      <c r="M5811" s="1" t="s">
        <v>30684</v>
      </c>
    </row>
    <row r="5812">
      <c r="A5812" s="1" t="s">
        <v>30685</v>
      </c>
      <c r="B5812" s="1" t="s">
        <v>6</v>
      </c>
      <c r="C5812" s="1" t="s">
        <v>6510</v>
      </c>
      <c r="D5812" s="1"/>
      <c r="E5812" s="1" t="s">
        <v>25250</v>
      </c>
      <c r="F5812" s="1" t="s">
        <v>30686</v>
      </c>
      <c r="G5812" s="1" t="s">
        <v>8534</v>
      </c>
      <c r="H5812" s="1" t="s">
        <v>9615</v>
      </c>
      <c r="I5812" s="1">
        <v>2018.0</v>
      </c>
      <c r="J5812" s="1" t="s">
        <v>8547</v>
      </c>
      <c r="K5812" s="1" t="s">
        <v>550</v>
      </c>
      <c r="L5812" s="1" t="s">
        <v>8724</v>
      </c>
      <c r="M5812" s="1" t="s">
        <v>30687</v>
      </c>
    </row>
    <row r="5813">
      <c r="A5813" s="1" t="s">
        <v>30688</v>
      </c>
      <c r="B5813" s="1" t="s">
        <v>6</v>
      </c>
      <c r="C5813" s="1" t="s">
        <v>6511</v>
      </c>
      <c r="D5813" s="1"/>
      <c r="E5813" s="1" t="s">
        <v>22979</v>
      </c>
      <c r="F5813" s="1" t="s">
        <v>30689</v>
      </c>
      <c r="G5813" s="1" t="s">
        <v>8513</v>
      </c>
      <c r="H5813" s="1" t="s">
        <v>19271</v>
      </c>
      <c r="I5813" s="1">
        <v>2018.0</v>
      </c>
      <c r="J5813" s="1" t="s">
        <v>8515</v>
      </c>
      <c r="K5813" s="1" t="s">
        <v>805</v>
      </c>
      <c r="L5813" s="1" t="s">
        <v>8691</v>
      </c>
      <c r="M5813" s="1" t="s">
        <v>30690</v>
      </c>
    </row>
    <row r="5814">
      <c r="A5814" s="1" t="s">
        <v>30691</v>
      </c>
      <c r="B5814" s="1" t="s">
        <v>6</v>
      </c>
      <c r="C5814" s="1" t="s">
        <v>6512</v>
      </c>
      <c r="D5814" s="1"/>
      <c r="E5814" s="1" t="s">
        <v>30692</v>
      </c>
      <c r="F5814" s="1" t="s">
        <v>30693</v>
      </c>
      <c r="G5814" s="1" t="s">
        <v>8513</v>
      </c>
      <c r="H5814" s="1" t="s">
        <v>8619</v>
      </c>
      <c r="I5814" s="1">
        <v>2017.0</v>
      </c>
      <c r="J5814" s="1" t="s">
        <v>8507</v>
      </c>
      <c r="K5814" s="1" t="s">
        <v>694</v>
      </c>
      <c r="L5814" s="1" t="s">
        <v>9836</v>
      </c>
      <c r="M5814" s="1" t="s">
        <v>30694</v>
      </c>
    </row>
    <row r="5815">
      <c r="A5815" s="1" t="s">
        <v>30695</v>
      </c>
      <c r="B5815" s="1" t="s">
        <v>6</v>
      </c>
      <c r="C5815" s="1" t="s">
        <v>6513</v>
      </c>
      <c r="D5815" s="1"/>
      <c r="E5815" s="1" t="s">
        <v>30696</v>
      </c>
      <c r="F5815" s="1" t="s">
        <v>30697</v>
      </c>
      <c r="G5815" s="1" t="s">
        <v>9043</v>
      </c>
      <c r="H5815" s="1" t="s">
        <v>12333</v>
      </c>
      <c r="I5815" s="1">
        <v>2014.0</v>
      </c>
      <c r="J5815" s="1" t="s">
        <v>8493</v>
      </c>
      <c r="K5815" s="1" t="s">
        <v>552</v>
      </c>
      <c r="L5815" s="1" t="s">
        <v>9084</v>
      </c>
      <c r="M5815" s="1" t="s">
        <v>30698</v>
      </c>
    </row>
    <row r="5816">
      <c r="A5816" s="1" t="s">
        <v>30699</v>
      </c>
      <c r="B5816" s="1" t="s">
        <v>6</v>
      </c>
      <c r="C5816" s="1" t="s">
        <v>6514</v>
      </c>
      <c r="D5816" s="1"/>
      <c r="E5816" s="1" t="s">
        <v>30700</v>
      </c>
      <c r="F5816" s="1" t="s">
        <v>30701</v>
      </c>
      <c r="G5816" s="1" t="s">
        <v>9367</v>
      </c>
      <c r="H5816" s="1" t="s">
        <v>13175</v>
      </c>
      <c r="I5816" s="1">
        <v>2015.0</v>
      </c>
      <c r="J5816" s="1" t="s">
        <v>8507</v>
      </c>
      <c r="K5816" s="1" t="s">
        <v>737</v>
      </c>
      <c r="L5816" s="1" t="s">
        <v>8522</v>
      </c>
      <c r="M5816" s="1" t="s">
        <v>30702</v>
      </c>
    </row>
    <row r="5817">
      <c r="A5817" s="1" t="s">
        <v>30703</v>
      </c>
      <c r="B5817" s="1" t="s">
        <v>6</v>
      </c>
      <c r="C5817" s="1" t="s">
        <v>6515</v>
      </c>
      <c r="D5817" s="1"/>
      <c r="E5817" s="1" t="s">
        <v>11124</v>
      </c>
      <c r="F5817" s="1" t="s">
        <v>30704</v>
      </c>
      <c r="G5817" s="1" t="s">
        <v>8513</v>
      </c>
      <c r="H5817" s="1" t="s">
        <v>14842</v>
      </c>
      <c r="I5817" s="1">
        <v>2018.0</v>
      </c>
      <c r="J5817" s="1" t="s">
        <v>8547</v>
      </c>
      <c r="K5817" s="1" t="s">
        <v>923</v>
      </c>
      <c r="L5817" s="1" t="s">
        <v>9641</v>
      </c>
      <c r="M5817" s="1" t="s">
        <v>30705</v>
      </c>
    </row>
    <row r="5818">
      <c r="A5818" s="1" t="s">
        <v>30706</v>
      </c>
      <c r="B5818" s="1" t="s">
        <v>6</v>
      </c>
      <c r="C5818" s="1" t="s">
        <v>6516</v>
      </c>
      <c r="D5818" s="1"/>
      <c r="E5818" s="1" t="s">
        <v>30707</v>
      </c>
      <c r="F5818" s="1" t="s">
        <v>20600</v>
      </c>
      <c r="G5818" s="1" t="s">
        <v>8545</v>
      </c>
      <c r="H5818" s="1" t="s">
        <v>12698</v>
      </c>
      <c r="I5818" s="1">
        <v>2010.0</v>
      </c>
      <c r="J5818" s="1" t="s">
        <v>8547</v>
      </c>
      <c r="K5818" s="1" t="s">
        <v>599</v>
      </c>
      <c r="L5818" s="1" t="s">
        <v>8501</v>
      </c>
      <c r="M5818" s="1" t="s">
        <v>30708</v>
      </c>
    </row>
    <row r="5819">
      <c r="A5819" s="1" t="s">
        <v>30709</v>
      </c>
      <c r="B5819" s="1" t="s">
        <v>6</v>
      </c>
      <c r="C5819" s="1" t="s">
        <v>6517</v>
      </c>
      <c r="D5819" s="1"/>
      <c r="E5819" s="1" t="s">
        <v>30710</v>
      </c>
      <c r="F5819" s="1" t="s">
        <v>30711</v>
      </c>
      <c r="G5819" s="1" t="s">
        <v>8575</v>
      </c>
      <c r="H5819" s="1" t="s">
        <v>10802</v>
      </c>
      <c r="I5819" s="1">
        <v>2010.0</v>
      </c>
      <c r="J5819" s="1" t="s">
        <v>8493</v>
      </c>
      <c r="K5819" s="1" t="s">
        <v>569</v>
      </c>
      <c r="L5819" s="1" t="s">
        <v>8508</v>
      </c>
      <c r="M5819" s="1" t="s">
        <v>30712</v>
      </c>
    </row>
    <row r="5820">
      <c r="A5820" s="1" t="s">
        <v>30713</v>
      </c>
      <c r="B5820" s="1" t="s">
        <v>7</v>
      </c>
      <c r="C5820" s="1" t="s">
        <v>6518</v>
      </c>
      <c r="F5820" s="1" t="s">
        <v>30714</v>
      </c>
      <c r="G5820" s="1" t="s">
        <v>8611</v>
      </c>
      <c r="H5820" s="1" t="s">
        <v>12374</v>
      </c>
      <c r="I5820" s="1">
        <v>2018.0</v>
      </c>
      <c r="J5820" s="1" t="s">
        <v>8547</v>
      </c>
      <c r="K5820" s="1" t="s">
        <v>1105</v>
      </c>
      <c r="L5820" s="1" t="s">
        <v>15265</v>
      </c>
      <c r="M5820" s="1" t="s">
        <v>30715</v>
      </c>
    </row>
    <row r="5821">
      <c r="A5821" s="1" t="s">
        <v>30716</v>
      </c>
      <c r="B5821" s="1" t="s">
        <v>6</v>
      </c>
      <c r="C5821" s="1" t="s">
        <v>6519</v>
      </c>
      <c r="F5821" s="1" t="s">
        <v>30717</v>
      </c>
      <c r="G5821" s="1" t="s">
        <v>8513</v>
      </c>
      <c r="H5821" s="1" t="s">
        <v>11686</v>
      </c>
      <c r="I5821" s="1">
        <v>2019.0</v>
      </c>
      <c r="J5821" s="1" t="s">
        <v>8493</v>
      </c>
      <c r="K5821" s="1" t="s">
        <v>1122</v>
      </c>
      <c r="L5821" s="1" t="s">
        <v>8691</v>
      </c>
      <c r="M5821" s="1" t="s">
        <v>30718</v>
      </c>
    </row>
    <row r="5822">
      <c r="A5822" s="1" t="s">
        <v>30719</v>
      </c>
      <c r="B5822" s="1" t="s">
        <v>6</v>
      </c>
      <c r="C5822" s="1" t="s">
        <v>6520</v>
      </c>
      <c r="D5822" s="1"/>
      <c r="E5822" s="1" t="s">
        <v>30720</v>
      </c>
      <c r="F5822" s="1" t="s">
        <v>30721</v>
      </c>
      <c r="G5822" s="1" t="s">
        <v>8513</v>
      </c>
      <c r="H5822" s="1" t="s">
        <v>9793</v>
      </c>
      <c r="I5822" s="1">
        <v>2015.0</v>
      </c>
      <c r="J5822" s="1" t="s">
        <v>8613</v>
      </c>
      <c r="K5822" s="1" t="s">
        <v>552</v>
      </c>
      <c r="L5822" s="1" t="s">
        <v>8646</v>
      </c>
      <c r="M5822" s="1" t="s">
        <v>30722</v>
      </c>
    </row>
    <row r="5823">
      <c r="A5823" s="1" t="s">
        <v>30723</v>
      </c>
      <c r="B5823" s="1" t="s">
        <v>7</v>
      </c>
      <c r="C5823" s="1" t="s">
        <v>6521</v>
      </c>
      <c r="F5823" s="1" t="s">
        <v>30724</v>
      </c>
      <c r="G5823" s="1" t="s">
        <v>9356</v>
      </c>
      <c r="H5823" s="1" t="s">
        <v>18616</v>
      </c>
      <c r="I5823" s="1">
        <v>2010.0</v>
      </c>
      <c r="J5823" s="1" t="s">
        <v>8613</v>
      </c>
      <c r="K5823" s="1" t="s">
        <v>536</v>
      </c>
      <c r="L5823" s="1" t="s">
        <v>9093</v>
      </c>
      <c r="M5823" s="1" t="s">
        <v>30725</v>
      </c>
    </row>
    <row r="5824">
      <c r="A5824" s="1" t="s">
        <v>30726</v>
      </c>
      <c r="B5824" s="1" t="s">
        <v>7</v>
      </c>
      <c r="C5824" s="1" t="s">
        <v>6522</v>
      </c>
      <c r="F5824" s="1" t="s">
        <v>30727</v>
      </c>
      <c r="G5824" s="1" t="s">
        <v>8722</v>
      </c>
      <c r="H5824" s="1" t="s">
        <v>10442</v>
      </c>
      <c r="I5824" s="1">
        <v>2020.0</v>
      </c>
      <c r="J5824" s="1" t="s">
        <v>8493</v>
      </c>
      <c r="K5824" s="1" t="s">
        <v>536</v>
      </c>
      <c r="L5824" s="1" t="s">
        <v>11156</v>
      </c>
      <c r="M5824" s="1" t="s">
        <v>30728</v>
      </c>
    </row>
    <row r="5825">
      <c r="A5825" s="1" t="s">
        <v>30729</v>
      </c>
      <c r="B5825" s="1" t="s">
        <v>7</v>
      </c>
      <c r="C5825" s="1" t="s">
        <v>6523</v>
      </c>
      <c r="F5825" s="1" t="s">
        <v>30730</v>
      </c>
      <c r="G5825" s="1" t="s">
        <v>8655</v>
      </c>
      <c r="H5825" s="1" t="s">
        <v>10431</v>
      </c>
      <c r="I5825" s="1">
        <v>2017.0</v>
      </c>
      <c r="J5825" s="1" t="s">
        <v>9076</v>
      </c>
      <c r="K5825" s="1" t="s">
        <v>536</v>
      </c>
      <c r="L5825" s="1" t="s">
        <v>14759</v>
      </c>
      <c r="M5825" s="1" t="s">
        <v>30731</v>
      </c>
    </row>
    <row r="5826">
      <c r="A5826" s="1" t="s">
        <v>30732</v>
      </c>
      <c r="B5826" s="1" t="s">
        <v>6</v>
      </c>
      <c r="C5826" s="1" t="s">
        <v>6524</v>
      </c>
      <c r="D5826" s="1"/>
      <c r="E5826" s="1" t="s">
        <v>17854</v>
      </c>
      <c r="F5826" s="1" t="s">
        <v>30733</v>
      </c>
      <c r="G5826" s="1" t="s">
        <v>8513</v>
      </c>
      <c r="H5826" s="1" t="s">
        <v>8690</v>
      </c>
      <c r="I5826" s="1">
        <v>2014.0</v>
      </c>
      <c r="J5826" s="1" t="s">
        <v>8515</v>
      </c>
      <c r="K5826" s="1" t="s">
        <v>634</v>
      </c>
      <c r="L5826" s="1" t="s">
        <v>8858</v>
      </c>
      <c r="M5826" s="1" t="s">
        <v>30734</v>
      </c>
    </row>
    <row r="5827">
      <c r="A5827" s="1" t="s">
        <v>30735</v>
      </c>
      <c r="B5827" s="1" t="s">
        <v>6</v>
      </c>
      <c r="C5827" s="1" t="s">
        <v>6525</v>
      </c>
      <c r="D5827" s="1"/>
      <c r="E5827" s="1" t="s">
        <v>30736</v>
      </c>
      <c r="G5827" s="1" t="s">
        <v>30737</v>
      </c>
      <c r="H5827" s="1" t="s">
        <v>30738</v>
      </c>
      <c r="I5827" s="1">
        <v>2014.0</v>
      </c>
      <c r="J5827" s="1" t="s">
        <v>8645</v>
      </c>
      <c r="K5827" s="1" t="s">
        <v>569</v>
      </c>
      <c r="L5827" s="1" t="s">
        <v>8577</v>
      </c>
      <c r="M5827" s="1" t="s">
        <v>30739</v>
      </c>
    </row>
    <row r="5828">
      <c r="A5828" s="1" t="s">
        <v>30740</v>
      </c>
      <c r="B5828" s="1" t="s">
        <v>7</v>
      </c>
      <c r="C5828" s="1" t="s">
        <v>6526</v>
      </c>
      <c r="F5828" s="1" t="s">
        <v>30741</v>
      </c>
      <c r="G5828" s="1" t="s">
        <v>8513</v>
      </c>
      <c r="H5828" s="1" t="s">
        <v>20656</v>
      </c>
      <c r="I5828" s="1">
        <v>2015.0</v>
      </c>
      <c r="J5828" s="1" t="s">
        <v>8493</v>
      </c>
      <c r="K5828" s="1" t="s">
        <v>536</v>
      </c>
      <c r="L5828" s="1" t="s">
        <v>9631</v>
      </c>
      <c r="M5828" s="1" t="s">
        <v>30742</v>
      </c>
    </row>
    <row r="5829">
      <c r="A5829" s="1" t="s">
        <v>30743</v>
      </c>
      <c r="B5829" s="1" t="s">
        <v>7</v>
      </c>
      <c r="C5829" s="1" t="s">
        <v>6527</v>
      </c>
      <c r="D5829" s="1"/>
      <c r="E5829" s="1" t="s">
        <v>11975</v>
      </c>
      <c r="G5829" s="1" t="s">
        <v>8545</v>
      </c>
      <c r="H5829" s="1" t="s">
        <v>13010</v>
      </c>
      <c r="I5829" s="1">
        <v>2015.0</v>
      </c>
      <c r="J5829" s="1" t="s">
        <v>8613</v>
      </c>
      <c r="K5829" s="1" t="s">
        <v>536</v>
      </c>
      <c r="L5829" s="1" t="s">
        <v>8595</v>
      </c>
      <c r="M5829" s="1" t="s">
        <v>30744</v>
      </c>
    </row>
    <row r="5830">
      <c r="A5830" s="1" t="s">
        <v>30745</v>
      </c>
      <c r="B5830" s="1" t="s">
        <v>6</v>
      </c>
      <c r="C5830" s="1" t="s">
        <v>6528</v>
      </c>
      <c r="D5830" s="1"/>
      <c r="E5830" s="1" t="s">
        <v>30746</v>
      </c>
      <c r="F5830" s="1" t="s">
        <v>30747</v>
      </c>
      <c r="G5830" s="1" t="s">
        <v>8545</v>
      </c>
      <c r="H5830" s="1" t="s">
        <v>9646</v>
      </c>
      <c r="I5830" s="1">
        <v>2017.0</v>
      </c>
      <c r="J5830" s="1" t="s">
        <v>8613</v>
      </c>
      <c r="K5830" s="1" t="s">
        <v>1410</v>
      </c>
      <c r="L5830" s="1" t="s">
        <v>8772</v>
      </c>
      <c r="M5830" s="1" t="s">
        <v>30748</v>
      </c>
    </row>
    <row r="5831">
      <c r="A5831" s="1" t="s">
        <v>30749</v>
      </c>
      <c r="B5831" s="1" t="s">
        <v>7</v>
      </c>
      <c r="C5831" s="1" t="s">
        <v>6529</v>
      </c>
      <c r="F5831" s="1" t="s">
        <v>30750</v>
      </c>
      <c r="G5831" s="1" t="s">
        <v>8513</v>
      </c>
      <c r="H5831" s="1" t="s">
        <v>8862</v>
      </c>
      <c r="I5831" s="1">
        <v>2016.0</v>
      </c>
      <c r="J5831" s="1" t="s">
        <v>8807</v>
      </c>
      <c r="K5831" s="1" t="s">
        <v>536</v>
      </c>
      <c r="L5831" s="1" t="s">
        <v>9093</v>
      </c>
      <c r="M5831" s="1" t="s">
        <v>30751</v>
      </c>
    </row>
    <row r="5832">
      <c r="A5832" s="1" t="s">
        <v>30752</v>
      </c>
      <c r="B5832" s="1" t="s">
        <v>6</v>
      </c>
      <c r="C5832" s="1" t="s">
        <v>6530</v>
      </c>
      <c r="D5832" s="1"/>
      <c r="E5832" s="1" t="s">
        <v>30753</v>
      </c>
      <c r="F5832" s="1" t="s">
        <v>30754</v>
      </c>
      <c r="G5832" s="1" t="s">
        <v>8513</v>
      </c>
      <c r="H5832" s="1" t="s">
        <v>10510</v>
      </c>
      <c r="I5832" s="1">
        <v>2020.0</v>
      </c>
      <c r="J5832" s="1" t="s">
        <v>8493</v>
      </c>
      <c r="K5832" s="1" t="s">
        <v>700</v>
      </c>
      <c r="L5832" s="1" t="s">
        <v>20191</v>
      </c>
      <c r="M5832" s="1" t="s">
        <v>30755</v>
      </c>
    </row>
    <row r="5833">
      <c r="A5833" s="1" t="s">
        <v>30756</v>
      </c>
      <c r="B5833" s="1" t="s">
        <v>6</v>
      </c>
      <c r="C5833" s="1" t="s">
        <v>6531</v>
      </c>
      <c r="D5833" s="1"/>
      <c r="E5833" s="1" t="s">
        <v>30757</v>
      </c>
      <c r="F5833" s="1" t="s">
        <v>30758</v>
      </c>
      <c r="G5833" s="1" t="s">
        <v>8672</v>
      </c>
      <c r="H5833" s="1" t="s">
        <v>12874</v>
      </c>
      <c r="I5833" s="1">
        <v>2019.0</v>
      </c>
      <c r="J5833" s="1" t="s">
        <v>8515</v>
      </c>
      <c r="K5833" s="1" t="s">
        <v>700</v>
      </c>
      <c r="L5833" s="1" t="s">
        <v>8559</v>
      </c>
      <c r="M5833" s="1" t="s">
        <v>30759</v>
      </c>
    </row>
    <row r="5834">
      <c r="A5834" s="1" t="s">
        <v>30760</v>
      </c>
      <c r="B5834" s="1" t="s">
        <v>6</v>
      </c>
      <c r="C5834" s="1" t="s">
        <v>6532</v>
      </c>
      <c r="D5834" s="1"/>
      <c r="E5834" s="1" t="s">
        <v>30761</v>
      </c>
      <c r="F5834" s="1" t="s">
        <v>30762</v>
      </c>
      <c r="G5834" s="1" t="s">
        <v>8513</v>
      </c>
      <c r="H5834" s="1" t="s">
        <v>9703</v>
      </c>
      <c r="I5834" s="1">
        <v>1987.0</v>
      </c>
      <c r="J5834" s="1" t="s">
        <v>8613</v>
      </c>
      <c r="K5834" s="1" t="s">
        <v>700</v>
      </c>
      <c r="L5834" s="1" t="s">
        <v>8522</v>
      </c>
      <c r="M5834" s="1" t="s">
        <v>30763</v>
      </c>
    </row>
    <row r="5835">
      <c r="A5835" s="1" t="s">
        <v>30764</v>
      </c>
      <c r="B5835" s="1" t="s">
        <v>6</v>
      </c>
      <c r="C5835" s="1" t="s">
        <v>6533</v>
      </c>
      <c r="D5835" s="1"/>
      <c r="E5835" s="1" t="s">
        <v>30765</v>
      </c>
      <c r="F5835" s="1" t="s">
        <v>30766</v>
      </c>
      <c r="G5835" s="1" t="s">
        <v>8513</v>
      </c>
      <c r="H5835" s="1" t="s">
        <v>30767</v>
      </c>
      <c r="I5835" s="1">
        <v>2016.0</v>
      </c>
      <c r="J5835" s="1" t="s">
        <v>8507</v>
      </c>
      <c r="K5835" s="1" t="s">
        <v>552</v>
      </c>
      <c r="L5835" s="1" t="s">
        <v>8948</v>
      </c>
      <c r="M5835" s="1" t="s">
        <v>30768</v>
      </c>
    </row>
    <row r="5836">
      <c r="A5836" s="1" t="s">
        <v>30769</v>
      </c>
      <c r="B5836" s="1" t="s">
        <v>7</v>
      </c>
      <c r="C5836" s="1" t="s">
        <v>6534</v>
      </c>
      <c r="F5836" s="1" t="s">
        <v>30770</v>
      </c>
      <c r="G5836" s="1" t="s">
        <v>8655</v>
      </c>
      <c r="H5836" s="1" t="s">
        <v>22842</v>
      </c>
      <c r="I5836" s="1">
        <v>2020.0</v>
      </c>
      <c r="J5836" s="1" t="s">
        <v>8493</v>
      </c>
      <c r="K5836" s="1" t="s">
        <v>571</v>
      </c>
      <c r="L5836" s="1" t="s">
        <v>9550</v>
      </c>
      <c r="M5836" s="1" t="s">
        <v>30771</v>
      </c>
    </row>
    <row r="5837">
      <c r="A5837" s="1" t="s">
        <v>30772</v>
      </c>
      <c r="B5837" s="1" t="s">
        <v>6</v>
      </c>
      <c r="C5837" s="1" t="s">
        <v>6535</v>
      </c>
      <c r="D5837" s="1"/>
      <c r="E5837" s="1" t="s">
        <v>14490</v>
      </c>
      <c r="F5837" s="1" t="s">
        <v>30773</v>
      </c>
      <c r="G5837" s="1" t="s">
        <v>9304</v>
      </c>
      <c r="H5837" s="1" t="s">
        <v>9092</v>
      </c>
      <c r="I5837" s="1">
        <v>2006.0</v>
      </c>
      <c r="J5837" s="1" t="s">
        <v>8515</v>
      </c>
      <c r="K5837" s="1" t="s">
        <v>634</v>
      </c>
      <c r="L5837" s="1" t="s">
        <v>8697</v>
      </c>
      <c r="M5837" s="1" t="s">
        <v>30774</v>
      </c>
    </row>
    <row r="5838">
      <c r="A5838" s="1" t="s">
        <v>30775</v>
      </c>
      <c r="B5838" s="1" t="s">
        <v>7</v>
      </c>
      <c r="C5838" s="1" t="s">
        <v>6536</v>
      </c>
      <c r="F5838" s="1" t="s">
        <v>30776</v>
      </c>
      <c r="G5838" s="1" t="s">
        <v>8513</v>
      </c>
      <c r="H5838" s="1" t="s">
        <v>15130</v>
      </c>
      <c r="I5838" s="1">
        <v>2019.0</v>
      </c>
      <c r="J5838" s="1" t="s">
        <v>8547</v>
      </c>
      <c r="K5838" s="1" t="s">
        <v>628</v>
      </c>
      <c r="L5838" s="1" t="s">
        <v>14355</v>
      </c>
      <c r="M5838" s="1" t="s">
        <v>30777</v>
      </c>
    </row>
    <row r="5839">
      <c r="A5839" s="1" t="s">
        <v>30778</v>
      </c>
      <c r="B5839" s="1" t="s">
        <v>7</v>
      </c>
      <c r="C5839" s="1" t="s">
        <v>6537</v>
      </c>
      <c r="F5839" s="1" t="s">
        <v>30779</v>
      </c>
      <c r="G5839" s="1" t="s">
        <v>8655</v>
      </c>
      <c r="H5839" s="1" t="s">
        <v>11483</v>
      </c>
      <c r="I5839" s="1">
        <v>2019.0</v>
      </c>
      <c r="J5839" s="1" t="s">
        <v>8493</v>
      </c>
      <c r="K5839" s="1" t="s">
        <v>536</v>
      </c>
      <c r="L5839" s="1" t="s">
        <v>30780</v>
      </c>
      <c r="M5839" s="1" t="s">
        <v>30781</v>
      </c>
    </row>
    <row r="5840">
      <c r="A5840" s="1" t="s">
        <v>30782</v>
      </c>
      <c r="B5840" s="1" t="s">
        <v>7</v>
      </c>
      <c r="C5840" s="1" t="s">
        <v>6538</v>
      </c>
      <c r="F5840" s="1" t="s">
        <v>30783</v>
      </c>
      <c r="G5840" s="1" t="s">
        <v>30784</v>
      </c>
      <c r="H5840" s="1" t="s">
        <v>12576</v>
      </c>
      <c r="I5840" s="1">
        <v>2015.0</v>
      </c>
      <c r="J5840" s="1" t="s">
        <v>8807</v>
      </c>
      <c r="K5840" s="1" t="s">
        <v>536</v>
      </c>
      <c r="L5840" s="1" t="s">
        <v>9093</v>
      </c>
      <c r="M5840" s="1" t="s">
        <v>30785</v>
      </c>
    </row>
    <row r="5841">
      <c r="A5841" s="1" t="s">
        <v>30786</v>
      </c>
      <c r="B5841" s="1" t="s">
        <v>6</v>
      </c>
      <c r="C5841" s="1" t="s">
        <v>6539</v>
      </c>
      <c r="D5841" s="1"/>
      <c r="E5841" s="1" t="s">
        <v>30787</v>
      </c>
      <c r="F5841" s="1" t="s">
        <v>30788</v>
      </c>
      <c r="G5841" s="1" t="s">
        <v>10317</v>
      </c>
      <c r="H5841" s="1" t="s">
        <v>9802</v>
      </c>
      <c r="I5841" s="1">
        <v>2010.0</v>
      </c>
      <c r="J5841" s="1" t="s">
        <v>8493</v>
      </c>
      <c r="K5841" s="1" t="s">
        <v>809</v>
      </c>
      <c r="L5841" s="1" t="s">
        <v>8681</v>
      </c>
      <c r="M5841" s="1" t="s">
        <v>30789</v>
      </c>
    </row>
    <row r="5842">
      <c r="A5842" s="1" t="s">
        <v>30790</v>
      </c>
      <c r="B5842" s="1" t="s">
        <v>6</v>
      </c>
      <c r="C5842" s="1" t="s">
        <v>6540</v>
      </c>
      <c r="D5842" s="1"/>
      <c r="E5842" s="1" t="s">
        <v>30791</v>
      </c>
      <c r="F5842" s="1" t="s">
        <v>30792</v>
      </c>
      <c r="G5842" s="1" t="s">
        <v>8545</v>
      </c>
      <c r="H5842" s="1" t="s">
        <v>12283</v>
      </c>
      <c r="I5842" s="1">
        <v>2018.0</v>
      </c>
      <c r="J5842" s="1" t="s">
        <v>8493</v>
      </c>
      <c r="K5842" s="1" t="s">
        <v>886</v>
      </c>
      <c r="L5842" s="1" t="s">
        <v>22916</v>
      </c>
      <c r="M5842" s="1" t="s">
        <v>30793</v>
      </c>
    </row>
    <row r="5843">
      <c r="A5843" s="1" t="s">
        <v>30794</v>
      </c>
      <c r="B5843" s="1" t="s">
        <v>6</v>
      </c>
      <c r="C5843" s="1" t="s">
        <v>6541</v>
      </c>
      <c r="D5843" s="1"/>
      <c r="E5843" s="1" t="s">
        <v>30795</v>
      </c>
      <c r="F5843" s="1" t="s">
        <v>30796</v>
      </c>
      <c r="G5843" s="1" t="s">
        <v>8777</v>
      </c>
      <c r="H5843" s="1" t="s">
        <v>30797</v>
      </c>
      <c r="I5843" s="1">
        <v>2019.0</v>
      </c>
      <c r="J5843" s="1" t="s">
        <v>8493</v>
      </c>
      <c r="K5843" s="1" t="s">
        <v>700</v>
      </c>
      <c r="L5843" s="1" t="s">
        <v>8501</v>
      </c>
      <c r="M5843" s="1" t="s">
        <v>30798</v>
      </c>
    </row>
    <row r="5844">
      <c r="A5844" s="1" t="s">
        <v>30799</v>
      </c>
      <c r="B5844" s="1" t="s">
        <v>7</v>
      </c>
      <c r="C5844" s="1" t="s">
        <v>6542</v>
      </c>
      <c r="G5844" s="1" t="s">
        <v>8513</v>
      </c>
      <c r="H5844" s="1" t="s">
        <v>10683</v>
      </c>
      <c r="I5844" s="1">
        <v>2019.0</v>
      </c>
      <c r="J5844" s="1" t="s">
        <v>8613</v>
      </c>
      <c r="K5844" s="1" t="s">
        <v>536</v>
      </c>
      <c r="L5844" s="1" t="s">
        <v>9208</v>
      </c>
      <c r="M5844" s="1" t="s">
        <v>30800</v>
      </c>
    </row>
    <row r="5845">
      <c r="A5845" s="1" t="s">
        <v>30801</v>
      </c>
      <c r="B5845" s="1" t="s">
        <v>7</v>
      </c>
      <c r="C5845" s="1" t="s">
        <v>6543</v>
      </c>
      <c r="H5845" s="1" t="s">
        <v>20096</v>
      </c>
      <c r="I5845" s="1">
        <v>2020.0</v>
      </c>
      <c r="J5845" s="1" t="s">
        <v>8613</v>
      </c>
      <c r="K5845" s="1" t="s">
        <v>536</v>
      </c>
      <c r="L5845" s="1" t="s">
        <v>13349</v>
      </c>
      <c r="M5845" s="1" t="s">
        <v>30802</v>
      </c>
    </row>
    <row r="5846">
      <c r="A5846" s="1" t="s">
        <v>30803</v>
      </c>
      <c r="B5846" s="1" t="s">
        <v>7</v>
      </c>
      <c r="C5846" s="1" t="s">
        <v>6544</v>
      </c>
      <c r="F5846" s="1" t="s">
        <v>30804</v>
      </c>
      <c r="G5846" s="1" t="s">
        <v>8513</v>
      </c>
      <c r="H5846" s="1" t="s">
        <v>13974</v>
      </c>
      <c r="I5846" s="1">
        <v>2018.0</v>
      </c>
      <c r="J5846" s="1" t="s">
        <v>9076</v>
      </c>
      <c r="K5846" s="1" t="s">
        <v>571</v>
      </c>
      <c r="L5846" s="1" t="s">
        <v>9093</v>
      </c>
      <c r="M5846" s="1" t="s">
        <v>30805</v>
      </c>
    </row>
    <row r="5847">
      <c r="A5847" s="1" t="s">
        <v>30806</v>
      </c>
      <c r="B5847" s="1" t="s">
        <v>6</v>
      </c>
      <c r="C5847" s="1" t="s">
        <v>6545</v>
      </c>
      <c r="D5847" s="1"/>
      <c r="E5847" s="1" t="s">
        <v>30807</v>
      </c>
      <c r="F5847" s="1" t="s">
        <v>30808</v>
      </c>
      <c r="G5847" s="1" t="s">
        <v>8513</v>
      </c>
      <c r="H5847" s="1" t="s">
        <v>14345</v>
      </c>
      <c r="I5847" s="1">
        <v>2018.0</v>
      </c>
      <c r="J5847" s="1" t="s">
        <v>9076</v>
      </c>
      <c r="K5847" s="1" t="s">
        <v>584</v>
      </c>
      <c r="L5847" s="1" t="s">
        <v>9272</v>
      </c>
      <c r="M5847" s="1" t="s">
        <v>30809</v>
      </c>
    </row>
    <row r="5848">
      <c r="A5848" s="1" t="s">
        <v>30810</v>
      </c>
      <c r="B5848" s="1" t="s">
        <v>6</v>
      </c>
      <c r="C5848" s="1" t="s">
        <v>6546</v>
      </c>
      <c r="D5848" s="1"/>
      <c r="E5848" s="1" t="s">
        <v>30811</v>
      </c>
      <c r="F5848" s="1" t="s">
        <v>30812</v>
      </c>
      <c r="G5848" s="1" t="s">
        <v>30813</v>
      </c>
      <c r="H5848" s="1" t="s">
        <v>8521</v>
      </c>
      <c r="I5848" s="1">
        <v>1992.0</v>
      </c>
      <c r="J5848" s="1" t="s">
        <v>9260</v>
      </c>
      <c r="K5848" s="1" t="s">
        <v>538</v>
      </c>
      <c r="L5848" s="1" t="s">
        <v>30814</v>
      </c>
      <c r="M5848" s="1" t="s">
        <v>30815</v>
      </c>
    </row>
    <row r="5849">
      <c r="A5849" s="1" t="s">
        <v>30816</v>
      </c>
      <c r="B5849" s="1" t="s">
        <v>6</v>
      </c>
      <c r="C5849" s="1" t="s">
        <v>6547</v>
      </c>
      <c r="D5849" s="1"/>
      <c r="E5849" s="1" t="s">
        <v>30817</v>
      </c>
      <c r="G5849" s="1" t="s">
        <v>18496</v>
      </c>
      <c r="H5849" s="1" t="s">
        <v>25922</v>
      </c>
      <c r="I5849" s="1">
        <v>2016.0</v>
      </c>
      <c r="J5849" s="1" t="s">
        <v>8493</v>
      </c>
      <c r="K5849" s="1" t="s">
        <v>750</v>
      </c>
      <c r="L5849" s="1" t="s">
        <v>13369</v>
      </c>
      <c r="M5849" s="1" t="s">
        <v>30818</v>
      </c>
    </row>
    <row r="5850">
      <c r="A5850" s="1" t="s">
        <v>30819</v>
      </c>
      <c r="B5850" s="1" t="s">
        <v>6</v>
      </c>
      <c r="C5850" s="1" t="s">
        <v>6548</v>
      </c>
      <c r="D5850" s="1"/>
      <c r="E5850" s="1" t="s">
        <v>17113</v>
      </c>
      <c r="F5850" s="1" t="s">
        <v>30820</v>
      </c>
      <c r="G5850" s="1" t="s">
        <v>8513</v>
      </c>
      <c r="H5850" s="1" t="s">
        <v>8589</v>
      </c>
      <c r="I5850" s="1">
        <v>1981.0</v>
      </c>
      <c r="J5850" s="1" t="s">
        <v>8507</v>
      </c>
      <c r="K5850" s="1" t="s">
        <v>599</v>
      </c>
      <c r="L5850" s="1" t="s">
        <v>17468</v>
      </c>
      <c r="M5850" s="1" t="s">
        <v>30821</v>
      </c>
    </row>
    <row r="5851">
      <c r="A5851" s="1" t="s">
        <v>30822</v>
      </c>
      <c r="B5851" s="1" t="s">
        <v>6</v>
      </c>
      <c r="C5851" s="1" t="s">
        <v>6549</v>
      </c>
      <c r="D5851" s="1"/>
      <c r="E5851" s="1" t="s">
        <v>30823</v>
      </c>
      <c r="F5851" s="1" t="s">
        <v>30824</v>
      </c>
      <c r="G5851" s="1" t="s">
        <v>8513</v>
      </c>
      <c r="H5851" s="1" t="s">
        <v>8892</v>
      </c>
      <c r="I5851" s="1">
        <v>1996.0</v>
      </c>
      <c r="J5851" s="1" t="s">
        <v>8507</v>
      </c>
      <c r="K5851" s="1" t="s">
        <v>567</v>
      </c>
      <c r="L5851" s="1" t="s">
        <v>9002</v>
      </c>
      <c r="M5851" s="1" t="s">
        <v>30825</v>
      </c>
    </row>
    <row r="5852">
      <c r="A5852" s="1" t="s">
        <v>30826</v>
      </c>
      <c r="B5852" s="1" t="s">
        <v>7</v>
      </c>
      <c r="C5852" s="1" t="s">
        <v>6550</v>
      </c>
      <c r="F5852" s="1" t="s">
        <v>30827</v>
      </c>
      <c r="G5852" s="1" t="s">
        <v>8513</v>
      </c>
      <c r="H5852" s="1" t="s">
        <v>8980</v>
      </c>
      <c r="I5852" s="1">
        <v>2016.0</v>
      </c>
      <c r="J5852" s="1" t="s">
        <v>8547</v>
      </c>
      <c r="K5852" s="1" t="s">
        <v>536</v>
      </c>
      <c r="L5852" s="1" t="s">
        <v>8650</v>
      </c>
      <c r="M5852" s="1" t="s">
        <v>30828</v>
      </c>
    </row>
    <row r="5853">
      <c r="A5853" s="1" t="s">
        <v>30829</v>
      </c>
      <c r="B5853" s="1" t="s">
        <v>7</v>
      </c>
      <c r="C5853" s="1" t="s">
        <v>6551</v>
      </c>
      <c r="F5853" s="1" t="s">
        <v>30830</v>
      </c>
      <c r="G5853" s="1" t="s">
        <v>8655</v>
      </c>
      <c r="H5853" s="1" t="s">
        <v>11512</v>
      </c>
      <c r="I5853" s="1">
        <v>2017.0</v>
      </c>
      <c r="J5853" s="1" t="s">
        <v>8547</v>
      </c>
      <c r="K5853" s="1" t="s">
        <v>536</v>
      </c>
      <c r="L5853" s="1" t="s">
        <v>9550</v>
      </c>
      <c r="M5853" s="1" t="s">
        <v>30831</v>
      </c>
    </row>
    <row r="5854">
      <c r="A5854" s="1" t="s">
        <v>30832</v>
      </c>
      <c r="B5854" s="1" t="s">
        <v>6</v>
      </c>
      <c r="C5854" s="1" t="s">
        <v>6552</v>
      </c>
      <c r="D5854" s="1"/>
      <c r="E5854" s="1" t="s">
        <v>30833</v>
      </c>
      <c r="G5854" s="1" t="s">
        <v>30834</v>
      </c>
      <c r="H5854" s="1" t="s">
        <v>17612</v>
      </c>
      <c r="I5854" s="1">
        <v>2017.0</v>
      </c>
      <c r="J5854" s="1" t="s">
        <v>8493</v>
      </c>
      <c r="K5854" s="1" t="s">
        <v>805</v>
      </c>
      <c r="L5854" s="1" t="s">
        <v>8646</v>
      </c>
      <c r="M5854" s="1" t="s">
        <v>30835</v>
      </c>
    </row>
    <row r="5855">
      <c r="A5855" s="1" t="s">
        <v>30836</v>
      </c>
      <c r="B5855" s="1" t="s">
        <v>6</v>
      </c>
      <c r="C5855" s="1" t="s">
        <v>6553</v>
      </c>
      <c r="D5855" s="1"/>
      <c r="E5855" s="1" t="s">
        <v>30837</v>
      </c>
      <c r="F5855" s="1" t="s">
        <v>30838</v>
      </c>
      <c r="G5855" s="1" t="s">
        <v>8491</v>
      </c>
      <c r="H5855" s="1" t="s">
        <v>30839</v>
      </c>
      <c r="I5855" s="1">
        <v>2016.0</v>
      </c>
      <c r="J5855" s="1" t="s">
        <v>8645</v>
      </c>
      <c r="K5855" s="1" t="s">
        <v>534</v>
      </c>
      <c r="L5855" s="1" t="s">
        <v>8626</v>
      </c>
      <c r="M5855" s="1" t="s">
        <v>30840</v>
      </c>
    </row>
    <row r="5856">
      <c r="A5856" s="1" t="s">
        <v>30841</v>
      </c>
      <c r="B5856" s="1" t="s">
        <v>7</v>
      </c>
      <c r="C5856" s="1" t="s">
        <v>6554</v>
      </c>
      <c r="F5856" s="1" t="s">
        <v>30842</v>
      </c>
      <c r="G5856" s="1" t="s">
        <v>8655</v>
      </c>
      <c r="H5856" s="1" t="s">
        <v>19242</v>
      </c>
      <c r="I5856" s="1">
        <v>2017.0</v>
      </c>
      <c r="J5856" s="1" t="s">
        <v>8493</v>
      </c>
      <c r="K5856" s="1" t="s">
        <v>536</v>
      </c>
      <c r="L5856" s="1" t="s">
        <v>8788</v>
      </c>
      <c r="M5856" s="1" t="s">
        <v>30843</v>
      </c>
    </row>
    <row r="5857">
      <c r="A5857" s="1" t="s">
        <v>30844</v>
      </c>
      <c r="B5857" s="1" t="s">
        <v>7</v>
      </c>
      <c r="C5857" s="1" t="s">
        <v>6555</v>
      </c>
      <c r="H5857" s="1" t="s">
        <v>14662</v>
      </c>
      <c r="I5857" s="1">
        <v>2018.0</v>
      </c>
      <c r="J5857" s="1" t="s">
        <v>8613</v>
      </c>
      <c r="K5857" s="1" t="s">
        <v>536</v>
      </c>
      <c r="L5857" s="1" t="s">
        <v>10118</v>
      </c>
      <c r="M5857" s="1" t="s">
        <v>30845</v>
      </c>
    </row>
    <row r="5858">
      <c r="A5858" s="1" t="s">
        <v>30846</v>
      </c>
      <c r="B5858" s="1" t="s">
        <v>6</v>
      </c>
      <c r="C5858" s="1" t="s">
        <v>6556</v>
      </c>
      <c r="D5858" s="1"/>
      <c r="E5858" s="1" t="s">
        <v>30847</v>
      </c>
      <c r="G5858" s="1" t="s">
        <v>8563</v>
      </c>
      <c r="H5858" s="1" t="s">
        <v>9207</v>
      </c>
      <c r="I5858" s="1">
        <v>2018.0</v>
      </c>
      <c r="J5858" s="1" t="s">
        <v>8493</v>
      </c>
      <c r="K5858" s="1" t="s">
        <v>587</v>
      </c>
      <c r="L5858" s="1" t="s">
        <v>8646</v>
      </c>
      <c r="M5858" s="1" t="s">
        <v>30848</v>
      </c>
    </row>
    <row r="5859">
      <c r="A5859" s="1" t="s">
        <v>30849</v>
      </c>
      <c r="B5859" s="1" t="s">
        <v>6</v>
      </c>
      <c r="C5859" s="1" t="s">
        <v>6557</v>
      </c>
      <c r="D5859" s="1"/>
      <c r="E5859" s="1" t="s">
        <v>25209</v>
      </c>
      <c r="F5859" s="1" t="s">
        <v>30850</v>
      </c>
      <c r="G5859" s="1" t="s">
        <v>13005</v>
      </c>
      <c r="H5859" s="1" t="s">
        <v>8521</v>
      </c>
      <c r="I5859" s="1">
        <v>1999.0</v>
      </c>
      <c r="J5859" s="1" t="s">
        <v>9260</v>
      </c>
      <c r="K5859" s="1" t="s">
        <v>750</v>
      </c>
      <c r="L5859" s="1" t="s">
        <v>9104</v>
      </c>
      <c r="M5859" s="1" t="s">
        <v>30851</v>
      </c>
    </row>
    <row r="5860">
      <c r="A5860" s="1" t="s">
        <v>30852</v>
      </c>
      <c r="B5860" s="1" t="s">
        <v>6</v>
      </c>
      <c r="C5860" s="1" t="s">
        <v>6558</v>
      </c>
      <c r="D5860" s="1"/>
      <c r="E5860" s="1" t="s">
        <v>25209</v>
      </c>
      <c r="F5860" s="1" t="s">
        <v>30853</v>
      </c>
      <c r="G5860" s="1" t="s">
        <v>8513</v>
      </c>
      <c r="H5860" s="1" t="s">
        <v>8521</v>
      </c>
      <c r="I5860" s="1">
        <v>2002.0</v>
      </c>
      <c r="J5860" s="1" t="s">
        <v>9260</v>
      </c>
      <c r="K5860" s="1" t="s">
        <v>530</v>
      </c>
      <c r="L5860" s="1" t="s">
        <v>9104</v>
      </c>
      <c r="M5860" s="1" t="s">
        <v>30854</v>
      </c>
    </row>
    <row r="5861">
      <c r="A5861" s="1" t="s">
        <v>30855</v>
      </c>
      <c r="B5861" s="1" t="s">
        <v>6</v>
      </c>
      <c r="C5861" s="1" t="s">
        <v>6559</v>
      </c>
      <c r="F5861" s="1" t="s">
        <v>30856</v>
      </c>
      <c r="G5861" s="1" t="s">
        <v>8527</v>
      </c>
      <c r="H5861" s="1" t="s">
        <v>11163</v>
      </c>
      <c r="I5861" s="1">
        <v>2021.0</v>
      </c>
      <c r="J5861" s="1" t="s">
        <v>8493</v>
      </c>
      <c r="K5861" s="1" t="s">
        <v>597</v>
      </c>
      <c r="L5861" s="1" t="s">
        <v>8709</v>
      </c>
      <c r="M5861" s="1" t="s">
        <v>30857</v>
      </c>
    </row>
    <row r="5862">
      <c r="A5862" s="1" t="s">
        <v>30858</v>
      </c>
      <c r="B5862" s="1" t="s">
        <v>6</v>
      </c>
      <c r="C5862" s="1" t="s">
        <v>6560</v>
      </c>
      <c r="D5862" s="1"/>
      <c r="E5862" s="1" t="s">
        <v>30859</v>
      </c>
      <c r="G5862" s="1" t="s">
        <v>8513</v>
      </c>
      <c r="H5862" s="1" t="s">
        <v>12832</v>
      </c>
      <c r="I5862" s="1">
        <v>2018.0</v>
      </c>
      <c r="J5862" s="1" t="s">
        <v>8493</v>
      </c>
      <c r="K5862" s="1" t="s">
        <v>576</v>
      </c>
      <c r="L5862" s="1" t="s">
        <v>8646</v>
      </c>
      <c r="M5862" s="1" t="s">
        <v>30860</v>
      </c>
    </row>
    <row r="5863">
      <c r="A5863" s="1" t="s">
        <v>30861</v>
      </c>
      <c r="B5863" s="1" t="s">
        <v>6</v>
      </c>
      <c r="C5863" s="1" t="s">
        <v>6561</v>
      </c>
      <c r="D5863" s="1"/>
      <c r="E5863" s="1" t="s">
        <v>30862</v>
      </c>
      <c r="F5863" s="1" t="s">
        <v>30863</v>
      </c>
      <c r="G5863" s="1" t="s">
        <v>8527</v>
      </c>
      <c r="H5863" s="1" t="s">
        <v>10367</v>
      </c>
      <c r="I5863" s="1">
        <v>2019.0</v>
      </c>
      <c r="J5863" s="1" t="s">
        <v>8680</v>
      </c>
      <c r="K5863" s="1" t="s">
        <v>538</v>
      </c>
      <c r="L5863" s="1" t="s">
        <v>10011</v>
      </c>
      <c r="M5863" s="1" t="s">
        <v>30864</v>
      </c>
    </row>
    <row r="5864">
      <c r="A5864" s="1" t="s">
        <v>30865</v>
      </c>
      <c r="B5864" s="1" t="s">
        <v>7</v>
      </c>
      <c r="C5864" s="1" t="s">
        <v>6562</v>
      </c>
      <c r="G5864" s="1" t="s">
        <v>8611</v>
      </c>
      <c r="H5864" s="1" t="s">
        <v>15861</v>
      </c>
      <c r="I5864" s="1">
        <v>2018.0</v>
      </c>
      <c r="J5864" s="1" t="s">
        <v>8493</v>
      </c>
      <c r="K5864" s="1" t="s">
        <v>536</v>
      </c>
      <c r="L5864" s="1" t="s">
        <v>8821</v>
      </c>
      <c r="M5864" s="1" t="s">
        <v>30866</v>
      </c>
    </row>
    <row r="5865">
      <c r="A5865" s="1" t="s">
        <v>30867</v>
      </c>
      <c r="B5865" s="1" t="s">
        <v>6</v>
      </c>
      <c r="C5865" s="1" t="s">
        <v>6563</v>
      </c>
      <c r="D5865" s="1"/>
      <c r="E5865" s="1" t="s">
        <v>30868</v>
      </c>
      <c r="G5865" s="1" t="s">
        <v>8513</v>
      </c>
      <c r="H5865" s="1" t="s">
        <v>11963</v>
      </c>
      <c r="I5865" s="1">
        <v>2019.0</v>
      </c>
      <c r="J5865" s="1" t="s">
        <v>8493</v>
      </c>
      <c r="K5865" s="1" t="s">
        <v>1030</v>
      </c>
      <c r="L5865" s="1" t="s">
        <v>23536</v>
      </c>
      <c r="M5865" s="1" t="s">
        <v>30869</v>
      </c>
    </row>
    <row r="5866">
      <c r="A5866" s="1" t="s">
        <v>30870</v>
      </c>
      <c r="B5866" s="1" t="s">
        <v>7</v>
      </c>
      <c r="C5866" s="1" t="s">
        <v>6564</v>
      </c>
      <c r="F5866" s="1" t="s">
        <v>30871</v>
      </c>
      <c r="H5866" s="1" t="s">
        <v>11671</v>
      </c>
      <c r="I5866" s="1">
        <v>2019.0</v>
      </c>
      <c r="J5866" s="1" t="s">
        <v>8547</v>
      </c>
      <c r="K5866" s="1" t="s">
        <v>536</v>
      </c>
      <c r="L5866" s="1" t="s">
        <v>8650</v>
      </c>
      <c r="M5866" s="1" t="s">
        <v>30872</v>
      </c>
    </row>
    <row r="5867">
      <c r="A5867" s="1" t="s">
        <v>30873</v>
      </c>
      <c r="B5867" s="1" t="s">
        <v>6</v>
      </c>
      <c r="C5867" s="1" t="s">
        <v>6565</v>
      </c>
      <c r="D5867" s="1"/>
      <c r="E5867" s="1" t="s">
        <v>30874</v>
      </c>
      <c r="F5867" s="1" t="s">
        <v>30875</v>
      </c>
      <c r="G5867" s="1" t="s">
        <v>8513</v>
      </c>
      <c r="H5867" s="1" t="s">
        <v>9688</v>
      </c>
      <c r="I5867" s="1">
        <v>2019.0</v>
      </c>
      <c r="J5867" s="1" t="s">
        <v>8493</v>
      </c>
      <c r="K5867" s="1" t="s">
        <v>538</v>
      </c>
      <c r="L5867" s="1" t="s">
        <v>9174</v>
      </c>
      <c r="M5867" s="1" t="s">
        <v>30876</v>
      </c>
    </row>
    <row r="5868">
      <c r="A5868" s="1" t="s">
        <v>30877</v>
      </c>
      <c r="B5868" s="1" t="s">
        <v>6</v>
      </c>
      <c r="C5868" s="1" t="s">
        <v>6566</v>
      </c>
      <c r="D5868" s="1"/>
      <c r="E5868" s="1" t="s">
        <v>30878</v>
      </c>
      <c r="F5868" s="1" t="s">
        <v>30879</v>
      </c>
      <c r="G5868" s="1" t="s">
        <v>17548</v>
      </c>
      <c r="H5868" s="1" t="s">
        <v>30880</v>
      </c>
      <c r="I5868" s="1">
        <v>2015.0</v>
      </c>
      <c r="J5868" s="1" t="s">
        <v>8645</v>
      </c>
      <c r="K5868" s="1" t="s">
        <v>662</v>
      </c>
      <c r="L5868" s="1" t="s">
        <v>8590</v>
      </c>
      <c r="M5868" s="1" t="s">
        <v>30881</v>
      </c>
    </row>
    <row r="5869">
      <c r="A5869" s="1" t="s">
        <v>30882</v>
      </c>
      <c r="B5869" s="1" t="s">
        <v>7</v>
      </c>
      <c r="C5869" s="1" t="s">
        <v>6567</v>
      </c>
      <c r="F5869" s="1" t="s">
        <v>30883</v>
      </c>
      <c r="G5869" s="1" t="s">
        <v>8661</v>
      </c>
      <c r="H5869" s="1" t="s">
        <v>19612</v>
      </c>
      <c r="I5869" s="1">
        <v>2020.0</v>
      </c>
      <c r="J5869" s="1" t="s">
        <v>8493</v>
      </c>
      <c r="K5869" s="1" t="s">
        <v>628</v>
      </c>
      <c r="L5869" s="1" t="s">
        <v>8565</v>
      </c>
      <c r="M5869" s="1" t="s">
        <v>30884</v>
      </c>
    </row>
    <row r="5870">
      <c r="A5870" s="1" t="s">
        <v>30885</v>
      </c>
      <c r="B5870" s="1" t="s">
        <v>6</v>
      </c>
      <c r="C5870" s="1" t="s">
        <v>6568</v>
      </c>
      <c r="D5870" s="1"/>
      <c r="E5870" s="1" t="s">
        <v>30886</v>
      </c>
      <c r="F5870" s="1" t="s">
        <v>30887</v>
      </c>
      <c r="G5870" s="1" t="s">
        <v>8575</v>
      </c>
      <c r="H5870" s="1" t="s">
        <v>11409</v>
      </c>
      <c r="I5870" s="1">
        <v>2011.0</v>
      </c>
      <c r="J5870" s="1" t="s">
        <v>8493</v>
      </c>
      <c r="K5870" s="1" t="s">
        <v>642</v>
      </c>
      <c r="L5870" s="1" t="s">
        <v>9215</v>
      </c>
      <c r="M5870" s="1" t="s">
        <v>30888</v>
      </c>
    </row>
    <row r="5871">
      <c r="A5871" s="1" t="s">
        <v>30889</v>
      </c>
      <c r="B5871" s="1" t="s">
        <v>6</v>
      </c>
      <c r="C5871" s="1" t="s">
        <v>6569</v>
      </c>
      <c r="D5871" s="1"/>
      <c r="E5871" s="1" t="s">
        <v>30890</v>
      </c>
      <c r="F5871" s="1" t="s">
        <v>30891</v>
      </c>
      <c r="G5871" s="1" t="s">
        <v>8545</v>
      </c>
      <c r="H5871" s="1" t="s">
        <v>12097</v>
      </c>
      <c r="I5871" s="1">
        <v>2018.0</v>
      </c>
      <c r="J5871" s="1" t="s">
        <v>8547</v>
      </c>
      <c r="K5871" s="1" t="s">
        <v>879</v>
      </c>
      <c r="L5871" s="1" t="s">
        <v>8709</v>
      </c>
      <c r="M5871" s="1" t="s">
        <v>30892</v>
      </c>
    </row>
    <row r="5872">
      <c r="A5872" s="1" t="s">
        <v>30893</v>
      </c>
      <c r="B5872" s="1" t="s">
        <v>7</v>
      </c>
      <c r="C5872" s="1" t="s">
        <v>6570</v>
      </c>
      <c r="F5872" s="1" t="s">
        <v>30894</v>
      </c>
      <c r="G5872" s="1" t="s">
        <v>6324</v>
      </c>
      <c r="H5872" s="1" t="s">
        <v>8985</v>
      </c>
      <c r="I5872" s="1">
        <v>2013.0</v>
      </c>
      <c r="J5872" s="1" t="s">
        <v>8547</v>
      </c>
      <c r="K5872" s="1" t="s">
        <v>536</v>
      </c>
      <c r="L5872" s="1" t="s">
        <v>8788</v>
      </c>
      <c r="M5872" s="1" t="s">
        <v>30895</v>
      </c>
    </row>
    <row r="5873">
      <c r="A5873" s="1" t="s">
        <v>30896</v>
      </c>
      <c r="B5873" s="1" t="s">
        <v>6</v>
      </c>
      <c r="C5873" s="1" t="s">
        <v>6571</v>
      </c>
      <c r="D5873" s="1"/>
      <c r="E5873" s="1" t="s">
        <v>30897</v>
      </c>
      <c r="F5873" s="1" t="s">
        <v>30898</v>
      </c>
      <c r="G5873" s="1" t="s">
        <v>12684</v>
      </c>
      <c r="H5873" s="1" t="s">
        <v>20878</v>
      </c>
      <c r="I5873" s="1">
        <v>2015.0</v>
      </c>
      <c r="J5873" s="1" t="s">
        <v>8515</v>
      </c>
      <c r="K5873" s="1" t="s">
        <v>602</v>
      </c>
      <c r="L5873" s="1" t="s">
        <v>8501</v>
      </c>
      <c r="M5873" s="1" t="s">
        <v>30899</v>
      </c>
    </row>
    <row r="5874">
      <c r="A5874" s="1" t="s">
        <v>30900</v>
      </c>
      <c r="B5874" s="1" t="s">
        <v>6</v>
      </c>
      <c r="C5874" s="1" t="s">
        <v>6572</v>
      </c>
      <c r="D5874" s="1"/>
      <c r="E5874" s="1" t="s">
        <v>30901</v>
      </c>
      <c r="F5874" s="1" t="s">
        <v>16873</v>
      </c>
      <c r="G5874" s="1" t="s">
        <v>8513</v>
      </c>
      <c r="H5874" s="1" t="s">
        <v>18355</v>
      </c>
      <c r="I5874" s="1">
        <v>2020.0</v>
      </c>
      <c r="J5874" s="1" t="s">
        <v>8680</v>
      </c>
      <c r="K5874" s="1" t="s">
        <v>616</v>
      </c>
      <c r="L5874" s="1" t="s">
        <v>9272</v>
      </c>
      <c r="M5874" s="1" t="s">
        <v>30902</v>
      </c>
    </row>
    <row r="5875">
      <c r="A5875" s="1" t="s">
        <v>30903</v>
      </c>
      <c r="B5875" s="1" t="s">
        <v>7</v>
      </c>
      <c r="C5875" s="1" t="s">
        <v>6573</v>
      </c>
      <c r="F5875" s="1" t="s">
        <v>30904</v>
      </c>
      <c r="G5875" s="1" t="s">
        <v>8513</v>
      </c>
      <c r="H5875" s="1" t="s">
        <v>18355</v>
      </c>
      <c r="I5875" s="1">
        <v>2020.0</v>
      </c>
      <c r="J5875" s="1" t="s">
        <v>8613</v>
      </c>
      <c r="K5875" s="1" t="s">
        <v>628</v>
      </c>
      <c r="L5875" s="1" t="s">
        <v>8650</v>
      </c>
      <c r="M5875" s="1" t="s">
        <v>30905</v>
      </c>
    </row>
    <row r="5876">
      <c r="A5876" s="1" t="s">
        <v>30906</v>
      </c>
      <c r="B5876" s="1" t="s">
        <v>7</v>
      </c>
      <c r="C5876" s="1" t="s">
        <v>6574</v>
      </c>
      <c r="F5876" s="1" t="s">
        <v>30907</v>
      </c>
      <c r="G5876" s="1" t="s">
        <v>8513</v>
      </c>
      <c r="H5876" s="1" t="s">
        <v>9430</v>
      </c>
      <c r="I5876" s="1">
        <v>2020.0</v>
      </c>
      <c r="J5876" s="1" t="s">
        <v>8547</v>
      </c>
      <c r="K5876" s="1" t="s">
        <v>571</v>
      </c>
      <c r="L5876" s="1" t="s">
        <v>8650</v>
      </c>
      <c r="M5876" s="1" t="s">
        <v>30908</v>
      </c>
    </row>
    <row r="5877">
      <c r="A5877" s="1" t="s">
        <v>30909</v>
      </c>
      <c r="B5877" s="1" t="s">
        <v>6</v>
      </c>
      <c r="C5877" s="1" t="s">
        <v>6575</v>
      </c>
      <c r="D5877" s="1"/>
      <c r="E5877" s="1" t="s">
        <v>30910</v>
      </c>
      <c r="F5877" s="1" t="s">
        <v>30911</v>
      </c>
      <c r="G5877" s="1" t="s">
        <v>17409</v>
      </c>
      <c r="H5877" s="1" t="s">
        <v>12430</v>
      </c>
      <c r="I5877" s="1">
        <v>2014.0</v>
      </c>
      <c r="J5877" s="1" t="s">
        <v>8493</v>
      </c>
      <c r="K5877" s="1" t="s">
        <v>640</v>
      </c>
      <c r="L5877" s="1" t="s">
        <v>9084</v>
      </c>
      <c r="M5877" s="1" t="s">
        <v>30912</v>
      </c>
    </row>
    <row r="5878">
      <c r="A5878" s="1" t="s">
        <v>30913</v>
      </c>
      <c r="B5878" s="1" t="s">
        <v>6</v>
      </c>
      <c r="C5878" s="1" t="s">
        <v>6576</v>
      </c>
      <c r="D5878" s="1"/>
      <c r="E5878" s="1" t="s">
        <v>30914</v>
      </c>
      <c r="F5878" s="1" t="s">
        <v>30915</v>
      </c>
      <c r="G5878" s="1" t="s">
        <v>30916</v>
      </c>
      <c r="H5878" s="1" t="s">
        <v>30917</v>
      </c>
      <c r="I5878" s="1">
        <v>2014.0</v>
      </c>
      <c r="J5878" s="1" t="s">
        <v>8493</v>
      </c>
      <c r="K5878" s="1" t="s">
        <v>602</v>
      </c>
      <c r="L5878" s="1" t="s">
        <v>8681</v>
      </c>
      <c r="M5878" s="1" t="s">
        <v>30918</v>
      </c>
    </row>
    <row r="5879">
      <c r="A5879" s="1" t="s">
        <v>30919</v>
      </c>
      <c r="B5879" s="1" t="s">
        <v>7</v>
      </c>
      <c r="C5879" s="1" t="s">
        <v>6577</v>
      </c>
      <c r="F5879" s="1" t="s">
        <v>30920</v>
      </c>
      <c r="G5879" s="1" t="s">
        <v>8655</v>
      </c>
      <c r="H5879" s="1" t="s">
        <v>9361</v>
      </c>
      <c r="I5879" s="1">
        <v>2018.0</v>
      </c>
      <c r="J5879" s="1" t="s">
        <v>8493</v>
      </c>
      <c r="K5879" s="1" t="s">
        <v>536</v>
      </c>
      <c r="L5879" s="1" t="s">
        <v>19958</v>
      </c>
      <c r="M5879" s="1" t="s">
        <v>30921</v>
      </c>
    </row>
    <row r="5880">
      <c r="A5880" s="1" t="s">
        <v>30922</v>
      </c>
      <c r="B5880" s="1" t="s">
        <v>6</v>
      </c>
      <c r="C5880" s="1" t="s">
        <v>6578</v>
      </c>
      <c r="D5880" s="1"/>
      <c r="E5880" s="1" t="s">
        <v>30923</v>
      </c>
      <c r="F5880" s="1" t="s">
        <v>30924</v>
      </c>
      <c r="G5880" s="1" t="s">
        <v>8513</v>
      </c>
      <c r="H5880" s="1" t="s">
        <v>8582</v>
      </c>
      <c r="I5880" s="1">
        <v>2019.0</v>
      </c>
      <c r="J5880" s="1" t="s">
        <v>8493</v>
      </c>
      <c r="K5880" s="1" t="s">
        <v>528</v>
      </c>
      <c r="L5880" s="1" t="s">
        <v>9139</v>
      </c>
      <c r="M5880" s="1" t="s">
        <v>30925</v>
      </c>
    </row>
    <row r="5881">
      <c r="A5881" s="1" t="s">
        <v>30926</v>
      </c>
      <c r="B5881" s="1" t="s">
        <v>6</v>
      </c>
      <c r="C5881" s="1" t="s">
        <v>6579</v>
      </c>
      <c r="D5881" s="1"/>
      <c r="E5881" s="1" t="s">
        <v>30927</v>
      </c>
      <c r="F5881" s="1" t="s">
        <v>30928</v>
      </c>
      <c r="G5881" s="1" t="s">
        <v>30929</v>
      </c>
      <c r="H5881" s="1" t="s">
        <v>30930</v>
      </c>
      <c r="I5881" s="1">
        <v>2015.0</v>
      </c>
      <c r="J5881" s="1" t="s">
        <v>8493</v>
      </c>
      <c r="K5881" s="1" t="s">
        <v>645</v>
      </c>
      <c r="L5881" s="1" t="s">
        <v>8802</v>
      </c>
      <c r="M5881" s="1" t="s">
        <v>30931</v>
      </c>
    </row>
    <row r="5882">
      <c r="A5882" s="1" t="s">
        <v>30932</v>
      </c>
      <c r="B5882" s="1" t="s">
        <v>7</v>
      </c>
      <c r="C5882" s="1" t="s">
        <v>6580</v>
      </c>
      <c r="F5882" s="1" t="s">
        <v>30933</v>
      </c>
      <c r="G5882" s="1" t="s">
        <v>8661</v>
      </c>
      <c r="H5882" s="1" t="s">
        <v>9655</v>
      </c>
      <c r="I5882" s="1">
        <v>2020.0</v>
      </c>
      <c r="J5882" s="1" t="s">
        <v>8493</v>
      </c>
      <c r="K5882" s="1" t="s">
        <v>536</v>
      </c>
      <c r="L5882" s="1" t="s">
        <v>8788</v>
      </c>
      <c r="M5882" s="1" t="s">
        <v>30934</v>
      </c>
    </row>
    <row r="5883">
      <c r="A5883" s="1" t="s">
        <v>30935</v>
      </c>
      <c r="B5883" s="1" t="s">
        <v>6</v>
      </c>
      <c r="C5883" s="1" t="s">
        <v>6581</v>
      </c>
      <c r="D5883" s="1"/>
      <c r="E5883" s="1" t="s">
        <v>30936</v>
      </c>
      <c r="F5883" s="1" t="s">
        <v>30937</v>
      </c>
      <c r="G5883" s="1" t="s">
        <v>9265</v>
      </c>
      <c r="H5883" s="1" t="s">
        <v>9162</v>
      </c>
      <c r="I5883" s="1">
        <v>2017.0</v>
      </c>
      <c r="J5883" s="1" t="s">
        <v>8493</v>
      </c>
      <c r="K5883" s="1" t="s">
        <v>645</v>
      </c>
      <c r="L5883" s="1" t="s">
        <v>8607</v>
      </c>
      <c r="M5883" s="1" t="s">
        <v>30938</v>
      </c>
    </row>
    <row r="5884">
      <c r="A5884" s="1" t="s">
        <v>30939</v>
      </c>
      <c r="B5884" s="1" t="s">
        <v>6</v>
      </c>
      <c r="C5884" s="1" t="s">
        <v>6582</v>
      </c>
      <c r="D5884" s="1"/>
      <c r="E5884" s="1" t="s">
        <v>30940</v>
      </c>
      <c r="F5884" s="1" t="s">
        <v>30941</v>
      </c>
      <c r="G5884" s="1" t="s">
        <v>8722</v>
      </c>
      <c r="H5884" s="1" t="s">
        <v>14501</v>
      </c>
      <c r="I5884" s="1">
        <v>2017.0</v>
      </c>
      <c r="J5884" s="1" t="s">
        <v>8515</v>
      </c>
      <c r="K5884" s="1" t="s">
        <v>634</v>
      </c>
      <c r="L5884" s="1" t="s">
        <v>8620</v>
      </c>
      <c r="M5884" s="1" t="s">
        <v>30942</v>
      </c>
    </row>
    <row r="5885">
      <c r="A5885" s="1" t="s">
        <v>30943</v>
      </c>
      <c r="B5885" s="1" t="s">
        <v>7</v>
      </c>
      <c r="C5885" s="1" t="s">
        <v>6583</v>
      </c>
      <c r="G5885" s="1" t="s">
        <v>8611</v>
      </c>
      <c r="H5885" s="1" t="s">
        <v>10212</v>
      </c>
      <c r="I5885" s="1">
        <v>2020.0</v>
      </c>
      <c r="J5885" s="1" t="s">
        <v>8493</v>
      </c>
      <c r="K5885" s="1" t="s">
        <v>571</v>
      </c>
      <c r="L5885" s="1" t="s">
        <v>10112</v>
      </c>
      <c r="M5885" s="1" t="s">
        <v>30944</v>
      </c>
    </row>
    <row r="5886">
      <c r="A5886" s="1" t="s">
        <v>30945</v>
      </c>
      <c r="B5886" s="1" t="s">
        <v>6</v>
      </c>
      <c r="C5886" s="1" t="s">
        <v>6584</v>
      </c>
      <c r="D5886" s="1"/>
      <c r="E5886" s="1" t="s">
        <v>30946</v>
      </c>
      <c r="F5886" s="1" t="s">
        <v>30947</v>
      </c>
      <c r="G5886" s="1" t="s">
        <v>13479</v>
      </c>
      <c r="H5886" s="1" t="s">
        <v>11384</v>
      </c>
      <c r="I5886" s="1">
        <v>2018.0</v>
      </c>
      <c r="J5886" s="1" t="s">
        <v>8547</v>
      </c>
      <c r="K5886" s="1" t="s">
        <v>923</v>
      </c>
      <c r="L5886" s="1" t="s">
        <v>8663</v>
      </c>
      <c r="M5886" s="1" t="s">
        <v>30948</v>
      </c>
    </row>
    <row r="5887">
      <c r="A5887" s="1" t="s">
        <v>30949</v>
      </c>
      <c r="B5887" s="1" t="s">
        <v>7</v>
      </c>
      <c r="C5887" s="1" t="s">
        <v>6585</v>
      </c>
      <c r="F5887" s="1" t="s">
        <v>30950</v>
      </c>
      <c r="G5887" s="1" t="s">
        <v>30951</v>
      </c>
      <c r="H5887" s="1" t="s">
        <v>14801</v>
      </c>
      <c r="I5887" s="1">
        <v>2016.0</v>
      </c>
      <c r="J5887" s="1" t="s">
        <v>8807</v>
      </c>
      <c r="K5887" s="1" t="s">
        <v>571</v>
      </c>
      <c r="L5887" s="1" t="s">
        <v>15343</v>
      </c>
      <c r="M5887" s="1" t="s">
        <v>30952</v>
      </c>
    </row>
    <row r="5888">
      <c r="A5888" s="1" t="s">
        <v>30953</v>
      </c>
      <c r="B5888" s="1" t="s">
        <v>6</v>
      </c>
      <c r="C5888" s="1" t="s">
        <v>6586</v>
      </c>
      <c r="D5888" s="1"/>
      <c r="E5888" s="1" t="s">
        <v>30954</v>
      </c>
      <c r="F5888" s="1" t="s">
        <v>30955</v>
      </c>
      <c r="G5888" s="1" t="s">
        <v>14200</v>
      </c>
      <c r="H5888" s="1" t="s">
        <v>11337</v>
      </c>
      <c r="I5888" s="1">
        <v>2014.0</v>
      </c>
      <c r="J5888" s="1" t="s">
        <v>8493</v>
      </c>
      <c r="K5888" s="1" t="s">
        <v>750</v>
      </c>
      <c r="L5888" s="1" t="s">
        <v>8620</v>
      </c>
      <c r="M5888" s="1" t="s">
        <v>30956</v>
      </c>
    </row>
    <row r="5889">
      <c r="A5889" s="1" t="s">
        <v>30957</v>
      </c>
      <c r="B5889" s="1" t="s">
        <v>7</v>
      </c>
      <c r="C5889" s="1" t="s">
        <v>6587</v>
      </c>
      <c r="F5889" s="1" t="s">
        <v>11118</v>
      </c>
      <c r="G5889" s="1" t="s">
        <v>8545</v>
      </c>
      <c r="H5889" s="1" t="s">
        <v>8947</v>
      </c>
      <c r="I5889" s="1">
        <v>2019.0</v>
      </c>
      <c r="J5889" s="1" t="s">
        <v>8807</v>
      </c>
      <c r="K5889" s="1" t="s">
        <v>536</v>
      </c>
      <c r="L5889" s="1" t="s">
        <v>9093</v>
      </c>
      <c r="M5889" s="1" t="s">
        <v>30958</v>
      </c>
    </row>
    <row r="5890">
      <c r="A5890" s="1" t="s">
        <v>30959</v>
      </c>
      <c r="B5890" s="1" t="s">
        <v>6</v>
      </c>
      <c r="C5890" s="1" t="s">
        <v>6588</v>
      </c>
      <c r="D5890" s="1"/>
      <c r="E5890" s="1" t="s">
        <v>30960</v>
      </c>
      <c r="F5890" s="1" t="s">
        <v>11118</v>
      </c>
      <c r="G5890" s="1" t="s">
        <v>8545</v>
      </c>
      <c r="H5890" s="1" t="s">
        <v>10033</v>
      </c>
      <c r="I5890" s="1">
        <v>2018.0</v>
      </c>
      <c r="J5890" s="1" t="s">
        <v>9076</v>
      </c>
      <c r="K5890" s="1" t="s">
        <v>929</v>
      </c>
      <c r="L5890" s="1" t="s">
        <v>9272</v>
      </c>
      <c r="M5890" s="1" t="s">
        <v>30961</v>
      </c>
    </row>
    <row r="5891">
      <c r="A5891" s="1" t="s">
        <v>30962</v>
      </c>
      <c r="B5891" s="1" t="s">
        <v>6</v>
      </c>
      <c r="C5891" s="1" t="s">
        <v>6589</v>
      </c>
      <c r="D5891" s="1"/>
      <c r="E5891" s="1" t="s">
        <v>30963</v>
      </c>
      <c r="F5891" s="1" t="s">
        <v>30964</v>
      </c>
      <c r="G5891" s="1" t="s">
        <v>8513</v>
      </c>
      <c r="H5891" s="1" t="s">
        <v>9860</v>
      </c>
      <c r="I5891" s="1">
        <v>2017.0</v>
      </c>
      <c r="J5891" s="1" t="s">
        <v>8493</v>
      </c>
      <c r="K5891" s="1" t="s">
        <v>584</v>
      </c>
      <c r="L5891" s="1" t="s">
        <v>11691</v>
      </c>
      <c r="M5891" s="1" t="s">
        <v>30965</v>
      </c>
    </row>
    <row r="5892">
      <c r="A5892" s="1" t="s">
        <v>30966</v>
      </c>
      <c r="B5892" s="1" t="s">
        <v>6</v>
      </c>
      <c r="C5892" s="1" t="s">
        <v>6590</v>
      </c>
      <c r="D5892" s="1"/>
      <c r="E5892" s="1" t="s">
        <v>30967</v>
      </c>
      <c r="F5892" s="1" t="s">
        <v>30968</v>
      </c>
      <c r="G5892" s="1" t="s">
        <v>8545</v>
      </c>
      <c r="H5892" s="1" t="s">
        <v>27350</v>
      </c>
      <c r="I5892" s="1">
        <v>2019.0</v>
      </c>
      <c r="J5892" s="1" t="s">
        <v>8493</v>
      </c>
      <c r="K5892" s="1" t="s">
        <v>742</v>
      </c>
      <c r="L5892" s="1" t="s">
        <v>8709</v>
      </c>
      <c r="M5892" s="1" t="s">
        <v>30969</v>
      </c>
    </row>
    <row r="5893">
      <c r="A5893" s="1" t="s">
        <v>30970</v>
      </c>
      <c r="B5893" s="1" t="s">
        <v>7</v>
      </c>
      <c r="C5893" s="1" t="s">
        <v>6591</v>
      </c>
      <c r="F5893" s="1" t="s">
        <v>30971</v>
      </c>
      <c r="G5893" s="1" t="s">
        <v>8491</v>
      </c>
      <c r="H5893" s="1" t="s">
        <v>10573</v>
      </c>
      <c r="I5893" s="1">
        <v>2018.0</v>
      </c>
      <c r="J5893" s="1" t="s">
        <v>8493</v>
      </c>
      <c r="K5893" s="1" t="s">
        <v>536</v>
      </c>
      <c r="L5893" s="1" t="s">
        <v>9779</v>
      </c>
      <c r="M5893" s="1" t="s">
        <v>30972</v>
      </c>
    </row>
    <row r="5894">
      <c r="A5894" s="1" t="s">
        <v>30973</v>
      </c>
      <c r="B5894" s="1" t="s">
        <v>7</v>
      </c>
      <c r="C5894" s="1" t="s">
        <v>6592</v>
      </c>
      <c r="F5894" s="1" t="s">
        <v>30974</v>
      </c>
      <c r="H5894" s="1" t="s">
        <v>9620</v>
      </c>
      <c r="I5894" s="1">
        <v>2019.0</v>
      </c>
      <c r="J5894" s="1" t="s">
        <v>8807</v>
      </c>
      <c r="K5894" s="1" t="s">
        <v>628</v>
      </c>
      <c r="L5894" s="1" t="s">
        <v>9093</v>
      </c>
      <c r="M5894" s="1" t="s">
        <v>30975</v>
      </c>
    </row>
    <row r="5895">
      <c r="A5895" s="1" t="s">
        <v>30976</v>
      </c>
      <c r="B5895" s="1" t="s">
        <v>6</v>
      </c>
      <c r="C5895" s="1" t="s">
        <v>6593</v>
      </c>
      <c r="D5895" s="1"/>
      <c r="E5895" s="1" t="s">
        <v>30977</v>
      </c>
      <c r="F5895" s="1" t="s">
        <v>30978</v>
      </c>
      <c r="H5895" s="1" t="s">
        <v>9133</v>
      </c>
      <c r="I5895" s="1">
        <v>2018.0</v>
      </c>
      <c r="J5895" s="1" t="s">
        <v>8807</v>
      </c>
      <c r="K5895" s="1" t="s">
        <v>733</v>
      </c>
      <c r="L5895" s="1" t="s">
        <v>9272</v>
      </c>
      <c r="M5895" s="1" t="s">
        <v>30979</v>
      </c>
    </row>
    <row r="5896">
      <c r="A5896" s="1" t="s">
        <v>30980</v>
      </c>
      <c r="B5896" s="1" t="s">
        <v>6</v>
      </c>
      <c r="C5896" s="1" t="s">
        <v>6594</v>
      </c>
      <c r="F5896" s="1" t="s">
        <v>30981</v>
      </c>
      <c r="G5896" s="1" t="s">
        <v>8672</v>
      </c>
      <c r="H5896" s="1" t="s">
        <v>9097</v>
      </c>
      <c r="I5896" s="1">
        <v>2019.0</v>
      </c>
      <c r="J5896" s="1" t="s">
        <v>8807</v>
      </c>
      <c r="K5896" s="1" t="s">
        <v>909</v>
      </c>
      <c r="L5896" s="1" t="s">
        <v>9272</v>
      </c>
      <c r="M5896" s="1" t="s">
        <v>30982</v>
      </c>
    </row>
    <row r="5897">
      <c r="A5897" s="1" t="s">
        <v>30983</v>
      </c>
      <c r="B5897" s="1" t="s">
        <v>6</v>
      </c>
      <c r="C5897" s="1" t="s">
        <v>6595</v>
      </c>
      <c r="F5897" s="1" t="s">
        <v>30984</v>
      </c>
      <c r="H5897" s="1" t="s">
        <v>8953</v>
      </c>
      <c r="I5897" s="1">
        <v>2019.0</v>
      </c>
      <c r="J5897" s="1" t="s">
        <v>8807</v>
      </c>
      <c r="K5897" s="1" t="s">
        <v>778</v>
      </c>
      <c r="L5897" s="1" t="s">
        <v>9272</v>
      </c>
      <c r="M5897" s="1" t="s">
        <v>30985</v>
      </c>
    </row>
    <row r="5898">
      <c r="A5898" s="1" t="s">
        <v>30986</v>
      </c>
      <c r="B5898" s="1" t="s">
        <v>7</v>
      </c>
      <c r="C5898" s="1" t="s">
        <v>6596</v>
      </c>
      <c r="F5898" s="1" t="s">
        <v>30974</v>
      </c>
      <c r="H5898" s="1" t="s">
        <v>10802</v>
      </c>
      <c r="I5898" s="1">
        <v>2018.0</v>
      </c>
      <c r="J5898" s="1" t="s">
        <v>8807</v>
      </c>
      <c r="K5898" s="1" t="s">
        <v>536</v>
      </c>
      <c r="L5898" s="1" t="s">
        <v>9093</v>
      </c>
      <c r="M5898" s="1" t="s">
        <v>30987</v>
      </c>
    </row>
    <row r="5899">
      <c r="A5899" s="1" t="s">
        <v>30988</v>
      </c>
      <c r="B5899" s="1" t="s">
        <v>7</v>
      </c>
      <c r="C5899" s="1" t="s">
        <v>6597</v>
      </c>
      <c r="F5899" s="1" t="s">
        <v>30989</v>
      </c>
      <c r="G5899" s="1" t="s">
        <v>8513</v>
      </c>
      <c r="H5899" s="1" t="s">
        <v>12283</v>
      </c>
      <c r="I5899" s="1">
        <v>2019.0</v>
      </c>
      <c r="J5899" s="1" t="s">
        <v>8807</v>
      </c>
      <c r="K5899" s="1" t="s">
        <v>536</v>
      </c>
      <c r="L5899" s="1" t="s">
        <v>9093</v>
      </c>
      <c r="M5899" s="1" t="s">
        <v>30990</v>
      </c>
    </row>
    <row r="5900">
      <c r="A5900" s="1" t="s">
        <v>30991</v>
      </c>
      <c r="B5900" s="1" t="s">
        <v>6</v>
      </c>
      <c r="C5900" s="1" t="s">
        <v>6598</v>
      </c>
      <c r="D5900" s="1"/>
      <c r="E5900" s="1" t="s">
        <v>30992</v>
      </c>
      <c r="F5900" s="1" t="s">
        <v>30993</v>
      </c>
      <c r="G5900" s="1" t="s">
        <v>8513</v>
      </c>
      <c r="H5900" s="1" t="s">
        <v>24616</v>
      </c>
      <c r="I5900" s="1">
        <v>2019.0</v>
      </c>
      <c r="J5900" s="1" t="s">
        <v>8807</v>
      </c>
      <c r="K5900" s="1" t="s">
        <v>909</v>
      </c>
      <c r="L5900" s="1" t="s">
        <v>9272</v>
      </c>
      <c r="M5900" s="1" t="s">
        <v>30994</v>
      </c>
    </row>
    <row r="5901">
      <c r="A5901" s="1" t="s">
        <v>30995</v>
      </c>
      <c r="B5901" s="1" t="s">
        <v>6</v>
      </c>
      <c r="C5901" s="1" t="s">
        <v>6599</v>
      </c>
      <c r="F5901" s="1" t="s">
        <v>30996</v>
      </c>
      <c r="H5901" s="1" t="s">
        <v>13686</v>
      </c>
      <c r="I5901" s="1">
        <v>2018.0</v>
      </c>
      <c r="J5901" s="1" t="s">
        <v>8807</v>
      </c>
      <c r="K5901" s="1" t="s">
        <v>947</v>
      </c>
      <c r="L5901" s="1" t="s">
        <v>9272</v>
      </c>
      <c r="M5901" s="1" t="s">
        <v>30997</v>
      </c>
    </row>
    <row r="5902">
      <c r="A5902" s="1" t="s">
        <v>30998</v>
      </c>
      <c r="B5902" s="1" t="s">
        <v>6</v>
      </c>
      <c r="C5902" s="1" t="s">
        <v>6600</v>
      </c>
      <c r="G5902" s="1" t="s">
        <v>8672</v>
      </c>
      <c r="H5902" s="1" t="s">
        <v>15583</v>
      </c>
      <c r="I5902" s="1">
        <v>2020.0</v>
      </c>
      <c r="J5902" s="1" t="s">
        <v>8807</v>
      </c>
      <c r="K5902" s="1" t="s">
        <v>947</v>
      </c>
      <c r="L5902" s="1" t="s">
        <v>9272</v>
      </c>
      <c r="M5902" s="1" t="s">
        <v>30999</v>
      </c>
    </row>
    <row r="5903">
      <c r="A5903" s="1" t="s">
        <v>31000</v>
      </c>
      <c r="B5903" s="1" t="s">
        <v>6</v>
      </c>
      <c r="C5903" s="1" t="s">
        <v>6601</v>
      </c>
      <c r="D5903" s="1"/>
      <c r="E5903" s="1" t="s">
        <v>30992</v>
      </c>
      <c r="F5903" s="1" t="s">
        <v>31001</v>
      </c>
      <c r="H5903" s="1" t="s">
        <v>10952</v>
      </c>
      <c r="I5903" s="1">
        <v>2020.0</v>
      </c>
      <c r="J5903" s="1" t="s">
        <v>8807</v>
      </c>
      <c r="K5903" s="1" t="s">
        <v>909</v>
      </c>
      <c r="L5903" s="1" t="s">
        <v>9272</v>
      </c>
      <c r="M5903" s="1" t="s">
        <v>31002</v>
      </c>
    </row>
    <row r="5904">
      <c r="A5904" s="1" t="s">
        <v>31003</v>
      </c>
      <c r="B5904" s="1" t="s">
        <v>6</v>
      </c>
      <c r="C5904" s="1" t="s">
        <v>6602</v>
      </c>
      <c r="D5904" s="1"/>
      <c r="E5904" s="1" t="s">
        <v>30992</v>
      </c>
      <c r="F5904" s="1" t="s">
        <v>31004</v>
      </c>
      <c r="G5904" s="1" t="s">
        <v>8672</v>
      </c>
      <c r="H5904" s="1" t="s">
        <v>10022</v>
      </c>
      <c r="I5904" s="1">
        <v>2020.0</v>
      </c>
      <c r="J5904" s="1" t="s">
        <v>8807</v>
      </c>
      <c r="K5904" s="1" t="s">
        <v>947</v>
      </c>
      <c r="L5904" s="1" t="s">
        <v>9272</v>
      </c>
      <c r="M5904" s="1" t="s">
        <v>31005</v>
      </c>
    </row>
    <row r="5905">
      <c r="A5905" s="1" t="s">
        <v>31006</v>
      </c>
      <c r="B5905" s="1" t="s">
        <v>6</v>
      </c>
      <c r="C5905" s="1" t="s">
        <v>6603</v>
      </c>
      <c r="D5905" s="1"/>
      <c r="E5905" s="1" t="s">
        <v>31007</v>
      </c>
      <c r="F5905" s="1" t="s">
        <v>31008</v>
      </c>
      <c r="G5905" s="1" t="s">
        <v>8513</v>
      </c>
      <c r="H5905" s="1" t="s">
        <v>9620</v>
      </c>
      <c r="I5905" s="1">
        <v>2019.0</v>
      </c>
      <c r="J5905" s="1" t="s">
        <v>8807</v>
      </c>
      <c r="K5905" s="1" t="s">
        <v>909</v>
      </c>
      <c r="L5905" s="1" t="s">
        <v>9272</v>
      </c>
      <c r="M5905" s="1" t="s">
        <v>31009</v>
      </c>
    </row>
    <row r="5906">
      <c r="A5906" s="1" t="s">
        <v>31010</v>
      </c>
      <c r="B5906" s="1" t="s">
        <v>6</v>
      </c>
      <c r="C5906" s="1" t="s">
        <v>6604</v>
      </c>
      <c r="D5906" s="1"/>
      <c r="E5906" s="1" t="s">
        <v>15872</v>
      </c>
      <c r="F5906" s="1" t="s">
        <v>31011</v>
      </c>
      <c r="G5906" s="1" t="s">
        <v>8545</v>
      </c>
      <c r="H5906" s="1" t="s">
        <v>8965</v>
      </c>
      <c r="I5906" s="1">
        <v>2014.0</v>
      </c>
      <c r="J5906" s="1" t="s">
        <v>8613</v>
      </c>
      <c r="K5906" s="1" t="s">
        <v>886</v>
      </c>
      <c r="L5906" s="1" t="s">
        <v>8709</v>
      </c>
      <c r="M5906" s="1" t="s">
        <v>31012</v>
      </c>
    </row>
    <row r="5907">
      <c r="A5907" s="1" t="s">
        <v>31013</v>
      </c>
      <c r="B5907" s="1" t="s">
        <v>7</v>
      </c>
      <c r="C5907" s="1" t="s">
        <v>6605</v>
      </c>
      <c r="F5907" s="1" t="s">
        <v>31014</v>
      </c>
      <c r="G5907" s="1" t="s">
        <v>16364</v>
      </c>
      <c r="H5907" s="1" t="s">
        <v>9012</v>
      </c>
      <c r="I5907" s="1">
        <v>2020.0</v>
      </c>
      <c r="J5907" s="1" t="s">
        <v>8807</v>
      </c>
      <c r="K5907" s="1" t="s">
        <v>628</v>
      </c>
      <c r="L5907" s="1" t="s">
        <v>14759</v>
      </c>
      <c r="M5907" s="1" t="s">
        <v>31015</v>
      </c>
    </row>
    <row r="5908">
      <c r="A5908" s="1" t="s">
        <v>31016</v>
      </c>
      <c r="B5908" s="1" t="s">
        <v>6</v>
      </c>
      <c r="C5908" s="1" t="s">
        <v>6606</v>
      </c>
      <c r="D5908" s="1"/>
      <c r="E5908" s="1" t="s">
        <v>31017</v>
      </c>
      <c r="F5908" s="1" t="s">
        <v>31018</v>
      </c>
      <c r="G5908" s="1" t="s">
        <v>8513</v>
      </c>
      <c r="H5908" s="1" t="s">
        <v>8892</v>
      </c>
      <c r="I5908" s="1">
        <v>2007.0</v>
      </c>
      <c r="J5908" s="1" t="s">
        <v>8507</v>
      </c>
      <c r="K5908" s="1" t="s">
        <v>634</v>
      </c>
      <c r="L5908" s="1" t="s">
        <v>9590</v>
      </c>
      <c r="M5908" s="1" t="s">
        <v>31019</v>
      </c>
    </row>
    <row r="5909">
      <c r="A5909" s="1" t="s">
        <v>31020</v>
      </c>
      <c r="B5909" s="1" t="s">
        <v>6</v>
      </c>
      <c r="C5909" s="1" t="s">
        <v>6607</v>
      </c>
      <c r="D5909" s="1"/>
      <c r="E5909" s="1" t="s">
        <v>31021</v>
      </c>
      <c r="F5909" s="1" t="s">
        <v>31022</v>
      </c>
      <c r="G5909" s="1" t="s">
        <v>8513</v>
      </c>
      <c r="H5909" s="1" t="s">
        <v>8540</v>
      </c>
      <c r="I5909" s="1">
        <v>1972.0</v>
      </c>
      <c r="J5909" s="1" t="s">
        <v>8507</v>
      </c>
      <c r="K5909" s="1" t="s">
        <v>552</v>
      </c>
      <c r="L5909" s="1" t="s">
        <v>9305</v>
      </c>
      <c r="M5909" s="1" t="s">
        <v>31023</v>
      </c>
    </row>
    <row r="5910">
      <c r="A5910" s="1" t="s">
        <v>31024</v>
      </c>
      <c r="B5910" s="1" t="s">
        <v>7</v>
      </c>
      <c r="C5910" s="1" t="s">
        <v>6608</v>
      </c>
      <c r="D5910" s="1"/>
      <c r="E5910" s="1" t="s">
        <v>31025</v>
      </c>
      <c r="F5910" s="1" t="s">
        <v>31026</v>
      </c>
      <c r="G5910" s="1" t="s">
        <v>8513</v>
      </c>
      <c r="H5910" s="1" t="s">
        <v>10623</v>
      </c>
      <c r="I5910" s="1">
        <v>2019.0</v>
      </c>
      <c r="J5910" s="1" t="s">
        <v>8547</v>
      </c>
      <c r="K5910" s="1" t="s">
        <v>1044</v>
      </c>
      <c r="L5910" s="1" t="s">
        <v>15537</v>
      </c>
      <c r="M5910" s="1" t="s">
        <v>31027</v>
      </c>
    </row>
    <row r="5911">
      <c r="A5911" s="1" t="s">
        <v>31028</v>
      </c>
      <c r="B5911" s="1" t="s">
        <v>6</v>
      </c>
      <c r="C5911" s="1" t="s">
        <v>6609</v>
      </c>
      <c r="D5911" s="1"/>
      <c r="E5911" s="1" t="s">
        <v>30578</v>
      </c>
      <c r="F5911" s="1" t="s">
        <v>31029</v>
      </c>
      <c r="G5911" s="1" t="s">
        <v>8722</v>
      </c>
      <c r="H5911" s="1" t="s">
        <v>31030</v>
      </c>
      <c r="I5911" s="1">
        <v>2018.0</v>
      </c>
      <c r="J5911" s="1" t="s">
        <v>8493</v>
      </c>
      <c r="K5911" s="1" t="s">
        <v>805</v>
      </c>
      <c r="L5911" s="1" t="s">
        <v>8992</v>
      </c>
      <c r="M5911" s="1" t="s">
        <v>31031</v>
      </c>
    </row>
    <row r="5912">
      <c r="A5912" s="1" t="s">
        <v>31032</v>
      </c>
      <c r="B5912" s="1" t="s">
        <v>6</v>
      </c>
      <c r="C5912" s="1" t="s">
        <v>6610</v>
      </c>
      <c r="D5912" s="1"/>
      <c r="E5912" s="1" t="s">
        <v>31033</v>
      </c>
      <c r="F5912" s="1" t="s">
        <v>31034</v>
      </c>
      <c r="G5912" s="1" t="s">
        <v>8513</v>
      </c>
      <c r="H5912" s="1" t="s">
        <v>9060</v>
      </c>
      <c r="I5912" s="1">
        <v>2006.0</v>
      </c>
      <c r="J5912" s="1" t="s">
        <v>8515</v>
      </c>
      <c r="K5912" s="1" t="s">
        <v>881</v>
      </c>
      <c r="L5912" s="1" t="s">
        <v>8750</v>
      </c>
      <c r="M5912" s="1" t="s">
        <v>31035</v>
      </c>
    </row>
    <row r="5913">
      <c r="A5913" s="1" t="s">
        <v>31036</v>
      </c>
      <c r="B5913" s="1" t="s">
        <v>7</v>
      </c>
      <c r="C5913" s="1" t="s">
        <v>6611</v>
      </c>
      <c r="G5913" s="1" t="s">
        <v>8513</v>
      </c>
      <c r="H5913" s="1" t="s">
        <v>31037</v>
      </c>
      <c r="I5913" s="1">
        <v>1993.0</v>
      </c>
      <c r="J5913" s="1" t="s">
        <v>8680</v>
      </c>
      <c r="K5913" s="1" t="s">
        <v>536</v>
      </c>
      <c r="L5913" s="1" t="s">
        <v>8650</v>
      </c>
      <c r="M5913" s="1" t="s">
        <v>31038</v>
      </c>
    </row>
    <row r="5914">
      <c r="A5914" s="1" t="s">
        <v>31039</v>
      </c>
      <c r="B5914" s="1" t="s">
        <v>7</v>
      </c>
      <c r="C5914" s="1" t="s">
        <v>6612</v>
      </c>
      <c r="D5914" s="1"/>
      <c r="E5914" s="1" t="s">
        <v>31040</v>
      </c>
      <c r="F5914" s="1" t="s">
        <v>31041</v>
      </c>
      <c r="G5914" s="1" t="s">
        <v>9356</v>
      </c>
      <c r="H5914" s="1" t="s">
        <v>8846</v>
      </c>
      <c r="I5914" s="1">
        <v>2019.0</v>
      </c>
      <c r="J5914" s="1" t="s">
        <v>8547</v>
      </c>
      <c r="K5914" s="1" t="s">
        <v>5140</v>
      </c>
      <c r="L5914" s="1" t="s">
        <v>18014</v>
      </c>
      <c r="M5914" s="1" t="s">
        <v>31042</v>
      </c>
    </row>
    <row r="5915">
      <c r="A5915" s="1" t="s">
        <v>31043</v>
      </c>
      <c r="B5915" s="1" t="s">
        <v>7</v>
      </c>
      <c r="C5915" s="1" t="s">
        <v>6613</v>
      </c>
      <c r="G5915" s="1" t="s">
        <v>8611</v>
      </c>
      <c r="H5915" s="1" t="s">
        <v>9244</v>
      </c>
      <c r="I5915" s="1">
        <v>2016.0</v>
      </c>
      <c r="J5915" s="1" t="s">
        <v>8613</v>
      </c>
      <c r="K5915" s="1" t="s">
        <v>536</v>
      </c>
      <c r="L5915" s="1" t="s">
        <v>9245</v>
      </c>
      <c r="M5915" s="1" t="s">
        <v>31044</v>
      </c>
    </row>
    <row r="5916">
      <c r="A5916" s="1" t="s">
        <v>31045</v>
      </c>
      <c r="B5916" s="1" t="s">
        <v>6</v>
      </c>
      <c r="C5916" s="1" t="s">
        <v>6614</v>
      </c>
      <c r="D5916" s="1"/>
      <c r="E5916" s="1" t="s">
        <v>31046</v>
      </c>
      <c r="F5916" s="1" t="s">
        <v>31047</v>
      </c>
      <c r="G5916" s="1" t="s">
        <v>8513</v>
      </c>
      <c r="H5916" s="1" t="s">
        <v>10069</v>
      </c>
      <c r="I5916" s="1">
        <v>1999.0</v>
      </c>
      <c r="J5916" s="1" t="s">
        <v>8515</v>
      </c>
      <c r="K5916" s="1" t="s">
        <v>664</v>
      </c>
      <c r="L5916" s="1" t="s">
        <v>8691</v>
      </c>
      <c r="M5916" s="1" t="s">
        <v>31048</v>
      </c>
    </row>
    <row r="5917">
      <c r="A5917" s="1" t="s">
        <v>31049</v>
      </c>
      <c r="B5917" s="1" t="s">
        <v>6</v>
      </c>
      <c r="C5917" s="1" t="s">
        <v>6615</v>
      </c>
      <c r="D5917" s="1"/>
      <c r="E5917" s="1" t="s">
        <v>31050</v>
      </c>
      <c r="F5917" s="1" t="s">
        <v>31051</v>
      </c>
      <c r="G5917" s="1" t="s">
        <v>8545</v>
      </c>
      <c r="H5917" s="1" t="s">
        <v>10741</v>
      </c>
      <c r="I5917" s="1">
        <v>2019.0</v>
      </c>
      <c r="J5917" s="1" t="s">
        <v>8547</v>
      </c>
      <c r="K5917" s="1" t="s">
        <v>660</v>
      </c>
      <c r="L5917" s="1" t="s">
        <v>8709</v>
      </c>
      <c r="M5917" s="1" t="s">
        <v>31052</v>
      </c>
    </row>
    <row r="5918">
      <c r="A5918" s="1" t="s">
        <v>31053</v>
      </c>
      <c r="B5918" s="1" t="s">
        <v>6</v>
      </c>
      <c r="C5918" s="1" t="s">
        <v>6616</v>
      </c>
      <c r="D5918" s="1"/>
      <c r="E5918" s="1" t="s">
        <v>27916</v>
      </c>
      <c r="F5918" s="1" t="s">
        <v>31054</v>
      </c>
      <c r="G5918" s="1" t="s">
        <v>8545</v>
      </c>
      <c r="H5918" s="1" t="s">
        <v>10602</v>
      </c>
      <c r="I5918" s="1">
        <v>2002.0</v>
      </c>
      <c r="J5918" s="1" t="s">
        <v>8547</v>
      </c>
      <c r="K5918" s="1" t="s">
        <v>720</v>
      </c>
      <c r="L5918" s="1" t="s">
        <v>8501</v>
      </c>
      <c r="M5918" s="1" t="s">
        <v>31055</v>
      </c>
    </row>
    <row r="5919">
      <c r="A5919" s="1" t="s">
        <v>31056</v>
      </c>
      <c r="B5919" s="1" t="s">
        <v>6</v>
      </c>
      <c r="C5919" s="1" t="s">
        <v>6617</v>
      </c>
      <c r="D5919" s="1"/>
      <c r="E5919" s="1" t="s">
        <v>13684</v>
      </c>
      <c r="F5919" s="1" t="s">
        <v>31057</v>
      </c>
      <c r="G5919" s="1" t="s">
        <v>8678</v>
      </c>
      <c r="H5919" s="1" t="s">
        <v>18282</v>
      </c>
      <c r="I5919" s="1">
        <v>2016.0</v>
      </c>
      <c r="J5919" s="1" t="s">
        <v>8547</v>
      </c>
      <c r="K5919" s="1" t="s">
        <v>803</v>
      </c>
      <c r="L5919" s="1" t="s">
        <v>8681</v>
      </c>
      <c r="M5919" s="1" t="s">
        <v>31058</v>
      </c>
    </row>
    <row r="5920">
      <c r="A5920" s="1" t="s">
        <v>31059</v>
      </c>
      <c r="B5920" s="1" t="s">
        <v>6</v>
      </c>
      <c r="C5920" s="1" t="s">
        <v>6618</v>
      </c>
      <c r="D5920" s="1"/>
      <c r="E5920" s="1" t="s">
        <v>31060</v>
      </c>
      <c r="F5920" s="1" t="s">
        <v>31061</v>
      </c>
      <c r="G5920" s="1" t="s">
        <v>8513</v>
      </c>
      <c r="H5920" s="1" t="s">
        <v>8892</v>
      </c>
      <c r="I5920" s="1">
        <v>2007.0</v>
      </c>
      <c r="J5920" s="1" t="s">
        <v>9260</v>
      </c>
      <c r="K5920" s="1" t="s">
        <v>694</v>
      </c>
      <c r="L5920" s="1" t="s">
        <v>28937</v>
      </c>
      <c r="M5920" s="1" t="s">
        <v>31062</v>
      </c>
    </row>
    <row r="5921">
      <c r="A5921" s="1" t="s">
        <v>31063</v>
      </c>
      <c r="B5921" s="1" t="s">
        <v>6</v>
      </c>
      <c r="C5921" s="1" t="s">
        <v>6619</v>
      </c>
      <c r="D5921" s="1"/>
      <c r="E5921" s="1" t="s">
        <v>31064</v>
      </c>
      <c r="F5921" s="1" t="s">
        <v>31065</v>
      </c>
      <c r="G5921" s="1" t="s">
        <v>8678</v>
      </c>
      <c r="H5921" s="1" t="s">
        <v>10631</v>
      </c>
      <c r="I5921" s="1">
        <v>2015.0</v>
      </c>
      <c r="J5921" s="1" t="s">
        <v>8547</v>
      </c>
      <c r="K5921" s="1" t="s">
        <v>671</v>
      </c>
      <c r="L5921" s="1" t="s">
        <v>14056</v>
      </c>
      <c r="M5921" s="1" t="s">
        <v>31066</v>
      </c>
    </row>
    <row r="5922">
      <c r="A5922" s="1" t="s">
        <v>31067</v>
      </c>
      <c r="B5922" s="1" t="s">
        <v>6</v>
      </c>
      <c r="C5922" s="1" t="s">
        <v>6620</v>
      </c>
      <c r="D5922" s="1"/>
      <c r="E5922" s="1" t="s">
        <v>31068</v>
      </c>
      <c r="F5922" s="1" t="s">
        <v>31069</v>
      </c>
      <c r="G5922" s="1" t="s">
        <v>8678</v>
      </c>
      <c r="H5922" s="1" t="s">
        <v>10631</v>
      </c>
      <c r="I5922" s="1">
        <v>2017.0</v>
      </c>
      <c r="J5922" s="1" t="s">
        <v>8547</v>
      </c>
      <c r="K5922" s="1" t="s">
        <v>540</v>
      </c>
      <c r="L5922" s="1" t="s">
        <v>14056</v>
      </c>
      <c r="M5922" s="1" t="s">
        <v>31070</v>
      </c>
    </row>
    <row r="5923">
      <c r="A5923" s="1" t="s">
        <v>31071</v>
      </c>
      <c r="B5923" s="1" t="s">
        <v>7</v>
      </c>
      <c r="C5923" s="1" t="s">
        <v>6621</v>
      </c>
      <c r="G5923" s="1" t="s">
        <v>8513</v>
      </c>
      <c r="H5923" s="1" t="s">
        <v>28210</v>
      </c>
      <c r="I5923" s="1">
        <v>2021.0</v>
      </c>
      <c r="J5923" s="1" t="s">
        <v>8493</v>
      </c>
      <c r="K5923" s="1" t="s">
        <v>536</v>
      </c>
      <c r="L5923" s="1" t="s">
        <v>12003</v>
      </c>
      <c r="M5923" s="1" t="s">
        <v>31072</v>
      </c>
    </row>
    <row r="5924">
      <c r="A5924" s="1" t="s">
        <v>31073</v>
      </c>
      <c r="B5924" s="1" t="s">
        <v>7</v>
      </c>
      <c r="C5924" s="1" t="s">
        <v>6622</v>
      </c>
      <c r="F5924" s="1" t="s">
        <v>31074</v>
      </c>
      <c r="H5924" s="1" t="s">
        <v>9698</v>
      </c>
      <c r="I5924" s="1">
        <v>2017.0</v>
      </c>
      <c r="J5924" s="1" t="s">
        <v>8493</v>
      </c>
      <c r="K5924" s="1" t="s">
        <v>536</v>
      </c>
      <c r="L5924" s="1" t="s">
        <v>11156</v>
      </c>
      <c r="M5924" s="1" t="s">
        <v>31075</v>
      </c>
    </row>
    <row r="5925">
      <c r="A5925" s="1" t="s">
        <v>31076</v>
      </c>
      <c r="B5925" s="1" t="s">
        <v>7</v>
      </c>
      <c r="C5925" s="1" t="s">
        <v>6623</v>
      </c>
      <c r="F5925" s="1" t="s">
        <v>31077</v>
      </c>
      <c r="G5925" s="1" t="s">
        <v>8513</v>
      </c>
      <c r="H5925" s="1" t="s">
        <v>10698</v>
      </c>
      <c r="I5925" s="1">
        <v>2019.0</v>
      </c>
      <c r="J5925" s="1" t="s">
        <v>8493</v>
      </c>
      <c r="K5925" s="1" t="s">
        <v>536</v>
      </c>
      <c r="L5925" s="1" t="s">
        <v>8852</v>
      </c>
      <c r="M5925" s="1" t="s">
        <v>31078</v>
      </c>
    </row>
    <row r="5926">
      <c r="A5926" s="1" t="s">
        <v>31079</v>
      </c>
      <c r="B5926" s="1" t="s">
        <v>7</v>
      </c>
      <c r="C5926" s="1" t="s">
        <v>6624</v>
      </c>
      <c r="F5926" s="1" t="s">
        <v>31077</v>
      </c>
      <c r="G5926" s="1" t="s">
        <v>8513</v>
      </c>
      <c r="H5926" s="1" t="s">
        <v>24096</v>
      </c>
      <c r="I5926" s="1">
        <v>2020.0</v>
      </c>
      <c r="J5926" s="1" t="s">
        <v>8493</v>
      </c>
      <c r="K5926" s="1" t="s">
        <v>536</v>
      </c>
      <c r="L5926" s="1" t="s">
        <v>8852</v>
      </c>
      <c r="M5926" s="1" t="s">
        <v>31080</v>
      </c>
    </row>
    <row r="5927">
      <c r="A5927" s="1" t="s">
        <v>31081</v>
      </c>
      <c r="B5927" s="1" t="s">
        <v>6</v>
      </c>
      <c r="C5927" s="1" t="s">
        <v>6625</v>
      </c>
      <c r="F5927" s="1" t="s">
        <v>31077</v>
      </c>
      <c r="G5927" s="1" t="s">
        <v>8513</v>
      </c>
      <c r="H5927" s="1" t="s">
        <v>24096</v>
      </c>
      <c r="I5927" s="1">
        <v>2019.0</v>
      </c>
      <c r="J5927" s="1" t="s">
        <v>8547</v>
      </c>
      <c r="K5927" s="1" t="s">
        <v>750</v>
      </c>
      <c r="L5927" s="1" t="s">
        <v>8646</v>
      </c>
      <c r="M5927" s="1" t="s">
        <v>31082</v>
      </c>
    </row>
    <row r="5928">
      <c r="A5928" s="1" t="s">
        <v>31083</v>
      </c>
      <c r="B5928" s="1" t="s">
        <v>7</v>
      </c>
      <c r="C5928" s="1" t="s">
        <v>6626</v>
      </c>
      <c r="F5928" s="1" t="s">
        <v>31084</v>
      </c>
      <c r="G5928" s="1" t="s">
        <v>8513</v>
      </c>
      <c r="H5928" s="1" t="s">
        <v>9767</v>
      </c>
      <c r="I5928" s="1">
        <v>2014.0</v>
      </c>
      <c r="J5928" s="1" t="s">
        <v>8547</v>
      </c>
      <c r="K5928" s="1" t="s">
        <v>571</v>
      </c>
      <c r="L5928" s="1" t="s">
        <v>8650</v>
      </c>
      <c r="M5928" s="1" t="s">
        <v>31085</v>
      </c>
    </row>
    <row r="5929">
      <c r="A5929" s="1" t="s">
        <v>31086</v>
      </c>
      <c r="B5929" s="1" t="s">
        <v>6</v>
      </c>
      <c r="C5929" s="1" t="s">
        <v>6627</v>
      </c>
      <c r="D5929" s="1"/>
      <c r="E5929" s="1" t="s">
        <v>31087</v>
      </c>
      <c r="F5929" s="1" t="s">
        <v>31088</v>
      </c>
      <c r="G5929" s="1" t="s">
        <v>8513</v>
      </c>
      <c r="H5929" s="1" t="s">
        <v>31089</v>
      </c>
      <c r="I5929" s="1">
        <v>2017.0</v>
      </c>
      <c r="J5929" s="1" t="s">
        <v>8493</v>
      </c>
      <c r="K5929" s="1" t="s">
        <v>546</v>
      </c>
      <c r="L5929" s="1" t="s">
        <v>8646</v>
      </c>
      <c r="M5929" s="1" t="s">
        <v>31090</v>
      </c>
    </row>
    <row r="5930">
      <c r="A5930" s="1" t="s">
        <v>31091</v>
      </c>
      <c r="B5930" s="1" t="s">
        <v>6</v>
      </c>
      <c r="C5930" s="1" t="s">
        <v>6628</v>
      </c>
      <c r="D5930" s="1"/>
      <c r="E5930" s="1" t="s">
        <v>31092</v>
      </c>
      <c r="F5930" s="1" t="s">
        <v>31093</v>
      </c>
      <c r="G5930" s="1" t="s">
        <v>8513</v>
      </c>
      <c r="H5930" s="1" t="s">
        <v>18299</v>
      </c>
      <c r="I5930" s="1">
        <v>2017.0</v>
      </c>
      <c r="J5930" s="1" t="s">
        <v>8493</v>
      </c>
      <c r="K5930" s="1" t="s">
        <v>694</v>
      </c>
      <c r="L5930" s="1" t="s">
        <v>9656</v>
      </c>
      <c r="M5930" s="1" t="s">
        <v>31094</v>
      </c>
    </row>
    <row r="5931">
      <c r="A5931" s="1" t="s">
        <v>31095</v>
      </c>
      <c r="B5931" s="1" t="s">
        <v>6</v>
      </c>
      <c r="C5931" s="1" t="s">
        <v>6629</v>
      </c>
      <c r="D5931" s="1"/>
      <c r="E5931" s="1" t="s">
        <v>31096</v>
      </c>
      <c r="G5931" s="1" t="s">
        <v>8513</v>
      </c>
      <c r="H5931" s="1" t="s">
        <v>9244</v>
      </c>
      <c r="I5931" s="1">
        <v>2016.0</v>
      </c>
      <c r="J5931" s="1" t="s">
        <v>8680</v>
      </c>
      <c r="K5931" s="1" t="s">
        <v>673</v>
      </c>
      <c r="L5931" s="1" t="s">
        <v>8646</v>
      </c>
      <c r="M5931" s="1" t="s">
        <v>31097</v>
      </c>
    </row>
    <row r="5932">
      <c r="A5932" s="1" t="s">
        <v>31098</v>
      </c>
      <c r="B5932" s="1" t="s">
        <v>6</v>
      </c>
      <c r="C5932" s="1" t="s">
        <v>6630</v>
      </c>
      <c r="D5932" s="1"/>
      <c r="E5932" s="1" t="s">
        <v>31099</v>
      </c>
      <c r="F5932" s="1" t="s">
        <v>31100</v>
      </c>
      <c r="G5932" s="1" t="s">
        <v>8678</v>
      </c>
      <c r="H5932" s="1" t="s">
        <v>8872</v>
      </c>
      <c r="I5932" s="1">
        <v>2018.0</v>
      </c>
      <c r="J5932" s="1" t="s">
        <v>8493</v>
      </c>
      <c r="K5932" s="1" t="s">
        <v>705</v>
      </c>
      <c r="L5932" s="1" t="s">
        <v>8508</v>
      </c>
      <c r="M5932" s="1" t="s">
        <v>31101</v>
      </c>
    </row>
    <row r="5933">
      <c r="A5933" s="1" t="s">
        <v>31102</v>
      </c>
      <c r="B5933" s="1" t="s">
        <v>6</v>
      </c>
      <c r="C5933" s="1" t="s">
        <v>6631</v>
      </c>
      <c r="D5933" s="1"/>
      <c r="E5933" s="1" t="s">
        <v>31103</v>
      </c>
      <c r="F5933" s="1" t="s">
        <v>31104</v>
      </c>
      <c r="G5933" s="1" t="s">
        <v>8655</v>
      </c>
      <c r="H5933" s="1" t="s">
        <v>25618</v>
      </c>
      <c r="I5933" s="1">
        <v>2019.0</v>
      </c>
      <c r="J5933" s="1" t="s">
        <v>8493</v>
      </c>
      <c r="K5933" s="1" t="s">
        <v>534</v>
      </c>
      <c r="L5933" s="1" t="s">
        <v>9084</v>
      </c>
      <c r="M5933" s="1" t="s">
        <v>31105</v>
      </c>
    </row>
    <row r="5934">
      <c r="A5934" s="1" t="s">
        <v>31106</v>
      </c>
      <c r="B5934" s="1" t="s">
        <v>6</v>
      </c>
      <c r="C5934" s="1" t="s">
        <v>6632</v>
      </c>
      <c r="D5934" s="1"/>
      <c r="E5934" s="1" t="s">
        <v>21357</v>
      </c>
      <c r="F5934" s="1" t="s">
        <v>31107</v>
      </c>
      <c r="G5934" s="1" t="s">
        <v>8545</v>
      </c>
      <c r="H5934" s="1" t="s">
        <v>8965</v>
      </c>
      <c r="I5934" s="1">
        <v>2004.0</v>
      </c>
      <c r="J5934" s="1" t="s">
        <v>8613</v>
      </c>
      <c r="K5934" s="1" t="s">
        <v>2440</v>
      </c>
      <c r="L5934" s="1" t="s">
        <v>8501</v>
      </c>
      <c r="M5934" s="1" t="s">
        <v>31108</v>
      </c>
    </row>
    <row r="5935">
      <c r="A5935" s="1" t="s">
        <v>31109</v>
      </c>
      <c r="B5935" s="1" t="s">
        <v>6</v>
      </c>
      <c r="C5935" s="1" t="s">
        <v>6633</v>
      </c>
      <c r="D5935" s="1"/>
      <c r="E5935" s="1" t="s">
        <v>28126</v>
      </c>
      <c r="F5935" s="1" t="s">
        <v>31110</v>
      </c>
      <c r="G5935" s="1" t="s">
        <v>8545</v>
      </c>
      <c r="H5935" s="1" t="s">
        <v>9017</v>
      </c>
      <c r="I5935" s="1">
        <v>1977.0</v>
      </c>
      <c r="J5935" s="1" t="s">
        <v>8613</v>
      </c>
      <c r="K5935" s="1" t="s">
        <v>534</v>
      </c>
      <c r="L5935" s="1" t="s">
        <v>8620</v>
      </c>
      <c r="M5935" s="1" t="s">
        <v>31111</v>
      </c>
    </row>
    <row r="5936">
      <c r="A5936" s="1" t="s">
        <v>31112</v>
      </c>
      <c r="B5936" s="1" t="s">
        <v>7</v>
      </c>
      <c r="C5936" s="1" t="s">
        <v>6634</v>
      </c>
      <c r="F5936" s="1" t="s">
        <v>31113</v>
      </c>
      <c r="H5936" s="1" t="s">
        <v>8991</v>
      </c>
      <c r="I5936" s="1">
        <v>2018.0</v>
      </c>
      <c r="J5936" s="1" t="s">
        <v>8547</v>
      </c>
      <c r="K5936" s="1" t="s">
        <v>536</v>
      </c>
      <c r="L5936" s="1" t="s">
        <v>8595</v>
      </c>
      <c r="M5936" s="1" t="s">
        <v>31114</v>
      </c>
    </row>
    <row r="5937">
      <c r="A5937" s="1" t="s">
        <v>31115</v>
      </c>
      <c r="B5937" s="1" t="s">
        <v>6</v>
      </c>
      <c r="C5937" s="1" t="s">
        <v>6635</v>
      </c>
      <c r="D5937" s="1"/>
      <c r="E5937" s="1" t="s">
        <v>31116</v>
      </c>
      <c r="F5937" s="1" t="s">
        <v>31117</v>
      </c>
      <c r="G5937" s="1" t="s">
        <v>8672</v>
      </c>
      <c r="H5937" s="1" t="s">
        <v>8965</v>
      </c>
      <c r="I5937" s="1">
        <v>2014.0</v>
      </c>
      <c r="J5937" s="1" t="s">
        <v>8493</v>
      </c>
      <c r="K5937" s="1" t="s">
        <v>618</v>
      </c>
      <c r="L5937" s="1" t="s">
        <v>8724</v>
      </c>
      <c r="M5937" s="1" t="s">
        <v>31118</v>
      </c>
    </row>
    <row r="5938">
      <c r="A5938" s="1" t="s">
        <v>31119</v>
      </c>
      <c r="B5938" s="1" t="s">
        <v>6</v>
      </c>
      <c r="C5938" s="1" t="s">
        <v>6636</v>
      </c>
      <c r="D5938" s="1"/>
      <c r="E5938" s="1" t="s">
        <v>31120</v>
      </c>
      <c r="F5938" s="1" t="s">
        <v>31121</v>
      </c>
      <c r="G5938" s="1" t="s">
        <v>8672</v>
      </c>
      <c r="H5938" s="1" t="s">
        <v>31122</v>
      </c>
      <c r="I5938" s="1">
        <v>2014.0</v>
      </c>
      <c r="J5938" s="1" t="s">
        <v>12979</v>
      </c>
      <c r="K5938" s="1" t="s">
        <v>914</v>
      </c>
      <c r="L5938" s="1" t="s">
        <v>8724</v>
      </c>
      <c r="M5938" s="1" t="s">
        <v>31123</v>
      </c>
    </row>
    <row r="5939">
      <c r="A5939" s="1" t="s">
        <v>31124</v>
      </c>
      <c r="B5939" s="1" t="s">
        <v>6</v>
      </c>
      <c r="C5939" s="1" t="s">
        <v>6637</v>
      </c>
      <c r="D5939" s="1"/>
      <c r="E5939" s="1" t="s">
        <v>14135</v>
      </c>
      <c r="F5939" s="1" t="s">
        <v>31125</v>
      </c>
      <c r="G5939" s="1" t="s">
        <v>9304</v>
      </c>
      <c r="H5939" s="1" t="s">
        <v>8521</v>
      </c>
      <c r="I5939" s="1">
        <v>2007.0</v>
      </c>
      <c r="J5939" s="1" t="s">
        <v>8507</v>
      </c>
      <c r="K5939" s="1" t="s">
        <v>685</v>
      </c>
      <c r="L5939" s="1" t="s">
        <v>31126</v>
      </c>
      <c r="M5939" s="1" t="s">
        <v>31127</v>
      </c>
    </row>
    <row r="5940">
      <c r="A5940" s="1" t="s">
        <v>31128</v>
      </c>
      <c r="B5940" s="1" t="s">
        <v>7</v>
      </c>
      <c r="C5940" s="1" t="s">
        <v>6638</v>
      </c>
      <c r="F5940" s="1" t="s">
        <v>31129</v>
      </c>
      <c r="G5940" s="1" t="s">
        <v>8513</v>
      </c>
      <c r="H5940" s="1" t="s">
        <v>16639</v>
      </c>
      <c r="I5940" s="1">
        <v>2020.0</v>
      </c>
      <c r="J5940" s="1" t="s">
        <v>8547</v>
      </c>
      <c r="K5940" s="1" t="s">
        <v>536</v>
      </c>
      <c r="L5940" s="1" t="s">
        <v>12251</v>
      </c>
      <c r="M5940" s="1" t="s">
        <v>31130</v>
      </c>
    </row>
    <row r="5941">
      <c r="A5941" s="1" t="s">
        <v>31131</v>
      </c>
      <c r="B5941" s="1" t="s">
        <v>6</v>
      </c>
      <c r="C5941" s="1" t="s">
        <v>6639</v>
      </c>
      <c r="D5941" s="1"/>
      <c r="E5941" s="1" t="s">
        <v>31132</v>
      </c>
      <c r="F5941" s="1" t="s">
        <v>31133</v>
      </c>
      <c r="G5941" s="1" t="s">
        <v>9356</v>
      </c>
      <c r="H5941" s="1" t="s">
        <v>9361</v>
      </c>
      <c r="I5941" s="1">
        <v>2017.0</v>
      </c>
      <c r="J5941" s="1" t="s">
        <v>8507</v>
      </c>
      <c r="K5941" s="1" t="s">
        <v>528</v>
      </c>
      <c r="L5941" s="1" t="s">
        <v>11691</v>
      </c>
      <c r="M5941" s="1" t="s">
        <v>31134</v>
      </c>
    </row>
    <row r="5942">
      <c r="A5942" s="1" t="s">
        <v>31135</v>
      </c>
      <c r="B5942" s="1" t="s">
        <v>6</v>
      </c>
      <c r="C5942" s="1" t="s">
        <v>6640</v>
      </c>
      <c r="D5942" s="1"/>
      <c r="E5942" s="1" t="s">
        <v>31136</v>
      </c>
      <c r="F5942" s="1" t="s">
        <v>31137</v>
      </c>
      <c r="G5942" s="1" t="s">
        <v>8513</v>
      </c>
      <c r="H5942" s="1" t="s">
        <v>16223</v>
      </c>
      <c r="I5942" s="1">
        <v>2019.0</v>
      </c>
      <c r="J5942" s="1" t="s">
        <v>8515</v>
      </c>
      <c r="K5942" s="1" t="s">
        <v>681</v>
      </c>
      <c r="L5942" s="1" t="s">
        <v>11174</v>
      </c>
      <c r="M5942" s="1" t="s">
        <v>31138</v>
      </c>
    </row>
    <row r="5943">
      <c r="A5943" s="1" t="s">
        <v>31139</v>
      </c>
      <c r="B5943" s="1" t="s">
        <v>6</v>
      </c>
      <c r="C5943" s="1" t="s">
        <v>6641</v>
      </c>
      <c r="D5943" s="1"/>
      <c r="E5943" s="1" t="s">
        <v>31140</v>
      </c>
      <c r="F5943" s="1" t="s">
        <v>31141</v>
      </c>
      <c r="G5943" s="1" t="s">
        <v>8513</v>
      </c>
      <c r="H5943" s="1" t="s">
        <v>10431</v>
      </c>
      <c r="I5943" s="1">
        <v>2018.0</v>
      </c>
      <c r="J5943" s="1" t="s">
        <v>8547</v>
      </c>
      <c r="K5943" s="1" t="s">
        <v>645</v>
      </c>
      <c r="L5943" s="1" t="s">
        <v>8691</v>
      </c>
      <c r="M5943" s="1" t="s">
        <v>31142</v>
      </c>
    </row>
    <row r="5944">
      <c r="A5944" s="1" t="s">
        <v>31143</v>
      </c>
      <c r="B5944" s="1" t="s">
        <v>6</v>
      </c>
      <c r="C5944" s="1" t="s">
        <v>6642</v>
      </c>
      <c r="D5944" s="1"/>
      <c r="E5944" s="1" t="s">
        <v>31144</v>
      </c>
      <c r="F5944" s="1" t="s">
        <v>31145</v>
      </c>
      <c r="G5944" s="1" t="s">
        <v>14122</v>
      </c>
      <c r="H5944" s="1" t="s">
        <v>23778</v>
      </c>
      <c r="I5944" s="1">
        <v>2016.0</v>
      </c>
      <c r="J5944" s="1" t="s">
        <v>8507</v>
      </c>
      <c r="K5944" s="1" t="s">
        <v>597</v>
      </c>
      <c r="L5944" s="1" t="s">
        <v>8607</v>
      </c>
      <c r="M5944" s="1" t="s">
        <v>31146</v>
      </c>
    </row>
    <row r="5945">
      <c r="A5945" s="1" t="s">
        <v>31147</v>
      </c>
      <c r="B5945" s="1" t="s">
        <v>7</v>
      </c>
      <c r="C5945" s="1" t="s">
        <v>6643</v>
      </c>
      <c r="F5945" s="1" t="s">
        <v>31148</v>
      </c>
      <c r="G5945" s="1" t="s">
        <v>8638</v>
      </c>
      <c r="H5945" s="1" t="s">
        <v>12097</v>
      </c>
      <c r="I5945" s="1">
        <v>2018.0</v>
      </c>
      <c r="J5945" s="1" t="s">
        <v>8493</v>
      </c>
      <c r="K5945" s="1" t="s">
        <v>536</v>
      </c>
      <c r="L5945" s="1" t="s">
        <v>8529</v>
      </c>
      <c r="M5945" s="1" t="s">
        <v>31149</v>
      </c>
    </row>
    <row r="5946">
      <c r="A5946" s="1" t="s">
        <v>31150</v>
      </c>
      <c r="B5946" s="1" t="s">
        <v>7</v>
      </c>
      <c r="C5946" s="1" t="s">
        <v>6644</v>
      </c>
      <c r="F5946" s="1" t="s">
        <v>31151</v>
      </c>
      <c r="G5946" s="1" t="s">
        <v>8638</v>
      </c>
      <c r="H5946" s="1" t="s">
        <v>9092</v>
      </c>
      <c r="I5946" s="1">
        <v>2018.0</v>
      </c>
      <c r="J5946" s="1" t="s">
        <v>8493</v>
      </c>
      <c r="K5946" s="1" t="s">
        <v>628</v>
      </c>
      <c r="L5946" s="1" t="s">
        <v>8640</v>
      </c>
      <c r="M5946" s="1" t="s">
        <v>31152</v>
      </c>
    </row>
    <row r="5947">
      <c r="A5947" s="1" t="s">
        <v>31153</v>
      </c>
      <c r="B5947" s="1" t="s">
        <v>7</v>
      </c>
      <c r="C5947" s="1" t="s">
        <v>6645</v>
      </c>
      <c r="F5947" s="1" t="s">
        <v>31154</v>
      </c>
      <c r="G5947" s="1" t="s">
        <v>8638</v>
      </c>
      <c r="H5947" s="1" t="s">
        <v>8882</v>
      </c>
      <c r="I5947" s="1">
        <v>2018.0</v>
      </c>
      <c r="J5947" s="1" t="s">
        <v>8493</v>
      </c>
      <c r="K5947" s="1" t="s">
        <v>536</v>
      </c>
      <c r="L5947" s="1" t="s">
        <v>8640</v>
      </c>
      <c r="M5947" s="1" t="s">
        <v>31155</v>
      </c>
    </row>
    <row r="5948">
      <c r="A5948" s="1" t="s">
        <v>31156</v>
      </c>
      <c r="B5948" s="1" t="s">
        <v>6</v>
      </c>
      <c r="C5948" s="1" t="s">
        <v>6646</v>
      </c>
      <c r="D5948" s="1"/>
      <c r="E5948" s="1" t="s">
        <v>31157</v>
      </c>
      <c r="F5948" s="1" t="s">
        <v>31158</v>
      </c>
      <c r="G5948" s="1" t="s">
        <v>9282</v>
      </c>
      <c r="H5948" s="1" t="s">
        <v>9006</v>
      </c>
      <c r="I5948" s="1">
        <v>2016.0</v>
      </c>
      <c r="J5948" s="1" t="s">
        <v>8493</v>
      </c>
      <c r="K5948" s="1" t="s">
        <v>805</v>
      </c>
      <c r="L5948" s="1" t="s">
        <v>8626</v>
      </c>
      <c r="M5948" s="1" t="s">
        <v>31159</v>
      </c>
    </row>
    <row r="5949">
      <c r="A5949" s="1" t="s">
        <v>31160</v>
      </c>
      <c r="B5949" s="1" t="s">
        <v>6</v>
      </c>
      <c r="C5949" s="1" t="s">
        <v>6647</v>
      </c>
      <c r="D5949" s="1"/>
      <c r="E5949" s="1" t="s">
        <v>17651</v>
      </c>
      <c r="F5949" s="1" t="s">
        <v>31161</v>
      </c>
      <c r="G5949" s="1" t="s">
        <v>9478</v>
      </c>
      <c r="H5949" s="1" t="s">
        <v>12535</v>
      </c>
      <c r="I5949" s="1">
        <v>1980.0</v>
      </c>
      <c r="J5949" s="1" t="s">
        <v>8507</v>
      </c>
      <c r="K5949" s="1" t="s">
        <v>620</v>
      </c>
      <c r="L5949" s="1" t="s">
        <v>8873</v>
      </c>
      <c r="M5949" s="1" t="s">
        <v>31162</v>
      </c>
    </row>
    <row r="5950">
      <c r="A5950" s="1" t="s">
        <v>31163</v>
      </c>
      <c r="B5950" s="1" t="s">
        <v>6</v>
      </c>
      <c r="C5950" s="1" t="s">
        <v>6648</v>
      </c>
      <c r="D5950" s="1"/>
      <c r="E5950" s="1" t="s">
        <v>29436</v>
      </c>
      <c r="F5950" s="1" t="s">
        <v>31164</v>
      </c>
      <c r="G5950" s="1" t="s">
        <v>8513</v>
      </c>
      <c r="H5950" s="1" t="s">
        <v>10431</v>
      </c>
      <c r="I5950" s="1">
        <v>2001.0</v>
      </c>
      <c r="J5950" s="1" t="s">
        <v>8507</v>
      </c>
      <c r="K5950" s="1" t="s">
        <v>576</v>
      </c>
      <c r="L5950" s="1" t="s">
        <v>8783</v>
      </c>
      <c r="M5950" s="1" t="s">
        <v>31165</v>
      </c>
    </row>
    <row r="5951">
      <c r="A5951" s="1" t="s">
        <v>31166</v>
      </c>
      <c r="B5951" s="1" t="s">
        <v>7</v>
      </c>
      <c r="C5951" s="1" t="s">
        <v>6649</v>
      </c>
      <c r="F5951" s="1" t="s">
        <v>31167</v>
      </c>
      <c r="G5951" s="1" t="s">
        <v>8638</v>
      </c>
      <c r="H5951" s="1" t="s">
        <v>9778</v>
      </c>
      <c r="I5951" s="1">
        <v>2018.0</v>
      </c>
      <c r="J5951" s="1" t="s">
        <v>8493</v>
      </c>
      <c r="K5951" s="1" t="s">
        <v>571</v>
      </c>
      <c r="L5951" s="1" t="s">
        <v>8640</v>
      </c>
      <c r="M5951" s="1" t="s">
        <v>31168</v>
      </c>
    </row>
    <row r="5952">
      <c r="A5952" s="1" t="s">
        <v>31169</v>
      </c>
      <c r="B5952" s="1" t="s">
        <v>6</v>
      </c>
      <c r="C5952" s="1" t="s">
        <v>6650</v>
      </c>
      <c r="D5952" s="1"/>
      <c r="E5952" s="1" t="s">
        <v>31170</v>
      </c>
      <c r="F5952" s="1" t="s">
        <v>31171</v>
      </c>
      <c r="G5952" s="1" t="s">
        <v>8588</v>
      </c>
      <c r="H5952" s="1" t="s">
        <v>14801</v>
      </c>
      <c r="I5952" s="1">
        <v>2018.0</v>
      </c>
      <c r="J5952" s="1" t="s">
        <v>8547</v>
      </c>
      <c r="K5952" s="1" t="s">
        <v>584</v>
      </c>
      <c r="L5952" s="1" t="s">
        <v>8590</v>
      </c>
      <c r="M5952" s="1" t="s">
        <v>31172</v>
      </c>
    </row>
    <row r="5953">
      <c r="A5953" s="1" t="s">
        <v>31173</v>
      </c>
      <c r="B5953" s="1" t="s">
        <v>7</v>
      </c>
      <c r="C5953" s="1" t="s">
        <v>6651</v>
      </c>
      <c r="F5953" s="1" t="s">
        <v>31174</v>
      </c>
      <c r="G5953" s="1" t="s">
        <v>8513</v>
      </c>
      <c r="H5953" s="1" t="s">
        <v>9392</v>
      </c>
      <c r="I5953" s="1">
        <v>2010.0</v>
      </c>
      <c r="J5953" s="1" t="s">
        <v>8613</v>
      </c>
      <c r="K5953" s="1" t="s">
        <v>536</v>
      </c>
      <c r="L5953" s="1" t="s">
        <v>9093</v>
      </c>
      <c r="M5953" s="1" t="s">
        <v>31175</v>
      </c>
    </row>
    <row r="5954">
      <c r="A5954" s="1" t="s">
        <v>31176</v>
      </c>
      <c r="B5954" s="1" t="s">
        <v>6</v>
      </c>
      <c r="C5954" s="1" t="s">
        <v>6652</v>
      </c>
      <c r="D5954" s="1"/>
      <c r="E5954" s="1" t="s">
        <v>31177</v>
      </c>
      <c r="F5954" s="1" t="s">
        <v>31178</v>
      </c>
      <c r="G5954" s="1" t="s">
        <v>9043</v>
      </c>
      <c r="H5954" s="1" t="s">
        <v>9456</v>
      </c>
      <c r="I5954" s="1">
        <v>2020.0</v>
      </c>
      <c r="J5954" s="1" t="s">
        <v>8493</v>
      </c>
      <c r="K5954" s="1" t="s">
        <v>696</v>
      </c>
      <c r="L5954" s="1" t="s">
        <v>8620</v>
      </c>
      <c r="M5954" s="1" t="s">
        <v>31179</v>
      </c>
    </row>
    <row r="5955">
      <c r="A5955" s="1" t="s">
        <v>31180</v>
      </c>
      <c r="B5955" s="1" t="s">
        <v>6</v>
      </c>
      <c r="C5955" s="1" t="s">
        <v>6653</v>
      </c>
      <c r="D5955" s="1"/>
      <c r="E5955" s="1" t="s">
        <v>21924</v>
      </c>
      <c r="F5955" s="1" t="s">
        <v>31181</v>
      </c>
      <c r="G5955" s="1" t="s">
        <v>8545</v>
      </c>
      <c r="H5955" s="1" t="s">
        <v>8965</v>
      </c>
      <c r="I5955" s="1">
        <v>1999.0</v>
      </c>
      <c r="J5955" s="1" t="s">
        <v>8613</v>
      </c>
      <c r="K5955" s="1" t="s">
        <v>1828</v>
      </c>
      <c r="L5955" s="1" t="s">
        <v>9892</v>
      </c>
      <c r="M5955" s="1" t="s">
        <v>31182</v>
      </c>
    </row>
    <row r="5956">
      <c r="A5956" s="1" t="s">
        <v>31183</v>
      </c>
      <c r="B5956" s="1" t="s">
        <v>6</v>
      </c>
      <c r="C5956" s="1" t="s">
        <v>6654</v>
      </c>
      <c r="D5956" s="1"/>
      <c r="E5956" s="1" t="s">
        <v>31184</v>
      </c>
      <c r="F5956" s="1" t="s">
        <v>31185</v>
      </c>
      <c r="G5956" s="1" t="s">
        <v>8545</v>
      </c>
      <c r="H5956" s="1" t="s">
        <v>15711</v>
      </c>
      <c r="I5956" s="1">
        <v>2007.0</v>
      </c>
      <c r="J5956" s="1" t="s">
        <v>9260</v>
      </c>
      <c r="K5956" s="1" t="s">
        <v>993</v>
      </c>
      <c r="L5956" s="1" t="s">
        <v>8501</v>
      </c>
      <c r="M5956" s="1" t="s">
        <v>31186</v>
      </c>
    </row>
    <row r="5957">
      <c r="A5957" s="1" t="s">
        <v>31187</v>
      </c>
      <c r="B5957" s="1" t="s">
        <v>7</v>
      </c>
      <c r="C5957" s="1" t="s">
        <v>6655</v>
      </c>
      <c r="F5957" s="1" t="s">
        <v>31188</v>
      </c>
      <c r="G5957" s="1" t="s">
        <v>20004</v>
      </c>
      <c r="H5957" s="1" t="s">
        <v>12698</v>
      </c>
      <c r="I5957" s="1">
        <v>2017.0</v>
      </c>
      <c r="J5957" s="1" t="s">
        <v>8493</v>
      </c>
      <c r="K5957" s="1" t="s">
        <v>536</v>
      </c>
      <c r="L5957" s="1" t="s">
        <v>8529</v>
      </c>
      <c r="M5957" s="1" t="s">
        <v>31189</v>
      </c>
    </row>
    <row r="5958">
      <c r="A5958" s="1" t="s">
        <v>31190</v>
      </c>
      <c r="B5958" s="1" t="s">
        <v>7</v>
      </c>
      <c r="C5958" s="1" t="s">
        <v>6656</v>
      </c>
      <c r="G5958" s="1" t="s">
        <v>8513</v>
      </c>
      <c r="H5958" s="1" t="s">
        <v>13739</v>
      </c>
      <c r="I5958" s="1">
        <v>2020.0</v>
      </c>
      <c r="J5958" s="1" t="s">
        <v>8493</v>
      </c>
      <c r="K5958" s="1" t="s">
        <v>571</v>
      </c>
      <c r="L5958" s="1" t="s">
        <v>11453</v>
      </c>
      <c r="M5958" s="1" t="s">
        <v>31191</v>
      </c>
    </row>
    <row r="5959">
      <c r="A5959" s="1" t="s">
        <v>31192</v>
      </c>
      <c r="B5959" s="1" t="s">
        <v>6</v>
      </c>
      <c r="C5959" s="1" t="s">
        <v>6657</v>
      </c>
      <c r="D5959" s="1"/>
      <c r="E5959" s="1" t="s">
        <v>11335</v>
      </c>
      <c r="F5959" s="1" t="s">
        <v>31193</v>
      </c>
      <c r="G5959" s="1" t="s">
        <v>8545</v>
      </c>
      <c r="H5959" s="1" t="s">
        <v>9424</v>
      </c>
      <c r="I5959" s="1">
        <v>2008.0</v>
      </c>
      <c r="J5959" s="1" t="s">
        <v>8547</v>
      </c>
      <c r="K5959" s="1" t="s">
        <v>538</v>
      </c>
      <c r="L5959" s="1" t="s">
        <v>8501</v>
      </c>
      <c r="M5959" s="1" t="s">
        <v>31194</v>
      </c>
    </row>
    <row r="5960">
      <c r="A5960" s="1" t="s">
        <v>31195</v>
      </c>
      <c r="B5960" s="1" t="s">
        <v>7</v>
      </c>
      <c r="C5960" s="1" t="s">
        <v>6658</v>
      </c>
      <c r="F5960" s="1" t="s">
        <v>31196</v>
      </c>
      <c r="G5960" s="1" t="s">
        <v>8545</v>
      </c>
      <c r="H5960" s="1" t="s">
        <v>9277</v>
      </c>
      <c r="I5960" s="1">
        <v>2020.0</v>
      </c>
      <c r="J5960" s="1" t="s">
        <v>8493</v>
      </c>
      <c r="K5960" s="1" t="s">
        <v>536</v>
      </c>
      <c r="L5960" s="1" t="s">
        <v>8717</v>
      </c>
      <c r="M5960" s="1" t="s">
        <v>31197</v>
      </c>
    </row>
    <row r="5961">
      <c r="A5961" s="1" t="s">
        <v>31198</v>
      </c>
      <c r="B5961" s="1" t="s">
        <v>6</v>
      </c>
      <c r="C5961" s="1" t="s">
        <v>6659</v>
      </c>
      <c r="D5961" s="1"/>
      <c r="E5961" s="1" t="s">
        <v>31199</v>
      </c>
      <c r="F5961" s="1" t="s">
        <v>31200</v>
      </c>
      <c r="G5961" s="1" t="s">
        <v>8513</v>
      </c>
      <c r="H5961" s="1" t="s">
        <v>8764</v>
      </c>
      <c r="I5961" s="1">
        <v>2017.0</v>
      </c>
      <c r="J5961" s="1" t="s">
        <v>8493</v>
      </c>
      <c r="K5961" s="1" t="s">
        <v>573</v>
      </c>
      <c r="L5961" s="1" t="s">
        <v>9425</v>
      </c>
      <c r="M5961" s="1" t="s">
        <v>31201</v>
      </c>
    </row>
    <row r="5962">
      <c r="A5962" s="1" t="s">
        <v>31202</v>
      </c>
      <c r="B5962" s="1" t="s">
        <v>6</v>
      </c>
      <c r="C5962" s="1" t="s">
        <v>6660</v>
      </c>
      <c r="D5962" s="1"/>
      <c r="E5962" s="1" t="s">
        <v>14776</v>
      </c>
      <c r="F5962" s="1" t="s">
        <v>31203</v>
      </c>
      <c r="G5962" s="1" t="s">
        <v>8887</v>
      </c>
      <c r="H5962" s="1" t="s">
        <v>18758</v>
      </c>
      <c r="I5962" s="1">
        <v>2011.0</v>
      </c>
      <c r="J5962" s="1" t="s">
        <v>8507</v>
      </c>
      <c r="K5962" s="1" t="s">
        <v>597</v>
      </c>
      <c r="L5962" s="1" t="s">
        <v>8697</v>
      </c>
      <c r="M5962" s="1" t="s">
        <v>31204</v>
      </c>
    </row>
    <row r="5963">
      <c r="A5963" s="1" t="s">
        <v>31205</v>
      </c>
      <c r="B5963" s="1" t="s">
        <v>7</v>
      </c>
      <c r="C5963" s="1" t="s">
        <v>6661</v>
      </c>
      <c r="D5963" s="1"/>
      <c r="E5963" s="1" t="s">
        <v>31206</v>
      </c>
      <c r="F5963" s="1" t="s">
        <v>31207</v>
      </c>
      <c r="G5963" s="1" t="s">
        <v>9530</v>
      </c>
      <c r="H5963" s="1" t="s">
        <v>12366</v>
      </c>
      <c r="I5963" s="1">
        <v>2018.0</v>
      </c>
      <c r="J5963" s="1" t="s">
        <v>8547</v>
      </c>
      <c r="K5963" s="1" t="s">
        <v>536</v>
      </c>
      <c r="L5963" s="1" t="s">
        <v>9299</v>
      </c>
      <c r="M5963" s="1" t="s">
        <v>31208</v>
      </c>
    </row>
    <row r="5964">
      <c r="A5964" s="1" t="s">
        <v>31209</v>
      </c>
      <c r="B5964" s="1" t="s">
        <v>6</v>
      </c>
      <c r="C5964" s="1" t="s">
        <v>6662</v>
      </c>
      <c r="D5964" s="1"/>
      <c r="E5964" s="1" t="s">
        <v>31210</v>
      </c>
      <c r="F5964" s="1" t="s">
        <v>31211</v>
      </c>
      <c r="G5964" s="1" t="s">
        <v>8513</v>
      </c>
      <c r="H5964" s="1" t="s">
        <v>13691</v>
      </c>
      <c r="I5964" s="1">
        <v>2017.0</v>
      </c>
      <c r="J5964" s="1" t="s">
        <v>8493</v>
      </c>
      <c r="K5964" s="1" t="s">
        <v>532</v>
      </c>
      <c r="L5964" s="1" t="s">
        <v>8691</v>
      </c>
      <c r="M5964" s="1" t="s">
        <v>31212</v>
      </c>
    </row>
    <row r="5965">
      <c r="A5965" s="1" t="s">
        <v>31213</v>
      </c>
      <c r="B5965" s="1" t="s">
        <v>6</v>
      </c>
      <c r="C5965" s="1" t="s">
        <v>6663</v>
      </c>
      <c r="D5965" s="1"/>
      <c r="E5965" s="1" t="s">
        <v>31214</v>
      </c>
      <c r="F5965" s="1" t="s">
        <v>31215</v>
      </c>
      <c r="G5965" s="1" t="s">
        <v>8722</v>
      </c>
      <c r="H5965" s="1" t="s">
        <v>10075</v>
      </c>
      <c r="I5965" s="1">
        <v>2018.0</v>
      </c>
      <c r="J5965" s="1" t="s">
        <v>8493</v>
      </c>
      <c r="K5965" s="1" t="s">
        <v>610</v>
      </c>
      <c r="L5965" s="1" t="s">
        <v>8577</v>
      </c>
      <c r="M5965" s="1" t="s">
        <v>31216</v>
      </c>
    </row>
    <row r="5966">
      <c r="A5966" s="1" t="s">
        <v>31217</v>
      </c>
      <c r="B5966" s="1" t="s">
        <v>6</v>
      </c>
      <c r="C5966" s="1" t="s">
        <v>6664</v>
      </c>
      <c r="D5966" s="1"/>
      <c r="E5966" s="1" t="s">
        <v>10228</v>
      </c>
      <c r="G5966" s="1" t="s">
        <v>8513</v>
      </c>
      <c r="H5966" s="1" t="s">
        <v>12316</v>
      </c>
      <c r="I5966" s="1">
        <v>2018.0</v>
      </c>
      <c r="J5966" s="1" t="s">
        <v>8547</v>
      </c>
      <c r="K5966" s="1" t="s">
        <v>894</v>
      </c>
      <c r="L5966" s="1" t="s">
        <v>8646</v>
      </c>
      <c r="M5966" s="1" t="s">
        <v>31218</v>
      </c>
    </row>
    <row r="5967">
      <c r="A5967" s="1" t="s">
        <v>31219</v>
      </c>
      <c r="B5967" s="1" t="s">
        <v>7</v>
      </c>
      <c r="C5967" s="1" t="s">
        <v>6665</v>
      </c>
      <c r="F5967" s="1" t="s">
        <v>31220</v>
      </c>
      <c r="G5967" s="1" t="s">
        <v>23184</v>
      </c>
      <c r="H5967" s="1" t="s">
        <v>31221</v>
      </c>
      <c r="I5967" s="1">
        <v>2018.0</v>
      </c>
      <c r="J5967" s="1" t="s">
        <v>8547</v>
      </c>
      <c r="K5967" s="1" t="s">
        <v>571</v>
      </c>
      <c r="L5967" s="1" t="s">
        <v>24168</v>
      </c>
      <c r="M5967" s="1" t="s">
        <v>31222</v>
      </c>
    </row>
    <row r="5968">
      <c r="A5968" s="1" t="s">
        <v>31223</v>
      </c>
      <c r="B5968" s="1" t="s">
        <v>6</v>
      </c>
      <c r="C5968" s="1" t="s">
        <v>6666</v>
      </c>
      <c r="D5968" s="1"/>
      <c r="E5968" s="1" t="s">
        <v>31224</v>
      </c>
      <c r="F5968" s="1" t="s">
        <v>31225</v>
      </c>
      <c r="G5968" s="1" t="s">
        <v>8513</v>
      </c>
      <c r="H5968" s="1" t="s">
        <v>31226</v>
      </c>
      <c r="I5968" s="1">
        <v>2010.0</v>
      </c>
      <c r="J5968" s="1" t="s">
        <v>8515</v>
      </c>
      <c r="K5968" s="1" t="s">
        <v>602</v>
      </c>
      <c r="L5968" s="1" t="s">
        <v>8783</v>
      </c>
      <c r="M5968" s="1" t="s">
        <v>31227</v>
      </c>
    </row>
    <row r="5969">
      <c r="A5969" s="1" t="s">
        <v>31228</v>
      </c>
      <c r="B5969" s="1" t="s">
        <v>7</v>
      </c>
      <c r="C5969" s="1" t="s">
        <v>6667</v>
      </c>
      <c r="F5969" s="1" t="s">
        <v>31229</v>
      </c>
      <c r="G5969" s="1" t="s">
        <v>11884</v>
      </c>
      <c r="H5969" s="1" t="s">
        <v>13341</v>
      </c>
      <c r="I5969" s="1">
        <v>2014.0</v>
      </c>
      <c r="J5969" s="1" t="s">
        <v>8547</v>
      </c>
      <c r="K5969" s="1" t="s">
        <v>571</v>
      </c>
      <c r="L5969" s="1" t="s">
        <v>8595</v>
      </c>
      <c r="M5969" s="1" t="s">
        <v>31230</v>
      </c>
    </row>
    <row r="5970">
      <c r="A5970" s="1" t="s">
        <v>31231</v>
      </c>
      <c r="B5970" s="1" t="s">
        <v>6</v>
      </c>
      <c r="C5970" s="1" t="s">
        <v>6668</v>
      </c>
      <c r="D5970" s="1"/>
      <c r="E5970" s="1" t="s">
        <v>19889</v>
      </c>
      <c r="F5970" s="1" t="s">
        <v>31232</v>
      </c>
      <c r="G5970" s="1" t="s">
        <v>8545</v>
      </c>
      <c r="H5970" s="1" t="s">
        <v>9392</v>
      </c>
      <c r="I5970" s="1">
        <v>2012.0</v>
      </c>
      <c r="J5970" s="1" t="s">
        <v>8547</v>
      </c>
      <c r="K5970" s="1" t="s">
        <v>660</v>
      </c>
      <c r="L5970" s="1" t="s">
        <v>8590</v>
      </c>
      <c r="M5970" s="1" t="s">
        <v>31233</v>
      </c>
    </row>
    <row r="5971">
      <c r="A5971" s="1" t="s">
        <v>31234</v>
      </c>
      <c r="B5971" s="1" t="s">
        <v>6</v>
      </c>
      <c r="C5971" s="1" t="s">
        <v>6669</v>
      </c>
      <c r="D5971" s="1"/>
      <c r="E5971" s="1" t="s">
        <v>25296</v>
      </c>
      <c r="F5971" s="1" t="s">
        <v>31235</v>
      </c>
      <c r="G5971" s="1" t="s">
        <v>10496</v>
      </c>
      <c r="H5971" s="1" t="s">
        <v>14755</v>
      </c>
      <c r="I5971" s="1">
        <v>2009.0</v>
      </c>
      <c r="J5971" s="1" t="s">
        <v>8547</v>
      </c>
      <c r="K5971" s="1" t="s">
        <v>696</v>
      </c>
      <c r="L5971" s="1" t="s">
        <v>8681</v>
      </c>
      <c r="M5971" s="1" t="s">
        <v>31236</v>
      </c>
    </row>
    <row r="5972">
      <c r="A5972" s="1" t="s">
        <v>31237</v>
      </c>
      <c r="B5972" s="1" t="s">
        <v>7</v>
      </c>
      <c r="C5972" s="1" t="s">
        <v>6670</v>
      </c>
      <c r="F5972" s="1" t="s">
        <v>31238</v>
      </c>
      <c r="G5972" s="1" t="s">
        <v>9223</v>
      </c>
      <c r="H5972" s="1" t="s">
        <v>9028</v>
      </c>
      <c r="I5972" s="1">
        <v>2018.0</v>
      </c>
      <c r="J5972" s="1" t="s">
        <v>8547</v>
      </c>
      <c r="K5972" s="1" t="s">
        <v>628</v>
      </c>
      <c r="L5972" s="1" t="s">
        <v>9225</v>
      </c>
      <c r="M5972" s="1" t="s">
        <v>31239</v>
      </c>
    </row>
    <row r="5973">
      <c r="A5973" s="1" t="s">
        <v>31240</v>
      </c>
      <c r="B5973" s="1" t="s">
        <v>6</v>
      </c>
      <c r="C5973" s="1" t="s">
        <v>6671</v>
      </c>
      <c r="D5973" s="1"/>
      <c r="E5973" s="1" t="s">
        <v>31241</v>
      </c>
      <c r="F5973" s="1" t="s">
        <v>31242</v>
      </c>
      <c r="G5973" s="1" t="s">
        <v>8513</v>
      </c>
      <c r="H5973" s="1" t="s">
        <v>8601</v>
      </c>
      <c r="I5973" s="1">
        <v>2018.0</v>
      </c>
      <c r="J5973" s="1" t="s">
        <v>8507</v>
      </c>
      <c r="K5973" s="1" t="s">
        <v>563</v>
      </c>
      <c r="L5973" s="1" t="s">
        <v>31243</v>
      </c>
      <c r="M5973" s="1" t="s">
        <v>31244</v>
      </c>
    </row>
    <row r="5974">
      <c r="A5974" s="1" t="s">
        <v>31245</v>
      </c>
      <c r="B5974" s="1" t="s">
        <v>7</v>
      </c>
      <c r="C5974" s="1" t="s">
        <v>6672</v>
      </c>
      <c r="F5974" s="1" t="s">
        <v>31246</v>
      </c>
      <c r="G5974" s="1" t="s">
        <v>8513</v>
      </c>
      <c r="H5974" s="1" t="s">
        <v>12283</v>
      </c>
      <c r="I5974" s="1">
        <v>2019.0</v>
      </c>
      <c r="J5974" s="1" t="s">
        <v>8493</v>
      </c>
      <c r="K5974" s="1" t="s">
        <v>536</v>
      </c>
      <c r="L5974" s="1" t="s">
        <v>9826</v>
      </c>
      <c r="M5974" s="1" t="s">
        <v>31247</v>
      </c>
    </row>
    <row r="5975">
      <c r="A5975" s="1" t="s">
        <v>31248</v>
      </c>
      <c r="B5975" s="1" t="s">
        <v>7</v>
      </c>
      <c r="C5975" s="1" t="s">
        <v>6673</v>
      </c>
      <c r="F5975" s="1" t="s">
        <v>31249</v>
      </c>
      <c r="G5975" s="1" t="s">
        <v>9367</v>
      </c>
      <c r="H5975" s="1" t="s">
        <v>8947</v>
      </c>
      <c r="I5975" s="1">
        <v>1993.0</v>
      </c>
      <c r="J5975" s="1" t="s">
        <v>8493</v>
      </c>
      <c r="K5975" s="1" t="s">
        <v>536</v>
      </c>
      <c r="L5975" s="1" t="s">
        <v>9826</v>
      </c>
      <c r="M5975" s="1" t="s">
        <v>31250</v>
      </c>
    </row>
    <row r="5976">
      <c r="A5976" s="1" t="s">
        <v>31251</v>
      </c>
      <c r="B5976" s="1" t="s">
        <v>7</v>
      </c>
      <c r="C5976" s="1" t="s">
        <v>6674</v>
      </c>
      <c r="F5976" s="1" t="s">
        <v>31252</v>
      </c>
      <c r="G5976" s="1" t="s">
        <v>31253</v>
      </c>
      <c r="H5976" s="1" t="s">
        <v>13337</v>
      </c>
      <c r="I5976" s="1">
        <v>2017.0</v>
      </c>
      <c r="J5976" s="1" t="s">
        <v>8807</v>
      </c>
      <c r="K5976" s="1" t="s">
        <v>536</v>
      </c>
      <c r="L5976" s="1" t="s">
        <v>10380</v>
      </c>
      <c r="M5976" s="1" t="s">
        <v>31254</v>
      </c>
    </row>
    <row r="5977">
      <c r="A5977" s="1" t="s">
        <v>31255</v>
      </c>
      <c r="B5977" s="1" t="s">
        <v>6</v>
      </c>
      <c r="C5977" s="1" t="s">
        <v>6675</v>
      </c>
      <c r="D5977" s="1"/>
      <c r="E5977" s="1" t="s">
        <v>31256</v>
      </c>
      <c r="F5977" s="1" t="s">
        <v>31257</v>
      </c>
      <c r="G5977" s="1" t="s">
        <v>8513</v>
      </c>
      <c r="H5977" s="1" t="s">
        <v>10808</v>
      </c>
      <c r="I5977" s="1">
        <v>2019.0</v>
      </c>
      <c r="J5977" s="1" t="s">
        <v>8613</v>
      </c>
      <c r="K5977" s="1" t="s">
        <v>546</v>
      </c>
      <c r="L5977" s="1" t="s">
        <v>9473</v>
      </c>
      <c r="M5977" s="1" t="s">
        <v>31258</v>
      </c>
    </row>
    <row r="5978">
      <c r="A5978" s="1" t="s">
        <v>31259</v>
      </c>
      <c r="B5978" s="1" t="s">
        <v>6</v>
      </c>
      <c r="C5978" s="1" t="s">
        <v>6676</v>
      </c>
      <c r="D5978" s="1"/>
      <c r="E5978" s="1" t="s">
        <v>31260</v>
      </c>
      <c r="F5978" s="1" t="s">
        <v>31261</v>
      </c>
      <c r="G5978" s="1" t="s">
        <v>8513</v>
      </c>
      <c r="H5978" s="1" t="s">
        <v>22754</v>
      </c>
      <c r="I5978" s="1">
        <v>2016.0</v>
      </c>
      <c r="J5978" s="1" t="s">
        <v>8493</v>
      </c>
      <c r="K5978" s="1" t="s">
        <v>914</v>
      </c>
      <c r="L5978" s="1" t="s">
        <v>8948</v>
      </c>
      <c r="M5978" s="1" t="s">
        <v>31262</v>
      </c>
    </row>
    <row r="5979">
      <c r="A5979" s="1" t="s">
        <v>31263</v>
      </c>
      <c r="B5979" s="1" t="s">
        <v>6</v>
      </c>
      <c r="C5979" s="1" t="s">
        <v>6677</v>
      </c>
      <c r="D5979" s="1"/>
      <c r="E5979" s="1" t="s">
        <v>31264</v>
      </c>
      <c r="F5979" s="1" t="s">
        <v>31265</v>
      </c>
      <c r="G5979" s="1" t="s">
        <v>8545</v>
      </c>
      <c r="H5979" s="1" t="s">
        <v>9646</v>
      </c>
      <c r="I5979" s="1">
        <v>2014.0</v>
      </c>
      <c r="J5979" s="1" t="s">
        <v>8493</v>
      </c>
      <c r="K5979" s="1" t="s">
        <v>761</v>
      </c>
      <c r="L5979" s="1" t="s">
        <v>9327</v>
      </c>
      <c r="M5979" s="1" t="s">
        <v>31266</v>
      </c>
    </row>
    <row r="5980">
      <c r="A5980" s="1" t="s">
        <v>31267</v>
      </c>
      <c r="B5980" s="1" t="s">
        <v>6</v>
      </c>
      <c r="C5980" s="1" t="s">
        <v>6678</v>
      </c>
      <c r="D5980" s="1"/>
      <c r="E5980" s="1" t="s">
        <v>19678</v>
      </c>
      <c r="F5980" s="1" t="s">
        <v>31268</v>
      </c>
      <c r="G5980" s="1" t="s">
        <v>8545</v>
      </c>
      <c r="H5980" s="1" t="s">
        <v>9220</v>
      </c>
      <c r="I5980" s="1">
        <v>2015.0</v>
      </c>
      <c r="J5980" s="1" t="s">
        <v>8547</v>
      </c>
      <c r="K5980" s="1" t="s">
        <v>876</v>
      </c>
      <c r="L5980" s="1" t="s">
        <v>8681</v>
      </c>
      <c r="M5980" s="1" t="s">
        <v>31269</v>
      </c>
    </row>
    <row r="5981">
      <c r="A5981" s="1" t="s">
        <v>31270</v>
      </c>
      <c r="B5981" s="1" t="s">
        <v>6</v>
      </c>
      <c r="C5981" s="1" t="s">
        <v>6679</v>
      </c>
      <c r="D5981" s="1"/>
      <c r="E5981" s="1" t="s">
        <v>21781</v>
      </c>
      <c r="F5981" s="1" t="s">
        <v>31271</v>
      </c>
      <c r="H5981" s="1" t="s">
        <v>31272</v>
      </c>
      <c r="I5981" s="1">
        <v>2011.0</v>
      </c>
      <c r="J5981" s="1" t="s">
        <v>8493</v>
      </c>
      <c r="K5981" s="1" t="s">
        <v>582</v>
      </c>
      <c r="L5981" s="1" t="s">
        <v>8501</v>
      </c>
      <c r="M5981" s="1" t="s">
        <v>31273</v>
      </c>
    </row>
    <row r="5982">
      <c r="A5982" s="1" t="s">
        <v>31274</v>
      </c>
      <c r="B5982" s="1" t="s">
        <v>7</v>
      </c>
      <c r="C5982" s="1" t="s">
        <v>6680</v>
      </c>
      <c r="F5982" s="1" t="s">
        <v>31275</v>
      </c>
      <c r="G5982" s="1" t="s">
        <v>10317</v>
      </c>
      <c r="H5982" s="1" t="s">
        <v>8872</v>
      </c>
      <c r="I5982" s="1">
        <v>2018.0</v>
      </c>
      <c r="J5982" s="1" t="s">
        <v>8547</v>
      </c>
      <c r="K5982" s="1" t="s">
        <v>536</v>
      </c>
      <c r="L5982" s="1" t="s">
        <v>8788</v>
      </c>
      <c r="M5982" s="1" t="s">
        <v>31276</v>
      </c>
    </row>
    <row r="5983">
      <c r="A5983" s="1" t="s">
        <v>31277</v>
      </c>
      <c r="B5983" s="1" t="s">
        <v>6</v>
      </c>
      <c r="C5983" s="1" t="s">
        <v>6681</v>
      </c>
      <c r="G5983" s="1" t="s">
        <v>12846</v>
      </c>
      <c r="H5983" s="1" t="s">
        <v>9424</v>
      </c>
      <c r="I5983" s="1">
        <v>1993.0</v>
      </c>
      <c r="J5983" s="1" t="s">
        <v>8493</v>
      </c>
      <c r="K5983" s="1" t="s">
        <v>559</v>
      </c>
      <c r="L5983" s="1" t="s">
        <v>10386</v>
      </c>
      <c r="M5983" s="1" t="s">
        <v>31278</v>
      </c>
    </row>
    <row r="5984">
      <c r="A5984" s="1" t="s">
        <v>31279</v>
      </c>
      <c r="B5984" s="1" t="s">
        <v>6</v>
      </c>
      <c r="C5984" s="1" t="s">
        <v>6682</v>
      </c>
      <c r="D5984" s="1"/>
      <c r="E5984" s="1" t="s">
        <v>31280</v>
      </c>
      <c r="F5984" s="1" t="s">
        <v>31281</v>
      </c>
      <c r="G5984" s="1" t="s">
        <v>8545</v>
      </c>
      <c r="H5984" s="1" t="s">
        <v>10268</v>
      </c>
      <c r="I5984" s="1">
        <v>2011.0</v>
      </c>
      <c r="J5984" s="1" t="s">
        <v>8547</v>
      </c>
      <c r="K5984" s="1" t="s">
        <v>640</v>
      </c>
      <c r="L5984" s="1" t="s">
        <v>8709</v>
      </c>
      <c r="M5984" s="1" t="s">
        <v>31282</v>
      </c>
    </row>
    <row r="5985">
      <c r="A5985" s="1" t="s">
        <v>31283</v>
      </c>
      <c r="B5985" s="1" t="s">
        <v>6</v>
      </c>
      <c r="C5985" s="1" t="s">
        <v>6683</v>
      </c>
      <c r="D5985" s="1"/>
      <c r="E5985" s="1" t="s">
        <v>31284</v>
      </c>
      <c r="F5985" s="1" t="s">
        <v>31285</v>
      </c>
      <c r="G5985" s="1" t="s">
        <v>8545</v>
      </c>
      <c r="H5985" s="1" t="s">
        <v>9609</v>
      </c>
      <c r="I5985" s="1">
        <v>2017.0</v>
      </c>
      <c r="J5985" s="1" t="s">
        <v>8493</v>
      </c>
      <c r="K5985" s="1" t="s">
        <v>722</v>
      </c>
      <c r="L5985" s="1" t="s">
        <v>8620</v>
      </c>
      <c r="M5985" s="1" t="s">
        <v>31286</v>
      </c>
    </row>
    <row r="5986">
      <c r="A5986" s="1" t="s">
        <v>31287</v>
      </c>
      <c r="B5986" s="1" t="s">
        <v>6</v>
      </c>
      <c r="C5986" s="1" t="s">
        <v>6684</v>
      </c>
      <c r="D5986" s="1"/>
      <c r="E5986" s="1" t="s">
        <v>10867</v>
      </c>
      <c r="F5986" s="1" t="s">
        <v>31288</v>
      </c>
      <c r="G5986" s="1" t="s">
        <v>8534</v>
      </c>
      <c r="H5986" s="1" t="s">
        <v>16639</v>
      </c>
      <c r="I5986" s="1">
        <v>2006.0</v>
      </c>
      <c r="J5986" s="1" t="s">
        <v>8547</v>
      </c>
      <c r="K5986" s="1" t="s">
        <v>563</v>
      </c>
      <c r="L5986" s="1" t="s">
        <v>8772</v>
      </c>
      <c r="M5986" s="1" t="s">
        <v>31289</v>
      </c>
    </row>
    <row r="5987">
      <c r="A5987" s="1" t="s">
        <v>31290</v>
      </c>
      <c r="B5987" s="1" t="s">
        <v>6</v>
      </c>
      <c r="C5987" s="1" t="s">
        <v>6685</v>
      </c>
      <c r="D5987" s="1"/>
      <c r="E5987" s="1" t="s">
        <v>30047</v>
      </c>
      <c r="F5987" s="1" t="s">
        <v>31291</v>
      </c>
      <c r="G5987" s="1" t="s">
        <v>8678</v>
      </c>
      <c r="H5987" s="1" t="s">
        <v>22326</v>
      </c>
      <c r="I5987" s="1">
        <v>2018.0</v>
      </c>
      <c r="J5987" s="1" t="s">
        <v>8547</v>
      </c>
      <c r="K5987" s="1" t="s">
        <v>552</v>
      </c>
      <c r="L5987" s="1" t="s">
        <v>18543</v>
      </c>
      <c r="M5987" s="1" t="s">
        <v>31292</v>
      </c>
    </row>
    <row r="5988">
      <c r="A5988" s="1" t="s">
        <v>31293</v>
      </c>
      <c r="B5988" s="1" t="s">
        <v>6</v>
      </c>
      <c r="C5988" s="1" t="s">
        <v>6686</v>
      </c>
      <c r="D5988" s="1"/>
      <c r="E5988" s="1" t="s">
        <v>31294</v>
      </c>
      <c r="F5988" s="1" t="s">
        <v>31295</v>
      </c>
      <c r="G5988" s="1" t="s">
        <v>8777</v>
      </c>
      <c r="H5988" s="1" t="s">
        <v>8965</v>
      </c>
      <c r="I5988" s="1">
        <v>2015.0</v>
      </c>
      <c r="J5988" s="1" t="s">
        <v>8493</v>
      </c>
      <c r="K5988" s="1" t="s">
        <v>595</v>
      </c>
      <c r="L5988" s="1" t="s">
        <v>9084</v>
      </c>
      <c r="M5988" s="1" t="s">
        <v>31296</v>
      </c>
    </row>
    <row r="5989">
      <c r="A5989" s="1" t="s">
        <v>31297</v>
      </c>
      <c r="B5989" s="1" t="s">
        <v>6</v>
      </c>
      <c r="C5989" s="1" t="s">
        <v>6687</v>
      </c>
      <c r="D5989" s="1"/>
      <c r="E5989" s="1" t="s">
        <v>31298</v>
      </c>
      <c r="F5989" s="1" t="s">
        <v>31299</v>
      </c>
      <c r="G5989" s="1" t="s">
        <v>8678</v>
      </c>
      <c r="H5989" s="1" t="s">
        <v>10341</v>
      </c>
      <c r="I5989" s="1">
        <v>2020.0</v>
      </c>
      <c r="J5989" s="1" t="s">
        <v>8613</v>
      </c>
      <c r="K5989" s="1" t="s">
        <v>685</v>
      </c>
      <c r="L5989" s="1" t="s">
        <v>29139</v>
      </c>
      <c r="M5989" s="1" t="s">
        <v>31300</v>
      </c>
    </row>
    <row r="5990">
      <c r="A5990" s="1" t="s">
        <v>31301</v>
      </c>
      <c r="B5990" s="1" t="s">
        <v>6</v>
      </c>
      <c r="C5990" s="1" t="s">
        <v>6688</v>
      </c>
      <c r="D5990" s="1"/>
      <c r="E5990" s="1" t="s">
        <v>31302</v>
      </c>
      <c r="F5990" s="1" t="s">
        <v>31303</v>
      </c>
      <c r="G5990" s="1" t="s">
        <v>8513</v>
      </c>
      <c r="H5990" s="1" t="s">
        <v>20155</v>
      </c>
      <c r="I5990" s="1">
        <v>1999.0</v>
      </c>
      <c r="J5990" s="1" t="s">
        <v>9316</v>
      </c>
      <c r="K5990" s="1" t="s">
        <v>550</v>
      </c>
      <c r="L5990" s="1" t="s">
        <v>9272</v>
      </c>
      <c r="M5990" s="1" t="s">
        <v>31304</v>
      </c>
    </row>
    <row r="5991">
      <c r="A5991" s="1" t="s">
        <v>31305</v>
      </c>
      <c r="B5991" s="1" t="s">
        <v>6</v>
      </c>
      <c r="C5991" s="1" t="s">
        <v>6689</v>
      </c>
      <c r="D5991" s="1"/>
      <c r="E5991" s="1" t="s">
        <v>31306</v>
      </c>
      <c r="F5991" s="1" t="s">
        <v>31307</v>
      </c>
      <c r="G5991" s="1" t="s">
        <v>8513</v>
      </c>
      <c r="H5991" s="1" t="s">
        <v>10706</v>
      </c>
      <c r="I5991" s="1">
        <v>2005.0</v>
      </c>
      <c r="J5991" s="1" t="s">
        <v>9316</v>
      </c>
      <c r="K5991" s="1" t="s">
        <v>1116</v>
      </c>
      <c r="L5991" s="1" t="s">
        <v>9272</v>
      </c>
      <c r="M5991" s="1" t="s">
        <v>31308</v>
      </c>
    </row>
    <row r="5992">
      <c r="A5992" s="1" t="s">
        <v>31309</v>
      </c>
      <c r="B5992" s="1" t="s">
        <v>6</v>
      </c>
      <c r="C5992" s="1" t="s">
        <v>6690</v>
      </c>
      <c r="D5992" s="1"/>
      <c r="E5992" s="1" t="s">
        <v>17957</v>
      </c>
      <c r="F5992" s="1" t="s">
        <v>31310</v>
      </c>
      <c r="G5992" s="1" t="s">
        <v>8534</v>
      </c>
      <c r="H5992" s="1" t="s">
        <v>11114</v>
      </c>
      <c r="I5992" s="1">
        <v>2013.0</v>
      </c>
      <c r="J5992" s="1" t="s">
        <v>8547</v>
      </c>
      <c r="K5992" s="1" t="s">
        <v>914</v>
      </c>
      <c r="L5992" s="1" t="s">
        <v>8724</v>
      </c>
      <c r="M5992" s="1" t="s">
        <v>31311</v>
      </c>
    </row>
    <row r="5993">
      <c r="A5993" s="1" t="s">
        <v>31312</v>
      </c>
      <c r="B5993" s="1" t="s">
        <v>6</v>
      </c>
      <c r="C5993" s="1" t="s">
        <v>6691</v>
      </c>
      <c r="D5993" s="1"/>
      <c r="E5993" s="1" t="s">
        <v>31313</v>
      </c>
      <c r="F5993" s="1" t="s">
        <v>31314</v>
      </c>
      <c r="G5993" s="1" t="s">
        <v>8588</v>
      </c>
      <c r="H5993" s="1" t="s">
        <v>8771</v>
      </c>
      <c r="I5993" s="1">
        <v>2017.0</v>
      </c>
      <c r="J5993" s="1" t="s">
        <v>8493</v>
      </c>
      <c r="K5993" s="1" t="s">
        <v>620</v>
      </c>
      <c r="L5993" s="1" t="s">
        <v>8626</v>
      </c>
      <c r="M5993" s="1" t="s">
        <v>31315</v>
      </c>
    </row>
    <row r="5994">
      <c r="A5994" s="1" t="s">
        <v>31316</v>
      </c>
      <c r="B5994" s="1" t="s">
        <v>6</v>
      </c>
      <c r="C5994" s="1" t="s">
        <v>6692</v>
      </c>
      <c r="D5994" s="1"/>
      <c r="E5994" s="1" t="s">
        <v>31317</v>
      </c>
      <c r="F5994" s="1" t="s">
        <v>31318</v>
      </c>
      <c r="G5994" s="1" t="s">
        <v>8513</v>
      </c>
      <c r="H5994" s="1" t="s">
        <v>13711</v>
      </c>
      <c r="I5994" s="1">
        <v>2018.0</v>
      </c>
      <c r="J5994" s="1" t="s">
        <v>8507</v>
      </c>
      <c r="K5994" s="1" t="s">
        <v>803</v>
      </c>
      <c r="L5994" s="1" t="s">
        <v>22195</v>
      </c>
      <c r="M5994" s="1" t="s">
        <v>31319</v>
      </c>
    </row>
    <row r="5995">
      <c r="A5995" s="1" t="s">
        <v>31320</v>
      </c>
      <c r="B5995" s="1" t="s">
        <v>6</v>
      </c>
      <c r="C5995" s="1" t="s">
        <v>6693</v>
      </c>
      <c r="D5995" s="1"/>
      <c r="E5995" s="1" t="s">
        <v>31321</v>
      </c>
      <c r="F5995" s="1" t="s">
        <v>31322</v>
      </c>
      <c r="G5995" s="1" t="s">
        <v>31323</v>
      </c>
      <c r="H5995" s="1" t="s">
        <v>12264</v>
      </c>
      <c r="I5995" s="1">
        <v>2012.0</v>
      </c>
      <c r="J5995" s="1" t="s">
        <v>8493</v>
      </c>
      <c r="K5995" s="1" t="s">
        <v>595</v>
      </c>
      <c r="L5995" s="1" t="s">
        <v>8501</v>
      </c>
      <c r="M5995" s="1" t="s">
        <v>31324</v>
      </c>
    </row>
    <row r="5996">
      <c r="A5996" s="1" t="s">
        <v>31325</v>
      </c>
      <c r="B5996" s="1" t="s">
        <v>6</v>
      </c>
      <c r="C5996" s="1" t="s">
        <v>381</v>
      </c>
      <c r="D5996" s="1"/>
      <c r="E5996" s="1" t="s">
        <v>10429</v>
      </c>
      <c r="F5996" s="1" t="s">
        <v>31326</v>
      </c>
      <c r="G5996" s="1" t="s">
        <v>8513</v>
      </c>
      <c r="H5996" s="1" t="s">
        <v>10212</v>
      </c>
      <c r="I5996" s="1">
        <v>1976.0</v>
      </c>
      <c r="J5996" s="1" t="s">
        <v>8507</v>
      </c>
      <c r="K5996" s="1" t="s">
        <v>640</v>
      </c>
      <c r="L5996" s="1" t="s">
        <v>31327</v>
      </c>
      <c r="M5996" s="1" t="s">
        <v>31328</v>
      </c>
    </row>
    <row r="5997">
      <c r="A5997" s="1" t="s">
        <v>31329</v>
      </c>
      <c r="B5997" s="1" t="s">
        <v>7</v>
      </c>
      <c r="C5997" s="1" t="s">
        <v>6694</v>
      </c>
      <c r="F5997" s="1" t="s">
        <v>31330</v>
      </c>
      <c r="G5997" s="1" t="s">
        <v>8534</v>
      </c>
      <c r="H5997" s="1" t="s">
        <v>19619</v>
      </c>
      <c r="I5997" s="1">
        <v>2018.0</v>
      </c>
      <c r="J5997" s="1" t="s">
        <v>8493</v>
      </c>
      <c r="K5997" s="1" t="s">
        <v>536</v>
      </c>
      <c r="L5997" s="1" t="s">
        <v>8595</v>
      </c>
      <c r="M5997" s="1" t="s">
        <v>31331</v>
      </c>
    </row>
    <row r="5998">
      <c r="A5998" s="1" t="s">
        <v>31332</v>
      </c>
      <c r="B5998" s="1" t="s">
        <v>6</v>
      </c>
      <c r="C5998" s="1" t="s">
        <v>6695</v>
      </c>
      <c r="D5998" s="1"/>
      <c r="E5998" s="1" t="s">
        <v>11246</v>
      </c>
      <c r="F5998" s="1" t="s">
        <v>24761</v>
      </c>
      <c r="H5998" s="1" t="s">
        <v>12656</v>
      </c>
      <c r="I5998" s="1">
        <v>2018.0</v>
      </c>
      <c r="J5998" s="1" t="s">
        <v>8613</v>
      </c>
      <c r="K5998" s="1" t="s">
        <v>591</v>
      </c>
      <c r="L5998" s="1" t="s">
        <v>11955</v>
      </c>
      <c r="M5998" s="1" t="s">
        <v>31333</v>
      </c>
    </row>
    <row r="5999">
      <c r="A5999" s="1" t="s">
        <v>31334</v>
      </c>
      <c r="B5999" s="1" t="s">
        <v>6</v>
      </c>
      <c r="C5999" s="1" t="s">
        <v>6696</v>
      </c>
      <c r="D5999" s="1"/>
      <c r="E5999" s="1" t="s">
        <v>11124</v>
      </c>
      <c r="F5999" s="1" t="s">
        <v>31335</v>
      </c>
      <c r="G5999" s="1" t="s">
        <v>8513</v>
      </c>
      <c r="H5999" s="1" t="s">
        <v>10646</v>
      </c>
      <c r="I5999" s="1">
        <v>2020.0</v>
      </c>
      <c r="J5999" s="1" t="s">
        <v>8493</v>
      </c>
      <c r="K5999" s="1" t="s">
        <v>1122</v>
      </c>
      <c r="L5999" s="1" t="s">
        <v>9641</v>
      </c>
      <c r="M5999" s="1" t="s">
        <v>31336</v>
      </c>
    </row>
    <row r="6000">
      <c r="A6000" s="1" t="s">
        <v>31337</v>
      </c>
      <c r="B6000" s="1" t="s">
        <v>7</v>
      </c>
      <c r="C6000" s="1" t="s">
        <v>6697</v>
      </c>
      <c r="F6000" s="1" t="s">
        <v>31338</v>
      </c>
      <c r="G6000" s="1" t="s">
        <v>8655</v>
      </c>
      <c r="H6000" s="1" t="s">
        <v>10431</v>
      </c>
      <c r="I6000" s="1">
        <v>2014.0</v>
      </c>
      <c r="J6000" s="1" t="s">
        <v>8807</v>
      </c>
      <c r="K6000" s="1" t="s">
        <v>571</v>
      </c>
      <c r="L6000" s="1" t="s">
        <v>14759</v>
      </c>
      <c r="M6000" s="1" t="s">
        <v>31339</v>
      </c>
    </row>
    <row r="6001">
      <c r="A6001" s="1" t="s">
        <v>31340</v>
      </c>
      <c r="B6001" s="1" t="s">
        <v>6</v>
      </c>
      <c r="C6001" s="1" t="s">
        <v>6698</v>
      </c>
      <c r="D6001" s="1"/>
      <c r="E6001" s="1" t="s">
        <v>31341</v>
      </c>
      <c r="F6001" s="1" t="s">
        <v>31342</v>
      </c>
      <c r="G6001" s="1" t="s">
        <v>8513</v>
      </c>
      <c r="H6001" s="1" t="s">
        <v>10431</v>
      </c>
      <c r="I6001" s="1">
        <v>2016.0</v>
      </c>
      <c r="J6001" s="1" t="s">
        <v>9076</v>
      </c>
      <c r="K6001" s="1" t="s">
        <v>1164</v>
      </c>
      <c r="L6001" s="1" t="s">
        <v>9272</v>
      </c>
      <c r="M6001" s="1" t="s">
        <v>31343</v>
      </c>
    </row>
    <row r="6002">
      <c r="A6002" s="1" t="s">
        <v>31344</v>
      </c>
      <c r="B6002" s="1" t="s">
        <v>6</v>
      </c>
      <c r="C6002" s="1" t="s">
        <v>6699</v>
      </c>
      <c r="D6002" s="1"/>
      <c r="E6002" s="1" t="s">
        <v>24527</v>
      </c>
      <c r="F6002" s="1" t="s">
        <v>31345</v>
      </c>
      <c r="G6002" s="1" t="s">
        <v>8545</v>
      </c>
      <c r="H6002" s="1" t="s">
        <v>12786</v>
      </c>
      <c r="I6002" s="1">
        <v>2016.0</v>
      </c>
      <c r="J6002" s="1" t="s">
        <v>8547</v>
      </c>
      <c r="K6002" s="1" t="s">
        <v>565</v>
      </c>
      <c r="L6002" s="1" t="s">
        <v>8590</v>
      </c>
      <c r="M6002" s="1" t="s">
        <v>31346</v>
      </c>
    </row>
    <row r="6003">
      <c r="A6003" s="1" t="s">
        <v>31347</v>
      </c>
      <c r="B6003" s="1" t="s">
        <v>6</v>
      </c>
      <c r="C6003" s="1" t="s">
        <v>6700</v>
      </c>
      <c r="D6003" s="1"/>
      <c r="E6003" s="1" t="s">
        <v>31348</v>
      </c>
      <c r="G6003" s="1" t="s">
        <v>8513</v>
      </c>
      <c r="H6003" s="1" t="s">
        <v>15420</v>
      </c>
      <c r="I6003" s="1">
        <v>2017.0</v>
      </c>
      <c r="J6003" s="1" t="s">
        <v>8547</v>
      </c>
      <c r="K6003" s="1" t="s">
        <v>595</v>
      </c>
      <c r="L6003" s="1" t="s">
        <v>8646</v>
      </c>
      <c r="M6003" s="1" t="s">
        <v>31349</v>
      </c>
    </row>
    <row r="6004">
      <c r="A6004" s="1" t="s">
        <v>31350</v>
      </c>
      <c r="B6004" s="1" t="s">
        <v>6</v>
      </c>
      <c r="C6004" s="1" t="s">
        <v>6701</v>
      </c>
      <c r="D6004" s="1"/>
      <c r="E6004" s="1" t="s">
        <v>31351</v>
      </c>
      <c r="G6004" s="1" t="s">
        <v>8513</v>
      </c>
      <c r="H6004" s="1" t="s">
        <v>30457</v>
      </c>
      <c r="I6004" s="1">
        <v>2016.0</v>
      </c>
      <c r="J6004" s="1" t="s">
        <v>8493</v>
      </c>
      <c r="K6004" s="1" t="s">
        <v>552</v>
      </c>
      <c r="L6004" s="1" t="s">
        <v>8702</v>
      </c>
      <c r="M6004" s="1" t="s">
        <v>31352</v>
      </c>
    </row>
    <row r="6005">
      <c r="A6005" s="1" t="s">
        <v>31353</v>
      </c>
      <c r="B6005" s="1" t="s">
        <v>7</v>
      </c>
      <c r="C6005" s="1" t="s">
        <v>6702</v>
      </c>
      <c r="F6005" s="1" t="s">
        <v>31354</v>
      </c>
      <c r="G6005" s="1" t="s">
        <v>8513</v>
      </c>
      <c r="H6005" s="1" t="s">
        <v>31355</v>
      </c>
      <c r="I6005" s="1">
        <v>2020.0</v>
      </c>
      <c r="J6005" s="1" t="s">
        <v>8613</v>
      </c>
      <c r="K6005" s="1" t="s">
        <v>628</v>
      </c>
      <c r="L6005" s="1" t="s">
        <v>10380</v>
      </c>
      <c r="M6005" s="1" t="s">
        <v>31356</v>
      </c>
    </row>
    <row r="6006">
      <c r="A6006" s="1" t="s">
        <v>31357</v>
      </c>
      <c r="B6006" s="1" t="s">
        <v>6</v>
      </c>
      <c r="C6006" s="1" t="s">
        <v>6703</v>
      </c>
      <c r="D6006" s="1"/>
      <c r="E6006" s="1" t="s">
        <v>13452</v>
      </c>
      <c r="F6006" s="1" t="s">
        <v>31358</v>
      </c>
      <c r="G6006" s="1" t="s">
        <v>8513</v>
      </c>
      <c r="H6006" s="1" t="s">
        <v>9609</v>
      </c>
      <c r="I6006" s="1">
        <v>2003.0</v>
      </c>
      <c r="J6006" s="1" t="s">
        <v>8507</v>
      </c>
      <c r="K6006" s="1" t="s">
        <v>671</v>
      </c>
      <c r="L6006" s="1" t="s">
        <v>9174</v>
      </c>
      <c r="M6006" s="1" t="s">
        <v>31359</v>
      </c>
    </row>
    <row r="6007">
      <c r="A6007" s="1" t="s">
        <v>31360</v>
      </c>
      <c r="B6007" s="1" t="s">
        <v>7</v>
      </c>
      <c r="C6007" s="1" t="s">
        <v>6704</v>
      </c>
      <c r="F6007" s="1" t="s">
        <v>31361</v>
      </c>
      <c r="G6007" s="1" t="s">
        <v>8638</v>
      </c>
      <c r="H6007" s="1" t="s">
        <v>11356</v>
      </c>
      <c r="I6007" s="1">
        <v>2019.0</v>
      </c>
      <c r="J6007" s="1" t="s">
        <v>8613</v>
      </c>
      <c r="K6007" s="1" t="s">
        <v>536</v>
      </c>
      <c r="L6007" s="1" t="s">
        <v>19599</v>
      </c>
      <c r="M6007" s="1" t="s">
        <v>31362</v>
      </c>
    </row>
    <row r="6008">
      <c r="A6008" s="1" t="s">
        <v>31363</v>
      </c>
      <c r="B6008" s="1" t="s">
        <v>6</v>
      </c>
      <c r="C6008" s="1" t="s">
        <v>6705</v>
      </c>
      <c r="D6008" s="1"/>
      <c r="E6008" s="1" t="s">
        <v>31364</v>
      </c>
      <c r="F6008" s="1" t="s">
        <v>31365</v>
      </c>
      <c r="G6008" s="1" t="s">
        <v>8575</v>
      </c>
      <c r="H6008" s="1" t="s">
        <v>9361</v>
      </c>
      <c r="I6008" s="1">
        <v>2019.0</v>
      </c>
      <c r="J6008" s="1" t="s">
        <v>8547</v>
      </c>
      <c r="K6008" s="1" t="s">
        <v>546</v>
      </c>
      <c r="L6008" s="1" t="s">
        <v>14043</v>
      </c>
      <c r="M6008" s="1" t="s">
        <v>31366</v>
      </c>
    </row>
    <row r="6009">
      <c r="A6009" s="1" t="s">
        <v>31367</v>
      </c>
      <c r="B6009" s="1" t="s">
        <v>6</v>
      </c>
      <c r="C6009" s="1" t="s">
        <v>6706</v>
      </c>
      <c r="D6009" s="1"/>
      <c r="E6009" s="1" t="s">
        <v>31368</v>
      </c>
      <c r="F6009" s="1" t="s">
        <v>31369</v>
      </c>
      <c r="G6009" s="1" t="s">
        <v>9213</v>
      </c>
      <c r="H6009" s="1" t="s">
        <v>24381</v>
      </c>
      <c r="I6009" s="1">
        <v>2018.0</v>
      </c>
      <c r="J6009" s="1" t="s">
        <v>8547</v>
      </c>
      <c r="K6009" s="1" t="s">
        <v>1787</v>
      </c>
      <c r="L6009" s="1" t="s">
        <v>8992</v>
      </c>
      <c r="M6009" s="1" t="s">
        <v>31370</v>
      </c>
    </row>
    <row r="6010">
      <c r="A6010" s="1" t="s">
        <v>31371</v>
      </c>
      <c r="B6010" s="1" t="s">
        <v>6</v>
      </c>
      <c r="C6010" s="1" t="s">
        <v>6707</v>
      </c>
      <c r="D6010" s="1"/>
      <c r="E6010" s="1" t="s">
        <v>31372</v>
      </c>
      <c r="F6010" s="1" t="s">
        <v>31373</v>
      </c>
      <c r="G6010" s="1" t="s">
        <v>8545</v>
      </c>
      <c r="H6010" s="1" t="s">
        <v>11321</v>
      </c>
      <c r="I6010" s="1">
        <v>2018.0</v>
      </c>
      <c r="J6010" s="1" t="s">
        <v>8493</v>
      </c>
      <c r="K6010" s="1" t="s">
        <v>540</v>
      </c>
      <c r="L6010" s="1" t="s">
        <v>8620</v>
      </c>
      <c r="M6010" s="1" t="s">
        <v>31374</v>
      </c>
    </row>
    <row r="6011">
      <c r="A6011" s="1" t="s">
        <v>31375</v>
      </c>
      <c r="B6011" s="1" t="s">
        <v>7</v>
      </c>
      <c r="C6011" s="1" t="s">
        <v>6708</v>
      </c>
      <c r="F6011" s="1" t="s">
        <v>31376</v>
      </c>
      <c r="G6011" s="1" t="s">
        <v>8513</v>
      </c>
      <c r="H6011" s="1" t="s">
        <v>12797</v>
      </c>
      <c r="I6011" s="1">
        <v>2011.0</v>
      </c>
      <c r="J6011" s="1" t="s">
        <v>8547</v>
      </c>
      <c r="K6011" s="1" t="s">
        <v>571</v>
      </c>
      <c r="L6011" s="1" t="s">
        <v>8650</v>
      </c>
      <c r="M6011" s="1" t="s">
        <v>31377</v>
      </c>
    </row>
    <row r="6012">
      <c r="A6012" s="1" t="s">
        <v>31378</v>
      </c>
      <c r="B6012" s="1" t="s">
        <v>6</v>
      </c>
      <c r="C6012" s="1" t="s">
        <v>6709</v>
      </c>
      <c r="D6012" s="1"/>
      <c r="E6012" s="1" t="s">
        <v>28122</v>
      </c>
      <c r="F6012" s="1" t="s">
        <v>31379</v>
      </c>
      <c r="G6012" s="1" t="s">
        <v>8545</v>
      </c>
      <c r="H6012" s="1" t="s">
        <v>8965</v>
      </c>
      <c r="I6012" s="1">
        <v>2010.0</v>
      </c>
      <c r="J6012" s="1" t="s">
        <v>8613</v>
      </c>
      <c r="K6012" s="1" t="s">
        <v>720</v>
      </c>
      <c r="L6012" s="1" t="s">
        <v>8590</v>
      </c>
      <c r="M6012" s="1" t="s">
        <v>31380</v>
      </c>
    </row>
    <row r="6013">
      <c r="A6013" s="1" t="s">
        <v>31381</v>
      </c>
      <c r="B6013" s="1" t="s">
        <v>7</v>
      </c>
      <c r="C6013" s="1" t="s">
        <v>6710</v>
      </c>
      <c r="F6013" s="1" t="s">
        <v>31382</v>
      </c>
      <c r="G6013" s="1" t="s">
        <v>8513</v>
      </c>
      <c r="H6013" s="1" t="s">
        <v>8492</v>
      </c>
      <c r="I6013" s="1">
        <v>2020.0</v>
      </c>
      <c r="J6013" s="1" t="s">
        <v>8493</v>
      </c>
      <c r="K6013" s="1" t="s">
        <v>536</v>
      </c>
      <c r="L6013" s="1" t="s">
        <v>12034</v>
      </c>
      <c r="M6013" s="1" t="s">
        <v>31383</v>
      </c>
    </row>
    <row r="6014">
      <c r="A6014" s="1" t="s">
        <v>31384</v>
      </c>
      <c r="B6014" s="1" t="s">
        <v>6</v>
      </c>
      <c r="C6014" s="1" t="s">
        <v>6711</v>
      </c>
      <c r="D6014" s="1"/>
      <c r="E6014" s="1" t="s">
        <v>31385</v>
      </c>
      <c r="F6014" s="1" t="s">
        <v>31386</v>
      </c>
      <c r="G6014" s="1" t="s">
        <v>8513</v>
      </c>
      <c r="H6014" s="1" t="s">
        <v>12333</v>
      </c>
      <c r="I6014" s="1">
        <v>2016.0</v>
      </c>
      <c r="J6014" s="1" t="s">
        <v>8493</v>
      </c>
      <c r="K6014" s="1" t="s">
        <v>550</v>
      </c>
      <c r="L6014" s="1" t="s">
        <v>9610</v>
      </c>
      <c r="M6014" s="1" t="s">
        <v>31387</v>
      </c>
    </row>
    <row r="6015">
      <c r="A6015" s="1" t="s">
        <v>31388</v>
      </c>
      <c r="B6015" s="1" t="s">
        <v>6</v>
      </c>
      <c r="C6015" s="1" t="s">
        <v>6712</v>
      </c>
      <c r="D6015" s="1"/>
      <c r="E6015" s="1" t="s">
        <v>31389</v>
      </c>
      <c r="F6015" s="1" t="s">
        <v>31390</v>
      </c>
      <c r="G6015" s="1" t="s">
        <v>16951</v>
      </c>
      <c r="H6015" s="1" t="s">
        <v>10741</v>
      </c>
      <c r="I6015" s="1">
        <v>2007.0</v>
      </c>
      <c r="J6015" s="1" t="s">
        <v>9260</v>
      </c>
      <c r="K6015" s="1" t="s">
        <v>561</v>
      </c>
      <c r="L6015" s="1" t="s">
        <v>9104</v>
      </c>
      <c r="M6015" s="1" t="s">
        <v>31391</v>
      </c>
    </row>
    <row r="6016">
      <c r="A6016" s="1" t="s">
        <v>31392</v>
      </c>
      <c r="B6016" s="1" t="s">
        <v>6</v>
      </c>
      <c r="C6016" s="1" t="s">
        <v>6713</v>
      </c>
      <c r="D6016" s="1"/>
      <c r="E6016" s="1" t="s">
        <v>31393</v>
      </c>
      <c r="F6016" s="1" t="s">
        <v>31394</v>
      </c>
      <c r="G6016" s="1" t="s">
        <v>31395</v>
      </c>
      <c r="H6016" s="1" t="s">
        <v>8521</v>
      </c>
      <c r="I6016" s="1">
        <v>1991.0</v>
      </c>
      <c r="J6016" s="1" t="s">
        <v>9260</v>
      </c>
      <c r="K6016" s="1" t="s">
        <v>894</v>
      </c>
      <c r="L6016" s="1" t="s">
        <v>9104</v>
      </c>
      <c r="M6016" s="1" t="s">
        <v>31396</v>
      </c>
    </row>
    <row r="6017">
      <c r="A6017" s="1" t="s">
        <v>31397</v>
      </c>
      <c r="B6017" s="1" t="s">
        <v>6</v>
      </c>
      <c r="C6017" s="1" t="s">
        <v>6714</v>
      </c>
      <c r="D6017" s="1"/>
      <c r="E6017" s="1" t="s">
        <v>31398</v>
      </c>
      <c r="F6017" s="1" t="s">
        <v>31399</v>
      </c>
      <c r="H6017" s="1" t="s">
        <v>8521</v>
      </c>
      <c r="I6017" s="1">
        <v>1990.0</v>
      </c>
      <c r="J6017" s="1" t="s">
        <v>9260</v>
      </c>
      <c r="K6017" s="1" t="s">
        <v>645</v>
      </c>
      <c r="L6017" s="1" t="s">
        <v>9054</v>
      </c>
      <c r="M6017" s="1" t="s">
        <v>31400</v>
      </c>
    </row>
    <row r="6018">
      <c r="A6018" s="1" t="s">
        <v>31401</v>
      </c>
      <c r="B6018" s="1" t="s">
        <v>6</v>
      </c>
      <c r="C6018" s="1" t="s">
        <v>6715</v>
      </c>
      <c r="D6018" s="1"/>
      <c r="E6018" s="1" t="s">
        <v>19211</v>
      </c>
      <c r="F6018" s="1" t="s">
        <v>31402</v>
      </c>
      <c r="G6018" s="1" t="s">
        <v>8545</v>
      </c>
      <c r="H6018" s="1" t="s">
        <v>9220</v>
      </c>
      <c r="I6018" s="1">
        <v>2010.0</v>
      </c>
      <c r="J6018" s="1" t="s">
        <v>8613</v>
      </c>
      <c r="K6018" s="1" t="s">
        <v>591</v>
      </c>
      <c r="L6018" s="1" t="s">
        <v>9215</v>
      </c>
      <c r="M6018" s="1" t="s">
        <v>31403</v>
      </c>
    </row>
    <row r="6019">
      <c r="A6019" s="1" t="s">
        <v>31404</v>
      </c>
      <c r="B6019" s="1" t="s">
        <v>6</v>
      </c>
      <c r="C6019" s="1" t="s">
        <v>6716</v>
      </c>
      <c r="D6019" s="1"/>
      <c r="E6019" s="1" t="s">
        <v>31405</v>
      </c>
      <c r="G6019" s="1" t="s">
        <v>8611</v>
      </c>
      <c r="H6019" s="1" t="s">
        <v>8771</v>
      </c>
      <c r="I6019" s="1">
        <v>2019.0</v>
      </c>
      <c r="J6019" s="1" t="s">
        <v>8493</v>
      </c>
      <c r="K6019" s="1" t="s">
        <v>694</v>
      </c>
      <c r="L6019" s="1" t="s">
        <v>8646</v>
      </c>
      <c r="M6019" s="1" t="s">
        <v>31406</v>
      </c>
    </row>
    <row r="6020">
      <c r="A6020" s="1" t="s">
        <v>31407</v>
      </c>
      <c r="B6020" s="1" t="s">
        <v>6</v>
      </c>
      <c r="C6020" s="1" t="s">
        <v>6717</v>
      </c>
      <c r="D6020" s="1"/>
      <c r="E6020" s="1" t="s">
        <v>31408</v>
      </c>
      <c r="G6020" s="1" t="s">
        <v>31409</v>
      </c>
      <c r="H6020" s="1" t="s">
        <v>8701</v>
      </c>
      <c r="I6020" s="1">
        <v>2016.0</v>
      </c>
      <c r="J6020" s="1" t="s">
        <v>9076</v>
      </c>
      <c r="K6020" s="1" t="s">
        <v>1579</v>
      </c>
      <c r="L6020" s="1" t="s">
        <v>9272</v>
      </c>
      <c r="M6020" s="1" t="s">
        <v>31410</v>
      </c>
    </row>
    <row r="6021">
      <c r="A6021" s="1" t="s">
        <v>31411</v>
      </c>
      <c r="B6021" s="1" t="s">
        <v>6</v>
      </c>
      <c r="C6021" s="1" t="s">
        <v>6718</v>
      </c>
      <c r="D6021" s="1"/>
      <c r="E6021" s="1" t="s">
        <v>31412</v>
      </c>
      <c r="F6021" s="1" t="s">
        <v>31413</v>
      </c>
      <c r="G6021" s="1" t="s">
        <v>10640</v>
      </c>
      <c r="H6021" s="1" t="s">
        <v>21005</v>
      </c>
      <c r="I6021" s="1">
        <v>2017.0</v>
      </c>
      <c r="J6021" s="1" t="s">
        <v>8493</v>
      </c>
      <c r="K6021" s="1" t="s">
        <v>530</v>
      </c>
      <c r="L6021" s="1" t="s">
        <v>8913</v>
      </c>
      <c r="M6021" s="1" t="s">
        <v>31414</v>
      </c>
    </row>
    <row r="6022">
      <c r="A6022" s="1" t="s">
        <v>31415</v>
      </c>
      <c r="B6022" s="1" t="s">
        <v>6</v>
      </c>
      <c r="C6022" s="1" t="s">
        <v>6719</v>
      </c>
      <c r="D6022" s="1"/>
      <c r="E6022" s="1" t="s">
        <v>31416</v>
      </c>
      <c r="F6022" s="1" t="s">
        <v>31417</v>
      </c>
      <c r="G6022" s="1" t="s">
        <v>31418</v>
      </c>
      <c r="H6022" s="1" t="s">
        <v>9424</v>
      </c>
      <c r="I6022" s="1">
        <v>2017.0</v>
      </c>
      <c r="J6022" s="1" t="s">
        <v>8493</v>
      </c>
      <c r="K6022" s="1" t="s">
        <v>805</v>
      </c>
      <c r="L6022" s="1" t="s">
        <v>8501</v>
      </c>
      <c r="M6022" s="1" t="s">
        <v>31419</v>
      </c>
    </row>
    <row r="6023">
      <c r="A6023" s="1" t="s">
        <v>31420</v>
      </c>
      <c r="B6023" s="1" t="s">
        <v>6</v>
      </c>
      <c r="C6023" s="1" t="s">
        <v>6720</v>
      </c>
      <c r="D6023" s="1"/>
      <c r="E6023" s="1" t="s">
        <v>31421</v>
      </c>
      <c r="F6023" s="1" t="s">
        <v>31422</v>
      </c>
      <c r="G6023" s="1" t="s">
        <v>9478</v>
      </c>
      <c r="H6023" s="1" t="s">
        <v>27247</v>
      </c>
      <c r="I6023" s="1">
        <v>2015.0</v>
      </c>
      <c r="J6023" s="1" t="s">
        <v>8493</v>
      </c>
      <c r="K6023" s="1" t="s">
        <v>582</v>
      </c>
      <c r="L6023" s="1" t="s">
        <v>8620</v>
      </c>
      <c r="M6023" s="1" t="s">
        <v>31423</v>
      </c>
    </row>
    <row r="6024">
      <c r="A6024" s="1" t="s">
        <v>31424</v>
      </c>
      <c r="B6024" s="1" t="s">
        <v>6</v>
      </c>
      <c r="C6024" s="1" t="s">
        <v>6721</v>
      </c>
      <c r="D6024" s="1"/>
      <c r="E6024" s="1" t="s">
        <v>31425</v>
      </c>
      <c r="F6024" s="1" t="s">
        <v>31426</v>
      </c>
      <c r="G6024" s="1" t="s">
        <v>8545</v>
      </c>
      <c r="H6024" s="1" t="s">
        <v>9220</v>
      </c>
      <c r="I6024" s="1">
        <v>2012.0</v>
      </c>
      <c r="J6024" s="1" t="s">
        <v>8547</v>
      </c>
      <c r="K6024" s="1" t="s">
        <v>886</v>
      </c>
      <c r="L6024" s="1" t="s">
        <v>8772</v>
      </c>
      <c r="M6024" s="1" t="s">
        <v>31427</v>
      </c>
    </row>
    <row r="6025">
      <c r="A6025" s="1" t="s">
        <v>31428</v>
      </c>
      <c r="B6025" s="1" t="s">
        <v>7</v>
      </c>
      <c r="C6025" s="1" t="s">
        <v>6722</v>
      </c>
      <c r="F6025" s="1" t="s">
        <v>31429</v>
      </c>
      <c r="G6025" s="1" t="s">
        <v>8499</v>
      </c>
      <c r="H6025" s="1" t="s">
        <v>12007</v>
      </c>
      <c r="I6025" s="1">
        <v>2010.0</v>
      </c>
      <c r="J6025" s="1" t="s">
        <v>8613</v>
      </c>
      <c r="K6025" s="1" t="s">
        <v>536</v>
      </c>
      <c r="L6025" s="1" t="s">
        <v>9098</v>
      </c>
      <c r="M6025" s="1" t="s">
        <v>31430</v>
      </c>
    </row>
    <row r="6026">
      <c r="A6026" s="1" t="s">
        <v>31431</v>
      </c>
      <c r="B6026" s="1" t="s">
        <v>6</v>
      </c>
      <c r="C6026" s="1" t="s">
        <v>6723</v>
      </c>
      <c r="D6026" s="1"/>
      <c r="E6026" s="1" t="s">
        <v>31432</v>
      </c>
      <c r="F6026" s="1" t="s">
        <v>31433</v>
      </c>
      <c r="G6026" s="1" t="s">
        <v>8513</v>
      </c>
      <c r="H6026" s="1" t="s">
        <v>13640</v>
      </c>
      <c r="I6026" s="1">
        <v>2016.0</v>
      </c>
      <c r="J6026" s="1" t="s">
        <v>8507</v>
      </c>
      <c r="K6026" s="1" t="s">
        <v>528</v>
      </c>
      <c r="L6026" s="1" t="s">
        <v>8559</v>
      </c>
      <c r="M6026" s="1" t="s">
        <v>31434</v>
      </c>
    </row>
    <row r="6027">
      <c r="A6027" s="1" t="s">
        <v>31435</v>
      </c>
      <c r="B6027" s="1" t="s">
        <v>6</v>
      </c>
      <c r="C6027" s="1" t="s">
        <v>6724</v>
      </c>
      <c r="D6027" s="1"/>
      <c r="E6027" s="1" t="s">
        <v>20173</v>
      </c>
      <c r="F6027" s="1" t="s">
        <v>31436</v>
      </c>
      <c r="G6027" s="1" t="s">
        <v>31437</v>
      </c>
      <c r="H6027" s="1" t="s">
        <v>8521</v>
      </c>
      <c r="I6027" s="1">
        <v>2003.0</v>
      </c>
      <c r="J6027" s="1" t="s">
        <v>8507</v>
      </c>
      <c r="K6027" s="1" t="s">
        <v>610</v>
      </c>
      <c r="L6027" s="1" t="s">
        <v>8750</v>
      </c>
      <c r="M6027" s="1" t="s">
        <v>31438</v>
      </c>
    </row>
    <row r="6028">
      <c r="A6028" s="1" t="s">
        <v>31439</v>
      </c>
      <c r="B6028" s="1" t="s">
        <v>6</v>
      </c>
      <c r="C6028" s="1" t="s">
        <v>6725</v>
      </c>
      <c r="D6028" s="1"/>
      <c r="E6028" s="1" t="s">
        <v>9009</v>
      </c>
      <c r="F6028" s="1" t="s">
        <v>31440</v>
      </c>
      <c r="G6028" s="1" t="s">
        <v>31441</v>
      </c>
      <c r="H6028" s="1" t="s">
        <v>8521</v>
      </c>
      <c r="I6028" s="1">
        <v>2009.0</v>
      </c>
      <c r="J6028" s="1" t="s">
        <v>8515</v>
      </c>
      <c r="K6028" s="1" t="s">
        <v>879</v>
      </c>
      <c r="L6028" s="1" t="s">
        <v>8750</v>
      </c>
      <c r="M6028" s="1" t="s">
        <v>31442</v>
      </c>
    </row>
    <row r="6029">
      <c r="A6029" s="1" t="s">
        <v>31443</v>
      </c>
      <c r="B6029" s="1" t="s">
        <v>6</v>
      </c>
      <c r="C6029" s="1" t="s">
        <v>6726</v>
      </c>
      <c r="D6029" s="1"/>
      <c r="E6029" s="1" t="s">
        <v>31444</v>
      </c>
      <c r="F6029" s="1" t="s">
        <v>31445</v>
      </c>
      <c r="G6029" s="1" t="s">
        <v>8777</v>
      </c>
      <c r="H6029" s="1" t="s">
        <v>24072</v>
      </c>
      <c r="I6029" s="1">
        <v>2015.0</v>
      </c>
      <c r="J6029" s="1" t="s">
        <v>8613</v>
      </c>
      <c r="K6029" s="1" t="s">
        <v>803</v>
      </c>
      <c r="L6029" s="1" t="s">
        <v>8663</v>
      </c>
      <c r="M6029" s="1" t="s">
        <v>31446</v>
      </c>
    </row>
    <row r="6030">
      <c r="A6030" s="1" t="s">
        <v>31447</v>
      </c>
      <c r="B6030" s="1" t="s">
        <v>7</v>
      </c>
      <c r="C6030" s="1" t="s">
        <v>6727</v>
      </c>
      <c r="F6030" s="1" t="s">
        <v>31448</v>
      </c>
      <c r="G6030" s="1" t="s">
        <v>10246</v>
      </c>
      <c r="H6030" s="1" t="s">
        <v>15685</v>
      </c>
      <c r="I6030" s="1">
        <v>2017.0</v>
      </c>
      <c r="J6030" s="1" t="s">
        <v>8547</v>
      </c>
      <c r="K6030" s="1" t="s">
        <v>526</v>
      </c>
      <c r="L6030" s="1" t="s">
        <v>9631</v>
      </c>
      <c r="M6030" s="1" t="s">
        <v>31449</v>
      </c>
    </row>
    <row r="6031">
      <c r="A6031" s="1" t="s">
        <v>31450</v>
      </c>
      <c r="B6031" s="1" t="s">
        <v>7</v>
      </c>
      <c r="C6031" s="1" t="s">
        <v>6728</v>
      </c>
      <c r="F6031" s="1" t="s">
        <v>31451</v>
      </c>
      <c r="G6031" s="1" t="s">
        <v>8638</v>
      </c>
      <c r="H6031" s="1" t="s">
        <v>15200</v>
      </c>
      <c r="I6031" s="1">
        <v>2016.0</v>
      </c>
      <c r="J6031" s="1" t="s">
        <v>8547</v>
      </c>
      <c r="K6031" s="1" t="s">
        <v>571</v>
      </c>
      <c r="L6031" s="1" t="s">
        <v>9631</v>
      </c>
      <c r="M6031" s="1" t="s">
        <v>31452</v>
      </c>
    </row>
    <row r="6032">
      <c r="A6032" s="1" t="s">
        <v>31453</v>
      </c>
      <c r="B6032" s="1" t="s">
        <v>7</v>
      </c>
      <c r="C6032" s="1" t="s">
        <v>6729</v>
      </c>
      <c r="F6032" s="1" t="s">
        <v>31454</v>
      </c>
      <c r="G6032" s="1" t="s">
        <v>8638</v>
      </c>
      <c r="H6032" s="1" t="s">
        <v>9549</v>
      </c>
      <c r="I6032" s="1">
        <v>2018.0</v>
      </c>
      <c r="J6032" s="1" t="s">
        <v>8547</v>
      </c>
      <c r="K6032" s="1" t="s">
        <v>1694</v>
      </c>
      <c r="L6032" s="1" t="s">
        <v>9631</v>
      </c>
      <c r="M6032" s="1" t="s">
        <v>31455</v>
      </c>
    </row>
    <row r="6033">
      <c r="A6033" s="1" t="s">
        <v>31456</v>
      </c>
      <c r="B6033" s="1" t="s">
        <v>7</v>
      </c>
      <c r="C6033" s="1" t="s">
        <v>6730</v>
      </c>
      <c r="F6033" s="1" t="s">
        <v>31454</v>
      </c>
      <c r="G6033" s="1" t="s">
        <v>8638</v>
      </c>
      <c r="H6033" s="1" t="s">
        <v>18201</v>
      </c>
      <c r="I6033" s="1">
        <v>2019.0</v>
      </c>
      <c r="J6033" s="1" t="s">
        <v>8493</v>
      </c>
      <c r="K6033" s="1" t="s">
        <v>571</v>
      </c>
      <c r="L6033" s="1" t="s">
        <v>9631</v>
      </c>
      <c r="M6033" s="1" t="s">
        <v>31457</v>
      </c>
    </row>
    <row r="6034">
      <c r="A6034" s="1" t="s">
        <v>31458</v>
      </c>
      <c r="B6034" s="1" t="s">
        <v>6</v>
      </c>
      <c r="C6034" s="1" t="s">
        <v>6731</v>
      </c>
      <c r="D6034" s="1"/>
      <c r="E6034" s="1" t="s">
        <v>31459</v>
      </c>
      <c r="F6034" s="1" t="s">
        <v>31460</v>
      </c>
      <c r="G6034" s="1" t="s">
        <v>8513</v>
      </c>
      <c r="H6034" s="1" t="s">
        <v>8619</v>
      </c>
      <c r="I6034" s="1">
        <v>2017.0</v>
      </c>
      <c r="J6034" s="1" t="s">
        <v>8493</v>
      </c>
      <c r="K6034" s="1" t="s">
        <v>573</v>
      </c>
      <c r="L6034" s="1" t="s">
        <v>8842</v>
      </c>
      <c r="M6034" s="1" t="s">
        <v>31461</v>
      </c>
    </row>
    <row r="6035">
      <c r="A6035" s="1" t="s">
        <v>31462</v>
      </c>
      <c r="B6035" s="1" t="s">
        <v>7</v>
      </c>
      <c r="C6035" s="1" t="s">
        <v>6732</v>
      </c>
      <c r="G6035" s="1" t="s">
        <v>19352</v>
      </c>
      <c r="H6035" s="1" t="s">
        <v>12188</v>
      </c>
      <c r="I6035" s="1">
        <v>2018.0</v>
      </c>
      <c r="J6035" s="1" t="s">
        <v>8493</v>
      </c>
      <c r="K6035" s="1" t="s">
        <v>536</v>
      </c>
      <c r="L6035" s="1" t="s">
        <v>8570</v>
      </c>
      <c r="M6035" s="1" t="s">
        <v>31463</v>
      </c>
    </row>
    <row r="6036">
      <c r="A6036" s="1" t="s">
        <v>31464</v>
      </c>
      <c r="B6036" s="1" t="s">
        <v>6</v>
      </c>
      <c r="C6036" s="1" t="s">
        <v>6733</v>
      </c>
      <c r="D6036" s="1"/>
      <c r="E6036" s="1" t="s">
        <v>31465</v>
      </c>
      <c r="F6036" s="1" t="s">
        <v>31466</v>
      </c>
      <c r="G6036" s="1" t="s">
        <v>8545</v>
      </c>
      <c r="H6036" s="1" t="s">
        <v>9646</v>
      </c>
      <c r="I6036" s="1">
        <v>2016.0</v>
      </c>
      <c r="J6036" s="1" t="s">
        <v>8613</v>
      </c>
      <c r="K6036" s="1" t="s">
        <v>876</v>
      </c>
      <c r="L6036" s="1" t="s">
        <v>8772</v>
      </c>
      <c r="M6036" s="1" t="s">
        <v>31467</v>
      </c>
    </row>
    <row r="6037">
      <c r="A6037" s="1" t="s">
        <v>31468</v>
      </c>
      <c r="B6037" s="1" t="s">
        <v>6</v>
      </c>
      <c r="C6037" s="1" t="s">
        <v>6734</v>
      </c>
      <c r="D6037" s="1"/>
      <c r="E6037" s="1" t="s">
        <v>12510</v>
      </c>
      <c r="F6037" s="1" t="s">
        <v>31469</v>
      </c>
      <c r="G6037" s="1" t="s">
        <v>15878</v>
      </c>
      <c r="H6037" s="1" t="s">
        <v>9708</v>
      </c>
      <c r="I6037" s="1">
        <v>2012.0</v>
      </c>
      <c r="J6037" s="1" t="s">
        <v>8493</v>
      </c>
      <c r="K6037" s="1" t="s">
        <v>671</v>
      </c>
      <c r="L6037" s="1" t="s">
        <v>11989</v>
      </c>
      <c r="M6037" s="1" t="s">
        <v>31470</v>
      </c>
    </row>
    <row r="6038">
      <c r="A6038" s="1" t="s">
        <v>31471</v>
      </c>
      <c r="B6038" s="1" t="s">
        <v>7</v>
      </c>
      <c r="C6038" s="1" t="s">
        <v>6735</v>
      </c>
      <c r="D6038" s="1"/>
      <c r="E6038" s="1" t="s">
        <v>31472</v>
      </c>
      <c r="F6038" s="1" t="s">
        <v>31473</v>
      </c>
      <c r="G6038" s="1" t="s">
        <v>8545</v>
      </c>
      <c r="H6038" s="1" t="s">
        <v>13571</v>
      </c>
      <c r="I6038" s="1">
        <v>2015.0</v>
      </c>
      <c r="J6038" s="1" t="s">
        <v>9076</v>
      </c>
      <c r="K6038" s="1" t="s">
        <v>536</v>
      </c>
      <c r="L6038" s="1" t="s">
        <v>10380</v>
      </c>
      <c r="M6038" s="1" t="s">
        <v>31474</v>
      </c>
    </row>
    <row r="6039">
      <c r="A6039" s="1" t="s">
        <v>31475</v>
      </c>
      <c r="B6039" s="1" t="s">
        <v>6</v>
      </c>
      <c r="C6039" s="1" t="s">
        <v>6736</v>
      </c>
      <c r="D6039" s="1"/>
      <c r="E6039" s="1" t="s">
        <v>31476</v>
      </c>
      <c r="F6039" s="1" t="s">
        <v>31477</v>
      </c>
      <c r="G6039" s="1" t="s">
        <v>8545</v>
      </c>
      <c r="H6039" s="1" t="s">
        <v>8980</v>
      </c>
      <c r="I6039" s="1">
        <v>2012.0</v>
      </c>
      <c r="J6039" s="1" t="s">
        <v>8547</v>
      </c>
      <c r="K6039" s="1" t="s">
        <v>836</v>
      </c>
      <c r="L6039" s="1" t="s">
        <v>11989</v>
      </c>
      <c r="M6039" s="1" t="s">
        <v>31478</v>
      </c>
    </row>
    <row r="6040">
      <c r="A6040" s="1" t="s">
        <v>31479</v>
      </c>
      <c r="B6040" s="1" t="s">
        <v>7</v>
      </c>
      <c r="C6040" s="1" t="s">
        <v>6737</v>
      </c>
      <c r="G6040" s="1" t="s">
        <v>8545</v>
      </c>
      <c r="H6040" s="1" t="s">
        <v>30389</v>
      </c>
      <c r="I6040" s="1">
        <v>2019.0</v>
      </c>
      <c r="J6040" s="1" t="s">
        <v>8493</v>
      </c>
      <c r="K6040" s="1" t="s">
        <v>536</v>
      </c>
      <c r="L6040" s="1" t="s">
        <v>9199</v>
      </c>
      <c r="M6040" s="1" t="s">
        <v>31480</v>
      </c>
    </row>
    <row r="6041">
      <c r="A6041" s="1" t="s">
        <v>31481</v>
      </c>
      <c r="B6041" s="1" t="s">
        <v>6</v>
      </c>
      <c r="C6041" s="1" t="s">
        <v>6738</v>
      </c>
      <c r="D6041" s="1"/>
      <c r="E6041" s="1" t="s">
        <v>31482</v>
      </c>
      <c r="F6041" s="1" t="s">
        <v>31483</v>
      </c>
      <c r="G6041" s="1" t="s">
        <v>8545</v>
      </c>
      <c r="H6041" s="1" t="s">
        <v>10510</v>
      </c>
      <c r="I6041" s="1">
        <v>2019.0</v>
      </c>
      <c r="J6041" s="1" t="s">
        <v>8547</v>
      </c>
      <c r="K6041" s="1" t="s">
        <v>662</v>
      </c>
      <c r="L6041" s="1" t="s">
        <v>8501</v>
      </c>
      <c r="M6041" s="1" t="s">
        <v>31480</v>
      </c>
    </row>
    <row r="6042">
      <c r="A6042" s="1" t="s">
        <v>31484</v>
      </c>
      <c r="B6042" s="1" t="s">
        <v>6</v>
      </c>
      <c r="C6042" s="1" t="s">
        <v>6739</v>
      </c>
      <c r="D6042" s="1"/>
      <c r="E6042" s="1" t="s">
        <v>31482</v>
      </c>
      <c r="F6042" s="1" t="s">
        <v>31483</v>
      </c>
      <c r="H6042" s="1" t="s">
        <v>8685</v>
      </c>
      <c r="I6042" s="1">
        <v>2019.0</v>
      </c>
      <c r="J6042" s="1" t="s">
        <v>8547</v>
      </c>
      <c r="K6042" s="1" t="s">
        <v>662</v>
      </c>
      <c r="L6042" s="1" t="s">
        <v>8501</v>
      </c>
      <c r="M6042" s="1" t="s">
        <v>31485</v>
      </c>
    </row>
    <row r="6043">
      <c r="A6043" s="1" t="s">
        <v>31486</v>
      </c>
      <c r="B6043" s="1" t="s">
        <v>6</v>
      </c>
      <c r="C6043" s="1" t="s">
        <v>6740</v>
      </c>
      <c r="D6043" s="1"/>
      <c r="E6043" s="1" t="s">
        <v>31487</v>
      </c>
      <c r="F6043" s="1" t="s">
        <v>31488</v>
      </c>
      <c r="G6043" s="1" t="s">
        <v>8545</v>
      </c>
      <c r="H6043" s="1" t="s">
        <v>31355</v>
      </c>
      <c r="I6043" s="1">
        <v>2019.0</v>
      </c>
      <c r="J6043" s="1" t="s">
        <v>8547</v>
      </c>
      <c r="K6043" s="1" t="s">
        <v>722</v>
      </c>
      <c r="L6043" s="1" t="s">
        <v>9084</v>
      </c>
      <c r="M6043" s="1" t="s">
        <v>31489</v>
      </c>
    </row>
    <row r="6044">
      <c r="A6044" s="1" t="s">
        <v>31490</v>
      </c>
      <c r="B6044" s="1" t="s">
        <v>6</v>
      </c>
      <c r="C6044" s="1" t="s">
        <v>6741</v>
      </c>
      <c r="D6044" s="1"/>
      <c r="E6044" s="1" t="s">
        <v>15679</v>
      </c>
      <c r="F6044" s="1" t="s">
        <v>31491</v>
      </c>
      <c r="G6044" s="1" t="s">
        <v>8545</v>
      </c>
      <c r="H6044" s="1" t="s">
        <v>9220</v>
      </c>
      <c r="I6044" s="1">
        <v>2011.0</v>
      </c>
      <c r="J6044" s="1" t="s">
        <v>8547</v>
      </c>
      <c r="K6044" s="1" t="s">
        <v>896</v>
      </c>
      <c r="L6044" s="1" t="s">
        <v>8772</v>
      </c>
      <c r="M6044" s="1" t="s">
        <v>31492</v>
      </c>
    </row>
    <row r="6045">
      <c r="A6045" s="1" t="s">
        <v>31493</v>
      </c>
      <c r="B6045" s="1" t="s">
        <v>7</v>
      </c>
      <c r="C6045" s="1" t="s">
        <v>6742</v>
      </c>
      <c r="F6045" s="1" t="s">
        <v>31494</v>
      </c>
      <c r="G6045" s="1" t="s">
        <v>8513</v>
      </c>
      <c r="H6045" s="1" t="s">
        <v>18851</v>
      </c>
      <c r="I6045" s="1">
        <v>2005.0</v>
      </c>
      <c r="J6045" s="1" t="s">
        <v>8547</v>
      </c>
      <c r="K6045" s="1" t="s">
        <v>1236</v>
      </c>
      <c r="L6045" s="1" t="s">
        <v>8668</v>
      </c>
      <c r="M6045" s="1" t="s">
        <v>31495</v>
      </c>
    </row>
    <row r="6046">
      <c r="A6046" s="1" t="s">
        <v>31496</v>
      </c>
      <c r="B6046" s="1" t="s">
        <v>6</v>
      </c>
      <c r="C6046" s="1" t="s">
        <v>6743</v>
      </c>
      <c r="D6046" s="1"/>
      <c r="E6046" s="1" t="s">
        <v>10605</v>
      </c>
      <c r="F6046" s="1" t="s">
        <v>31497</v>
      </c>
      <c r="G6046" s="1" t="s">
        <v>9545</v>
      </c>
      <c r="H6046" s="1" t="s">
        <v>16265</v>
      </c>
      <c r="I6046" s="1">
        <v>2015.0</v>
      </c>
      <c r="J6046" s="1" t="s">
        <v>8493</v>
      </c>
      <c r="K6046" s="1" t="s">
        <v>552</v>
      </c>
      <c r="L6046" s="1" t="s">
        <v>8681</v>
      </c>
      <c r="M6046" s="1" t="s">
        <v>31498</v>
      </c>
    </row>
    <row r="6047">
      <c r="A6047" s="1" t="s">
        <v>31499</v>
      </c>
      <c r="B6047" s="1" t="s">
        <v>7</v>
      </c>
      <c r="C6047" s="1" t="s">
        <v>6744</v>
      </c>
      <c r="F6047" s="1" t="s">
        <v>31500</v>
      </c>
      <c r="G6047" s="1" t="s">
        <v>8655</v>
      </c>
      <c r="H6047" s="1" t="s">
        <v>8546</v>
      </c>
      <c r="I6047" s="1">
        <v>2013.0</v>
      </c>
      <c r="J6047" s="1" t="s">
        <v>8493</v>
      </c>
      <c r="K6047" s="1" t="s">
        <v>536</v>
      </c>
      <c r="L6047" s="1" t="s">
        <v>8836</v>
      </c>
      <c r="M6047" s="1" t="s">
        <v>31501</v>
      </c>
    </row>
    <row r="6048">
      <c r="A6048" s="1" t="s">
        <v>31502</v>
      </c>
      <c r="B6048" s="1" t="s">
        <v>7</v>
      </c>
      <c r="C6048" s="1" t="s">
        <v>6745</v>
      </c>
      <c r="F6048" s="1" t="s">
        <v>31503</v>
      </c>
      <c r="H6048" s="1" t="s">
        <v>14146</v>
      </c>
      <c r="I6048" s="1">
        <v>2018.0</v>
      </c>
      <c r="J6048" s="1" t="s">
        <v>8547</v>
      </c>
      <c r="K6048" s="1" t="s">
        <v>536</v>
      </c>
      <c r="L6048" s="1" t="s">
        <v>8595</v>
      </c>
      <c r="M6048" s="1" t="s">
        <v>31504</v>
      </c>
    </row>
    <row r="6049">
      <c r="A6049" s="1" t="s">
        <v>31505</v>
      </c>
      <c r="B6049" s="1" t="s">
        <v>7</v>
      </c>
      <c r="C6049" s="1" t="s">
        <v>6746</v>
      </c>
      <c r="F6049" s="1" t="s">
        <v>31506</v>
      </c>
      <c r="G6049" s="1" t="s">
        <v>9356</v>
      </c>
      <c r="H6049" s="1" t="s">
        <v>12621</v>
      </c>
      <c r="I6049" s="1">
        <v>2020.0</v>
      </c>
      <c r="J6049" s="1" t="s">
        <v>8547</v>
      </c>
      <c r="K6049" s="1" t="s">
        <v>2108</v>
      </c>
      <c r="L6049" s="1" t="s">
        <v>12801</v>
      </c>
      <c r="M6049" s="1" t="s">
        <v>31507</v>
      </c>
    </row>
    <row r="6050">
      <c r="A6050" s="1" t="s">
        <v>31508</v>
      </c>
      <c r="B6050" s="1" t="s">
        <v>6</v>
      </c>
      <c r="C6050" s="1" t="s">
        <v>6747</v>
      </c>
      <c r="D6050" s="1"/>
      <c r="E6050" s="1" t="s">
        <v>31509</v>
      </c>
      <c r="F6050" s="1" t="s">
        <v>31510</v>
      </c>
      <c r="G6050" s="1" t="s">
        <v>13171</v>
      </c>
      <c r="H6050" s="1" t="s">
        <v>15614</v>
      </c>
      <c r="I6050" s="1">
        <v>2016.0</v>
      </c>
      <c r="J6050" s="1" t="s">
        <v>8493</v>
      </c>
      <c r="K6050" s="1" t="s">
        <v>805</v>
      </c>
      <c r="L6050" s="1" t="s">
        <v>8724</v>
      </c>
      <c r="M6050" s="1" t="s">
        <v>31511</v>
      </c>
    </row>
    <row r="6051">
      <c r="A6051" s="1" t="s">
        <v>31512</v>
      </c>
      <c r="B6051" s="1" t="s">
        <v>6</v>
      </c>
      <c r="C6051" s="1" t="s">
        <v>6748</v>
      </c>
      <c r="D6051" s="1"/>
      <c r="E6051" s="1" t="s">
        <v>31513</v>
      </c>
      <c r="F6051" s="1" t="s">
        <v>31514</v>
      </c>
      <c r="G6051" s="1" t="s">
        <v>11347</v>
      </c>
      <c r="H6051" s="1" t="s">
        <v>10117</v>
      </c>
      <c r="I6051" s="1">
        <v>2018.0</v>
      </c>
      <c r="J6051" s="1" t="s">
        <v>8493</v>
      </c>
      <c r="K6051" s="1" t="s">
        <v>642</v>
      </c>
      <c r="L6051" s="1" t="s">
        <v>8626</v>
      </c>
      <c r="M6051" s="1" t="s">
        <v>31515</v>
      </c>
    </row>
    <row r="6052">
      <c r="A6052" s="1" t="s">
        <v>31516</v>
      </c>
      <c r="B6052" s="1" t="s">
        <v>7</v>
      </c>
      <c r="C6052" s="1" t="s">
        <v>6749</v>
      </c>
      <c r="G6052" s="1" t="s">
        <v>8513</v>
      </c>
      <c r="H6052" s="1" t="s">
        <v>27574</v>
      </c>
      <c r="I6052" s="1">
        <v>2018.0</v>
      </c>
      <c r="J6052" s="1" t="s">
        <v>8493</v>
      </c>
      <c r="K6052" s="1" t="s">
        <v>536</v>
      </c>
      <c r="L6052" s="1" t="s">
        <v>9208</v>
      </c>
      <c r="M6052" s="1" t="s">
        <v>31517</v>
      </c>
    </row>
    <row r="6053">
      <c r="A6053" s="1" t="s">
        <v>31518</v>
      </c>
      <c r="B6053" s="1" t="s">
        <v>6</v>
      </c>
      <c r="C6053" s="1" t="s">
        <v>6750</v>
      </c>
      <c r="D6053" s="1"/>
      <c r="E6053" s="1" t="s">
        <v>29795</v>
      </c>
      <c r="G6053" s="1" t="s">
        <v>8513</v>
      </c>
      <c r="H6053" s="1" t="s">
        <v>11384</v>
      </c>
      <c r="I6053" s="1">
        <v>2016.0</v>
      </c>
      <c r="J6053" s="1" t="s">
        <v>8493</v>
      </c>
      <c r="K6053" s="1" t="s">
        <v>569</v>
      </c>
      <c r="L6053" s="1" t="s">
        <v>8702</v>
      </c>
      <c r="M6053" s="1" t="s">
        <v>31519</v>
      </c>
    </row>
    <row r="6054">
      <c r="A6054" s="1" t="s">
        <v>31520</v>
      </c>
      <c r="B6054" s="1" t="s">
        <v>6</v>
      </c>
      <c r="C6054" s="1" t="s">
        <v>6751</v>
      </c>
      <c r="D6054" s="1"/>
      <c r="E6054" s="1" t="s">
        <v>31521</v>
      </c>
      <c r="F6054" s="1" t="s">
        <v>31522</v>
      </c>
      <c r="G6054" s="1" t="s">
        <v>8513</v>
      </c>
      <c r="H6054" s="1" t="s">
        <v>17543</v>
      </c>
      <c r="I6054" s="1">
        <v>2020.0</v>
      </c>
      <c r="J6054" s="1" t="s">
        <v>8493</v>
      </c>
      <c r="K6054" s="1" t="s">
        <v>528</v>
      </c>
      <c r="L6054" s="1" t="s">
        <v>8783</v>
      </c>
      <c r="M6054" s="1" t="s">
        <v>31523</v>
      </c>
    </row>
    <row r="6055">
      <c r="A6055" s="1" t="s">
        <v>31524</v>
      </c>
      <c r="B6055" s="1" t="s">
        <v>6</v>
      </c>
      <c r="C6055" s="1" t="s">
        <v>6752</v>
      </c>
      <c r="D6055" s="1"/>
      <c r="E6055" s="1" t="s">
        <v>29006</v>
      </c>
      <c r="F6055" s="1" t="s">
        <v>31525</v>
      </c>
      <c r="G6055" s="1" t="s">
        <v>8678</v>
      </c>
      <c r="H6055" s="1" t="s">
        <v>9152</v>
      </c>
      <c r="I6055" s="1">
        <v>2018.0</v>
      </c>
      <c r="J6055" s="1" t="s">
        <v>8493</v>
      </c>
      <c r="K6055" s="1" t="s">
        <v>805</v>
      </c>
      <c r="L6055" s="1" t="s">
        <v>8508</v>
      </c>
      <c r="M6055" s="1" t="s">
        <v>31526</v>
      </c>
    </row>
    <row r="6056">
      <c r="A6056" s="1" t="s">
        <v>31527</v>
      </c>
      <c r="B6056" s="1" t="s">
        <v>6</v>
      </c>
      <c r="C6056" s="1" t="s">
        <v>6753</v>
      </c>
      <c r="D6056" s="1"/>
      <c r="E6056" s="1" t="s">
        <v>29006</v>
      </c>
      <c r="F6056" s="1" t="s">
        <v>31528</v>
      </c>
      <c r="G6056" s="1" t="s">
        <v>8678</v>
      </c>
      <c r="H6056" s="1" t="s">
        <v>14935</v>
      </c>
      <c r="I6056" s="1">
        <v>2019.0</v>
      </c>
      <c r="J6056" s="1" t="s">
        <v>8493</v>
      </c>
      <c r="K6056" s="1" t="s">
        <v>567</v>
      </c>
      <c r="L6056" s="1" t="s">
        <v>8508</v>
      </c>
      <c r="M6056" s="1" t="s">
        <v>31529</v>
      </c>
    </row>
    <row r="6057">
      <c r="A6057" s="1" t="s">
        <v>31530</v>
      </c>
      <c r="B6057" s="1" t="s">
        <v>7</v>
      </c>
      <c r="C6057" s="1" t="s">
        <v>6754</v>
      </c>
      <c r="F6057" s="1" t="s">
        <v>16701</v>
      </c>
      <c r="H6057" s="1" t="s">
        <v>10602</v>
      </c>
      <c r="I6057" s="1">
        <v>2019.0</v>
      </c>
      <c r="J6057" s="1" t="s">
        <v>8493</v>
      </c>
      <c r="K6057" s="1" t="s">
        <v>536</v>
      </c>
      <c r="L6057" s="1" t="s">
        <v>8570</v>
      </c>
      <c r="M6057" s="1" t="s">
        <v>31531</v>
      </c>
    </row>
    <row r="6058">
      <c r="A6058" s="1" t="s">
        <v>31532</v>
      </c>
      <c r="B6058" s="1" t="s">
        <v>7</v>
      </c>
      <c r="C6058" s="1" t="s">
        <v>6755</v>
      </c>
      <c r="F6058" s="1" t="s">
        <v>31533</v>
      </c>
      <c r="G6058" s="1" t="s">
        <v>9304</v>
      </c>
      <c r="H6058" s="1" t="s">
        <v>20472</v>
      </c>
      <c r="I6058" s="1">
        <v>2007.0</v>
      </c>
      <c r="J6058" s="1" t="s">
        <v>8547</v>
      </c>
      <c r="K6058" s="1" t="s">
        <v>526</v>
      </c>
      <c r="L6058" s="1" t="s">
        <v>31534</v>
      </c>
      <c r="M6058" s="1" t="s">
        <v>31535</v>
      </c>
    </row>
    <row r="6059">
      <c r="A6059" s="1" t="s">
        <v>31536</v>
      </c>
      <c r="B6059" s="1" t="s">
        <v>6</v>
      </c>
      <c r="C6059" s="1" t="s">
        <v>6756</v>
      </c>
      <c r="D6059" s="1"/>
      <c r="E6059" s="1" t="s">
        <v>31537</v>
      </c>
      <c r="F6059" s="1" t="s">
        <v>31538</v>
      </c>
      <c r="G6059" s="1" t="s">
        <v>26958</v>
      </c>
      <c r="H6059" s="1" t="s">
        <v>9162</v>
      </c>
      <c r="I6059" s="1">
        <v>2016.0</v>
      </c>
      <c r="J6059" s="1" t="s">
        <v>8493</v>
      </c>
      <c r="K6059" s="1" t="s">
        <v>567</v>
      </c>
      <c r="L6059" s="1" t="s">
        <v>8626</v>
      </c>
      <c r="M6059" s="1" t="s">
        <v>31539</v>
      </c>
    </row>
    <row r="6060">
      <c r="A6060" s="1" t="s">
        <v>31540</v>
      </c>
      <c r="B6060" s="1" t="s">
        <v>6</v>
      </c>
      <c r="C6060" s="1" t="s">
        <v>6757</v>
      </c>
      <c r="D6060" s="1"/>
      <c r="E6060" s="1" t="s">
        <v>31541</v>
      </c>
      <c r="F6060" s="1" t="s">
        <v>31542</v>
      </c>
      <c r="G6060" s="1" t="s">
        <v>9297</v>
      </c>
      <c r="H6060" s="1" t="s">
        <v>9173</v>
      </c>
      <c r="I6060" s="1">
        <v>2019.0</v>
      </c>
      <c r="J6060" s="1" t="s">
        <v>8493</v>
      </c>
      <c r="K6060" s="1" t="s">
        <v>538</v>
      </c>
      <c r="L6060" s="1" t="s">
        <v>9084</v>
      </c>
      <c r="M6060" s="1" t="s">
        <v>31543</v>
      </c>
    </row>
    <row r="6061">
      <c r="A6061" s="1" t="s">
        <v>31544</v>
      </c>
      <c r="B6061" s="1" t="s">
        <v>7</v>
      </c>
      <c r="C6061" s="1" t="s">
        <v>6758</v>
      </c>
      <c r="F6061" s="1" t="s">
        <v>31545</v>
      </c>
      <c r="G6061" s="1" t="s">
        <v>8611</v>
      </c>
      <c r="H6061" s="1" t="s">
        <v>11671</v>
      </c>
      <c r="I6061" s="1">
        <v>2018.0</v>
      </c>
      <c r="J6061" s="1" t="s">
        <v>8613</v>
      </c>
      <c r="K6061" s="1" t="s">
        <v>536</v>
      </c>
      <c r="L6061" s="1" t="s">
        <v>12781</v>
      </c>
      <c r="M6061" s="1" t="s">
        <v>31546</v>
      </c>
    </row>
    <row r="6062">
      <c r="A6062" s="1" t="s">
        <v>31547</v>
      </c>
      <c r="B6062" s="1" t="s">
        <v>6</v>
      </c>
      <c r="C6062" s="1" t="s">
        <v>6759</v>
      </c>
      <c r="D6062" s="1"/>
      <c r="E6062" s="1" t="s">
        <v>31548</v>
      </c>
      <c r="F6062" s="1" t="s">
        <v>31549</v>
      </c>
      <c r="G6062" s="1" t="s">
        <v>8588</v>
      </c>
      <c r="H6062" s="1" t="s">
        <v>11399</v>
      </c>
      <c r="I6062" s="1">
        <v>2017.0</v>
      </c>
      <c r="J6062" s="1" t="s">
        <v>8493</v>
      </c>
      <c r="K6062" s="1" t="s">
        <v>584</v>
      </c>
      <c r="L6062" s="1" t="s">
        <v>8992</v>
      </c>
      <c r="M6062" s="1" t="s">
        <v>31550</v>
      </c>
    </row>
    <row r="6063">
      <c r="A6063" s="1" t="s">
        <v>31551</v>
      </c>
      <c r="B6063" s="1" t="s">
        <v>6</v>
      </c>
      <c r="C6063" s="1" t="s">
        <v>6760</v>
      </c>
      <c r="D6063" s="1"/>
      <c r="E6063" s="1" t="s">
        <v>31552</v>
      </c>
      <c r="G6063" s="1" t="s">
        <v>8672</v>
      </c>
      <c r="H6063" s="1" t="s">
        <v>10431</v>
      </c>
      <c r="I6063" s="1">
        <v>2018.0</v>
      </c>
      <c r="J6063" s="1" t="s">
        <v>8547</v>
      </c>
      <c r="K6063" s="1" t="s">
        <v>530</v>
      </c>
      <c r="L6063" s="1" t="s">
        <v>8663</v>
      </c>
      <c r="M6063" s="1" t="s">
        <v>31553</v>
      </c>
    </row>
    <row r="6064">
      <c r="A6064" s="1" t="s">
        <v>31554</v>
      </c>
      <c r="B6064" s="1" t="s">
        <v>6</v>
      </c>
      <c r="C6064" s="1" t="s">
        <v>6761</v>
      </c>
      <c r="D6064" s="1"/>
      <c r="E6064" s="1" t="s">
        <v>31555</v>
      </c>
      <c r="F6064" s="1" t="s">
        <v>31556</v>
      </c>
      <c r="G6064" s="1" t="s">
        <v>8513</v>
      </c>
      <c r="H6064" s="1" t="s">
        <v>9424</v>
      </c>
      <c r="I6064" s="1">
        <v>2015.0</v>
      </c>
      <c r="J6064" s="1" t="s">
        <v>8507</v>
      </c>
      <c r="K6064" s="1" t="s">
        <v>561</v>
      </c>
      <c r="L6064" s="1" t="s">
        <v>8559</v>
      </c>
      <c r="M6064" s="1" t="s">
        <v>31557</v>
      </c>
    </row>
    <row r="6065">
      <c r="A6065" s="1" t="s">
        <v>31558</v>
      </c>
      <c r="B6065" s="1" t="s">
        <v>7</v>
      </c>
      <c r="C6065" s="1" t="s">
        <v>6762</v>
      </c>
      <c r="F6065" s="1" t="s">
        <v>31559</v>
      </c>
      <c r="H6065" s="1" t="s">
        <v>11901</v>
      </c>
      <c r="I6065" s="1">
        <v>2010.0</v>
      </c>
      <c r="J6065" s="1" t="s">
        <v>8613</v>
      </c>
      <c r="K6065" s="1" t="s">
        <v>571</v>
      </c>
      <c r="L6065" s="1" t="s">
        <v>8595</v>
      </c>
      <c r="M6065" s="1" t="s">
        <v>31560</v>
      </c>
    </row>
    <row r="6066">
      <c r="A6066" s="1" t="s">
        <v>31561</v>
      </c>
      <c r="B6066" s="1" t="s">
        <v>6</v>
      </c>
      <c r="C6066" s="1" t="s">
        <v>6763</v>
      </c>
      <c r="D6066" s="1"/>
      <c r="E6066" s="1" t="s">
        <v>31562</v>
      </c>
      <c r="F6066" s="1" t="s">
        <v>31563</v>
      </c>
      <c r="G6066" s="1" t="s">
        <v>8672</v>
      </c>
      <c r="H6066" s="1" t="s">
        <v>31564</v>
      </c>
      <c r="I6066" s="1">
        <v>2016.0</v>
      </c>
      <c r="J6066" s="1" t="s">
        <v>9076</v>
      </c>
      <c r="K6066" s="1" t="s">
        <v>894</v>
      </c>
      <c r="L6066" s="1" t="s">
        <v>9272</v>
      </c>
      <c r="M6066" s="1" t="s">
        <v>31565</v>
      </c>
    </row>
    <row r="6067">
      <c r="A6067" s="1" t="s">
        <v>31566</v>
      </c>
      <c r="B6067" s="1" t="s">
        <v>7</v>
      </c>
      <c r="C6067" s="1" t="s">
        <v>6764</v>
      </c>
      <c r="F6067" s="1" t="s">
        <v>31567</v>
      </c>
      <c r="G6067" s="1" t="s">
        <v>9223</v>
      </c>
      <c r="I6067" s="1">
        <v>2015.0</v>
      </c>
      <c r="J6067" s="1" t="s">
        <v>9076</v>
      </c>
      <c r="K6067" s="1" t="s">
        <v>571</v>
      </c>
      <c r="L6067" s="1" t="s">
        <v>10380</v>
      </c>
      <c r="M6067" s="1" t="s">
        <v>31568</v>
      </c>
    </row>
    <row r="6068">
      <c r="A6068" s="1" t="s">
        <v>31569</v>
      </c>
      <c r="B6068" s="1" t="s">
        <v>7</v>
      </c>
      <c r="C6068" s="1" t="s">
        <v>6765</v>
      </c>
      <c r="F6068" s="1" t="s">
        <v>31570</v>
      </c>
      <c r="G6068" s="1" t="s">
        <v>8513</v>
      </c>
      <c r="H6068" s="1" t="s">
        <v>9414</v>
      </c>
      <c r="I6068" s="1">
        <v>2018.0</v>
      </c>
      <c r="J6068" s="1" t="s">
        <v>9076</v>
      </c>
      <c r="K6068" s="1" t="s">
        <v>1694</v>
      </c>
      <c r="L6068" s="1" t="s">
        <v>10380</v>
      </c>
      <c r="M6068" s="1" t="s">
        <v>31571</v>
      </c>
    </row>
    <row r="6069">
      <c r="A6069" s="1" t="s">
        <v>31572</v>
      </c>
      <c r="B6069" s="1" t="s">
        <v>6</v>
      </c>
      <c r="C6069" s="1" t="s">
        <v>6766</v>
      </c>
      <c r="D6069" s="1"/>
      <c r="E6069" s="1" t="s">
        <v>23669</v>
      </c>
      <c r="F6069" s="1" t="s">
        <v>31573</v>
      </c>
      <c r="G6069" s="1" t="s">
        <v>8513</v>
      </c>
      <c r="H6069" s="1" t="s">
        <v>10459</v>
      </c>
      <c r="I6069" s="1">
        <v>2005.0</v>
      </c>
      <c r="J6069" s="1" t="s">
        <v>9260</v>
      </c>
      <c r="K6069" s="1" t="s">
        <v>528</v>
      </c>
      <c r="L6069" s="1" t="s">
        <v>9272</v>
      </c>
      <c r="M6069" s="1" t="s">
        <v>31574</v>
      </c>
    </row>
    <row r="6070">
      <c r="A6070" s="1" t="s">
        <v>31575</v>
      </c>
      <c r="B6070" s="1" t="s">
        <v>7</v>
      </c>
      <c r="C6070" s="1" t="s">
        <v>6767</v>
      </c>
      <c r="F6070" s="1" t="s">
        <v>31576</v>
      </c>
      <c r="G6070" s="1" t="s">
        <v>9356</v>
      </c>
      <c r="H6070" s="1" t="s">
        <v>17993</v>
      </c>
      <c r="I6070" s="1">
        <v>1993.0</v>
      </c>
      <c r="J6070" s="1" t="s">
        <v>9076</v>
      </c>
      <c r="K6070" s="1" t="s">
        <v>536</v>
      </c>
      <c r="L6070" s="1" t="s">
        <v>9093</v>
      </c>
      <c r="M6070" s="1" t="s">
        <v>31577</v>
      </c>
    </row>
    <row r="6071">
      <c r="A6071" s="1" t="s">
        <v>31578</v>
      </c>
      <c r="B6071" s="1" t="s">
        <v>6</v>
      </c>
      <c r="C6071" s="1" t="s">
        <v>6768</v>
      </c>
      <c r="D6071" s="1"/>
      <c r="E6071" s="1" t="s">
        <v>13986</v>
      </c>
      <c r="F6071" s="1" t="s">
        <v>31579</v>
      </c>
      <c r="G6071" s="1" t="s">
        <v>31580</v>
      </c>
      <c r="H6071" s="1" t="s">
        <v>10069</v>
      </c>
      <c r="I6071" s="1">
        <v>2011.0</v>
      </c>
      <c r="J6071" s="1" t="s">
        <v>9260</v>
      </c>
      <c r="K6071" s="1" t="s">
        <v>602</v>
      </c>
      <c r="L6071" s="1" t="s">
        <v>9272</v>
      </c>
      <c r="M6071" s="1" t="s">
        <v>31581</v>
      </c>
    </row>
    <row r="6072">
      <c r="A6072" s="1" t="s">
        <v>31582</v>
      </c>
      <c r="B6072" s="1" t="s">
        <v>6</v>
      </c>
      <c r="C6072" s="1" t="s">
        <v>6769</v>
      </c>
      <c r="D6072" s="1"/>
      <c r="E6072" s="1" t="s">
        <v>31583</v>
      </c>
      <c r="F6072" s="1" t="s">
        <v>31584</v>
      </c>
      <c r="G6072" s="1" t="s">
        <v>8990</v>
      </c>
      <c r="H6072" s="1" t="s">
        <v>9287</v>
      </c>
      <c r="I6072" s="1">
        <v>2007.0</v>
      </c>
      <c r="J6072" s="1" t="s">
        <v>8493</v>
      </c>
      <c r="K6072" s="1" t="s">
        <v>576</v>
      </c>
      <c r="L6072" s="1" t="s">
        <v>11530</v>
      </c>
      <c r="M6072" s="1" t="s">
        <v>31585</v>
      </c>
    </row>
    <row r="6073">
      <c r="A6073" s="1" t="s">
        <v>31586</v>
      </c>
      <c r="B6073" s="1" t="s">
        <v>6</v>
      </c>
      <c r="C6073" s="1" t="s">
        <v>6770</v>
      </c>
      <c r="D6073" s="1"/>
      <c r="E6073" s="1" t="s">
        <v>31587</v>
      </c>
      <c r="F6073" s="1" t="s">
        <v>31588</v>
      </c>
      <c r="G6073" s="1" t="s">
        <v>8777</v>
      </c>
      <c r="H6073" s="1" t="s">
        <v>20296</v>
      </c>
      <c r="I6073" s="1">
        <v>2016.0</v>
      </c>
      <c r="J6073" s="1" t="s">
        <v>8547</v>
      </c>
      <c r="K6073" s="1" t="s">
        <v>645</v>
      </c>
      <c r="L6073" s="1" t="s">
        <v>8709</v>
      </c>
      <c r="M6073" s="1" t="s">
        <v>31589</v>
      </c>
    </row>
    <row r="6074">
      <c r="A6074" s="1" t="s">
        <v>31590</v>
      </c>
      <c r="B6074" s="1" t="s">
        <v>6</v>
      </c>
      <c r="C6074" s="1" t="s">
        <v>6771</v>
      </c>
      <c r="D6074" s="1"/>
      <c r="E6074" s="1" t="s">
        <v>27835</v>
      </c>
      <c r="F6074" s="1" t="s">
        <v>31591</v>
      </c>
      <c r="G6074" s="1" t="s">
        <v>8513</v>
      </c>
      <c r="H6074" s="1" t="s">
        <v>12366</v>
      </c>
      <c r="I6074" s="1">
        <v>2018.0</v>
      </c>
      <c r="J6074" s="1" t="s">
        <v>8493</v>
      </c>
      <c r="K6074" s="1" t="s">
        <v>580</v>
      </c>
      <c r="L6074" s="1" t="s">
        <v>9774</v>
      </c>
      <c r="M6074" s="1" t="s">
        <v>31592</v>
      </c>
    </row>
    <row r="6075">
      <c r="A6075" s="1" t="s">
        <v>31593</v>
      </c>
      <c r="B6075" s="1" t="s">
        <v>6</v>
      </c>
      <c r="C6075" s="1" t="s">
        <v>6772</v>
      </c>
      <c r="D6075" s="1"/>
      <c r="E6075" s="1" t="s">
        <v>31594</v>
      </c>
      <c r="F6075" s="1" t="s">
        <v>31595</v>
      </c>
      <c r="G6075" s="1" t="s">
        <v>8655</v>
      </c>
      <c r="H6075" s="1" t="s">
        <v>9860</v>
      </c>
      <c r="I6075" s="1">
        <v>2016.0</v>
      </c>
      <c r="J6075" s="1" t="s">
        <v>8493</v>
      </c>
      <c r="K6075" s="1" t="s">
        <v>660</v>
      </c>
      <c r="L6075" s="1" t="s">
        <v>8626</v>
      </c>
      <c r="M6075" s="1" t="s">
        <v>31596</v>
      </c>
    </row>
    <row r="6076">
      <c r="A6076" s="1" t="s">
        <v>31597</v>
      </c>
      <c r="B6076" s="1" t="s">
        <v>7</v>
      </c>
      <c r="C6076" s="1" t="s">
        <v>6773</v>
      </c>
      <c r="D6076" s="1"/>
      <c r="E6076" s="1" t="s">
        <v>31598</v>
      </c>
      <c r="G6076" s="1" t="s">
        <v>8722</v>
      </c>
      <c r="H6076" s="1" t="s">
        <v>9037</v>
      </c>
      <c r="I6076" s="1">
        <v>2019.0</v>
      </c>
      <c r="J6076" s="1" t="s">
        <v>8493</v>
      </c>
      <c r="K6076" s="1" t="s">
        <v>536</v>
      </c>
      <c r="L6076" s="1" t="s">
        <v>8570</v>
      </c>
      <c r="M6076" s="1" t="s">
        <v>31599</v>
      </c>
    </row>
    <row r="6077">
      <c r="A6077" s="1" t="s">
        <v>31600</v>
      </c>
      <c r="B6077" s="1" t="s">
        <v>6</v>
      </c>
      <c r="C6077" s="1" t="s">
        <v>6774</v>
      </c>
      <c r="D6077" s="1"/>
      <c r="E6077" s="1" t="s">
        <v>12140</v>
      </c>
      <c r="F6077" s="1" t="s">
        <v>31601</v>
      </c>
      <c r="G6077" s="1" t="s">
        <v>9545</v>
      </c>
      <c r="H6077" s="1" t="s">
        <v>11141</v>
      </c>
      <c r="I6077" s="1">
        <v>2014.0</v>
      </c>
      <c r="J6077" s="1" t="s">
        <v>8547</v>
      </c>
      <c r="K6077" s="1" t="s">
        <v>587</v>
      </c>
      <c r="L6077" s="1" t="s">
        <v>8992</v>
      </c>
      <c r="M6077" s="1" t="s">
        <v>31602</v>
      </c>
    </row>
    <row r="6078">
      <c r="A6078" s="1" t="s">
        <v>31603</v>
      </c>
      <c r="B6078" s="1" t="s">
        <v>7</v>
      </c>
      <c r="C6078" s="1" t="s">
        <v>6775</v>
      </c>
      <c r="F6078" s="1" t="s">
        <v>31604</v>
      </c>
      <c r="G6078" s="1" t="s">
        <v>8513</v>
      </c>
      <c r="H6078" s="1" t="s">
        <v>16126</v>
      </c>
      <c r="I6078" s="1">
        <v>2020.0</v>
      </c>
      <c r="J6078" s="1" t="s">
        <v>8680</v>
      </c>
      <c r="K6078" s="1" t="s">
        <v>536</v>
      </c>
      <c r="L6078" s="1" t="s">
        <v>8650</v>
      </c>
      <c r="M6078" s="1" t="s">
        <v>31605</v>
      </c>
    </row>
    <row r="6079">
      <c r="A6079" s="1" t="s">
        <v>31606</v>
      </c>
      <c r="B6079" s="1" t="s">
        <v>7</v>
      </c>
      <c r="C6079" s="1" t="s">
        <v>6776</v>
      </c>
      <c r="D6079" s="1"/>
      <c r="E6079" s="1" t="s">
        <v>18167</v>
      </c>
      <c r="F6079" s="1" t="s">
        <v>31607</v>
      </c>
      <c r="G6079" s="1" t="s">
        <v>8513</v>
      </c>
      <c r="H6079" s="1" t="s">
        <v>31608</v>
      </c>
      <c r="I6079" s="1">
        <v>2013.0</v>
      </c>
      <c r="J6079" s="1" t="s">
        <v>8680</v>
      </c>
      <c r="K6079" s="1" t="s">
        <v>571</v>
      </c>
      <c r="L6079" s="1" t="s">
        <v>8650</v>
      </c>
      <c r="M6079" s="1" t="s">
        <v>31609</v>
      </c>
    </row>
    <row r="6080">
      <c r="A6080" s="1" t="s">
        <v>31610</v>
      </c>
      <c r="B6080" s="1" t="s">
        <v>6</v>
      </c>
      <c r="C6080" s="1" t="s">
        <v>6777</v>
      </c>
      <c r="D6080" s="1"/>
      <c r="E6080" s="1" t="s">
        <v>31611</v>
      </c>
      <c r="F6080" s="1" t="s">
        <v>31612</v>
      </c>
      <c r="H6080" s="1" t="s">
        <v>9092</v>
      </c>
      <c r="I6080" s="1">
        <v>2019.0</v>
      </c>
      <c r="J6080" s="1" t="s">
        <v>8613</v>
      </c>
      <c r="K6080" s="1" t="s">
        <v>552</v>
      </c>
      <c r="L6080" s="1" t="s">
        <v>8772</v>
      </c>
      <c r="M6080" s="1" t="s">
        <v>31613</v>
      </c>
    </row>
    <row r="6081">
      <c r="A6081" s="1" t="s">
        <v>31614</v>
      </c>
      <c r="B6081" s="1" t="s">
        <v>6</v>
      </c>
      <c r="C6081" s="1" t="s">
        <v>6778</v>
      </c>
      <c r="D6081" s="1"/>
      <c r="E6081" s="1" t="s">
        <v>31615</v>
      </c>
      <c r="F6081" s="1" t="s">
        <v>31616</v>
      </c>
      <c r="G6081" s="1" t="s">
        <v>8513</v>
      </c>
      <c r="H6081" s="1" t="s">
        <v>9133</v>
      </c>
      <c r="I6081" s="1">
        <v>2018.0</v>
      </c>
      <c r="J6081" s="1" t="s">
        <v>8493</v>
      </c>
      <c r="K6081" s="1" t="s">
        <v>803</v>
      </c>
      <c r="L6081" s="1" t="s">
        <v>8646</v>
      </c>
      <c r="M6081" s="1" t="s">
        <v>31617</v>
      </c>
    </row>
    <row r="6082">
      <c r="A6082" s="1" t="s">
        <v>31618</v>
      </c>
      <c r="B6082" s="1" t="s">
        <v>6</v>
      </c>
      <c r="C6082" s="1" t="s">
        <v>6779</v>
      </c>
      <c r="D6082" s="1"/>
      <c r="E6082" s="1" t="s">
        <v>28892</v>
      </c>
      <c r="F6082" s="1" t="s">
        <v>31619</v>
      </c>
      <c r="G6082" s="1" t="s">
        <v>8513</v>
      </c>
      <c r="H6082" s="1" t="s">
        <v>8892</v>
      </c>
      <c r="I6082" s="1">
        <v>1995.0</v>
      </c>
      <c r="J6082" s="1" t="s">
        <v>8515</v>
      </c>
      <c r="K6082" s="1" t="s">
        <v>634</v>
      </c>
      <c r="L6082" s="1" t="s">
        <v>9139</v>
      </c>
      <c r="M6082" s="1" t="s">
        <v>31620</v>
      </c>
    </row>
    <row r="6083">
      <c r="A6083" s="1" t="s">
        <v>31621</v>
      </c>
      <c r="B6083" s="1" t="s">
        <v>6</v>
      </c>
      <c r="C6083" s="1" t="s">
        <v>6780</v>
      </c>
      <c r="D6083" s="1"/>
      <c r="E6083" s="1" t="s">
        <v>31622</v>
      </c>
      <c r="F6083" s="1" t="s">
        <v>31623</v>
      </c>
      <c r="G6083" s="1" t="s">
        <v>8513</v>
      </c>
      <c r="H6083" s="1" t="s">
        <v>8521</v>
      </c>
      <c r="I6083" s="1">
        <v>2005.0</v>
      </c>
      <c r="J6083" s="1" t="s">
        <v>8507</v>
      </c>
      <c r="K6083" s="1" t="s">
        <v>550</v>
      </c>
      <c r="L6083" s="1" t="s">
        <v>9836</v>
      </c>
      <c r="M6083" s="1" t="s">
        <v>31624</v>
      </c>
    </row>
    <row r="6084">
      <c r="A6084" s="1" t="s">
        <v>31625</v>
      </c>
      <c r="B6084" s="1" t="s">
        <v>7</v>
      </c>
      <c r="C6084" s="1" t="s">
        <v>6781</v>
      </c>
      <c r="F6084" s="1" t="s">
        <v>31626</v>
      </c>
      <c r="G6084" s="1" t="s">
        <v>8513</v>
      </c>
      <c r="H6084" s="1" t="s">
        <v>12250</v>
      </c>
      <c r="I6084" s="1">
        <v>1967.0</v>
      </c>
      <c r="J6084" s="1" t="s">
        <v>8680</v>
      </c>
      <c r="K6084" s="1" t="s">
        <v>1236</v>
      </c>
      <c r="L6084" s="1" t="s">
        <v>14216</v>
      </c>
      <c r="M6084" s="1" t="s">
        <v>31627</v>
      </c>
    </row>
    <row r="6085">
      <c r="A6085" s="1" t="s">
        <v>31628</v>
      </c>
      <c r="B6085" s="1" t="s">
        <v>6</v>
      </c>
      <c r="C6085" s="1" t="s">
        <v>6782</v>
      </c>
      <c r="D6085" s="1"/>
      <c r="E6085" s="1" t="s">
        <v>31629</v>
      </c>
      <c r="F6085" s="1" t="s">
        <v>31630</v>
      </c>
      <c r="G6085" s="1" t="s">
        <v>9722</v>
      </c>
      <c r="H6085" s="1" t="s">
        <v>10802</v>
      </c>
      <c r="I6085" s="1">
        <v>2018.0</v>
      </c>
      <c r="J6085" s="1" t="s">
        <v>8493</v>
      </c>
      <c r="K6085" s="1" t="s">
        <v>640</v>
      </c>
      <c r="L6085" s="1" t="s">
        <v>8590</v>
      </c>
      <c r="M6085" s="1" t="s">
        <v>31631</v>
      </c>
    </row>
    <row r="6086">
      <c r="A6086" s="1" t="s">
        <v>31632</v>
      </c>
      <c r="B6086" s="1" t="s">
        <v>6</v>
      </c>
      <c r="C6086" s="1" t="s">
        <v>6783</v>
      </c>
      <c r="D6086" s="1"/>
      <c r="E6086" s="1" t="s">
        <v>31633</v>
      </c>
      <c r="F6086" s="1" t="s">
        <v>31634</v>
      </c>
      <c r="G6086" s="1" t="s">
        <v>31635</v>
      </c>
      <c r="H6086" s="1" t="s">
        <v>10322</v>
      </c>
      <c r="I6086" s="1">
        <v>2019.0</v>
      </c>
      <c r="J6086" s="1" t="s">
        <v>9260</v>
      </c>
      <c r="K6086" s="1" t="s">
        <v>597</v>
      </c>
      <c r="L6086" s="1" t="s">
        <v>9104</v>
      </c>
      <c r="M6086" s="1" t="s">
        <v>31636</v>
      </c>
    </row>
    <row r="6087">
      <c r="A6087" s="1" t="s">
        <v>31637</v>
      </c>
      <c r="B6087" s="1" t="s">
        <v>6</v>
      </c>
      <c r="C6087" s="1" t="s">
        <v>6784</v>
      </c>
      <c r="D6087" s="1"/>
      <c r="E6087" s="1" t="s">
        <v>31638</v>
      </c>
      <c r="G6087" s="1" t="s">
        <v>8513</v>
      </c>
      <c r="H6087" s="1" t="s">
        <v>16023</v>
      </c>
      <c r="I6087" s="1">
        <v>2019.0</v>
      </c>
      <c r="J6087" s="1" t="s">
        <v>8493</v>
      </c>
      <c r="K6087" s="1" t="s">
        <v>597</v>
      </c>
      <c r="L6087" s="1" t="s">
        <v>8646</v>
      </c>
      <c r="M6087" s="1" t="s">
        <v>31639</v>
      </c>
    </row>
    <row r="6088">
      <c r="A6088" s="1" t="s">
        <v>31640</v>
      </c>
      <c r="B6088" s="1" t="s">
        <v>6</v>
      </c>
      <c r="C6088" s="1" t="s">
        <v>6785</v>
      </c>
      <c r="D6088" s="1"/>
      <c r="E6088" s="1" t="s">
        <v>17957</v>
      </c>
      <c r="F6088" s="1" t="s">
        <v>31641</v>
      </c>
      <c r="G6088" s="1" t="s">
        <v>8534</v>
      </c>
      <c r="H6088" s="1" t="s">
        <v>14935</v>
      </c>
      <c r="I6088" s="1">
        <v>2010.0</v>
      </c>
      <c r="J6088" s="1" t="s">
        <v>8547</v>
      </c>
      <c r="K6088" s="1" t="s">
        <v>805</v>
      </c>
      <c r="L6088" s="1" t="s">
        <v>8709</v>
      </c>
      <c r="M6088" s="1" t="s">
        <v>31642</v>
      </c>
    </row>
    <row r="6089">
      <c r="A6089" s="1" t="s">
        <v>31643</v>
      </c>
      <c r="B6089" s="1" t="s">
        <v>7</v>
      </c>
      <c r="C6089" s="1" t="s">
        <v>367</v>
      </c>
      <c r="F6089" s="1" t="s">
        <v>31644</v>
      </c>
      <c r="G6089" s="1" t="s">
        <v>6324</v>
      </c>
      <c r="H6089" s="1" t="s">
        <v>17636</v>
      </c>
      <c r="I6089" s="1">
        <v>2014.0</v>
      </c>
      <c r="J6089" s="1" t="s">
        <v>8613</v>
      </c>
      <c r="K6089" s="1" t="s">
        <v>571</v>
      </c>
      <c r="L6089" s="1" t="s">
        <v>9631</v>
      </c>
      <c r="M6089" s="1" t="s">
        <v>31645</v>
      </c>
    </row>
    <row r="6090">
      <c r="A6090" s="1" t="s">
        <v>31646</v>
      </c>
      <c r="B6090" s="1" t="s">
        <v>6</v>
      </c>
      <c r="C6090" s="1" t="s">
        <v>6786</v>
      </c>
      <c r="D6090" s="1"/>
      <c r="E6090" s="1" t="s">
        <v>12280</v>
      </c>
      <c r="F6090" s="1" t="s">
        <v>31647</v>
      </c>
      <c r="G6090" s="1" t="s">
        <v>31648</v>
      </c>
      <c r="H6090" s="1" t="s">
        <v>31564</v>
      </c>
      <c r="I6090" s="1">
        <v>2015.0</v>
      </c>
      <c r="J6090" s="1" t="s">
        <v>8493</v>
      </c>
      <c r="K6090" s="1" t="s">
        <v>532</v>
      </c>
      <c r="L6090" s="1" t="s">
        <v>8709</v>
      </c>
      <c r="M6090" s="1" t="s">
        <v>31649</v>
      </c>
    </row>
    <row r="6091">
      <c r="A6091" s="1" t="s">
        <v>31650</v>
      </c>
      <c r="B6091" s="1" t="s">
        <v>6</v>
      </c>
      <c r="C6091" s="1" t="s">
        <v>6787</v>
      </c>
      <c r="D6091" s="1"/>
      <c r="E6091" s="1" t="s">
        <v>31651</v>
      </c>
      <c r="F6091" s="1" t="s">
        <v>31652</v>
      </c>
      <c r="G6091" s="1" t="s">
        <v>8661</v>
      </c>
      <c r="H6091" s="1" t="s">
        <v>31653</v>
      </c>
      <c r="I6091" s="1">
        <v>2019.0</v>
      </c>
      <c r="J6091" s="1" t="s">
        <v>8493</v>
      </c>
      <c r="K6091" s="1" t="s">
        <v>1034</v>
      </c>
      <c r="L6091" s="1" t="s">
        <v>8620</v>
      </c>
      <c r="M6091" s="1" t="s">
        <v>31654</v>
      </c>
    </row>
    <row r="6092">
      <c r="A6092" s="1" t="s">
        <v>31655</v>
      </c>
      <c r="B6092" s="1" t="s">
        <v>6</v>
      </c>
      <c r="C6092" s="1" t="s">
        <v>6788</v>
      </c>
      <c r="D6092" s="1"/>
      <c r="E6092" s="1" t="s">
        <v>31656</v>
      </c>
      <c r="F6092" s="1" t="s">
        <v>31657</v>
      </c>
      <c r="G6092" s="1" t="s">
        <v>8513</v>
      </c>
      <c r="H6092" s="1" t="s">
        <v>9083</v>
      </c>
      <c r="I6092" s="1">
        <v>2020.0</v>
      </c>
      <c r="J6092" s="1" t="s">
        <v>8613</v>
      </c>
      <c r="K6092" s="1" t="s">
        <v>1016</v>
      </c>
      <c r="L6092" s="1" t="s">
        <v>9104</v>
      </c>
      <c r="M6092" s="1" t="s">
        <v>31658</v>
      </c>
    </row>
    <row r="6093">
      <c r="A6093" s="1" t="s">
        <v>31659</v>
      </c>
      <c r="B6093" s="1" t="s">
        <v>6</v>
      </c>
      <c r="C6093" s="1" t="s">
        <v>6789</v>
      </c>
      <c r="D6093" s="1"/>
      <c r="E6093" s="1" t="s">
        <v>14319</v>
      </c>
      <c r="F6093" s="1" t="s">
        <v>31660</v>
      </c>
      <c r="G6093" s="1" t="s">
        <v>8588</v>
      </c>
      <c r="H6093" s="1" t="s">
        <v>15001</v>
      </c>
      <c r="I6093" s="1">
        <v>2016.0</v>
      </c>
      <c r="J6093" s="1" t="s">
        <v>8493</v>
      </c>
      <c r="K6093" s="1" t="s">
        <v>620</v>
      </c>
      <c r="L6093" s="1" t="s">
        <v>8501</v>
      </c>
      <c r="M6093" s="1" t="s">
        <v>31661</v>
      </c>
    </row>
    <row r="6094">
      <c r="A6094" s="1" t="s">
        <v>31662</v>
      </c>
      <c r="B6094" s="1" t="s">
        <v>6</v>
      </c>
      <c r="C6094" s="1" t="s">
        <v>6790</v>
      </c>
      <c r="D6094" s="1"/>
      <c r="E6094" s="1" t="s">
        <v>31663</v>
      </c>
      <c r="F6094" s="1" t="s">
        <v>31664</v>
      </c>
      <c r="G6094" s="1" t="s">
        <v>9065</v>
      </c>
      <c r="H6094" s="1" t="s">
        <v>12698</v>
      </c>
      <c r="I6094" s="1">
        <v>2017.0</v>
      </c>
      <c r="J6094" s="1" t="s">
        <v>8493</v>
      </c>
      <c r="K6094" s="1" t="s">
        <v>879</v>
      </c>
      <c r="L6094" s="1" t="s">
        <v>8501</v>
      </c>
      <c r="M6094" s="1" t="s">
        <v>31665</v>
      </c>
    </row>
    <row r="6095">
      <c r="A6095" s="1" t="s">
        <v>31666</v>
      </c>
      <c r="B6095" s="1" t="s">
        <v>6</v>
      </c>
      <c r="C6095" s="1" t="s">
        <v>6791</v>
      </c>
      <c r="D6095" s="1"/>
      <c r="E6095" s="1" t="s">
        <v>31667</v>
      </c>
      <c r="F6095" s="1" t="s">
        <v>31668</v>
      </c>
      <c r="G6095" s="1" t="s">
        <v>9391</v>
      </c>
      <c r="H6095" s="1" t="s">
        <v>12158</v>
      </c>
      <c r="I6095" s="1">
        <v>2013.0</v>
      </c>
      <c r="J6095" s="1" t="s">
        <v>8507</v>
      </c>
      <c r="K6095" s="1" t="s">
        <v>580</v>
      </c>
      <c r="L6095" s="1" t="s">
        <v>11828</v>
      </c>
      <c r="M6095" s="1" t="s">
        <v>31669</v>
      </c>
    </row>
    <row r="6096">
      <c r="A6096" s="1" t="s">
        <v>31670</v>
      </c>
      <c r="B6096" s="1" t="s">
        <v>6</v>
      </c>
      <c r="C6096" s="1" t="s">
        <v>6792</v>
      </c>
      <c r="D6096" s="1"/>
      <c r="E6096" s="1" t="s">
        <v>31671</v>
      </c>
      <c r="F6096" s="1" t="s">
        <v>31672</v>
      </c>
      <c r="G6096" s="1" t="s">
        <v>9356</v>
      </c>
      <c r="H6096" s="1" t="s">
        <v>8662</v>
      </c>
      <c r="I6096" s="1">
        <v>2000.0</v>
      </c>
      <c r="J6096" s="1" t="s">
        <v>8507</v>
      </c>
      <c r="K6096" s="1" t="s">
        <v>567</v>
      </c>
      <c r="L6096" s="1" t="s">
        <v>8783</v>
      </c>
      <c r="M6096" s="1" t="s">
        <v>31673</v>
      </c>
    </row>
    <row r="6097">
      <c r="A6097" s="1" t="s">
        <v>31674</v>
      </c>
      <c r="B6097" s="1" t="s">
        <v>6</v>
      </c>
      <c r="C6097" s="1" t="s">
        <v>6793</v>
      </c>
      <c r="D6097" s="1"/>
      <c r="E6097" s="1" t="s">
        <v>31675</v>
      </c>
      <c r="F6097" s="1" t="s">
        <v>31676</v>
      </c>
      <c r="G6097" s="1" t="s">
        <v>31677</v>
      </c>
      <c r="H6097" s="1" t="s">
        <v>12544</v>
      </c>
      <c r="I6097" s="1">
        <v>2011.0</v>
      </c>
      <c r="J6097" s="1" t="s">
        <v>8515</v>
      </c>
      <c r="K6097" s="1" t="s">
        <v>620</v>
      </c>
      <c r="L6097" s="1" t="s">
        <v>8607</v>
      </c>
      <c r="M6097" s="1" t="s">
        <v>31678</v>
      </c>
    </row>
    <row r="6098">
      <c r="A6098" s="1" t="s">
        <v>31679</v>
      </c>
      <c r="B6098" s="1" t="s">
        <v>7</v>
      </c>
      <c r="C6098" s="1" t="s">
        <v>6794</v>
      </c>
      <c r="F6098" s="1" t="s">
        <v>31680</v>
      </c>
      <c r="G6098" s="1" t="s">
        <v>8513</v>
      </c>
      <c r="H6098" s="1" t="s">
        <v>10727</v>
      </c>
      <c r="I6098" s="1">
        <v>2018.0</v>
      </c>
      <c r="J6098" s="1" t="s">
        <v>8493</v>
      </c>
      <c r="K6098" s="1" t="s">
        <v>536</v>
      </c>
      <c r="L6098" s="1" t="s">
        <v>13365</v>
      </c>
      <c r="M6098" s="1" t="s">
        <v>31681</v>
      </c>
    </row>
    <row r="6099">
      <c r="A6099" s="1" t="s">
        <v>31682</v>
      </c>
      <c r="B6099" s="1" t="s">
        <v>6</v>
      </c>
      <c r="C6099" s="1" t="s">
        <v>6795</v>
      </c>
      <c r="D6099" s="1"/>
      <c r="E6099" s="1" t="s">
        <v>31683</v>
      </c>
      <c r="F6099" s="1" t="s">
        <v>31684</v>
      </c>
      <c r="G6099" s="1" t="s">
        <v>31685</v>
      </c>
      <c r="H6099" s="1" t="s">
        <v>10154</v>
      </c>
      <c r="I6099" s="1">
        <v>2016.0</v>
      </c>
      <c r="J6099" s="1" t="s">
        <v>8507</v>
      </c>
      <c r="K6099" s="1" t="s">
        <v>538</v>
      </c>
      <c r="L6099" s="1" t="s">
        <v>8783</v>
      </c>
      <c r="M6099" s="1" t="s">
        <v>31686</v>
      </c>
    </row>
    <row r="6100">
      <c r="A6100" s="1" t="s">
        <v>31687</v>
      </c>
      <c r="B6100" s="1" t="s">
        <v>6</v>
      </c>
      <c r="C6100" s="1" t="s">
        <v>6796</v>
      </c>
      <c r="D6100" s="1"/>
      <c r="E6100" s="1" t="s">
        <v>31688</v>
      </c>
      <c r="F6100" s="1" t="s">
        <v>31689</v>
      </c>
      <c r="G6100" s="1" t="s">
        <v>9367</v>
      </c>
      <c r="H6100" s="1" t="s">
        <v>10140</v>
      </c>
      <c r="I6100" s="1">
        <v>2016.0</v>
      </c>
      <c r="J6100" s="1" t="s">
        <v>8507</v>
      </c>
      <c r="K6100" s="1" t="s">
        <v>694</v>
      </c>
      <c r="L6100" s="1" t="s">
        <v>8842</v>
      </c>
      <c r="M6100" s="1" t="s">
        <v>31690</v>
      </c>
    </row>
    <row r="6101">
      <c r="A6101" s="1" t="s">
        <v>31691</v>
      </c>
      <c r="B6101" s="1" t="s">
        <v>6</v>
      </c>
      <c r="C6101" s="1" t="s">
        <v>6797</v>
      </c>
      <c r="D6101" s="1"/>
      <c r="E6101" s="1" t="s">
        <v>31692</v>
      </c>
      <c r="F6101" s="1" t="s">
        <v>31693</v>
      </c>
      <c r="G6101" s="1" t="s">
        <v>30658</v>
      </c>
      <c r="H6101" s="1" t="s">
        <v>9723</v>
      </c>
      <c r="I6101" s="1">
        <v>2018.0</v>
      </c>
      <c r="J6101" s="1" t="s">
        <v>8493</v>
      </c>
      <c r="K6101" s="1" t="s">
        <v>645</v>
      </c>
      <c r="L6101" s="1" t="s">
        <v>8709</v>
      </c>
      <c r="M6101" s="1" t="s">
        <v>31694</v>
      </c>
    </row>
    <row r="6102">
      <c r="A6102" s="1" t="s">
        <v>31695</v>
      </c>
      <c r="B6102" s="1" t="s">
        <v>6</v>
      </c>
      <c r="C6102" s="1" t="s">
        <v>6798</v>
      </c>
      <c r="D6102" s="1"/>
      <c r="E6102" s="1" t="s">
        <v>31696</v>
      </c>
      <c r="F6102" s="1" t="s">
        <v>31697</v>
      </c>
      <c r="G6102" s="1" t="s">
        <v>8513</v>
      </c>
      <c r="H6102" s="1" t="s">
        <v>21485</v>
      </c>
      <c r="I6102" s="1">
        <v>2016.0</v>
      </c>
      <c r="J6102" s="1" t="s">
        <v>8507</v>
      </c>
      <c r="K6102" s="1" t="s">
        <v>809</v>
      </c>
      <c r="L6102" s="1" t="s">
        <v>8646</v>
      </c>
      <c r="M6102" s="1" t="s">
        <v>31698</v>
      </c>
    </row>
    <row r="6103">
      <c r="A6103" s="1" t="s">
        <v>31699</v>
      </c>
      <c r="B6103" s="1" t="s">
        <v>7</v>
      </c>
      <c r="C6103" s="1" t="s">
        <v>6799</v>
      </c>
      <c r="F6103" s="1" t="s">
        <v>31700</v>
      </c>
      <c r="G6103" s="1" t="s">
        <v>8513</v>
      </c>
      <c r="H6103" s="1" t="s">
        <v>13673</v>
      </c>
      <c r="I6103" s="1">
        <v>2020.0</v>
      </c>
      <c r="J6103" s="1" t="s">
        <v>8680</v>
      </c>
      <c r="K6103" s="1" t="s">
        <v>536</v>
      </c>
      <c r="L6103" s="1" t="s">
        <v>19037</v>
      </c>
      <c r="M6103" s="1" t="s">
        <v>31701</v>
      </c>
    </row>
    <row r="6104">
      <c r="A6104" s="1" t="s">
        <v>31702</v>
      </c>
      <c r="B6104" s="1" t="s">
        <v>6</v>
      </c>
      <c r="C6104" s="1" t="s">
        <v>6800</v>
      </c>
      <c r="D6104" s="1"/>
      <c r="E6104" s="1" t="s">
        <v>9009</v>
      </c>
      <c r="F6104" s="1" t="s">
        <v>31703</v>
      </c>
      <c r="G6104" s="1" t="s">
        <v>8513</v>
      </c>
      <c r="H6104" s="1" t="s">
        <v>10281</v>
      </c>
      <c r="I6104" s="1">
        <v>2017.0</v>
      </c>
      <c r="J6104" s="1" t="s">
        <v>8493</v>
      </c>
      <c r="K6104" s="1" t="s">
        <v>750</v>
      </c>
      <c r="L6104" s="1" t="s">
        <v>9457</v>
      </c>
      <c r="M6104" s="1" t="s">
        <v>31704</v>
      </c>
    </row>
    <row r="6105">
      <c r="A6105" s="1" t="s">
        <v>31705</v>
      </c>
      <c r="B6105" s="1" t="s">
        <v>6</v>
      </c>
      <c r="C6105" s="1" t="s">
        <v>6801</v>
      </c>
      <c r="D6105" s="1"/>
      <c r="E6105" s="1" t="s">
        <v>9009</v>
      </c>
      <c r="F6105" s="1" t="s">
        <v>31706</v>
      </c>
      <c r="G6105" s="1" t="s">
        <v>8513</v>
      </c>
      <c r="H6105" s="1" t="s">
        <v>9878</v>
      </c>
      <c r="I6105" s="1">
        <v>2020.0</v>
      </c>
      <c r="J6105" s="1" t="s">
        <v>8493</v>
      </c>
      <c r="K6105" s="1" t="s">
        <v>582</v>
      </c>
      <c r="L6105" s="1" t="s">
        <v>9457</v>
      </c>
      <c r="M6105" s="1" t="s">
        <v>31707</v>
      </c>
    </row>
    <row r="6106">
      <c r="A6106" s="1" t="s">
        <v>31708</v>
      </c>
      <c r="B6106" s="1" t="s">
        <v>7</v>
      </c>
      <c r="C6106" s="1" t="s">
        <v>6802</v>
      </c>
      <c r="H6106" s="1" t="s">
        <v>9361</v>
      </c>
      <c r="I6106" s="1">
        <v>2009.0</v>
      </c>
      <c r="J6106" s="1" t="s">
        <v>8547</v>
      </c>
      <c r="K6106" s="1" t="s">
        <v>536</v>
      </c>
      <c r="L6106" s="1" t="s">
        <v>15453</v>
      </c>
      <c r="M6106" s="1" t="s">
        <v>31709</v>
      </c>
    </row>
    <row r="6107">
      <c r="A6107" s="1" t="s">
        <v>31710</v>
      </c>
      <c r="B6107" s="1" t="s">
        <v>7</v>
      </c>
      <c r="C6107" s="1" t="s">
        <v>6803</v>
      </c>
      <c r="G6107" s="1" t="s">
        <v>8513</v>
      </c>
      <c r="H6107" s="1" t="s">
        <v>9012</v>
      </c>
      <c r="I6107" s="1">
        <v>2010.0</v>
      </c>
      <c r="J6107" s="1" t="s">
        <v>8547</v>
      </c>
      <c r="K6107" s="1" t="s">
        <v>536</v>
      </c>
      <c r="L6107" s="1" t="s">
        <v>15453</v>
      </c>
      <c r="M6107" s="1" t="s">
        <v>31711</v>
      </c>
    </row>
    <row r="6108">
      <c r="A6108" s="1" t="s">
        <v>31712</v>
      </c>
      <c r="B6108" s="1" t="s">
        <v>6</v>
      </c>
      <c r="C6108" s="1" t="s">
        <v>6804</v>
      </c>
      <c r="D6108" s="1"/>
      <c r="E6108" s="1" t="s">
        <v>31713</v>
      </c>
      <c r="F6108" s="1" t="s">
        <v>31714</v>
      </c>
      <c r="G6108" s="1" t="s">
        <v>8513</v>
      </c>
      <c r="H6108" s="1" t="s">
        <v>17823</v>
      </c>
      <c r="I6108" s="1">
        <v>2017.0</v>
      </c>
      <c r="J6108" s="1" t="s">
        <v>8547</v>
      </c>
      <c r="K6108" s="1" t="s">
        <v>569</v>
      </c>
      <c r="L6108" s="1" t="s">
        <v>8522</v>
      </c>
      <c r="M6108" s="1" t="s">
        <v>31715</v>
      </c>
    </row>
    <row r="6109">
      <c r="A6109" s="1" t="s">
        <v>31716</v>
      </c>
      <c r="B6109" s="1" t="s">
        <v>6</v>
      </c>
      <c r="C6109" s="1" t="s">
        <v>6805</v>
      </c>
      <c r="D6109" s="1"/>
      <c r="E6109" s="1" t="s">
        <v>31717</v>
      </c>
      <c r="F6109" s="1" t="s">
        <v>31718</v>
      </c>
      <c r="G6109" s="1" t="s">
        <v>8513</v>
      </c>
      <c r="H6109" s="1" t="s">
        <v>18181</v>
      </c>
      <c r="I6109" s="1">
        <v>2016.0</v>
      </c>
      <c r="J6109" s="1" t="s">
        <v>8507</v>
      </c>
      <c r="K6109" s="1" t="s">
        <v>540</v>
      </c>
      <c r="L6109" s="1" t="s">
        <v>11691</v>
      </c>
      <c r="M6109" s="1" t="s">
        <v>31719</v>
      </c>
    </row>
    <row r="6110">
      <c r="A6110" s="1" t="s">
        <v>31720</v>
      </c>
      <c r="B6110" s="1" t="s">
        <v>6</v>
      </c>
      <c r="C6110" s="1" t="s">
        <v>6806</v>
      </c>
      <c r="D6110" s="1"/>
      <c r="E6110" s="1" t="s">
        <v>31721</v>
      </c>
      <c r="F6110" s="1" t="s">
        <v>31722</v>
      </c>
      <c r="G6110" s="1" t="s">
        <v>8611</v>
      </c>
      <c r="H6110" s="1" t="s">
        <v>11049</v>
      </c>
      <c r="I6110" s="1">
        <v>2015.0</v>
      </c>
      <c r="J6110" s="1" t="s">
        <v>8493</v>
      </c>
      <c r="K6110" s="1" t="s">
        <v>561</v>
      </c>
      <c r="L6110" s="1" t="s">
        <v>8691</v>
      </c>
      <c r="M6110" s="1" t="s">
        <v>31723</v>
      </c>
    </row>
    <row r="6111">
      <c r="A6111" s="1" t="s">
        <v>31724</v>
      </c>
      <c r="B6111" s="1" t="s">
        <v>6</v>
      </c>
      <c r="C6111" s="1" t="s">
        <v>6807</v>
      </c>
      <c r="D6111" s="1"/>
      <c r="E6111" s="1" t="s">
        <v>31725</v>
      </c>
      <c r="G6111" s="1" t="s">
        <v>8513</v>
      </c>
      <c r="H6111" s="1" t="s">
        <v>11755</v>
      </c>
      <c r="I6111" s="1">
        <v>2016.0</v>
      </c>
      <c r="J6111" s="1" t="s">
        <v>8493</v>
      </c>
      <c r="K6111" s="1" t="s">
        <v>620</v>
      </c>
      <c r="L6111" s="1" t="s">
        <v>8646</v>
      </c>
      <c r="M6111" s="1" t="s">
        <v>31726</v>
      </c>
    </row>
    <row r="6112">
      <c r="A6112" s="1" t="s">
        <v>31727</v>
      </c>
      <c r="B6112" s="1" t="s">
        <v>6</v>
      </c>
      <c r="C6112" s="1" t="s">
        <v>6808</v>
      </c>
      <c r="D6112" s="1"/>
      <c r="E6112" s="1" t="s">
        <v>31728</v>
      </c>
      <c r="F6112" s="1" t="s">
        <v>31729</v>
      </c>
      <c r="G6112" s="1" t="s">
        <v>8513</v>
      </c>
      <c r="H6112" s="1" t="s">
        <v>13748</v>
      </c>
      <c r="I6112" s="1">
        <v>2018.0</v>
      </c>
      <c r="J6112" s="1" t="s">
        <v>8507</v>
      </c>
      <c r="K6112" s="1" t="s">
        <v>876</v>
      </c>
      <c r="L6112" s="1" t="s">
        <v>9002</v>
      </c>
      <c r="M6112" s="1" t="s">
        <v>31730</v>
      </c>
    </row>
    <row r="6113">
      <c r="A6113" s="1" t="s">
        <v>31731</v>
      </c>
      <c r="B6113" s="1" t="s">
        <v>6</v>
      </c>
      <c r="C6113" s="1" t="s">
        <v>6809</v>
      </c>
      <c r="D6113" s="1"/>
      <c r="E6113" s="1" t="s">
        <v>31732</v>
      </c>
      <c r="F6113" s="1" t="s">
        <v>31733</v>
      </c>
      <c r="G6113" s="1" t="s">
        <v>8513</v>
      </c>
      <c r="H6113" s="1" t="s">
        <v>11547</v>
      </c>
      <c r="I6113" s="1">
        <v>2017.0</v>
      </c>
      <c r="J6113" s="1" t="s">
        <v>8507</v>
      </c>
      <c r="K6113" s="1" t="s">
        <v>914</v>
      </c>
      <c r="L6113" s="1" t="s">
        <v>8522</v>
      </c>
      <c r="M6113" s="1" t="s">
        <v>31734</v>
      </c>
    </row>
    <row r="6114">
      <c r="A6114" s="1" t="s">
        <v>31735</v>
      </c>
      <c r="B6114" s="1" t="s">
        <v>6</v>
      </c>
      <c r="C6114" s="1" t="s">
        <v>6810</v>
      </c>
      <c r="D6114" s="1"/>
      <c r="E6114" s="1" t="s">
        <v>25405</v>
      </c>
      <c r="F6114" s="1" t="s">
        <v>31736</v>
      </c>
      <c r="G6114" s="1" t="s">
        <v>31737</v>
      </c>
      <c r="H6114" s="1" t="s">
        <v>31122</v>
      </c>
      <c r="I6114" s="1">
        <v>2017.0</v>
      </c>
      <c r="J6114" s="1" t="s">
        <v>8493</v>
      </c>
      <c r="K6114" s="1" t="s">
        <v>582</v>
      </c>
      <c r="L6114" s="1" t="s">
        <v>18543</v>
      </c>
      <c r="M6114" s="1" t="s">
        <v>31738</v>
      </c>
    </row>
    <row r="6115">
      <c r="A6115" s="1" t="s">
        <v>31739</v>
      </c>
      <c r="B6115" s="1" t="s">
        <v>6</v>
      </c>
      <c r="C6115" s="1" t="s">
        <v>6811</v>
      </c>
      <c r="D6115" s="1"/>
      <c r="E6115" s="1" t="s">
        <v>12906</v>
      </c>
      <c r="F6115" s="1" t="s">
        <v>31740</v>
      </c>
      <c r="G6115" s="1" t="s">
        <v>9478</v>
      </c>
      <c r="H6115" s="1" t="s">
        <v>12535</v>
      </c>
      <c r="I6115" s="1">
        <v>1993.0</v>
      </c>
      <c r="J6115" s="1" t="s">
        <v>8547</v>
      </c>
      <c r="K6115" s="1" t="s">
        <v>681</v>
      </c>
      <c r="L6115" s="1" t="s">
        <v>8873</v>
      </c>
      <c r="M6115" s="1" t="s">
        <v>31741</v>
      </c>
    </row>
    <row r="6116">
      <c r="A6116" s="1" t="s">
        <v>31742</v>
      </c>
      <c r="B6116" s="1" t="s">
        <v>7</v>
      </c>
      <c r="C6116" s="1" t="s">
        <v>6812</v>
      </c>
      <c r="F6116" s="1" t="s">
        <v>31743</v>
      </c>
      <c r="G6116" s="1" t="s">
        <v>8722</v>
      </c>
      <c r="H6116" s="1" t="s">
        <v>13511</v>
      </c>
      <c r="I6116" s="1">
        <v>2020.0</v>
      </c>
      <c r="J6116" s="1" t="s">
        <v>8493</v>
      </c>
      <c r="K6116" s="1" t="s">
        <v>536</v>
      </c>
      <c r="L6116" s="1" t="s">
        <v>11790</v>
      </c>
      <c r="M6116" s="1" t="s">
        <v>31744</v>
      </c>
    </row>
    <row r="6117">
      <c r="A6117" s="1" t="s">
        <v>31745</v>
      </c>
      <c r="B6117" s="1" t="s">
        <v>6</v>
      </c>
      <c r="C6117" s="1" t="s">
        <v>6813</v>
      </c>
      <c r="D6117" s="1"/>
      <c r="E6117" s="1" t="s">
        <v>31746</v>
      </c>
      <c r="F6117" s="1" t="s">
        <v>31747</v>
      </c>
      <c r="G6117" s="1" t="s">
        <v>8513</v>
      </c>
      <c r="H6117" s="1" t="s">
        <v>25178</v>
      </c>
      <c r="I6117" s="1">
        <v>2018.0</v>
      </c>
      <c r="J6117" s="1" t="s">
        <v>8493</v>
      </c>
      <c r="K6117" s="1" t="s">
        <v>550</v>
      </c>
      <c r="L6117" s="1" t="s">
        <v>8858</v>
      </c>
      <c r="M6117" s="1" t="s">
        <v>31748</v>
      </c>
    </row>
    <row r="6118">
      <c r="A6118" s="1" t="s">
        <v>31749</v>
      </c>
      <c r="B6118" s="1" t="s">
        <v>6</v>
      </c>
      <c r="C6118" s="1" t="s">
        <v>6814</v>
      </c>
      <c r="D6118" s="1"/>
      <c r="E6118" s="1" t="s">
        <v>31750</v>
      </c>
      <c r="F6118" s="1" t="s">
        <v>31751</v>
      </c>
      <c r="G6118" s="1" t="s">
        <v>8513</v>
      </c>
      <c r="H6118" s="1" t="s">
        <v>31752</v>
      </c>
      <c r="I6118" s="1">
        <v>2014.0</v>
      </c>
      <c r="J6118" s="1" t="s">
        <v>8493</v>
      </c>
      <c r="K6118" s="1" t="s">
        <v>532</v>
      </c>
      <c r="L6118" s="1" t="s">
        <v>8702</v>
      </c>
      <c r="M6118" s="1" t="s">
        <v>31753</v>
      </c>
    </row>
    <row r="6119">
      <c r="A6119" s="1" t="s">
        <v>31754</v>
      </c>
      <c r="B6119" s="1" t="s">
        <v>6</v>
      </c>
      <c r="C6119" s="1" t="s">
        <v>6815</v>
      </c>
      <c r="D6119" s="1"/>
      <c r="E6119" s="1" t="s">
        <v>31755</v>
      </c>
      <c r="F6119" s="1" t="s">
        <v>31756</v>
      </c>
      <c r="G6119" s="1" t="s">
        <v>8513</v>
      </c>
      <c r="H6119" s="1" t="s">
        <v>13413</v>
      </c>
      <c r="I6119" s="1">
        <v>1942.0</v>
      </c>
      <c r="J6119" s="1" t="s">
        <v>8547</v>
      </c>
      <c r="K6119" s="1" t="s">
        <v>6816</v>
      </c>
      <c r="L6119" s="1" t="s">
        <v>22190</v>
      </c>
      <c r="M6119" s="1" t="s">
        <v>31757</v>
      </c>
    </row>
    <row r="6120">
      <c r="A6120" s="1" t="s">
        <v>31758</v>
      </c>
      <c r="B6120" s="1" t="s">
        <v>6</v>
      </c>
      <c r="C6120" s="1" t="s">
        <v>6817</v>
      </c>
      <c r="D6120" s="1"/>
      <c r="E6120" s="1" t="s">
        <v>21770</v>
      </c>
      <c r="F6120" s="1" t="s">
        <v>31759</v>
      </c>
      <c r="G6120" s="1" t="s">
        <v>8534</v>
      </c>
      <c r="H6120" s="1" t="s">
        <v>16639</v>
      </c>
      <c r="I6120" s="1">
        <v>2004.0</v>
      </c>
      <c r="J6120" s="1" t="s">
        <v>8547</v>
      </c>
      <c r="K6120" s="1" t="s">
        <v>914</v>
      </c>
      <c r="L6120" s="1" t="s">
        <v>8724</v>
      </c>
      <c r="M6120" s="1" t="s">
        <v>31760</v>
      </c>
    </row>
    <row r="6121">
      <c r="A6121" s="1" t="s">
        <v>31761</v>
      </c>
      <c r="B6121" s="1" t="s">
        <v>6</v>
      </c>
      <c r="C6121" s="1" t="s">
        <v>6818</v>
      </c>
      <c r="D6121" s="1"/>
      <c r="E6121" s="1" t="s">
        <v>31762</v>
      </c>
      <c r="F6121" s="1" t="s">
        <v>31763</v>
      </c>
      <c r="G6121" s="1" t="s">
        <v>8661</v>
      </c>
      <c r="H6121" s="1" t="s">
        <v>9430</v>
      </c>
      <c r="I6121" s="1">
        <v>2020.0</v>
      </c>
      <c r="J6121" s="1" t="s">
        <v>8493</v>
      </c>
      <c r="K6121" s="1" t="s">
        <v>569</v>
      </c>
      <c r="L6121" s="1" t="s">
        <v>8873</v>
      </c>
      <c r="M6121" s="1" t="s">
        <v>31764</v>
      </c>
    </row>
    <row r="6122">
      <c r="A6122" s="1" t="s">
        <v>31765</v>
      </c>
      <c r="B6122" s="1" t="s">
        <v>6</v>
      </c>
      <c r="C6122" s="1" t="s">
        <v>6819</v>
      </c>
      <c r="D6122" s="1"/>
      <c r="E6122" s="1" t="s">
        <v>26676</v>
      </c>
      <c r="F6122" s="1" t="s">
        <v>31766</v>
      </c>
      <c r="G6122" s="1" t="s">
        <v>9478</v>
      </c>
      <c r="H6122" s="1" t="s">
        <v>12115</v>
      </c>
      <c r="I6122" s="1">
        <v>2008.0</v>
      </c>
      <c r="J6122" s="1" t="s">
        <v>8547</v>
      </c>
      <c r="K6122" s="1" t="s">
        <v>563</v>
      </c>
      <c r="L6122" s="1" t="s">
        <v>8873</v>
      </c>
      <c r="M6122" s="1" t="s">
        <v>31767</v>
      </c>
    </row>
    <row r="6123">
      <c r="A6123" s="1" t="s">
        <v>31768</v>
      </c>
      <c r="B6123" s="1" t="s">
        <v>7</v>
      </c>
      <c r="C6123" s="1" t="s">
        <v>6820</v>
      </c>
      <c r="F6123" s="1" t="s">
        <v>31769</v>
      </c>
      <c r="H6123" s="1" t="s">
        <v>11901</v>
      </c>
      <c r="I6123" s="1">
        <v>2012.0</v>
      </c>
      <c r="J6123" s="1" t="s">
        <v>8493</v>
      </c>
      <c r="K6123" s="1" t="s">
        <v>536</v>
      </c>
      <c r="L6123" s="1" t="s">
        <v>8595</v>
      </c>
      <c r="M6123" s="1" t="s">
        <v>31770</v>
      </c>
    </row>
    <row r="6124">
      <c r="A6124" s="1" t="s">
        <v>31771</v>
      </c>
      <c r="B6124" s="1" t="s">
        <v>6</v>
      </c>
      <c r="C6124" s="1" t="s">
        <v>6821</v>
      </c>
      <c r="D6124" s="1"/>
      <c r="E6124" s="1" t="s">
        <v>31772</v>
      </c>
      <c r="H6124" s="1" t="s">
        <v>17450</v>
      </c>
      <c r="I6124" s="1">
        <v>2016.0</v>
      </c>
      <c r="J6124" s="1" t="s">
        <v>8613</v>
      </c>
      <c r="K6124" s="1" t="s">
        <v>700</v>
      </c>
      <c r="L6124" s="1" t="s">
        <v>8663</v>
      </c>
      <c r="M6124" s="1" t="s">
        <v>31773</v>
      </c>
    </row>
    <row r="6125">
      <c r="A6125" s="1" t="s">
        <v>31774</v>
      </c>
      <c r="B6125" s="1" t="s">
        <v>6</v>
      </c>
      <c r="C6125" s="1" t="s">
        <v>6822</v>
      </c>
      <c r="D6125" s="1"/>
      <c r="E6125" s="1" t="s">
        <v>31775</v>
      </c>
      <c r="G6125" s="1" t="s">
        <v>8491</v>
      </c>
      <c r="H6125" s="1" t="s">
        <v>10771</v>
      </c>
      <c r="I6125" s="1">
        <v>2020.0</v>
      </c>
      <c r="J6125" s="1" t="s">
        <v>8613</v>
      </c>
      <c r="K6125" s="1" t="s">
        <v>673</v>
      </c>
      <c r="L6125" s="1" t="s">
        <v>8663</v>
      </c>
      <c r="M6125" s="1" t="s">
        <v>31776</v>
      </c>
    </row>
    <row r="6126">
      <c r="A6126" s="1" t="s">
        <v>31777</v>
      </c>
      <c r="B6126" s="1" t="s">
        <v>7</v>
      </c>
      <c r="C6126" s="1" t="s">
        <v>6823</v>
      </c>
      <c r="D6126" s="1"/>
      <c r="E6126" s="1" t="s">
        <v>31772</v>
      </c>
      <c r="G6126" s="1" t="s">
        <v>8491</v>
      </c>
      <c r="H6126" s="1" t="s">
        <v>31778</v>
      </c>
      <c r="I6126" s="1">
        <v>2016.0</v>
      </c>
      <c r="J6126" s="1" t="s">
        <v>8613</v>
      </c>
      <c r="K6126" s="1" t="s">
        <v>536</v>
      </c>
      <c r="L6126" s="1" t="s">
        <v>9225</v>
      </c>
      <c r="M6126" s="1" t="s">
        <v>31779</v>
      </c>
    </row>
    <row r="6127">
      <c r="A6127" s="1" t="s">
        <v>31780</v>
      </c>
      <c r="B6127" s="1" t="s">
        <v>6</v>
      </c>
      <c r="C6127" s="1" t="s">
        <v>6824</v>
      </c>
      <c r="F6127" s="1" t="s">
        <v>31781</v>
      </c>
      <c r="H6127" s="1" t="s">
        <v>12136</v>
      </c>
      <c r="I6127" s="1">
        <v>2016.0</v>
      </c>
      <c r="J6127" s="1" t="s">
        <v>8493</v>
      </c>
      <c r="K6127" s="1" t="s">
        <v>929</v>
      </c>
      <c r="L6127" s="1" t="s">
        <v>9641</v>
      </c>
      <c r="M6127" s="1" t="s">
        <v>31782</v>
      </c>
    </row>
    <row r="6128">
      <c r="A6128" s="1" t="s">
        <v>31783</v>
      </c>
      <c r="B6128" s="1" t="s">
        <v>7</v>
      </c>
      <c r="C6128" s="1" t="s">
        <v>6825</v>
      </c>
      <c r="F6128" s="1" t="s">
        <v>31784</v>
      </c>
      <c r="G6128" s="1" t="s">
        <v>8611</v>
      </c>
      <c r="H6128" s="1" t="s">
        <v>8882</v>
      </c>
      <c r="I6128" s="1">
        <v>2011.0</v>
      </c>
      <c r="J6128" s="1" t="s">
        <v>8547</v>
      </c>
      <c r="K6128" s="1" t="s">
        <v>536</v>
      </c>
      <c r="L6128" s="1" t="s">
        <v>9245</v>
      </c>
      <c r="M6128" s="1" t="s">
        <v>31785</v>
      </c>
    </row>
    <row r="6129">
      <c r="A6129" s="1" t="s">
        <v>31786</v>
      </c>
      <c r="B6129" s="1" t="s">
        <v>7</v>
      </c>
      <c r="C6129" s="1" t="s">
        <v>6826</v>
      </c>
      <c r="F6129" s="1" t="s">
        <v>31787</v>
      </c>
      <c r="G6129" s="1" t="s">
        <v>8611</v>
      </c>
      <c r="H6129" s="1" t="s">
        <v>8882</v>
      </c>
      <c r="I6129" s="1">
        <v>2015.0</v>
      </c>
      <c r="J6129" s="1" t="s">
        <v>8613</v>
      </c>
      <c r="K6129" s="1" t="s">
        <v>536</v>
      </c>
      <c r="L6129" s="1" t="s">
        <v>8957</v>
      </c>
      <c r="M6129" s="1" t="s">
        <v>31788</v>
      </c>
    </row>
    <row r="6130">
      <c r="A6130" s="1" t="s">
        <v>31789</v>
      </c>
      <c r="B6130" s="1" t="s">
        <v>7</v>
      </c>
      <c r="C6130" s="1" t="s">
        <v>6827</v>
      </c>
      <c r="F6130" s="1" t="s">
        <v>31790</v>
      </c>
      <c r="G6130" s="1" t="s">
        <v>8611</v>
      </c>
      <c r="H6130" s="1" t="s">
        <v>12370</v>
      </c>
      <c r="I6130" s="1">
        <v>2018.0</v>
      </c>
      <c r="J6130" s="1" t="s">
        <v>8613</v>
      </c>
      <c r="K6130" s="1" t="s">
        <v>571</v>
      </c>
      <c r="L6130" s="1" t="s">
        <v>8821</v>
      </c>
      <c r="M6130" s="1" t="s">
        <v>31791</v>
      </c>
    </row>
    <row r="6131">
      <c r="A6131" s="1" t="s">
        <v>31792</v>
      </c>
      <c r="B6131" s="1" t="s">
        <v>7</v>
      </c>
      <c r="C6131" s="1" t="s">
        <v>6828</v>
      </c>
      <c r="F6131" s="1" t="s">
        <v>31793</v>
      </c>
      <c r="G6131" s="1" t="s">
        <v>8611</v>
      </c>
      <c r="H6131" s="1" t="s">
        <v>22960</v>
      </c>
      <c r="I6131" s="1">
        <v>2020.0</v>
      </c>
      <c r="J6131" s="1" t="s">
        <v>8613</v>
      </c>
      <c r="K6131" s="1" t="s">
        <v>536</v>
      </c>
      <c r="L6131" s="1" t="s">
        <v>8821</v>
      </c>
      <c r="M6131" s="1" t="s">
        <v>31794</v>
      </c>
    </row>
    <row r="6132">
      <c r="A6132" s="1" t="s">
        <v>31795</v>
      </c>
      <c r="B6132" s="1" t="s">
        <v>7</v>
      </c>
      <c r="C6132" s="1" t="s">
        <v>6829</v>
      </c>
      <c r="F6132" s="1" t="s">
        <v>31796</v>
      </c>
      <c r="G6132" s="1" t="s">
        <v>8513</v>
      </c>
      <c r="H6132" s="1" t="s">
        <v>21723</v>
      </c>
      <c r="I6132" s="1">
        <v>2020.0</v>
      </c>
      <c r="J6132" s="1" t="s">
        <v>8680</v>
      </c>
      <c r="K6132" s="1" t="s">
        <v>571</v>
      </c>
      <c r="L6132" s="1" t="s">
        <v>10380</v>
      </c>
      <c r="M6132" s="1" t="s">
        <v>31797</v>
      </c>
    </row>
    <row r="6133">
      <c r="A6133" s="1" t="s">
        <v>31798</v>
      </c>
      <c r="B6133" s="1" t="s">
        <v>6</v>
      </c>
      <c r="C6133" s="1" t="s">
        <v>6830</v>
      </c>
      <c r="D6133" s="1"/>
      <c r="E6133" s="1" t="s">
        <v>31799</v>
      </c>
      <c r="F6133" s="1" t="s">
        <v>31800</v>
      </c>
      <c r="G6133" s="1" t="s">
        <v>8513</v>
      </c>
      <c r="H6133" s="1" t="s">
        <v>12656</v>
      </c>
      <c r="I6133" s="1">
        <v>2018.0</v>
      </c>
      <c r="J6133" s="1" t="s">
        <v>8493</v>
      </c>
      <c r="K6133" s="1" t="s">
        <v>1116</v>
      </c>
      <c r="L6133" s="1" t="s">
        <v>8646</v>
      </c>
      <c r="M6133" s="1" t="s">
        <v>31801</v>
      </c>
    </row>
    <row r="6134">
      <c r="A6134" s="1" t="s">
        <v>31802</v>
      </c>
      <c r="B6134" s="1" t="s">
        <v>6</v>
      </c>
      <c r="C6134" s="1" t="s">
        <v>6831</v>
      </c>
      <c r="D6134" s="1"/>
      <c r="E6134" s="1" t="s">
        <v>31803</v>
      </c>
      <c r="F6134" s="1" t="s">
        <v>31804</v>
      </c>
      <c r="G6134" s="1" t="s">
        <v>8661</v>
      </c>
      <c r="H6134" s="1" t="s">
        <v>8744</v>
      </c>
      <c r="I6134" s="1">
        <v>2020.0</v>
      </c>
      <c r="J6134" s="1" t="s">
        <v>8493</v>
      </c>
      <c r="K6134" s="1" t="s">
        <v>528</v>
      </c>
      <c r="L6134" s="1" t="s">
        <v>8553</v>
      </c>
      <c r="M6134" s="1" t="s">
        <v>31805</v>
      </c>
    </row>
    <row r="6135">
      <c r="A6135" s="1" t="s">
        <v>31806</v>
      </c>
      <c r="B6135" s="1" t="s">
        <v>6</v>
      </c>
      <c r="C6135" s="1" t="s">
        <v>6832</v>
      </c>
      <c r="D6135" s="1"/>
      <c r="E6135" s="1" t="s">
        <v>31807</v>
      </c>
      <c r="H6135" s="1" t="s">
        <v>8980</v>
      </c>
      <c r="I6135" s="1">
        <v>2018.0</v>
      </c>
      <c r="J6135" s="1" t="s">
        <v>8493</v>
      </c>
      <c r="K6135" s="1" t="s">
        <v>552</v>
      </c>
      <c r="L6135" s="1" t="s">
        <v>8663</v>
      </c>
      <c r="M6135" s="1" t="s">
        <v>31808</v>
      </c>
    </row>
    <row r="6136">
      <c r="A6136" s="1" t="s">
        <v>31809</v>
      </c>
      <c r="B6136" s="1" t="s">
        <v>6</v>
      </c>
      <c r="C6136" s="1" t="s">
        <v>6833</v>
      </c>
      <c r="D6136" s="1"/>
      <c r="E6136" s="1" t="s">
        <v>31807</v>
      </c>
      <c r="H6136" s="1" t="s">
        <v>9762</v>
      </c>
      <c r="I6136" s="1">
        <v>2018.0</v>
      </c>
      <c r="J6136" s="1" t="s">
        <v>8547</v>
      </c>
      <c r="K6136" s="1" t="s">
        <v>1288</v>
      </c>
      <c r="L6136" s="1" t="s">
        <v>8663</v>
      </c>
      <c r="M6136" s="1" t="s">
        <v>31810</v>
      </c>
    </row>
    <row r="6137">
      <c r="A6137" s="1" t="s">
        <v>31811</v>
      </c>
      <c r="B6137" s="1" t="s">
        <v>6</v>
      </c>
      <c r="C6137" s="1" t="s">
        <v>6834</v>
      </c>
      <c r="D6137" s="1"/>
      <c r="E6137" s="1" t="s">
        <v>31812</v>
      </c>
      <c r="F6137" s="1" t="s">
        <v>31813</v>
      </c>
      <c r="G6137" s="1" t="s">
        <v>9530</v>
      </c>
      <c r="H6137" s="1" t="s">
        <v>9185</v>
      </c>
      <c r="I6137" s="1">
        <v>2017.0</v>
      </c>
      <c r="J6137" s="1" t="s">
        <v>8493</v>
      </c>
      <c r="K6137" s="1" t="s">
        <v>803</v>
      </c>
      <c r="L6137" s="1" t="s">
        <v>8626</v>
      </c>
      <c r="M6137" s="1" t="s">
        <v>31814</v>
      </c>
    </row>
    <row r="6138">
      <c r="A6138" s="1" t="s">
        <v>31815</v>
      </c>
      <c r="B6138" s="1" t="s">
        <v>6</v>
      </c>
      <c r="C6138" s="1" t="s">
        <v>6835</v>
      </c>
      <c r="D6138" s="1"/>
      <c r="E6138" s="1" t="s">
        <v>31816</v>
      </c>
      <c r="F6138" s="1" t="s">
        <v>31817</v>
      </c>
      <c r="G6138" s="1" t="s">
        <v>8513</v>
      </c>
      <c r="H6138" s="1" t="s">
        <v>12283</v>
      </c>
      <c r="I6138" s="1">
        <v>2019.0</v>
      </c>
      <c r="J6138" s="1" t="s">
        <v>8493</v>
      </c>
      <c r="K6138" s="1" t="s">
        <v>542</v>
      </c>
      <c r="L6138" s="1" t="s">
        <v>8928</v>
      </c>
      <c r="M6138" s="1" t="s">
        <v>31818</v>
      </c>
    </row>
    <row r="6139">
      <c r="A6139" s="1" t="s">
        <v>31819</v>
      </c>
      <c r="B6139" s="1" t="s">
        <v>6</v>
      </c>
      <c r="C6139" s="1" t="s">
        <v>6836</v>
      </c>
      <c r="D6139" s="1"/>
      <c r="E6139" s="1" t="s">
        <v>31820</v>
      </c>
      <c r="F6139" s="1" t="s">
        <v>31821</v>
      </c>
      <c r="G6139" s="1" t="s">
        <v>31822</v>
      </c>
      <c r="H6139" s="1" t="s">
        <v>12324</v>
      </c>
      <c r="I6139" s="1">
        <v>2017.0</v>
      </c>
      <c r="J6139" s="1" t="s">
        <v>8515</v>
      </c>
      <c r="K6139" s="1" t="s">
        <v>671</v>
      </c>
      <c r="L6139" s="1" t="s">
        <v>8501</v>
      </c>
      <c r="M6139" s="1" t="s">
        <v>31823</v>
      </c>
    </row>
    <row r="6140">
      <c r="A6140" s="1" t="s">
        <v>31824</v>
      </c>
      <c r="B6140" s="1" t="s">
        <v>6</v>
      </c>
      <c r="C6140" s="1" t="s">
        <v>6837</v>
      </c>
      <c r="D6140" s="1"/>
      <c r="E6140" s="1" t="s">
        <v>31825</v>
      </c>
      <c r="F6140" s="1" t="s">
        <v>31826</v>
      </c>
      <c r="G6140" s="1" t="s">
        <v>8513</v>
      </c>
      <c r="H6140" s="1" t="s">
        <v>11591</v>
      </c>
      <c r="I6140" s="1">
        <v>2016.0</v>
      </c>
      <c r="J6140" s="1" t="s">
        <v>8493</v>
      </c>
      <c r="K6140" s="1" t="s">
        <v>538</v>
      </c>
      <c r="L6140" s="1" t="s">
        <v>9836</v>
      </c>
      <c r="M6140" s="1" t="s">
        <v>31827</v>
      </c>
    </row>
    <row r="6141">
      <c r="A6141" s="1" t="s">
        <v>31828</v>
      </c>
      <c r="B6141" s="1" t="s">
        <v>6</v>
      </c>
      <c r="C6141" s="1" t="s">
        <v>6838</v>
      </c>
      <c r="D6141" s="1"/>
      <c r="E6141" s="1" t="s">
        <v>20294</v>
      </c>
      <c r="F6141" s="1" t="s">
        <v>31829</v>
      </c>
      <c r="G6141" s="1" t="s">
        <v>9391</v>
      </c>
      <c r="H6141" s="1" t="s">
        <v>31830</v>
      </c>
      <c r="I6141" s="1">
        <v>2015.0</v>
      </c>
      <c r="J6141" s="1" t="s">
        <v>8507</v>
      </c>
      <c r="K6141" s="1" t="s">
        <v>538</v>
      </c>
      <c r="L6141" s="1" t="s">
        <v>8842</v>
      </c>
      <c r="M6141" s="1" t="s">
        <v>31831</v>
      </c>
    </row>
    <row r="6142">
      <c r="A6142" s="1" t="s">
        <v>31832</v>
      </c>
      <c r="B6142" s="1" t="s">
        <v>7</v>
      </c>
      <c r="C6142" s="1" t="s">
        <v>6839</v>
      </c>
      <c r="F6142" s="1" t="s">
        <v>31833</v>
      </c>
      <c r="G6142" s="1" t="s">
        <v>8513</v>
      </c>
      <c r="H6142" s="1" t="s">
        <v>16126</v>
      </c>
      <c r="I6142" s="1">
        <v>2019.0</v>
      </c>
      <c r="J6142" s="1" t="s">
        <v>8547</v>
      </c>
      <c r="K6142" s="1" t="s">
        <v>2108</v>
      </c>
      <c r="L6142" s="1" t="s">
        <v>13365</v>
      </c>
      <c r="M6142" s="1" t="s">
        <v>31834</v>
      </c>
    </row>
    <row r="6143">
      <c r="A6143" s="1" t="s">
        <v>31835</v>
      </c>
      <c r="B6143" s="1" t="s">
        <v>6</v>
      </c>
      <c r="C6143" s="1" t="s">
        <v>6840</v>
      </c>
      <c r="D6143" s="1"/>
      <c r="E6143" s="1" t="s">
        <v>10383</v>
      </c>
      <c r="F6143" s="1" t="s">
        <v>31836</v>
      </c>
      <c r="G6143" s="1" t="s">
        <v>8534</v>
      </c>
      <c r="H6143" s="1" t="s">
        <v>9802</v>
      </c>
      <c r="I6143" s="1">
        <v>1954.0</v>
      </c>
      <c r="J6143" s="1" t="s">
        <v>8547</v>
      </c>
      <c r="K6143" s="1" t="s">
        <v>685</v>
      </c>
      <c r="L6143" s="1" t="s">
        <v>10386</v>
      </c>
      <c r="M6143" s="1" t="s">
        <v>31837</v>
      </c>
    </row>
    <row r="6144">
      <c r="A6144" s="1" t="s">
        <v>31838</v>
      </c>
      <c r="B6144" s="1" t="s">
        <v>6</v>
      </c>
      <c r="C6144" s="1" t="s">
        <v>6841</v>
      </c>
      <c r="D6144" s="1"/>
      <c r="E6144" s="1" t="s">
        <v>31839</v>
      </c>
      <c r="F6144" s="1" t="s">
        <v>31840</v>
      </c>
      <c r="G6144" s="1" t="s">
        <v>8513</v>
      </c>
      <c r="H6144" s="1" t="s">
        <v>8606</v>
      </c>
      <c r="I6144" s="1">
        <v>2016.0</v>
      </c>
      <c r="J6144" s="1" t="s">
        <v>8507</v>
      </c>
      <c r="K6144" s="1" t="s">
        <v>803</v>
      </c>
      <c r="L6144" s="1" t="s">
        <v>9990</v>
      </c>
      <c r="M6144" s="1" t="s">
        <v>31841</v>
      </c>
    </row>
    <row r="6145">
      <c r="A6145" s="1" t="s">
        <v>31842</v>
      </c>
      <c r="B6145" s="1" t="s">
        <v>6</v>
      </c>
      <c r="C6145" s="1" t="s">
        <v>6842</v>
      </c>
      <c r="D6145" s="1"/>
      <c r="E6145" s="1" t="s">
        <v>31843</v>
      </c>
      <c r="G6145" s="1" t="s">
        <v>9232</v>
      </c>
      <c r="H6145" s="1" t="s">
        <v>14752</v>
      </c>
      <c r="I6145" s="1">
        <v>2018.0</v>
      </c>
      <c r="J6145" s="1" t="s">
        <v>8547</v>
      </c>
      <c r="K6145" s="1" t="s">
        <v>620</v>
      </c>
      <c r="L6145" s="1" t="s">
        <v>8646</v>
      </c>
      <c r="M6145" s="1" t="s">
        <v>31844</v>
      </c>
    </row>
    <row r="6146">
      <c r="A6146" s="1" t="s">
        <v>31845</v>
      </c>
      <c r="B6146" s="1" t="s">
        <v>6</v>
      </c>
      <c r="C6146" s="1" t="s">
        <v>6843</v>
      </c>
      <c r="D6146" s="1"/>
      <c r="E6146" s="1" t="s">
        <v>31846</v>
      </c>
      <c r="F6146" s="1" t="s">
        <v>31847</v>
      </c>
      <c r="G6146" s="1" t="s">
        <v>31848</v>
      </c>
      <c r="H6146" s="1" t="s">
        <v>9698</v>
      </c>
      <c r="I6146" s="1">
        <v>2016.0</v>
      </c>
      <c r="J6146" s="1" t="s">
        <v>8493</v>
      </c>
      <c r="K6146" s="1" t="s">
        <v>694</v>
      </c>
      <c r="L6146" s="1" t="s">
        <v>8620</v>
      </c>
      <c r="M6146" s="1" t="s">
        <v>31849</v>
      </c>
    </row>
    <row r="6147">
      <c r="A6147" s="1" t="s">
        <v>31850</v>
      </c>
      <c r="B6147" s="1" t="s">
        <v>6</v>
      </c>
      <c r="C6147" s="1" t="s">
        <v>6844</v>
      </c>
      <c r="D6147" s="1"/>
      <c r="E6147" s="1" t="s">
        <v>31851</v>
      </c>
      <c r="F6147" s="1" t="s">
        <v>31852</v>
      </c>
      <c r="G6147" s="1" t="s">
        <v>8588</v>
      </c>
      <c r="H6147" s="1" t="s">
        <v>13649</v>
      </c>
      <c r="I6147" s="1">
        <v>2019.0</v>
      </c>
      <c r="J6147" s="1" t="s">
        <v>8547</v>
      </c>
      <c r="K6147" s="1" t="s">
        <v>576</v>
      </c>
      <c r="L6147" s="1" t="s">
        <v>8501</v>
      </c>
      <c r="M6147" s="1" t="s">
        <v>31853</v>
      </c>
    </row>
    <row r="6148">
      <c r="A6148" s="1" t="s">
        <v>31854</v>
      </c>
      <c r="B6148" s="1" t="s">
        <v>6</v>
      </c>
      <c r="C6148" s="1" t="s">
        <v>6845</v>
      </c>
      <c r="D6148" s="1"/>
      <c r="E6148" s="1" t="s">
        <v>9771</v>
      </c>
      <c r="F6148" s="1" t="s">
        <v>31855</v>
      </c>
      <c r="G6148" s="1" t="s">
        <v>31856</v>
      </c>
      <c r="H6148" s="1" t="s">
        <v>31857</v>
      </c>
      <c r="I6148" s="1">
        <v>2013.0</v>
      </c>
      <c r="J6148" s="1" t="s">
        <v>8507</v>
      </c>
      <c r="K6148" s="1" t="s">
        <v>552</v>
      </c>
      <c r="L6148" s="1" t="s">
        <v>8948</v>
      </c>
      <c r="M6148" s="1" t="s">
        <v>31858</v>
      </c>
    </row>
    <row r="6149">
      <c r="A6149" s="1" t="s">
        <v>31859</v>
      </c>
      <c r="B6149" s="1" t="s">
        <v>6</v>
      </c>
      <c r="C6149" s="1" t="s">
        <v>6846</v>
      </c>
      <c r="D6149" s="1"/>
      <c r="E6149" s="1" t="s">
        <v>31860</v>
      </c>
      <c r="F6149" s="1" t="s">
        <v>31861</v>
      </c>
      <c r="G6149" s="1" t="s">
        <v>8534</v>
      </c>
      <c r="H6149" s="1" t="s">
        <v>16457</v>
      </c>
      <c r="I6149" s="1">
        <v>2019.0</v>
      </c>
      <c r="J6149" s="1" t="s">
        <v>8547</v>
      </c>
      <c r="K6149" s="1" t="s">
        <v>642</v>
      </c>
      <c r="L6149" s="1" t="s">
        <v>8553</v>
      </c>
      <c r="M6149" s="1" t="s">
        <v>31862</v>
      </c>
    </row>
    <row r="6150">
      <c r="A6150" s="1" t="s">
        <v>31863</v>
      </c>
      <c r="B6150" s="1" t="s">
        <v>7</v>
      </c>
      <c r="C6150" s="1" t="s">
        <v>6847</v>
      </c>
      <c r="D6150" s="1"/>
      <c r="E6150" s="1" t="s">
        <v>18042</v>
      </c>
      <c r="F6150" s="1" t="s">
        <v>10110</v>
      </c>
      <c r="G6150" s="1" t="s">
        <v>8611</v>
      </c>
      <c r="H6150" s="1" t="s">
        <v>25843</v>
      </c>
      <c r="I6150" s="1">
        <v>2001.0</v>
      </c>
      <c r="J6150" s="1" t="s">
        <v>8680</v>
      </c>
      <c r="K6150" s="1" t="s">
        <v>536</v>
      </c>
      <c r="L6150" s="1" t="s">
        <v>10112</v>
      </c>
      <c r="M6150" s="1" t="s">
        <v>31864</v>
      </c>
    </row>
    <row r="6151">
      <c r="A6151" s="1" t="s">
        <v>31865</v>
      </c>
      <c r="B6151" s="1" t="s">
        <v>6</v>
      </c>
      <c r="C6151" s="1" t="s">
        <v>6848</v>
      </c>
      <c r="D6151" s="1"/>
      <c r="E6151" s="1" t="s">
        <v>9218</v>
      </c>
      <c r="F6151" s="1" t="s">
        <v>31866</v>
      </c>
      <c r="G6151" s="1" t="s">
        <v>8545</v>
      </c>
      <c r="H6151" s="1" t="s">
        <v>9220</v>
      </c>
      <c r="I6151" s="1">
        <v>2005.0</v>
      </c>
      <c r="J6151" s="1" t="s">
        <v>8613</v>
      </c>
      <c r="K6151" s="1" t="s">
        <v>580</v>
      </c>
      <c r="L6151" s="1" t="s">
        <v>28555</v>
      </c>
      <c r="M6151" s="1" t="s">
        <v>31867</v>
      </c>
    </row>
    <row r="6152">
      <c r="A6152" s="1" t="s">
        <v>31868</v>
      </c>
      <c r="B6152" s="1" t="s">
        <v>6</v>
      </c>
      <c r="C6152" s="1" t="s">
        <v>6849</v>
      </c>
      <c r="D6152" s="1"/>
      <c r="E6152" s="1" t="s">
        <v>31487</v>
      </c>
      <c r="F6152" s="1" t="s">
        <v>31869</v>
      </c>
      <c r="G6152" s="1" t="s">
        <v>8545</v>
      </c>
      <c r="H6152" s="1" t="s">
        <v>9456</v>
      </c>
      <c r="I6152" s="1">
        <v>2019.0</v>
      </c>
      <c r="J6152" s="1" t="s">
        <v>8547</v>
      </c>
      <c r="K6152" s="1" t="s">
        <v>620</v>
      </c>
      <c r="L6152" s="1" t="s">
        <v>9084</v>
      </c>
      <c r="M6152" s="1" t="s">
        <v>31870</v>
      </c>
    </row>
    <row r="6153">
      <c r="A6153" s="1" t="s">
        <v>31871</v>
      </c>
      <c r="B6153" s="1" t="s">
        <v>6</v>
      </c>
      <c r="C6153" s="1" t="s">
        <v>6850</v>
      </c>
      <c r="D6153" s="1"/>
      <c r="E6153" s="1" t="s">
        <v>31872</v>
      </c>
      <c r="F6153" s="1" t="s">
        <v>31873</v>
      </c>
      <c r="G6153" s="1" t="s">
        <v>31874</v>
      </c>
      <c r="H6153" s="1" t="s">
        <v>13446</v>
      </c>
      <c r="I6153" s="1">
        <v>2019.0</v>
      </c>
      <c r="J6153" s="1" t="s">
        <v>8493</v>
      </c>
      <c r="K6153" s="1" t="s">
        <v>599</v>
      </c>
      <c r="L6153" s="1" t="s">
        <v>8948</v>
      </c>
      <c r="M6153" s="1" t="s">
        <v>31875</v>
      </c>
    </row>
    <row r="6154">
      <c r="A6154" s="1" t="s">
        <v>31876</v>
      </c>
      <c r="B6154" s="1" t="s">
        <v>6</v>
      </c>
      <c r="C6154" s="1" t="s">
        <v>6851</v>
      </c>
      <c r="D6154" s="1"/>
      <c r="E6154" s="1" t="s">
        <v>31877</v>
      </c>
      <c r="G6154" s="1" t="s">
        <v>8513</v>
      </c>
      <c r="H6154" s="1" t="s">
        <v>9698</v>
      </c>
      <c r="I6154" s="1">
        <v>2016.0</v>
      </c>
      <c r="J6154" s="1" t="s">
        <v>8547</v>
      </c>
      <c r="K6154" s="1" t="s">
        <v>778</v>
      </c>
      <c r="L6154" s="1" t="s">
        <v>8646</v>
      </c>
      <c r="M6154" s="1" t="s">
        <v>31878</v>
      </c>
    </row>
    <row r="6155">
      <c r="A6155" s="1" t="s">
        <v>31879</v>
      </c>
      <c r="B6155" s="1" t="s">
        <v>7</v>
      </c>
      <c r="C6155" s="1" t="s">
        <v>6852</v>
      </c>
      <c r="F6155" s="1" t="s">
        <v>31880</v>
      </c>
      <c r="G6155" s="1" t="s">
        <v>8611</v>
      </c>
      <c r="H6155" s="1" t="s">
        <v>8882</v>
      </c>
      <c r="I6155" s="1">
        <v>2011.0</v>
      </c>
      <c r="J6155" s="1" t="s">
        <v>8493</v>
      </c>
      <c r="K6155" s="1" t="s">
        <v>536</v>
      </c>
      <c r="L6155" s="1" t="s">
        <v>12217</v>
      </c>
      <c r="M6155" s="1" t="s">
        <v>31881</v>
      </c>
    </row>
    <row r="6156">
      <c r="A6156" s="1" t="s">
        <v>31882</v>
      </c>
      <c r="B6156" s="1" t="s">
        <v>7</v>
      </c>
      <c r="C6156" s="1" t="s">
        <v>6853</v>
      </c>
      <c r="F6156" s="1" t="s">
        <v>31883</v>
      </c>
      <c r="G6156" s="1" t="s">
        <v>8777</v>
      </c>
      <c r="H6156" s="1" t="s">
        <v>31653</v>
      </c>
      <c r="I6156" s="1">
        <v>2019.0</v>
      </c>
      <c r="J6156" s="1" t="s">
        <v>8493</v>
      </c>
      <c r="K6156" s="1" t="s">
        <v>536</v>
      </c>
      <c r="L6156" s="1" t="s">
        <v>8595</v>
      </c>
      <c r="M6156" s="1" t="s">
        <v>31884</v>
      </c>
    </row>
    <row r="6157">
      <c r="A6157" s="1" t="s">
        <v>31885</v>
      </c>
      <c r="B6157" s="1" t="s">
        <v>6</v>
      </c>
      <c r="C6157" s="1" t="s">
        <v>6854</v>
      </c>
      <c r="D6157" s="1"/>
      <c r="E6157" s="1" t="s">
        <v>31886</v>
      </c>
      <c r="F6157" s="1" t="s">
        <v>31887</v>
      </c>
      <c r="G6157" s="1" t="s">
        <v>8513</v>
      </c>
      <c r="H6157" s="1" t="s">
        <v>10431</v>
      </c>
      <c r="I6157" s="1">
        <v>2010.0</v>
      </c>
      <c r="J6157" s="1" t="s">
        <v>8507</v>
      </c>
      <c r="K6157" s="1" t="s">
        <v>542</v>
      </c>
      <c r="L6157" s="1" t="s">
        <v>8750</v>
      </c>
      <c r="M6157" s="1" t="s">
        <v>31888</v>
      </c>
    </row>
    <row r="6158">
      <c r="A6158" s="1" t="s">
        <v>31889</v>
      </c>
      <c r="B6158" s="1" t="s">
        <v>6</v>
      </c>
      <c r="C6158" s="1" t="s">
        <v>6855</v>
      </c>
      <c r="D6158" s="1"/>
      <c r="E6158" s="1" t="s">
        <v>31890</v>
      </c>
      <c r="F6158" s="1" t="s">
        <v>31891</v>
      </c>
      <c r="G6158" s="1" t="s">
        <v>11884</v>
      </c>
      <c r="H6158" s="1" t="s">
        <v>9092</v>
      </c>
      <c r="I6158" s="1">
        <v>2020.0</v>
      </c>
      <c r="J6158" s="1" t="s">
        <v>8547</v>
      </c>
      <c r="K6158" s="1" t="s">
        <v>696</v>
      </c>
      <c r="L6158" s="1" t="s">
        <v>10416</v>
      </c>
      <c r="M6158" s="1" t="s">
        <v>31892</v>
      </c>
    </row>
    <row r="6159">
      <c r="A6159" s="1" t="s">
        <v>31893</v>
      </c>
      <c r="B6159" s="1" t="s">
        <v>7</v>
      </c>
      <c r="C6159" s="1" t="s">
        <v>6856</v>
      </c>
      <c r="F6159" s="1" t="s">
        <v>31894</v>
      </c>
      <c r="G6159" s="1" t="s">
        <v>31895</v>
      </c>
      <c r="H6159" s="1" t="s">
        <v>31896</v>
      </c>
      <c r="I6159" s="1">
        <v>2013.0</v>
      </c>
      <c r="J6159" s="1" t="s">
        <v>8493</v>
      </c>
      <c r="K6159" s="1" t="s">
        <v>628</v>
      </c>
      <c r="L6159" s="1" t="s">
        <v>9826</v>
      </c>
      <c r="M6159" s="1" t="s">
        <v>31897</v>
      </c>
    </row>
    <row r="6160">
      <c r="A6160" s="1" t="s">
        <v>31898</v>
      </c>
      <c r="B6160" s="1" t="s">
        <v>7</v>
      </c>
      <c r="C6160" s="1" t="s">
        <v>6857</v>
      </c>
      <c r="F6160" s="1" t="s">
        <v>31899</v>
      </c>
      <c r="G6160" s="1" t="s">
        <v>8513</v>
      </c>
      <c r="H6160" s="1" t="s">
        <v>10247</v>
      </c>
      <c r="I6160" s="1">
        <v>2020.0</v>
      </c>
      <c r="J6160" s="1" t="s">
        <v>9076</v>
      </c>
      <c r="K6160" s="1" t="s">
        <v>526</v>
      </c>
      <c r="L6160" s="1" t="s">
        <v>10380</v>
      </c>
      <c r="M6160" s="1" t="s">
        <v>31900</v>
      </c>
    </row>
    <row r="6161">
      <c r="A6161" s="1" t="s">
        <v>31901</v>
      </c>
      <c r="B6161" s="1" t="s">
        <v>6</v>
      </c>
      <c r="C6161" s="1" t="s">
        <v>6858</v>
      </c>
      <c r="D6161" s="1"/>
      <c r="E6161" s="1" t="s">
        <v>31902</v>
      </c>
      <c r="F6161" s="1" t="s">
        <v>31903</v>
      </c>
      <c r="G6161" s="1" t="s">
        <v>8513</v>
      </c>
      <c r="H6161" s="1" t="s">
        <v>10075</v>
      </c>
      <c r="I6161" s="1">
        <v>2020.0</v>
      </c>
      <c r="J6161" s="1" t="s">
        <v>9076</v>
      </c>
      <c r="K6161" s="1" t="s">
        <v>879</v>
      </c>
      <c r="L6161" s="1" t="s">
        <v>9104</v>
      </c>
      <c r="M6161" s="1" t="s">
        <v>31904</v>
      </c>
    </row>
    <row r="6162">
      <c r="A6162" s="1" t="s">
        <v>31905</v>
      </c>
      <c r="B6162" s="1" t="s">
        <v>6</v>
      </c>
      <c r="C6162" s="1" t="s">
        <v>6859</v>
      </c>
      <c r="D6162" s="1"/>
      <c r="E6162" s="1" t="s">
        <v>31906</v>
      </c>
      <c r="F6162" s="1" t="s">
        <v>31907</v>
      </c>
      <c r="G6162" s="1" t="s">
        <v>8777</v>
      </c>
      <c r="H6162" s="1" t="s">
        <v>8729</v>
      </c>
      <c r="I6162" s="1">
        <v>2015.0</v>
      </c>
      <c r="J6162" s="1" t="s">
        <v>8493</v>
      </c>
      <c r="K6162" s="1" t="s">
        <v>803</v>
      </c>
      <c r="L6162" s="1" t="s">
        <v>8681</v>
      </c>
      <c r="M6162" s="1" t="s">
        <v>31908</v>
      </c>
    </row>
    <row r="6163">
      <c r="A6163" s="1" t="s">
        <v>31909</v>
      </c>
      <c r="B6163" s="1" t="s">
        <v>7</v>
      </c>
      <c r="C6163" s="1" t="s">
        <v>6860</v>
      </c>
      <c r="F6163" s="1" t="s">
        <v>31910</v>
      </c>
      <c r="G6163" s="1" t="s">
        <v>8513</v>
      </c>
      <c r="H6163" s="1" t="s">
        <v>8540</v>
      </c>
      <c r="I6163" s="1">
        <v>2019.0</v>
      </c>
      <c r="J6163" s="1" t="s">
        <v>8493</v>
      </c>
      <c r="K6163" s="1" t="s">
        <v>571</v>
      </c>
      <c r="L6163" s="1" t="s">
        <v>8650</v>
      </c>
      <c r="M6163" s="1" t="s">
        <v>31911</v>
      </c>
    </row>
    <row r="6164">
      <c r="A6164" s="1" t="s">
        <v>31912</v>
      </c>
      <c r="B6164" s="1" t="s">
        <v>6</v>
      </c>
      <c r="C6164" s="1" t="s">
        <v>6861</v>
      </c>
      <c r="D6164" s="1"/>
      <c r="E6164" s="1" t="s">
        <v>19744</v>
      </c>
      <c r="F6164" s="1" t="s">
        <v>31913</v>
      </c>
      <c r="G6164" s="1" t="s">
        <v>8513</v>
      </c>
      <c r="H6164" s="1" t="s">
        <v>9060</v>
      </c>
      <c r="I6164" s="1">
        <v>2010.0</v>
      </c>
      <c r="J6164" s="1" t="s">
        <v>8515</v>
      </c>
      <c r="K6164" s="1" t="s">
        <v>761</v>
      </c>
      <c r="L6164" s="1" t="s">
        <v>19741</v>
      </c>
      <c r="M6164" s="1" t="s">
        <v>31914</v>
      </c>
    </row>
    <row r="6165">
      <c r="A6165" s="1" t="s">
        <v>31915</v>
      </c>
      <c r="B6165" s="1" t="s">
        <v>6</v>
      </c>
      <c r="C6165" s="1" t="s">
        <v>6862</v>
      </c>
      <c r="D6165" s="1"/>
      <c r="E6165" s="1" t="s">
        <v>31916</v>
      </c>
      <c r="F6165" s="1" t="s">
        <v>31917</v>
      </c>
      <c r="G6165" s="1" t="s">
        <v>8513</v>
      </c>
      <c r="H6165" s="1" t="s">
        <v>8708</v>
      </c>
      <c r="I6165" s="1">
        <v>2009.0</v>
      </c>
      <c r="J6165" s="1" t="s">
        <v>8515</v>
      </c>
      <c r="K6165" s="1" t="s">
        <v>685</v>
      </c>
      <c r="L6165" s="1" t="s">
        <v>22195</v>
      </c>
      <c r="M6165" s="1" t="s">
        <v>31918</v>
      </c>
    </row>
    <row r="6166">
      <c r="A6166" s="1" t="s">
        <v>31919</v>
      </c>
      <c r="B6166" s="1" t="s">
        <v>6</v>
      </c>
      <c r="C6166" s="1" t="s">
        <v>6863</v>
      </c>
      <c r="D6166" s="1"/>
      <c r="E6166" s="1" t="s">
        <v>31920</v>
      </c>
      <c r="F6166" s="1" t="s">
        <v>31921</v>
      </c>
      <c r="G6166" s="1" t="s">
        <v>31922</v>
      </c>
      <c r="H6166" s="1" t="s">
        <v>8535</v>
      </c>
      <c r="I6166" s="1">
        <v>2016.0</v>
      </c>
      <c r="J6166" s="1" t="s">
        <v>8515</v>
      </c>
      <c r="K6166" s="1" t="s">
        <v>597</v>
      </c>
      <c r="L6166" s="1" t="s">
        <v>8842</v>
      </c>
      <c r="M6166" s="1" t="s">
        <v>31923</v>
      </c>
    </row>
    <row r="6167">
      <c r="A6167" s="1" t="s">
        <v>31924</v>
      </c>
      <c r="B6167" s="1" t="s">
        <v>6</v>
      </c>
      <c r="C6167" s="1" t="s">
        <v>6864</v>
      </c>
      <c r="D6167" s="1"/>
      <c r="E6167" s="1" t="s">
        <v>31925</v>
      </c>
      <c r="F6167" s="1" t="s">
        <v>31926</v>
      </c>
      <c r="G6167" s="1" t="s">
        <v>9367</v>
      </c>
      <c r="H6167" s="1" t="s">
        <v>9609</v>
      </c>
      <c r="I6167" s="1">
        <v>2008.0</v>
      </c>
      <c r="J6167" s="1" t="s">
        <v>8515</v>
      </c>
      <c r="K6167" s="1" t="s">
        <v>538</v>
      </c>
      <c r="L6167" s="1" t="s">
        <v>8620</v>
      </c>
      <c r="M6167" s="1" t="s">
        <v>31927</v>
      </c>
    </row>
    <row r="6168">
      <c r="A6168" s="1" t="s">
        <v>31928</v>
      </c>
      <c r="B6168" s="1" t="s">
        <v>6</v>
      </c>
      <c r="C6168" s="1" t="s">
        <v>6865</v>
      </c>
      <c r="D6168" s="1"/>
      <c r="E6168" s="1" t="s">
        <v>31929</v>
      </c>
      <c r="F6168" s="1" t="s">
        <v>31930</v>
      </c>
      <c r="G6168" s="1" t="s">
        <v>9356</v>
      </c>
      <c r="H6168" s="1" t="s">
        <v>8806</v>
      </c>
      <c r="I6168" s="1">
        <v>2010.0</v>
      </c>
      <c r="J6168" s="1" t="s">
        <v>8807</v>
      </c>
      <c r="K6168" s="1" t="s">
        <v>694</v>
      </c>
      <c r="L6168" s="1" t="s">
        <v>9104</v>
      </c>
      <c r="M6168" s="1" t="s">
        <v>31931</v>
      </c>
    </row>
    <row r="6169">
      <c r="A6169" s="1" t="s">
        <v>31932</v>
      </c>
      <c r="B6169" s="1" t="s">
        <v>6</v>
      </c>
      <c r="C6169" s="1" t="s">
        <v>6866</v>
      </c>
      <c r="D6169" s="1"/>
      <c r="E6169" s="1" t="s">
        <v>31933</v>
      </c>
      <c r="F6169" s="1" t="s">
        <v>31934</v>
      </c>
      <c r="G6169" s="1" t="s">
        <v>31935</v>
      </c>
      <c r="H6169" s="1" t="s">
        <v>8576</v>
      </c>
      <c r="I6169" s="1">
        <v>2019.0</v>
      </c>
      <c r="J6169" s="1" t="s">
        <v>8613</v>
      </c>
      <c r="K6169" s="1" t="s">
        <v>640</v>
      </c>
      <c r="L6169" s="1" t="s">
        <v>28555</v>
      </c>
      <c r="M6169" s="1" t="s">
        <v>31936</v>
      </c>
    </row>
    <row r="6170">
      <c r="A6170" s="1" t="s">
        <v>31937</v>
      </c>
      <c r="B6170" s="1" t="s">
        <v>6</v>
      </c>
      <c r="C6170" s="1" t="s">
        <v>6867</v>
      </c>
      <c r="D6170" s="1"/>
      <c r="E6170" s="1" t="s">
        <v>31938</v>
      </c>
      <c r="F6170" s="1" t="s">
        <v>31939</v>
      </c>
      <c r="G6170" s="1" t="s">
        <v>8513</v>
      </c>
      <c r="H6170" s="1" t="s">
        <v>9001</v>
      </c>
      <c r="I6170" s="1">
        <v>2020.0</v>
      </c>
      <c r="J6170" s="1" t="s">
        <v>8507</v>
      </c>
      <c r="K6170" s="1" t="s">
        <v>737</v>
      </c>
      <c r="L6170" s="1" t="s">
        <v>9023</v>
      </c>
      <c r="M6170" s="1" t="s">
        <v>31940</v>
      </c>
    </row>
    <row r="6171">
      <c r="A6171" s="1" t="s">
        <v>31941</v>
      </c>
      <c r="B6171" s="1" t="s">
        <v>6</v>
      </c>
      <c r="C6171" s="1" t="s">
        <v>6868</v>
      </c>
      <c r="F6171" s="1" t="s">
        <v>31942</v>
      </c>
      <c r="G6171" s="1" t="s">
        <v>8513</v>
      </c>
      <c r="H6171" s="1" t="s">
        <v>9001</v>
      </c>
      <c r="I6171" s="1">
        <v>2020.0</v>
      </c>
      <c r="J6171" s="1" t="s">
        <v>8493</v>
      </c>
      <c r="K6171" s="1" t="s">
        <v>733</v>
      </c>
      <c r="L6171" s="1" t="s">
        <v>9656</v>
      </c>
      <c r="M6171" s="1" t="s">
        <v>31943</v>
      </c>
    </row>
    <row r="6172">
      <c r="A6172" s="1" t="s">
        <v>31944</v>
      </c>
      <c r="B6172" s="1" t="s">
        <v>6</v>
      </c>
      <c r="C6172" s="1" t="s">
        <v>6869</v>
      </c>
      <c r="D6172" s="1"/>
      <c r="E6172" s="1" t="s">
        <v>31945</v>
      </c>
      <c r="F6172" s="1" t="s">
        <v>31946</v>
      </c>
      <c r="G6172" s="1" t="s">
        <v>8513</v>
      </c>
      <c r="H6172" s="1" t="s">
        <v>12594</v>
      </c>
      <c r="I6172" s="1">
        <v>2019.0</v>
      </c>
      <c r="J6172" s="1" t="s">
        <v>8493</v>
      </c>
      <c r="K6172" s="1" t="s">
        <v>546</v>
      </c>
      <c r="L6172" s="1" t="s">
        <v>13610</v>
      </c>
      <c r="M6172" s="1" t="s">
        <v>31947</v>
      </c>
    </row>
    <row r="6173">
      <c r="A6173" s="1" t="s">
        <v>31948</v>
      </c>
      <c r="B6173" s="1" t="s">
        <v>6</v>
      </c>
      <c r="C6173" s="1" t="s">
        <v>6870</v>
      </c>
      <c r="D6173" s="1"/>
      <c r="E6173" s="1" t="s">
        <v>31949</v>
      </c>
      <c r="F6173" s="1" t="s">
        <v>31950</v>
      </c>
      <c r="G6173" s="1" t="s">
        <v>8513</v>
      </c>
      <c r="H6173" s="1" t="s">
        <v>8540</v>
      </c>
      <c r="I6173" s="1">
        <v>2007.0</v>
      </c>
      <c r="J6173" s="1" t="s">
        <v>8507</v>
      </c>
      <c r="K6173" s="1" t="s">
        <v>737</v>
      </c>
      <c r="L6173" s="1" t="s">
        <v>8559</v>
      </c>
      <c r="M6173" s="1" t="s">
        <v>31951</v>
      </c>
    </row>
    <row r="6174">
      <c r="A6174" s="1" t="s">
        <v>31952</v>
      </c>
      <c r="B6174" s="1" t="s">
        <v>6</v>
      </c>
      <c r="C6174" s="1" t="s">
        <v>6871</v>
      </c>
      <c r="D6174" s="1"/>
      <c r="E6174" s="1" t="s">
        <v>31953</v>
      </c>
      <c r="F6174" s="1" t="s">
        <v>31954</v>
      </c>
      <c r="G6174" s="1" t="s">
        <v>8513</v>
      </c>
      <c r="H6174" s="1" t="s">
        <v>31830</v>
      </c>
      <c r="I6174" s="1">
        <v>2019.0</v>
      </c>
      <c r="J6174" s="1" t="s">
        <v>8493</v>
      </c>
      <c r="K6174" s="1" t="s">
        <v>538</v>
      </c>
      <c r="L6174" s="1" t="s">
        <v>8831</v>
      </c>
      <c r="M6174" s="1" t="s">
        <v>31955</v>
      </c>
    </row>
    <row r="6175">
      <c r="A6175" s="1" t="s">
        <v>31956</v>
      </c>
      <c r="B6175" s="1" t="s">
        <v>6</v>
      </c>
      <c r="C6175" s="1" t="s">
        <v>6872</v>
      </c>
      <c r="D6175" s="1"/>
      <c r="E6175" s="1" t="s">
        <v>31957</v>
      </c>
      <c r="F6175" s="1" t="s">
        <v>31958</v>
      </c>
      <c r="G6175" s="1" t="s">
        <v>31959</v>
      </c>
      <c r="H6175" s="1" t="s">
        <v>12011</v>
      </c>
      <c r="I6175" s="1">
        <v>2017.0</v>
      </c>
      <c r="J6175" s="1" t="s">
        <v>8515</v>
      </c>
      <c r="K6175" s="1" t="s">
        <v>528</v>
      </c>
      <c r="L6175" s="1" t="s">
        <v>14043</v>
      </c>
      <c r="M6175" s="1" t="s">
        <v>31960</v>
      </c>
    </row>
    <row r="6176">
      <c r="A6176" s="1" t="s">
        <v>31961</v>
      </c>
      <c r="B6176" s="1" t="s">
        <v>7</v>
      </c>
      <c r="C6176" s="1" t="s">
        <v>6873</v>
      </c>
      <c r="F6176" s="1" t="s">
        <v>31962</v>
      </c>
      <c r="G6176" s="1" t="s">
        <v>20004</v>
      </c>
      <c r="H6176" s="1" t="s">
        <v>18603</v>
      </c>
      <c r="I6176" s="1">
        <v>2018.0</v>
      </c>
      <c r="J6176" s="1" t="s">
        <v>8493</v>
      </c>
      <c r="K6176" s="1" t="s">
        <v>571</v>
      </c>
      <c r="L6176" s="1" t="s">
        <v>8565</v>
      </c>
      <c r="M6176" s="1" t="s">
        <v>31963</v>
      </c>
    </row>
    <row r="6177">
      <c r="A6177" s="1" t="s">
        <v>31964</v>
      </c>
      <c r="B6177" s="1" t="s">
        <v>7</v>
      </c>
      <c r="C6177" s="1" t="s">
        <v>6874</v>
      </c>
      <c r="G6177" s="1" t="s">
        <v>8513</v>
      </c>
      <c r="H6177" s="1" t="s">
        <v>31965</v>
      </c>
      <c r="I6177" s="1">
        <v>2018.0</v>
      </c>
      <c r="J6177" s="1" t="s">
        <v>8493</v>
      </c>
      <c r="K6177" s="1" t="s">
        <v>536</v>
      </c>
      <c r="L6177" s="1" t="s">
        <v>9526</v>
      </c>
      <c r="M6177" s="1" t="s">
        <v>31966</v>
      </c>
    </row>
    <row r="6178">
      <c r="A6178" s="1" t="s">
        <v>31967</v>
      </c>
      <c r="B6178" s="1" t="s">
        <v>6</v>
      </c>
      <c r="C6178" s="1" t="s">
        <v>6875</v>
      </c>
      <c r="D6178" s="1"/>
      <c r="E6178" s="1" t="s">
        <v>11106</v>
      </c>
      <c r="F6178" s="1" t="s">
        <v>31968</v>
      </c>
      <c r="G6178" s="1" t="s">
        <v>8513</v>
      </c>
      <c r="H6178" s="1" t="s">
        <v>13090</v>
      </c>
      <c r="I6178" s="1">
        <v>2006.0</v>
      </c>
      <c r="J6178" s="1" t="s">
        <v>8515</v>
      </c>
      <c r="K6178" s="1" t="s">
        <v>602</v>
      </c>
      <c r="L6178" s="1" t="s">
        <v>9139</v>
      </c>
      <c r="M6178" s="1" t="s">
        <v>31969</v>
      </c>
    </row>
    <row r="6179">
      <c r="A6179" s="1" t="s">
        <v>31970</v>
      </c>
      <c r="B6179" s="1" t="s">
        <v>6</v>
      </c>
      <c r="C6179" s="1" t="s">
        <v>6876</v>
      </c>
      <c r="D6179" s="1"/>
      <c r="E6179" s="1" t="s">
        <v>31971</v>
      </c>
      <c r="F6179" s="1" t="s">
        <v>31972</v>
      </c>
      <c r="G6179" s="1" t="s">
        <v>12274</v>
      </c>
      <c r="H6179" s="1" t="s">
        <v>10602</v>
      </c>
      <c r="I6179" s="1">
        <v>2018.0</v>
      </c>
      <c r="J6179" s="1" t="s">
        <v>8493</v>
      </c>
      <c r="K6179" s="1" t="s">
        <v>664</v>
      </c>
      <c r="L6179" s="1" t="s">
        <v>10416</v>
      </c>
      <c r="M6179" s="1" t="s">
        <v>31973</v>
      </c>
    </row>
    <row r="6180">
      <c r="A6180" s="1" t="s">
        <v>31974</v>
      </c>
      <c r="B6180" s="1" t="s">
        <v>6</v>
      </c>
      <c r="C6180" s="1" t="s">
        <v>6877</v>
      </c>
      <c r="D6180" s="1"/>
      <c r="E6180" s="1" t="s">
        <v>10539</v>
      </c>
      <c r="F6180" s="1" t="s">
        <v>31975</v>
      </c>
      <c r="G6180" s="1" t="s">
        <v>9545</v>
      </c>
      <c r="H6180" s="1" t="s">
        <v>9651</v>
      </c>
      <c r="I6180" s="1">
        <v>2015.0</v>
      </c>
      <c r="J6180" s="1" t="s">
        <v>8493</v>
      </c>
      <c r="K6180" s="1" t="s">
        <v>542</v>
      </c>
      <c r="L6180" s="1" t="s">
        <v>9892</v>
      </c>
      <c r="M6180" s="1" t="s">
        <v>31976</v>
      </c>
    </row>
    <row r="6181">
      <c r="A6181" s="1" t="s">
        <v>31977</v>
      </c>
      <c r="B6181" s="1" t="s">
        <v>7</v>
      </c>
      <c r="C6181" s="1" t="s">
        <v>6878</v>
      </c>
      <c r="F6181" s="1" t="s">
        <v>31978</v>
      </c>
      <c r="G6181" s="1" t="s">
        <v>8655</v>
      </c>
      <c r="H6181" s="1" t="s">
        <v>8521</v>
      </c>
      <c r="I6181" s="1">
        <v>2017.0</v>
      </c>
      <c r="J6181" s="1" t="s">
        <v>8547</v>
      </c>
      <c r="K6181" s="1" t="s">
        <v>536</v>
      </c>
      <c r="L6181" s="1" t="s">
        <v>8836</v>
      </c>
      <c r="M6181" s="1" t="s">
        <v>31979</v>
      </c>
    </row>
    <row r="6182">
      <c r="A6182" s="1" t="s">
        <v>31980</v>
      </c>
      <c r="B6182" s="1" t="s">
        <v>6</v>
      </c>
      <c r="C6182" s="1" t="s">
        <v>6879</v>
      </c>
      <c r="D6182" s="1"/>
      <c r="E6182" s="1" t="s">
        <v>8586</v>
      </c>
      <c r="F6182" s="1" t="s">
        <v>31981</v>
      </c>
      <c r="G6182" s="1" t="s">
        <v>8588</v>
      </c>
      <c r="H6182" s="1" t="s">
        <v>8589</v>
      </c>
      <c r="I6182" s="1">
        <v>2017.0</v>
      </c>
      <c r="J6182" s="1" t="s">
        <v>8547</v>
      </c>
      <c r="K6182" s="1" t="s">
        <v>540</v>
      </c>
      <c r="L6182" s="1" t="s">
        <v>8681</v>
      </c>
      <c r="M6182" s="1" t="s">
        <v>31982</v>
      </c>
    </row>
    <row r="6183">
      <c r="A6183" s="1" t="s">
        <v>31983</v>
      </c>
      <c r="B6183" s="1" t="s">
        <v>6</v>
      </c>
      <c r="C6183" s="1" t="s">
        <v>6880</v>
      </c>
      <c r="D6183" s="1"/>
      <c r="E6183" s="1" t="s">
        <v>31984</v>
      </c>
      <c r="F6183" s="1" t="s">
        <v>31985</v>
      </c>
      <c r="G6183" s="1" t="s">
        <v>9297</v>
      </c>
      <c r="H6183" s="1" t="s">
        <v>10203</v>
      </c>
      <c r="I6183" s="1">
        <v>2020.0</v>
      </c>
      <c r="J6183" s="1" t="s">
        <v>8493</v>
      </c>
      <c r="K6183" s="1" t="s">
        <v>894</v>
      </c>
      <c r="L6183" s="1" t="s">
        <v>8553</v>
      </c>
      <c r="M6183" s="1" t="s">
        <v>31986</v>
      </c>
    </row>
    <row r="6184">
      <c r="A6184" s="1" t="s">
        <v>31987</v>
      </c>
      <c r="B6184" s="1" t="s">
        <v>6</v>
      </c>
      <c r="C6184" s="1" t="s">
        <v>6881</v>
      </c>
      <c r="D6184" s="1"/>
      <c r="E6184" s="1" t="s">
        <v>31988</v>
      </c>
      <c r="F6184" s="1" t="s">
        <v>31989</v>
      </c>
      <c r="G6184" s="1" t="s">
        <v>8655</v>
      </c>
      <c r="H6184" s="1" t="s">
        <v>14738</v>
      </c>
      <c r="I6184" s="1">
        <v>2017.0</v>
      </c>
      <c r="J6184" s="1" t="s">
        <v>8547</v>
      </c>
      <c r="K6184" s="1" t="s">
        <v>582</v>
      </c>
      <c r="L6184" s="1" t="s">
        <v>8709</v>
      </c>
      <c r="M6184" s="1" t="s">
        <v>31990</v>
      </c>
    </row>
    <row r="6185">
      <c r="A6185" s="1" t="s">
        <v>31991</v>
      </c>
      <c r="B6185" s="1" t="s">
        <v>6</v>
      </c>
      <c r="C6185" s="1" t="s">
        <v>6882</v>
      </c>
      <c r="D6185" s="1"/>
      <c r="E6185" s="1" t="s">
        <v>17412</v>
      </c>
      <c r="F6185" s="1" t="s">
        <v>31992</v>
      </c>
      <c r="G6185" s="1" t="s">
        <v>31993</v>
      </c>
      <c r="H6185" s="1" t="s">
        <v>10431</v>
      </c>
      <c r="I6185" s="1">
        <v>2005.0</v>
      </c>
      <c r="J6185" s="1" t="s">
        <v>8515</v>
      </c>
      <c r="K6185" s="1" t="s">
        <v>540</v>
      </c>
      <c r="L6185" s="1" t="s">
        <v>8750</v>
      </c>
      <c r="M6185" s="1" t="s">
        <v>31994</v>
      </c>
    </row>
    <row r="6186">
      <c r="A6186" s="1" t="s">
        <v>31995</v>
      </c>
      <c r="B6186" s="1" t="s">
        <v>6</v>
      </c>
      <c r="C6186" s="1" t="s">
        <v>6883</v>
      </c>
      <c r="D6186" s="1"/>
      <c r="E6186" s="1" t="s">
        <v>28892</v>
      </c>
      <c r="F6186" s="1" t="s">
        <v>31996</v>
      </c>
      <c r="G6186" s="1" t="s">
        <v>8513</v>
      </c>
      <c r="H6186" s="1" t="s">
        <v>9060</v>
      </c>
      <c r="I6186" s="1">
        <v>2007.0</v>
      </c>
      <c r="J6186" s="1" t="s">
        <v>8515</v>
      </c>
      <c r="K6186" s="1" t="s">
        <v>597</v>
      </c>
      <c r="L6186" s="1" t="s">
        <v>9002</v>
      </c>
      <c r="M6186" s="1" t="s">
        <v>31997</v>
      </c>
    </row>
    <row r="6187">
      <c r="A6187" s="1" t="s">
        <v>31998</v>
      </c>
      <c r="B6187" s="1" t="s">
        <v>6</v>
      </c>
      <c r="C6187" s="1" t="s">
        <v>6884</v>
      </c>
      <c r="D6187" s="1"/>
      <c r="E6187" s="1" t="s">
        <v>28239</v>
      </c>
      <c r="F6187" s="1" t="s">
        <v>31999</v>
      </c>
      <c r="H6187" s="1" t="s">
        <v>11114</v>
      </c>
      <c r="I6187" s="1">
        <v>2013.0</v>
      </c>
      <c r="J6187" s="1" t="s">
        <v>8493</v>
      </c>
      <c r="K6187" s="1" t="s">
        <v>700</v>
      </c>
      <c r="L6187" s="1" t="s">
        <v>8724</v>
      </c>
      <c r="M6187" s="1" t="s">
        <v>32000</v>
      </c>
    </row>
    <row r="6188">
      <c r="A6188" s="1" t="s">
        <v>32001</v>
      </c>
      <c r="B6188" s="1" t="s">
        <v>6</v>
      </c>
      <c r="C6188" s="1" t="s">
        <v>6885</v>
      </c>
      <c r="F6188" s="1" t="s">
        <v>32002</v>
      </c>
      <c r="G6188" s="1" t="s">
        <v>9478</v>
      </c>
      <c r="H6188" s="1" t="s">
        <v>23698</v>
      </c>
      <c r="I6188" s="1">
        <v>1983.0</v>
      </c>
      <c r="J6188" s="1" t="s">
        <v>8547</v>
      </c>
      <c r="K6188" s="1" t="s">
        <v>546</v>
      </c>
      <c r="L6188" s="1" t="s">
        <v>8626</v>
      </c>
      <c r="M6188" s="1" t="s">
        <v>32003</v>
      </c>
    </row>
    <row r="6189">
      <c r="A6189" s="1" t="s">
        <v>32004</v>
      </c>
      <c r="B6189" s="1" t="s">
        <v>6</v>
      </c>
      <c r="C6189" s="1" t="s">
        <v>6886</v>
      </c>
      <c r="D6189" s="1"/>
      <c r="E6189" s="1" t="s">
        <v>32005</v>
      </c>
      <c r="F6189" s="1" t="s">
        <v>32006</v>
      </c>
      <c r="G6189" s="1" t="s">
        <v>32007</v>
      </c>
      <c r="H6189" s="1" t="s">
        <v>23736</v>
      </c>
      <c r="I6189" s="1">
        <v>2018.0</v>
      </c>
      <c r="J6189" s="1" t="s">
        <v>8547</v>
      </c>
      <c r="K6189" s="1" t="s">
        <v>595</v>
      </c>
      <c r="L6189" s="1" t="s">
        <v>8620</v>
      </c>
      <c r="M6189" s="1" t="s">
        <v>32008</v>
      </c>
    </row>
    <row r="6190">
      <c r="A6190" s="1" t="s">
        <v>32009</v>
      </c>
      <c r="B6190" s="1" t="s">
        <v>7</v>
      </c>
      <c r="C6190" s="1" t="s">
        <v>6887</v>
      </c>
      <c r="F6190" s="1" t="s">
        <v>32010</v>
      </c>
      <c r="G6190" s="1" t="s">
        <v>8513</v>
      </c>
      <c r="H6190" s="1" t="s">
        <v>32011</v>
      </c>
      <c r="I6190" s="1">
        <v>2020.0</v>
      </c>
      <c r="J6190" s="1" t="s">
        <v>8493</v>
      </c>
      <c r="K6190" s="1" t="s">
        <v>536</v>
      </c>
      <c r="L6190" s="1" t="s">
        <v>9208</v>
      </c>
      <c r="M6190" s="1" t="s">
        <v>32012</v>
      </c>
    </row>
    <row r="6191">
      <c r="A6191" s="1" t="s">
        <v>32013</v>
      </c>
      <c r="B6191" s="1" t="s">
        <v>6</v>
      </c>
      <c r="C6191" s="1" t="s">
        <v>6888</v>
      </c>
      <c r="D6191" s="1"/>
      <c r="E6191" s="1" t="s">
        <v>16664</v>
      </c>
      <c r="F6191" s="1" t="s">
        <v>32014</v>
      </c>
      <c r="G6191" s="1" t="s">
        <v>8527</v>
      </c>
      <c r="H6191" s="1" t="s">
        <v>8729</v>
      </c>
      <c r="I6191" s="1">
        <v>2013.0</v>
      </c>
      <c r="J6191" s="1" t="s">
        <v>8613</v>
      </c>
      <c r="K6191" s="1" t="s">
        <v>542</v>
      </c>
      <c r="L6191" s="1" t="s">
        <v>8681</v>
      </c>
      <c r="M6191" s="1" t="s">
        <v>32015</v>
      </c>
    </row>
    <row r="6192">
      <c r="A6192" s="1" t="s">
        <v>32016</v>
      </c>
      <c r="B6192" s="1" t="s">
        <v>6</v>
      </c>
      <c r="C6192" s="1" t="s">
        <v>6889</v>
      </c>
      <c r="D6192" s="1"/>
      <c r="E6192" s="1" t="s">
        <v>32017</v>
      </c>
      <c r="F6192" s="1" t="s">
        <v>32018</v>
      </c>
      <c r="G6192" s="1" t="s">
        <v>9276</v>
      </c>
      <c r="H6192" s="1" t="s">
        <v>8546</v>
      </c>
      <c r="I6192" s="1">
        <v>2017.0</v>
      </c>
      <c r="J6192" s="1" t="s">
        <v>8515</v>
      </c>
      <c r="K6192" s="1" t="s">
        <v>700</v>
      </c>
      <c r="L6192" s="1" t="s">
        <v>8858</v>
      </c>
      <c r="M6192" s="1" t="s">
        <v>32019</v>
      </c>
    </row>
    <row r="6193">
      <c r="A6193" s="1" t="s">
        <v>32020</v>
      </c>
      <c r="B6193" s="1" t="s">
        <v>6</v>
      </c>
      <c r="C6193" s="1" t="s">
        <v>6890</v>
      </c>
      <c r="D6193" s="1"/>
      <c r="E6193" s="1" t="s">
        <v>32021</v>
      </c>
      <c r="F6193" s="1" t="s">
        <v>32022</v>
      </c>
      <c r="G6193" s="1" t="s">
        <v>8513</v>
      </c>
      <c r="H6193" s="1" t="s">
        <v>17981</v>
      </c>
      <c r="I6193" s="1">
        <v>2019.0</v>
      </c>
      <c r="J6193" s="1" t="s">
        <v>8493</v>
      </c>
      <c r="K6193" s="1" t="s">
        <v>599</v>
      </c>
      <c r="L6193" s="1" t="s">
        <v>12311</v>
      </c>
      <c r="M6193" s="1" t="s">
        <v>32023</v>
      </c>
    </row>
    <row r="6194">
      <c r="A6194" s="1" t="s">
        <v>32024</v>
      </c>
      <c r="B6194" s="1" t="s">
        <v>6</v>
      </c>
      <c r="C6194" s="1" t="s">
        <v>6891</v>
      </c>
      <c r="D6194" s="1"/>
      <c r="E6194" s="1" t="s">
        <v>32025</v>
      </c>
      <c r="F6194" s="1" t="s">
        <v>32026</v>
      </c>
      <c r="G6194" s="1" t="s">
        <v>8513</v>
      </c>
      <c r="H6194" s="1" t="s">
        <v>13247</v>
      </c>
      <c r="I6194" s="1">
        <v>2016.0</v>
      </c>
      <c r="J6194" s="1" t="s">
        <v>8547</v>
      </c>
      <c r="K6194" s="1" t="s">
        <v>528</v>
      </c>
      <c r="L6194" s="1" t="s">
        <v>8646</v>
      </c>
      <c r="M6194" s="1" t="s">
        <v>32027</v>
      </c>
    </row>
    <row r="6195">
      <c r="A6195" s="1" t="s">
        <v>32028</v>
      </c>
      <c r="B6195" s="1" t="s">
        <v>7</v>
      </c>
      <c r="C6195" s="1" t="s">
        <v>6892</v>
      </c>
      <c r="F6195" s="1" t="s">
        <v>32029</v>
      </c>
      <c r="G6195" s="1" t="s">
        <v>8513</v>
      </c>
      <c r="H6195" s="1" t="s">
        <v>17472</v>
      </c>
      <c r="I6195" s="1">
        <v>2020.0</v>
      </c>
      <c r="J6195" s="1" t="s">
        <v>8493</v>
      </c>
      <c r="K6195" s="1" t="s">
        <v>536</v>
      </c>
      <c r="L6195" s="1" t="s">
        <v>20438</v>
      </c>
      <c r="M6195" s="1" t="s">
        <v>32030</v>
      </c>
    </row>
    <row r="6196">
      <c r="A6196" s="1" t="s">
        <v>32031</v>
      </c>
      <c r="B6196" s="1" t="s">
        <v>6</v>
      </c>
      <c r="C6196" s="1" t="s">
        <v>6893</v>
      </c>
      <c r="D6196" s="1"/>
      <c r="E6196" s="1" t="s">
        <v>32032</v>
      </c>
      <c r="F6196" s="1" t="s">
        <v>32033</v>
      </c>
      <c r="G6196" s="1" t="s">
        <v>32034</v>
      </c>
      <c r="H6196" s="1" t="s">
        <v>18624</v>
      </c>
      <c r="I6196" s="1">
        <v>2017.0</v>
      </c>
      <c r="J6196" s="1" t="s">
        <v>8547</v>
      </c>
      <c r="K6196" s="1" t="s">
        <v>610</v>
      </c>
      <c r="L6196" s="1" t="s">
        <v>8620</v>
      </c>
      <c r="M6196" s="1" t="s">
        <v>32035</v>
      </c>
    </row>
    <row r="6197">
      <c r="A6197" s="1" t="s">
        <v>32036</v>
      </c>
      <c r="B6197" s="1" t="s">
        <v>6</v>
      </c>
      <c r="C6197" s="1" t="s">
        <v>6894</v>
      </c>
      <c r="D6197" s="1"/>
      <c r="E6197" s="1" t="s">
        <v>32037</v>
      </c>
      <c r="F6197" s="1" t="s">
        <v>32038</v>
      </c>
      <c r="G6197" s="1" t="s">
        <v>8655</v>
      </c>
      <c r="H6197" s="1" t="s">
        <v>9430</v>
      </c>
      <c r="I6197" s="1">
        <v>2020.0</v>
      </c>
      <c r="J6197" s="1" t="s">
        <v>8493</v>
      </c>
      <c r="K6197" s="1" t="s">
        <v>914</v>
      </c>
      <c r="L6197" s="1" t="s">
        <v>9084</v>
      </c>
      <c r="M6197" s="1" t="s">
        <v>32039</v>
      </c>
    </row>
    <row r="6198">
      <c r="A6198" s="1" t="s">
        <v>32040</v>
      </c>
      <c r="B6198" s="1" t="s">
        <v>7</v>
      </c>
      <c r="C6198" s="1" t="s">
        <v>6895</v>
      </c>
      <c r="D6198" s="1"/>
      <c r="E6198" s="1" t="s">
        <v>32041</v>
      </c>
      <c r="G6198" s="1" t="s">
        <v>8545</v>
      </c>
      <c r="H6198" s="1" t="s">
        <v>8546</v>
      </c>
      <c r="I6198" s="1">
        <v>2018.0</v>
      </c>
      <c r="J6198" s="1" t="s">
        <v>8493</v>
      </c>
      <c r="K6198" s="1" t="s">
        <v>536</v>
      </c>
      <c r="L6198" s="1" t="s">
        <v>9631</v>
      </c>
      <c r="M6198" s="1" t="s">
        <v>32042</v>
      </c>
    </row>
    <row r="6199">
      <c r="A6199" s="1" t="s">
        <v>32043</v>
      </c>
      <c r="B6199" s="1" t="s">
        <v>6</v>
      </c>
      <c r="C6199" s="1" t="s">
        <v>6896</v>
      </c>
      <c r="D6199" s="1"/>
      <c r="E6199" s="1" t="s">
        <v>14385</v>
      </c>
      <c r="F6199" s="1" t="s">
        <v>32044</v>
      </c>
      <c r="G6199" s="1" t="s">
        <v>8672</v>
      </c>
      <c r="H6199" s="1" t="s">
        <v>10690</v>
      </c>
      <c r="I6199" s="1">
        <v>2014.0</v>
      </c>
      <c r="J6199" s="1" t="s">
        <v>8507</v>
      </c>
      <c r="K6199" s="1" t="s">
        <v>914</v>
      </c>
      <c r="L6199" s="1" t="s">
        <v>8559</v>
      </c>
      <c r="M6199" s="1" t="s">
        <v>32045</v>
      </c>
    </row>
    <row r="6200">
      <c r="A6200" s="1" t="s">
        <v>32046</v>
      </c>
      <c r="B6200" s="1" t="s">
        <v>6</v>
      </c>
      <c r="C6200" s="1" t="s">
        <v>6897</v>
      </c>
      <c r="D6200" s="1"/>
      <c r="E6200" s="1" t="s">
        <v>32047</v>
      </c>
      <c r="F6200" s="1" t="s">
        <v>32048</v>
      </c>
      <c r="G6200" s="1" t="s">
        <v>8513</v>
      </c>
      <c r="H6200" s="1" t="s">
        <v>8535</v>
      </c>
      <c r="I6200" s="1">
        <v>1977.0</v>
      </c>
      <c r="J6200" s="1" t="s">
        <v>9260</v>
      </c>
      <c r="K6200" s="1" t="s">
        <v>700</v>
      </c>
      <c r="L6200" s="1" t="s">
        <v>13819</v>
      </c>
      <c r="M6200" s="1" t="s">
        <v>32049</v>
      </c>
    </row>
    <row r="6201">
      <c r="A6201" s="1" t="s">
        <v>32050</v>
      </c>
      <c r="B6201" s="1" t="s">
        <v>6</v>
      </c>
      <c r="C6201" s="1" t="s">
        <v>6898</v>
      </c>
      <c r="D6201" s="1"/>
      <c r="E6201" s="1" t="s">
        <v>17879</v>
      </c>
      <c r="F6201" s="1" t="s">
        <v>32051</v>
      </c>
      <c r="G6201" s="1" t="s">
        <v>8513</v>
      </c>
      <c r="H6201" s="1" t="s">
        <v>14496</v>
      </c>
      <c r="I6201" s="1">
        <v>2019.0</v>
      </c>
      <c r="J6201" s="1" t="s">
        <v>8493</v>
      </c>
      <c r="K6201" s="1" t="s">
        <v>550</v>
      </c>
      <c r="L6201" s="1" t="s">
        <v>14565</v>
      </c>
      <c r="M6201" s="1" t="s">
        <v>32052</v>
      </c>
    </row>
    <row r="6202">
      <c r="A6202" s="1" t="s">
        <v>32053</v>
      </c>
      <c r="B6202" s="1" t="s">
        <v>6</v>
      </c>
      <c r="C6202" s="1" t="s">
        <v>6899</v>
      </c>
      <c r="D6202" s="1"/>
      <c r="E6202" s="1" t="s">
        <v>32054</v>
      </c>
      <c r="F6202" s="1" t="s">
        <v>32055</v>
      </c>
      <c r="G6202" s="1" t="s">
        <v>8513</v>
      </c>
      <c r="H6202" s="1" t="s">
        <v>8991</v>
      </c>
      <c r="I6202" s="1">
        <v>2017.0</v>
      </c>
      <c r="J6202" s="1" t="s">
        <v>8493</v>
      </c>
      <c r="K6202" s="1" t="s">
        <v>965</v>
      </c>
      <c r="L6202" s="1" t="s">
        <v>8702</v>
      </c>
      <c r="M6202" s="1" t="s">
        <v>32056</v>
      </c>
    </row>
    <row r="6203">
      <c r="A6203" s="1" t="s">
        <v>32057</v>
      </c>
      <c r="B6203" s="1" t="s">
        <v>6</v>
      </c>
      <c r="C6203" s="1" t="s">
        <v>6900</v>
      </c>
      <c r="D6203" s="1"/>
      <c r="E6203" s="1" t="s">
        <v>32058</v>
      </c>
      <c r="F6203" s="1" t="s">
        <v>32059</v>
      </c>
      <c r="G6203" s="1" t="s">
        <v>8513</v>
      </c>
      <c r="H6203" s="1" t="s">
        <v>12119</v>
      </c>
      <c r="I6203" s="1">
        <v>2017.0</v>
      </c>
      <c r="J6203" s="1" t="s">
        <v>8613</v>
      </c>
      <c r="K6203" s="1" t="s">
        <v>634</v>
      </c>
      <c r="L6203" s="1" t="s">
        <v>10881</v>
      </c>
      <c r="M6203" s="1" t="s">
        <v>32060</v>
      </c>
    </row>
    <row r="6204">
      <c r="A6204" s="1" t="s">
        <v>32061</v>
      </c>
      <c r="B6204" s="1" t="s">
        <v>7</v>
      </c>
      <c r="C6204" s="1" t="s">
        <v>6901</v>
      </c>
      <c r="G6204" s="1" t="s">
        <v>12274</v>
      </c>
      <c r="H6204" s="1" t="s">
        <v>12955</v>
      </c>
      <c r="I6204" s="1">
        <v>2019.0</v>
      </c>
      <c r="J6204" s="1" t="s">
        <v>8547</v>
      </c>
      <c r="K6204" s="1" t="s">
        <v>571</v>
      </c>
      <c r="L6204" s="1" t="s">
        <v>9631</v>
      </c>
      <c r="M6204" s="1" t="s">
        <v>32062</v>
      </c>
    </row>
    <row r="6205">
      <c r="A6205" s="1" t="s">
        <v>32063</v>
      </c>
      <c r="B6205" s="1" t="s">
        <v>7</v>
      </c>
      <c r="C6205" s="1" t="s">
        <v>6902</v>
      </c>
      <c r="D6205" s="1"/>
      <c r="E6205" s="1" t="s">
        <v>32064</v>
      </c>
      <c r="F6205" s="1" t="s">
        <v>32065</v>
      </c>
      <c r="G6205" s="1" t="s">
        <v>30456</v>
      </c>
      <c r="H6205" s="1" t="s">
        <v>8892</v>
      </c>
      <c r="I6205" s="1">
        <v>2014.0</v>
      </c>
      <c r="J6205" s="1" t="s">
        <v>8807</v>
      </c>
      <c r="K6205" s="1" t="s">
        <v>536</v>
      </c>
      <c r="L6205" s="1" t="s">
        <v>9093</v>
      </c>
      <c r="M6205" s="1" t="s">
        <v>32066</v>
      </c>
    </row>
    <row r="6206">
      <c r="A6206" s="1" t="s">
        <v>32067</v>
      </c>
      <c r="B6206" s="1" t="s">
        <v>6</v>
      </c>
      <c r="C6206" s="1" t="s">
        <v>6903</v>
      </c>
      <c r="D6206" s="1"/>
      <c r="E6206" s="1" t="s">
        <v>32068</v>
      </c>
      <c r="F6206" s="1" t="s">
        <v>32069</v>
      </c>
      <c r="G6206" s="1" t="s">
        <v>8534</v>
      </c>
      <c r="H6206" s="1" t="s">
        <v>14935</v>
      </c>
      <c r="I6206" s="1">
        <v>2017.0</v>
      </c>
      <c r="J6206" s="1" t="s">
        <v>8493</v>
      </c>
      <c r="K6206" s="1" t="s">
        <v>705</v>
      </c>
      <c r="L6206" s="1" t="s">
        <v>8626</v>
      </c>
      <c r="M6206" s="1" t="s">
        <v>32070</v>
      </c>
    </row>
    <row r="6207">
      <c r="A6207" s="1" t="s">
        <v>32071</v>
      </c>
      <c r="B6207" s="1" t="s">
        <v>6</v>
      </c>
      <c r="C6207" s="1" t="s">
        <v>6904</v>
      </c>
      <c r="D6207" s="1"/>
      <c r="E6207" s="1" t="s">
        <v>8586</v>
      </c>
      <c r="F6207" s="1" t="s">
        <v>32072</v>
      </c>
      <c r="G6207" s="1" t="s">
        <v>8588</v>
      </c>
      <c r="H6207" s="1" t="s">
        <v>8589</v>
      </c>
      <c r="I6207" s="1">
        <v>2016.0</v>
      </c>
      <c r="J6207" s="1" t="s">
        <v>8547</v>
      </c>
      <c r="K6207" s="1" t="s">
        <v>610</v>
      </c>
      <c r="L6207" s="1" t="s">
        <v>8590</v>
      </c>
      <c r="M6207" s="1" t="s">
        <v>32073</v>
      </c>
    </row>
    <row r="6208">
      <c r="A6208" s="1" t="s">
        <v>32074</v>
      </c>
      <c r="B6208" s="1" t="s">
        <v>7</v>
      </c>
      <c r="C6208" s="1" t="s">
        <v>6905</v>
      </c>
      <c r="F6208" s="1" t="s">
        <v>32075</v>
      </c>
      <c r="G6208" s="1" t="s">
        <v>8777</v>
      </c>
      <c r="H6208" s="1" t="s">
        <v>25354</v>
      </c>
      <c r="I6208" s="1">
        <v>2018.0</v>
      </c>
      <c r="J6208" s="1" t="s">
        <v>8493</v>
      </c>
      <c r="K6208" s="1" t="s">
        <v>536</v>
      </c>
      <c r="L6208" s="1" t="s">
        <v>8565</v>
      </c>
      <c r="M6208" s="1" t="s">
        <v>32076</v>
      </c>
    </row>
    <row r="6209">
      <c r="A6209" s="1" t="s">
        <v>32077</v>
      </c>
      <c r="B6209" s="1" t="s">
        <v>7</v>
      </c>
      <c r="C6209" s="1" t="s">
        <v>6906</v>
      </c>
      <c r="F6209" s="1" t="s">
        <v>32078</v>
      </c>
      <c r="G6209" s="1" t="s">
        <v>8513</v>
      </c>
      <c r="H6209" s="1" t="s">
        <v>12797</v>
      </c>
      <c r="I6209" s="1">
        <v>2006.0</v>
      </c>
      <c r="J6209" s="1" t="s">
        <v>8547</v>
      </c>
      <c r="K6209" s="1" t="s">
        <v>571</v>
      </c>
      <c r="L6209" s="1" t="s">
        <v>8650</v>
      </c>
      <c r="M6209" s="1" t="s">
        <v>32079</v>
      </c>
    </row>
    <row r="6210">
      <c r="A6210" s="1" t="s">
        <v>32080</v>
      </c>
      <c r="B6210" s="1" t="s">
        <v>7</v>
      </c>
      <c r="C6210" s="1" t="s">
        <v>6907</v>
      </c>
      <c r="F6210" s="1" t="s">
        <v>32081</v>
      </c>
      <c r="H6210" s="1" t="s">
        <v>11399</v>
      </c>
      <c r="I6210" s="1">
        <v>2019.0</v>
      </c>
      <c r="J6210" s="1" t="s">
        <v>8547</v>
      </c>
      <c r="K6210" s="1" t="s">
        <v>536</v>
      </c>
      <c r="L6210" s="1" t="s">
        <v>8717</v>
      </c>
      <c r="M6210" s="1" t="s">
        <v>32082</v>
      </c>
    </row>
    <row r="6211">
      <c r="A6211" s="1" t="s">
        <v>32083</v>
      </c>
      <c r="B6211" s="1" t="s">
        <v>6</v>
      </c>
      <c r="C6211" s="1" t="s">
        <v>6908</v>
      </c>
      <c r="D6211" s="1"/>
      <c r="E6211" s="1" t="s">
        <v>32084</v>
      </c>
      <c r="F6211" s="1" t="s">
        <v>32085</v>
      </c>
      <c r="G6211" s="1" t="s">
        <v>8513</v>
      </c>
      <c r="H6211" s="1" t="s">
        <v>32086</v>
      </c>
      <c r="I6211" s="1">
        <v>2016.0</v>
      </c>
      <c r="J6211" s="1" t="s">
        <v>8507</v>
      </c>
      <c r="K6211" s="1" t="s">
        <v>528</v>
      </c>
      <c r="L6211" s="1" t="s">
        <v>8858</v>
      </c>
      <c r="M6211" s="1" t="s">
        <v>32087</v>
      </c>
    </row>
    <row r="6212">
      <c r="A6212" s="1" t="s">
        <v>32088</v>
      </c>
      <c r="B6212" s="1" t="s">
        <v>7</v>
      </c>
      <c r="C6212" s="1" t="s">
        <v>6909</v>
      </c>
      <c r="F6212" s="1" t="s">
        <v>32089</v>
      </c>
      <c r="G6212" s="1" t="s">
        <v>8513</v>
      </c>
      <c r="H6212" s="1" t="s">
        <v>31608</v>
      </c>
      <c r="I6212" s="1">
        <v>2015.0</v>
      </c>
      <c r="J6212" s="1" t="s">
        <v>8613</v>
      </c>
      <c r="K6212" s="1" t="s">
        <v>571</v>
      </c>
      <c r="L6212" s="1" t="s">
        <v>8650</v>
      </c>
      <c r="M6212" s="1" t="s">
        <v>32090</v>
      </c>
    </row>
    <row r="6213">
      <c r="A6213" s="1" t="s">
        <v>32091</v>
      </c>
      <c r="B6213" s="1" t="s">
        <v>7</v>
      </c>
      <c r="C6213" s="1" t="s">
        <v>6910</v>
      </c>
      <c r="F6213" s="1" t="s">
        <v>32092</v>
      </c>
      <c r="G6213" s="1" t="s">
        <v>8513</v>
      </c>
      <c r="H6213" s="1" t="s">
        <v>28260</v>
      </c>
      <c r="I6213" s="1">
        <v>2020.0</v>
      </c>
      <c r="J6213" s="1" t="s">
        <v>8493</v>
      </c>
      <c r="K6213" s="1" t="s">
        <v>526</v>
      </c>
      <c r="L6213" s="1" t="s">
        <v>9208</v>
      </c>
      <c r="M6213" s="1" t="s">
        <v>32093</v>
      </c>
    </row>
    <row r="6214">
      <c r="A6214" s="1" t="s">
        <v>32094</v>
      </c>
      <c r="B6214" s="1" t="s">
        <v>7</v>
      </c>
      <c r="C6214" s="1" t="s">
        <v>6911</v>
      </c>
      <c r="F6214" s="1" t="s">
        <v>32095</v>
      </c>
      <c r="G6214" s="1" t="s">
        <v>9223</v>
      </c>
      <c r="H6214" s="1" t="s">
        <v>9033</v>
      </c>
      <c r="I6214" s="1">
        <v>2017.0</v>
      </c>
      <c r="J6214" s="1" t="s">
        <v>8547</v>
      </c>
      <c r="K6214" s="1" t="s">
        <v>536</v>
      </c>
      <c r="L6214" s="1" t="s">
        <v>9631</v>
      </c>
      <c r="M6214" s="1" t="s">
        <v>32096</v>
      </c>
    </row>
    <row r="6215">
      <c r="A6215" s="1" t="s">
        <v>32097</v>
      </c>
      <c r="B6215" s="1" t="s">
        <v>6</v>
      </c>
      <c r="C6215" s="1" t="s">
        <v>6912</v>
      </c>
      <c r="D6215" s="1"/>
      <c r="E6215" s="1" t="s">
        <v>32098</v>
      </c>
      <c r="F6215" s="1" t="s">
        <v>32099</v>
      </c>
      <c r="G6215" s="1" t="s">
        <v>8534</v>
      </c>
      <c r="H6215" s="1" t="s">
        <v>10896</v>
      </c>
      <c r="I6215" s="1">
        <v>2010.0</v>
      </c>
      <c r="J6215" s="1" t="s">
        <v>8493</v>
      </c>
      <c r="K6215" s="1" t="s">
        <v>620</v>
      </c>
      <c r="L6215" s="1" t="s">
        <v>9892</v>
      </c>
      <c r="M6215" s="1" t="s">
        <v>32100</v>
      </c>
    </row>
    <row r="6216">
      <c r="A6216" s="1" t="s">
        <v>32101</v>
      </c>
      <c r="B6216" s="1" t="s">
        <v>6</v>
      </c>
      <c r="C6216" s="1" t="s">
        <v>6913</v>
      </c>
      <c r="D6216" s="1"/>
      <c r="E6216" s="1" t="s">
        <v>32102</v>
      </c>
      <c r="F6216" s="1" t="s">
        <v>32103</v>
      </c>
      <c r="G6216" s="1" t="s">
        <v>32104</v>
      </c>
      <c r="H6216" s="1" t="s">
        <v>11219</v>
      </c>
      <c r="I6216" s="1">
        <v>2016.0</v>
      </c>
      <c r="J6216" s="1" t="s">
        <v>8547</v>
      </c>
      <c r="K6216" s="1" t="s">
        <v>761</v>
      </c>
      <c r="L6216" s="1" t="s">
        <v>8590</v>
      </c>
      <c r="M6216" s="1" t="s">
        <v>32105</v>
      </c>
    </row>
    <row r="6217">
      <c r="A6217" s="1" t="s">
        <v>32106</v>
      </c>
      <c r="B6217" s="1" t="s">
        <v>7</v>
      </c>
      <c r="C6217" s="1" t="s">
        <v>6914</v>
      </c>
      <c r="D6217" s="1"/>
      <c r="E6217" s="1" t="s">
        <v>32107</v>
      </c>
      <c r="F6217" s="1" t="s">
        <v>32108</v>
      </c>
      <c r="G6217" s="1" t="s">
        <v>8491</v>
      </c>
      <c r="H6217" s="1" t="s">
        <v>11356</v>
      </c>
      <c r="I6217" s="1">
        <v>2019.0</v>
      </c>
      <c r="J6217" s="1" t="s">
        <v>8493</v>
      </c>
      <c r="K6217" s="1" t="s">
        <v>571</v>
      </c>
      <c r="L6217" s="1" t="s">
        <v>8529</v>
      </c>
      <c r="M6217" s="1" t="s">
        <v>32109</v>
      </c>
    </row>
    <row r="6218">
      <c r="A6218" s="1" t="s">
        <v>32110</v>
      </c>
      <c r="B6218" s="1" t="s">
        <v>6</v>
      </c>
      <c r="C6218" s="1" t="s">
        <v>6915</v>
      </c>
      <c r="D6218" s="1"/>
      <c r="E6218" s="1" t="s">
        <v>32111</v>
      </c>
      <c r="F6218" s="1" t="s">
        <v>32112</v>
      </c>
      <c r="G6218" s="1" t="s">
        <v>32113</v>
      </c>
      <c r="H6218" s="1" t="s">
        <v>32114</v>
      </c>
      <c r="I6218" s="1">
        <v>2015.0</v>
      </c>
      <c r="J6218" s="1" t="s">
        <v>8493</v>
      </c>
      <c r="K6218" s="1" t="s">
        <v>602</v>
      </c>
      <c r="L6218" s="1" t="s">
        <v>8620</v>
      </c>
      <c r="M6218" s="1" t="s">
        <v>32115</v>
      </c>
    </row>
    <row r="6219">
      <c r="A6219" s="1" t="s">
        <v>32116</v>
      </c>
      <c r="B6219" s="1" t="s">
        <v>6</v>
      </c>
      <c r="C6219" s="1" t="s">
        <v>6916</v>
      </c>
      <c r="D6219" s="1"/>
      <c r="E6219" s="1" t="s">
        <v>32117</v>
      </c>
      <c r="F6219" s="1" t="s">
        <v>32118</v>
      </c>
      <c r="G6219" s="1" t="s">
        <v>9367</v>
      </c>
      <c r="H6219" s="1" t="s">
        <v>8540</v>
      </c>
      <c r="I6219" s="1">
        <v>2013.0</v>
      </c>
      <c r="J6219" s="1" t="s">
        <v>9260</v>
      </c>
      <c r="K6219" s="1" t="s">
        <v>569</v>
      </c>
      <c r="L6219" s="1" t="s">
        <v>10881</v>
      </c>
      <c r="M6219" s="1" t="s">
        <v>32119</v>
      </c>
    </row>
    <row r="6220">
      <c r="A6220" s="1" t="s">
        <v>32120</v>
      </c>
      <c r="B6220" s="1" t="s">
        <v>6</v>
      </c>
      <c r="C6220" s="1" t="s">
        <v>6917</v>
      </c>
      <c r="D6220" s="1"/>
      <c r="E6220" s="1" t="s">
        <v>32121</v>
      </c>
      <c r="F6220" s="1" t="s">
        <v>32122</v>
      </c>
      <c r="G6220" s="1" t="s">
        <v>8513</v>
      </c>
      <c r="H6220" s="1" t="s">
        <v>25637</v>
      </c>
      <c r="I6220" s="1">
        <v>2018.0</v>
      </c>
      <c r="J6220" s="1" t="s">
        <v>8613</v>
      </c>
      <c r="K6220" s="1" t="s">
        <v>584</v>
      </c>
      <c r="L6220" s="1" t="s">
        <v>9104</v>
      </c>
      <c r="M6220" s="1" t="s">
        <v>32123</v>
      </c>
    </row>
    <row r="6221">
      <c r="A6221" s="1" t="s">
        <v>32124</v>
      </c>
      <c r="B6221" s="1" t="s">
        <v>6</v>
      </c>
      <c r="C6221" s="1" t="s">
        <v>6918</v>
      </c>
      <c r="D6221" s="1"/>
      <c r="E6221" s="1" t="s">
        <v>32125</v>
      </c>
      <c r="F6221" s="1" t="s">
        <v>32126</v>
      </c>
      <c r="G6221" s="1" t="s">
        <v>8672</v>
      </c>
      <c r="H6221" s="1" t="s">
        <v>18441</v>
      </c>
      <c r="I6221" s="1">
        <v>2020.0</v>
      </c>
      <c r="J6221" s="1" t="s">
        <v>9260</v>
      </c>
      <c r="K6221" s="1" t="s">
        <v>879</v>
      </c>
      <c r="L6221" s="1" t="s">
        <v>9104</v>
      </c>
      <c r="M6221" s="1" t="s">
        <v>32127</v>
      </c>
    </row>
    <row r="6222">
      <c r="A6222" s="1" t="s">
        <v>32128</v>
      </c>
      <c r="B6222" s="1" t="s">
        <v>6</v>
      </c>
      <c r="C6222" s="1" t="s">
        <v>6919</v>
      </c>
      <c r="D6222" s="1"/>
      <c r="E6222" s="1" t="s">
        <v>32129</v>
      </c>
      <c r="F6222" s="1" t="s">
        <v>32130</v>
      </c>
      <c r="G6222" s="1" t="s">
        <v>8513</v>
      </c>
      <c r="H6222" s="1" t="s">
        <v>8576</v>
      </c>
      <c r="I6222" s="1">
        <v>2016.0</v>
      </c>
      <c r="J6222" s="1" t="s">
        <v>8613</v>
      </c>
      <c r="K6222" s="1" t="s">
        <v>673</v>
      </c>
      <c r="L6222" s="1" t="s">
        <v>9104</v>
      </c>
      <c r="M6222" s="1" t="s">
        <v>32131</v>
      </c>
    </row>
    <row r="6223">
      <c r="A6223" s="1" t="s">
        <v>32132</v>
      </c>
      <c r="B6223" s="1" t="s">
        <v>6</v>
      </c>
      <c r="C6223" s="1" t="s">
        <v>6920</v>
      </c>
      <c r="D6223" s="1"/>
      <c r="E6223" s="1" t="s">
        <v>17476</v>
      </c>
      <c r="F6223" s="1" t="s">
        <v>32133</v>
      </c>
      <c r="G6223" s="1" t="s">
        <v>8513</v>
      </c>
      <c r="H6223" s="1" t="s">
        <v>8540</v>
      </c>
      <c r="I6223" s="1">
        <v>1965.0</v>
      </c>
      <c r="J6223" s="1" t="s">
        <v>8547</v>
      </c>
      <c r="K6223" s="1" t="s">
        <v>546</v>
      </c>
      <c r="L6223" s="1" t="s">
        <v>13983</v>
      </c>
      <c r="M6223" s="1" t="s">
        <v>32134</v>
      </c>
    </row>
    <row r="6224">
      <c r="A6224" s="1" t="s">
        <v>32135</v>
      </c>
      <c r="B6224" s="1" t="s">
        <v>7</v>
      </c>
      <c r="C6224" s="1" t="s">
        <v>6921</v>
      </c>
      <c r="F6224" s="1" t="s">
        <v>24548</v>
      </c>
      <c r="G6224" s="1" t="s">
        <v>9304</v>
      </c>
      <c r="H6224" s="1" t="s">
        <v>8521</v>
      </c>
      <c r="I6224" s="1">
        <v>2020.0</v>
      </c>
      <c r="J6224" s="1" t="s">
        <v>8493</v>
      </c>
      <c r="K6224" s="1" t="s">
        <v>536</v>
      </c>
      <c r="L6224" s="1" t="s">
        <v>8650</v>
      </c>
      <c r="M6224" s="1" t="s">
        <v>32136</v>
      </c>
    </row>
    <row r="6225">
      <c r="A6225" s="1" t="s">
        <v>32137</v>
      </c>
      <c r="B6225" s="1" t="s">
        <v>7</v>
      </c>
      <c r="C6225" s="1" t="s">
        <v>6922</v>
      </c>
      <c r="F6225" s="1" t="s">
        <v>32138</v>
      </c>
      <c r="G6225" s="1" t="s">
        <v>32139</v>
      </c>
      <c r="H6225" s="1" t="s">
        <v>16023</v>
      </c>
      <c r="I6225" s="1">
        <v>2020.0</v>
      </c>
      <c r="J6225" s="1" t="s">
        <v>8493</v>
      </c>
      <c r="K6225" s="1" t="s">
        <v>536</v>
      </c>
      <c r="L6225" s="1" t="s">
        <v>9631</v>
      </c>
      <c r="M6225" s="1" t="s">
        <v>32140</v>
      </c>
    </row>
    <row r="6226">
      <c r="A6226" s="1" t="s">
        <v>32141</v>
      </c>
      <c r="B6226" s="1" t="s">
        <v>7</v>
      </c>
      <c r="C6226" s="1" t="s">
        <v>6923</v>
      </c>
      <c r="H6226" s="1" t="s">
        <v>19598</v>
      </c>
      <c r="I6226" s="1">
        <v>2020.0</v>
      </c>
      <c r="J6226" s="1" t="s">
        <v>8493</v>
      </c>
      <c r="K6226" s="1" t="s">
        <v>536</v>
      </c>
      <c r="L6226" s="1" t="s">
        <v>9631</v>
      </c>
      <c r="M6226" s="1" t="s">
        <v>32142</v>
      </c>
    </row>
    <row r="6227">
      <c r="A6227" s="1" t="s">
        <v>32143</v>
      </c>
      <c r="B6227" s="1" t="s">
        <v>6</v>
      </c>
      <c r="C6227" s="1" t="s">
        <v>6924</v>
      </c>
      <c r="D6227" s="1"/>
      <c r="E6227" s="1" t="s">
        <v>32144</v>
      </c>
      <c r="F6227" s="1" t="s">
        <v>32145</v>
      </c>
      <c r="G6227" s="1" t="s">
        <v>8513</v>
      </c>
      <c r="H6227" s="1" t="s">
        <v>8991</v>
      </c>
      <c r="I6227" s="1">
        <v>2017.0</v>
      </c>
      <c r="J6227" s="1" t="s">
        <v>8507</v>
      </c>
      <c r="K6227" s="1" t="s">
        <v>580</v>
      </c>
      <c r="L6227" s="1" t="s">
        <v>8607</v>
      </c>
      <c r="M6227" s="1" t="s">
        <v>32146</v>
      </c>
    </row>
    <row r="6228">
      <c r="A6228" s="1" t="s">
        <v>32147</v>
      </c>
      <c r="B6228" s="1" t="s">
        <v>6</v>
      </c>
      <c r="C6228" s="1" t="s">
        <v>6925</v>
      </c>
      <c r="D6228" s="1"/>
      <c r="E6228" s="1" t="s">
        <v>32148</v>
      </c>
      <c r="G6228" s="1" t="s">
        <v>8513</v>
      </c>
      <c r="H6228" s="1" t="s">
        <v>15457</v>
      </c>
      <c r="I6228" s="1">
        <v>2020.0</v>
      </c>
      <c r="J6228" s="1" t="s">
        <v>8547</v>
      </c>
      <c r="K6228" s="1" t="s">
        <v>3905</v>
      </c>
      <c r="L6228" s="1" t="s">
        <v>8646</v>
      </c>
      <c r="M6228" s="1" t="s">
        <v>32149</v>
      </c>
    </row>
    <row r="6229">
      <c r="A6229" s="1" t="s">
        <v>32150</v>
      </c>
      <c r="B6229" s="1" t="s">
        <v>6</v>
      </c>
      <c r="C6229" s="1" t="s">
        <v>6926</v>
      </c>
      <c r="D6229" s="1"/>
      <c r="E6229" s="1" t="s">
        <v>32151</v>
      </c>
      <c r="F6229" s="1" t="s">
        <v>32152</v>
      </c>
      <c r="G6229" s="1" t="s">
        <v>8777</v>
      </c>
      <c r="H6229" s="1" t="s">
        <v>22456</v>
      </c>
      <c r="I6229" s="1">
        <v>2017.0</v>
      </c>
      <c r="J6229" s="1" t="s">
        <v>8547</v>
      </c>
      <c r="K6229" s="1" t="s">
        <v>587</v>
      </c>
      <c r="L6229" s="1" t="s">
        <v>10323</v>
      </c>
      <c r="M6229" s="1" t="s">
        <v>32153</v>
      </c>
    </row>
    <row r="6230">
      <c r="A6230" s="1" t="s">
        <v>32154</v>
      </c>
      <c r="B6230" s="1" t="s">
        <v>6</v>
      </c>
      <c r="C6230" s="1" t="s">
        <v>6927</v>
      </c>
      <c r="D6230" s="1"/>
      <c r="E6230" s="1" t="s">
        <v>32155</v>
      </c>
      <c r="F6230" s="1" t="s">
        <v>32156</v>
      </c>
      <c r="G6230" s="1" t="s">
        <v>8513</v>
      </c>
      <c r="H6230" s="1" t="s">
        <v>26315</v>
      </c>
      <c r="I6230" s="1">
        <v>2018.0</v>
      </c>
      <c r="J6230" s="1" t="s">
        <v>8515</v>
      </c>
      <c r="K6230" s="1" t="s">
        <v>582</v>
      </c>
      <c r="L6230" s="1" t="s">
        <v>8750</v>
      </c>
      <c r="M6230" s="1" t="s">
        <v>32157</v>
      </c>
    </row>
    <row r="6231">
      <c r="A6231" s="1" t="s">
        <v>32158</v>
      </c>
      <c r="B6231" s="1" t="s">
        <v>7</v>
      </c>
      <c r="C6231" s="1" t="s">
        <v>6928</v>
      </c>
      <c r="F6231" s="1" t="s">
        <v>32159</v>
      </c>
      <c r="G6231" s="1" t="s">
        <v>8499</v>
      </c>
      <c r="H6231" s="1" t="s">
        <v>11384</v>
      </c>
      <c r="I6231" s="1">
        <v>2019.0</v>
      </c>
      <c r="J6231" s="1" t="s">
        <v>8493</v>
      </c>
      <c r="K6231" s="1" t="s">
        <v>536</v>
      </c>
      <c r="L6231" s="1" t="s">
        <v>11156</v>
      </c>
      <c r="M6231" s="1" t="s">
        <v>32160</v>
      </c>
    </row>
    <row r="6232">
      <c r="A6232" s="1" t="s">
        <v>32161</v>
      </c>
      <c r="B6232" s="1" t="s">
        <v>7</v>
      </c>
      <c r="C6232" s="1" t="s">
        <v>6929</v>
      </c>
      <c r="F6232" s="1" t="s">
        <v>32162</v>
      </c>
      <c r="G6232" s="1" t="s">
        <v>8611</v>
      </c>
      <c r="H6232" s="1" t="s">
        <v>8749</v>
      </c>
      <c r="I6232" s="1">
        <v>2011.0</v>
      </c>
      <c r="J6232" s="1" t="s">
        <v>8613</v>
      </c>
      <c r="K6232" s="1" t="s">
        <v>536</v>
      </c>
      <c r="L6232" s="1" t="s">
        <v>10112</v>
      </c>
      <c r="M6232" s="1" t="s">
        <v>32163</v>
      </c>
    </row>
    <row r="6233">
      <c r="A6233" s="1" t="s">
        <v>32164</v>
      </c>
      <c r="B6233" s="1" t="s">
        <v>6</v>
      </c>
      <c r="C6233" s="1" t="s">
        <v>6930</v>
      </c>
      <c r="D6233" s="1"/>
      <c r="E6233" s="1" t="s">
        <v>32165</v>
      </c>
      <c r="F6233" s="1" t="s">
        <v>32166</v>
      </c>
      <c r="G6233" s="1" t="s">
        <v>8563</v>
      </c>
      <c r="H6233" s="1" t="s">
        <v>32167</v>
      </c>
      <c r="I6233" s="1">
        <v>2019.0</v>
      </c>
      <c r="J6233" s="1" t="s">
        <v>8493</v>
      </c>
      <c r="K6233" s="1" t="s">
        <v>546</v>
      </c>
      <c r="L6233" s="1" t="s">
        <v>8590</v>
      </c>
      <c r="M6233" s="1" t="s">
        <v>32168</v>
      </c>
    </row>
    <row r="6234">
      <c r="A6234" s="1" t="s">
        <v>32169</v>
      </c>
      <c r="B6234" s="1" t="s">
        <v>7</v>
      </c>
      <c r="C6234" s="1" t="s">
        <v>6931</v>
      </c>
      <c r="F6234" s="1" t="s">
        <v>32170</v>
      </c>
      <c r="G6234" s="1" t="s">
        <v>8513</v>
      </c>
      <c r="H6234" s="1" t="s">
        <v>14005</v>
      </c>
      <c r="I6234" s="1">
        <v>2018.0</v>
      </c>
      <c r="J6234" s="1" t="s">
        <v>8493</v>
      </c>
      <c r="K6234" s="1" t="s">
        <v>571</v>
      </c>
      <c r="L6234" s="1" t="s">
        <v>9526</v>
      </c>
      <c r="M6234" s="1" t="s">
        <v>32171</v>
      </c>
    </row>
    <row r="6235">
      <c r="A6235" s="1" t="s">
        <v>32172</v>
      </c>
      <c r="B6235" s="1" t="s">
        <v>6</v>
      </c>
      <c r="C6235" s="1" t="s">
        <v>6932</v>
      </c>
      <c r="D6235" s="1"/>
      <c r="E6235" s="1" t="s">
        <v>32173</v>
      </c>
      <c r="F6235" s="1" t="s">
        <v>32174</v>
      </c>
      <c r="G6235" s="1" t="s">
        <v>32175</v>
      </c>
      <c r="H6235" s="1" t="s">
        <v>23092</v>
      </c>
      <c r="I6235" s="1">
        <v>2018.0</v>
      </c>
      <c r="J6235" s="1" t="s">
        <v>8515</v>
      </c>
      <c r="K6235" s="1" t="s">
        <v>542</v>
      </c>
      <c r="L6235" s="1" t="s">
        <v>8590</v>
      </c>
      <c r="M6235" s="1" t="s">
        <v>32176</v>
      </c>
    </row>
    <row r="6236">
      <c r="A6236" s="1" t="s">
        <v>32177</v>
      </c>
      <c r="B6236" s="1" t="s">
        <v>6</v>
      </c>
      <c r="C6236" s="1" t="s">
        <v>6933</v>
      </c>
      <c r="D6236" s="1"/>
      <c r="E6236" s="1" t="s">
        <v>32178</v>
      </c>
      <c r="F6236" s="1" t="s">
        <v>32179</v>
      </c>
      <c r="G6236" s="1" t="s">
        <v>8513</v>
      </c>
      <c r="H6236" s="1" t="s">
        <v>15238</v>
      </c>
      <c r="I6236" s="1">
        <v>2010.0</v>
      </c>
      <c r="J6236" s="1" t="s">
        <v>8507</v>
      </c>
      <c r="K6236" s="1" t="s">
        <v>587</v>
      </c>
      <c r="L6236" s="1" t="s">
        <v>8948</v>
      </c>
      <c r="M6236" s="1" t="s">
        <v>32180</v>
      </c>
    </row>
    <row r="6237">
      <c r="A6237" s="1" t="s">
        <v>32181</v>
      </c>
      <c r="B6237" s="1" t="s">
        <v>6</v>
      </c>
      <c r="C6237" s="1" t="s">
        <v>6934</v>
      </c>
      <c r="D6237" s="1"/>
      <c r="E6237" s="1" t="s">
        <v>14461</v>
      </c>
      <c r="F6237" s="1" t="s">
        <v>32182</v>
      </c>
      <c r="G6237" s="1" t="s">
        <v>8513</v>
      </c>
      <c r="H6237" s="1" t="s">
        <v>17044</v>
      </c>
      <c r="I6237" s="1">
        <v>2018.0</v>
      </c>
      <c r="J6237" s="1" t="s">
        <v>8547</v>
      </c>
      <c r="K6237" s="1" t="s">
        <v>546</v>
      </c>
      <c r="L6237" s="1" t="s">
        <v>8697</v>
      </c>
      <c r="M6237" s="1" t="s">
        <v>32183</v>
      </c>
    </row>
    <row r="6238">
      <c r="A6238" s="1" t="s">
        <v>32184</v>
      </c>
      <c r="B6238" s="1" t="s">
        <v>6</v>
      </c>
      <c r="C6238" s="1" t="s">
        <v>6935</v>
      </c>
      <c r="D6238" s="1"/>
      <c r="E6238" s="1" t="s">
        <v>32185</v>
      </c>
      <c r="F6238" s="1" t="s">
        <v>32186</v>
      </c>
      <c r="G6238" s="1" t="s">
        <v>9304</v>
      </c>
      <c r="H6238" s="1" t="s">
        <v>11248</v>
      </c>
      <c r="I6238" s="1">
        <v>2018.0</v>
      </c>
      <c r="J6238" s="1" t="s">
        <v>8507</v>
      </c>
      <c r="K6238" s="1" t="s">
        <v>538</v>
      </c>
      <c r="L6238" s="1" t="s">
        <v>8691</v>
      </c>
      <c r="M6238" s="1" t="s">
        <v>32187</v>
      </c>
    </row>
    <row r="6239">
      <c r="A6239" s="1" t="s">
        <v>32188</v>
      </c>
      <c r="B6239" s="1" t="s">
        <v>7</v>
      </c>
      <c r="C6239" s="1" t="s">
        <v>6936</v>
      </c>
      <c r="D6239" s="1"/>
      <c r="E6239" s="1" t="s">
        <v>32189</v>
      </c>
      <c r="G6239" s="1" t="s">
        <v>8513</v>
      </c>
      <c r="H6239" s="1" t="s">
        <v>11356</v>
      </c>
      <c r="I6239" s="1">
        <v>2019.0</v>
      </c>
      <c r="J6239" s="1" t="s">
        <v>8547</v>
      </c>
      <c r="K6239" s="1" t="s">
        <v>536</v>
      </c>
      <c r="L6239" s="1" t="s">
        <v>8852</v>
      </c>
      <c r="M6239" s="1" t="s">
        <v>32190</v>
      </c>
    </row>
    <row r="6240">
      <c r="A6240" s="1" t="s">
        <v>32191</v>
      </c>
      <c r="B6240" s="1" t="s">
        <v>7</v>
      </c>
      <c r="C6240" s="1" t="s">
        <v>6937</v>
      </c>
      <c r="G6240" s="1" t="s">
        <v>8513</v>
      </c>
      <c r="H6240" s="1" t="s">
        <v>12955</v>
      </c>
      <c r="I6240" s="1">
        <v>2019.0</v>
      </c>
      <c r="J6240" s="1" t="s">
        <v>8493</v>
      </c>
      <c r="K6240" s="1" t="s">
        <v>571</v>
      </c>
      <c r="L6240" s="1" t="s">
        <v>8852</v>
      </c>
      <c r="M6240" s="1" t="s">
        <v>32192</v>
      </c>
    </row>
    <row r="6241">
      <c r="A6241" s="1" t="s">
        <v>32193</v>
      </c>
      <c r="B6241" s="1" t="s">
        <v>6</v>
      </c>
      <c r="C6241" s="1" t="s">
        <v>6938</v>
      </c>
      <c r="D6241" s="1"/>
      <c r="E6241" s="1" t="s">
        <v>32194</v>
      </c>
      <c r="F6241" s="1" t="s">
        <v>32195</v>
      </c>
      <c r="G6241" s="1" t="s">
        <v>8672</v>
      </c>
      <c r="H6241" s="1" t="s">
        <v>15910</v>
      </c>
      <c r="I6241" s="1">
        <v>2016.0</v>
      </c>
      <c r="J6241" s="1" t="s">
        <v>8515</v>
      </c>
      <c r="K6241" s="1" t="s">
        <v>620</v>
      </c>
      <c r="L6241" s="1" t="s">
        <v>8607</v>
      </c>
      <c r="M6241" s="1" t="s">
        <v>32196</v>
      </c>
    </row>
    <row r="6242">
      <c r="A6242" s="1" t="s">
        <v>32197</v>
      </c>
      <c r="B6242" s="1" t="s">
        <v>7</v>
      </c>
      <c r="C6242" s="1" t="s">
        <v>6939</v>
      </c>
      <c r="F6242" s="1" t="s">
        <v>32198</v>
      </c>
      <c r="H6242" s="1" t="s">
        <v>11856</v>
      </c>
      <c r="I6242" s="1">
        <v>2018.0</v>
      </c>
      <c r="J6242" s="1" t="s">
        <v>8613</v>
      </c>
      <c r="K6242" s="1" t="s">
        <v>536</v>
      </c>
      <c r="L6242" s="1" t="s">
        <v>8595</v>
      </c>
      <c r="M6242" s="1" t="s">
        <v>32199</v>
      </c>
    </row>
    <row r="6243">
      <c r="A6243" s="1" t="s">
        <v>32200</v>
      </c>
      <c r="B6243" s="1" t="s">
        <v>6</v>
      </c>
      <c r="C6243" s="1" t="s">
        <v>6940</v>
      </c>
      <c r="D6243" s="1"/>
      <c r="E6243" s="1" t="s">
        <v>32201</v>
      </c>
      <c r="F6243" s="1" t="s">
        <v>32202</v>
      </c>
      <c r="G6243" s="1" t="s">
        <v>32203</v>
      </c>
      <c r="H6243" s="1" t="s">
        <v>8851</v>
      </c>
      <c r="I6243" s="1">
        <v>2013.0</v>
      </c>
      <c r="J6243" s="1" t="s">
        <v>8493</v>
      </c>
      <c r="K6243" s="1" t="s">
        <v>534</v>
      </c>
      <c r="L6243" s="1" t="s">
        <v>11530</v>
      </c>
      <c r="M6243" s="1" t="s">
        <v>32204</v>
      </c>
    </row>
    <row r="6244">
      <c r="A6244" s="1" t="s">
        <v>32205</v>
      </c>
      <c r="B6244" s="1" t="s">
        <v>6</v>
      </c>
      <c r="C6244" s="1" t="s">
        <v>6941</v>
      </c>
      <c r="D6244" s="1"/>
      <c r="E6244" s="1" t="s">
        <v>20730</v>
      </c>
      <c r="F6244" s="1" t="s">
        <v>32206</v>
      </c>
      <c r="G6244" s="1" t="s">
        <v>8513</v>
      </c>
      <c r="H6244" s="1" t="s">
        <v>32207</v>
      </c>
      <c r="I6244" s="1">
        <v>2013.0</v>
      </c>
      <c r="J6244" s="1" t="s">
        <v>8507</v>
      </c>
      <c r="K6244" s="1" t="s">
        <v>914</v>
      </c>
      <c r="L6244" s="1" t="s">
        <v>8858</v>
      </c>
      <c r="M6244" s="1" t="s">
        <v>32208</v>
      </c>
    </row>
    <row r="6245">
      <c r="A6245" s="1" t="s">
        <v>32209</v>
      </c>
      <c r="B6245" s="1" t="s">
        <v>6</v>
      </c>
      <c r="C6245" s="1" t="s">
        <v>6942</v>
      </c>
      <c r="D6245" s="1"/>
      <c r="E6245" s="1" t="s">
        <v>29126</v>
      </c>
      <c r="F6245" s="1" t="s">
        <v>32210</v>
      </c>
      <c r="G6245" s="1" t="s">
        <v>8534</v>
      </c>
      <c r="H6245" s="1" t="s">
        <v>9561</v>
      </c>
      <c r="I6245" s="1">
        <v>2011.0</v>
      </c>
      <c r="J6245" s="1" t="s">
        <v>8547</v>
      </c>
      <c r="K6245" s="1" t="s">
        <v>640</v>
      </c>
      <c r="L6245" s="1" t="s">
        <v>10058</v>
      </c>
      <c r="M6245" s="1" t="s">
        <v>32211</v>
      </c>
    </row>
    <row r="6246">
      <c r="A6246" s="1" t="s">
        <v>32212</v>
      </c>
      <c r="B6246" s="1" t="s">
        <v>7</v>
      </c>
      <c r="C6246" s="1" t="s">
        <v>6943</v>
      </c>
      <c r="F6246" s="1" t="s">
        <v>32213</v>
      </c>
      <c r="G6246" s="1" t="s">
        <v>8638</v>
      </c>
      <c r="H6246" s="1" t="s">
        <v>12097</v>
      </c>
      <c r="I6246" s="1">
        <v>2018.0</v>
      </c>
      <c r="J6246" s="1" t="s">
        <v>8547</v>
      </c>
      <c r="K6246" s="1" t="s">
        <v>536</v>
      </c>
      <c r="L6246" s="1" t="s">
        <v>8788</v>
      </c>
      <c r="M6246" s="1" t="s">
        <v>32214</v>
      </c>
    </row>
    <row r="6247">
      <c r="A6247" s="1" t="s">
        <v>32215</v>
      </c>
      <c r="B6247" s="1" t="s">
        <v>6</v>
      </c>
      <c r="C6247" s="1" t="s">
        <v>6944</v>
      </c>
      <c r="D6247" s="1"/>
      <c r="E6247" s="1" t="s">
        <v>32216</v>
      </c>
      <c r="F6247" s="1" t="s">
        <v>32217</v>
      </c>
      <c r="G6247" s="1" t="s">
        <v>8513</v>
      </c>
      <c r="H6247" s="1" t="s">
        <v>8521</v>
      </c>
      <c r="I6247" s="1">
        <v>1996.0</v>
      </c>
      <c r="J6247" s="1" t="s">
        <v>8507</v>
      </c>
      <c r="K6247" s="1" t="s">
        <v>620</v>
      </c>
      <c r="L6247" s="1" t="s">
        <v>8858</v>
      </c>
      <c r="M6247" s="1" t="s">
        <v>32218</v>
      </c>
    </row>
    <row r="6248">
      <c r="A6248" s="1" t="s">
        <v>32219</v>
      </c>
      <c r="B6248" s="1" t="s">
        <v>7</v>
      </c>
      <c r="C6248" s="1" t="s">
        <v>6945</v>
      </c>
      <c r="F6248" s="1" t="s">
        <v>32220</v>
      </c>
      <c r="G6248" s="1" t="s">
        <v>8655</v>
      </c>
      <c r="H6248" s="1" t="s">
        <v>32221</v>
      </c>
      <c r="I6248" s="1">
        <v>2016.0</v>
      </c>
      <c r="J6248" s="1" t="s">
        <v>8547</v>
      </c>
      <c r="K6248" s="1" t="s">
        <v>571</v>
      </c>
      <c r="L6248" s="1" t="s">
        <v>19958</v>
      </c>
      <c r="M6248" s="1" t="s">
        <v>32222</v>
      </c>
    </row>
    <row r="6249">
      <c r="A6249" s="1" t="s">
        <v>32223</v>
      </c>
      <c r="B6249" s="1" t="s">
        <v>6</v>
      </c>
      <c r="C6249" s="1" t="s">
        <v>6946</v>
      </c>
      <c r="D6249" s="1"/>
      <c r="E6249" s="1" t="s">
        <v>32224</v>
      </c>
      <c r="F6249" s="1" t="s">
        <v>32225</v>
      </c>
      <c r="G6249" s="1" t="s">
        <v>8513</v>
      </c>
      <c r="H6249" s="1" t="s">
        <v>8892</v>
      </c>
      <c r="I6249" s="1">
        <v>2019.0</v>
      </c>
      <c r="J6249" s="1" t="s">
        <v>8547</v>
      </c>
      <c r="K6249" s="1" t="s">
        <v>677</v>
      </c>
      <c r="L6249" s="1" t="s">
        <v>8646</v>
      </c>
      <c r="M6249" s="1" t="s">
        <v>32226</v>
      </c>
    </row>
    <row r="6250">
      <c r="A6250" s="1" t="s">
        <v>32227</v>
      </c>
      <c r="B6250" s="1" t="s">
        <v>7</v>
      </c>
      <c r="C6250" s="1" t="s">
        <v>6947</v>
      </c>
      <c r="G6250" s="1" t="s">
        <v>8545</v>
      </c>
      <c r="H6250" s="1" t="s">
        <v>13568</v>
      </c>
      <c r="I6250" s="1">
        <v>2020.0</v>
      </c>
      <c r="J6250" s="1" t="s">
        <v>8493</v>
      </c>
      <c r="K6250" s="1" t="s">
        <v>571</v>
      </c>
      <c r="L6250" s="1" t="s">
        <v>10118</v>
      </c>
      <c r="M6250" s="1" t="s">
        <v>32228</v>
      </c>
    </row>
    <row r="6251">
      <c r="A6251" s="1" t="s">
        <v>32229</v>
      </c>
      <c r="B6251" s="1" t="s">
        <v>6</v>
      </c>
      <c r="C6251" s="1" t="s">
        <v>6948</v>
      </c>
      <c r="D6251" s="1"/>
      <c r="E6251" s="1" t="s">
        <v>16521</v>
      </c>
      <c r="F6251" s="1" t="s">
        <v>32230</v>
      </c>
      <c r="G6251" s="1" t="s">
        <v>8777</v>
      </c>
      <c r="H6251" s="1" t="s">
        <v>9869</v>
      </c>
      <c r="I6251" s="1">
        <v>2015.0</v>
      </c>
      <c r="J6251" s="1" t="s">
        <v>8493</v>
      </c>
      <c r="K6251" s="1" t="s">
        <v>595</v>
      </c>
      <c r="L6251" s="1" t="s">
        <v>8873</v>
      </c>
      <c r="M6251" s="1" t="s">
        <v>32231</v>
      </c>
    </row>
    <row r="6252">
      <c r="A6252" s="1" t="s">
        <v>32232</v>
      </c>
      <c r="B6252" s="1" t="s">
        <v>7</v>
      </c>
      <c r="C6252" s="1" t="s">
        <v>6949</v>
      </c>
      <c r="F6252" s="1" t="s">
        <v>32233</v>
      </c>
      <c r="G6252" s="1" t="s">
        <v>9065</v>
      </c>
      <c r="H6252" s="1" t="s">
        <v>24616</v>
      </c>
      <c r="I6252" s="1">
        <v>2015.0</v>
      </c>
      <c r="J6252" s="1" t="s">
        <v>8493</v>
      </c>
      <c r="K6252" s="1" t="s">
        <v>571</v>
      </c>
      <c r="L6252" s="1" t="s">
        <v>8565</v>
      </c>
      <c r="M6252" s="1" t="s">
        <v>32234</v>
      </c>
    </row>
    <row r="6253">
      <c r="A6253" s="1" t="s">
        <v>32235</v>
      </c>
      <c r="B6253" s="1" t="s">
        <v>6</v>
      </c>
      <c r="C6253" s="1" t="s">
        <v>6950</v>
      </c>
      <c r="D6253" s="1"/>
      <c r="E6253" s="1" t="s">
        <v>32236</v>
      </c>
      <c r="F6253" s="1" t="s">
        <v>32237</v>
      </c>
      <c r="G6253" s="1" t="s">
        <v>8990</v>
      </c>
      <c r="H6253" s="1" t="s">
        <v>12702</v>
      </c>
      <c r="I6253" s="1">
        <v>2020.0</v>
      </c>
      <c r="J6253" s="1" t="s">
        <v>8547</v>
      </c>
      <c r="K6253" s="1" t="s">
        <v>569</v>
      </c>
      <c r="L6253" s="1" t="s">
        <v>8501</v>
      </c>
      <c r="M6253" s="1" t="s">
        <v>32238</v>
      </c>
    </row>
    <row r="6254">
      <c r="A6254" s="1" t="s">
        <v>32239</v>
      </c>
      <c r="B6254" s="1" t="s">
        <v>6</v>
      </c>
      <c r="C6254" s="1" t="s">
        <v>6951</v>
      </c>
      <c r="D6254" s="1"/>
      <c r="E6254" s="1" t="s">
        <v>32240</v>
      </c>
      <c r="F6254" s="1" t="s">
        <v>32241</v>
      </c>
      <c r="G6254" s="1" t="s">
        <v>8513</v>
      </c>
      <c r="H6254" s="1" t="s">
        <v>24835</v>
      </c>
      <c r="I6254" s="1">
        <v>2013.0</v>
      </c>
      <c r="J6254" s="1" t="s">
        <v>9260</v>
      </c>
      <c r="K6254" s="1" t="s">
        <v>576</v>
      </c>
      <c r="L6254" s="1" t="s">
        <v>9104</v>
      </c>
      <c r="M6254" s="1" t="s">
        <v>32242</v>
      </c>
    </row>
    <row r="6255">
      <c r="A6255" s="1" t="s">
        <v>32243</v>
      </c>
      <c r="B6255" s="1" t="s">
        <v>6</v>
      </c>
      <c r="C6255" s="1" t="s">
        <v>6952</v>
      </c>
      <c r="D6255" s="1"/>
      <c r="E6255" s="1" t="s">
        <v>22193</v>
      </c>
      <c r="F6255" s="1" t="s">
        <v>32244</v>
      </c>
      <c r="G6255" s="1" t="s">
        <v>8513</v>
      </c>
      <c r="H6255" s="1" t="s">
        <v>9609</v>
      </c>
      <c r="I6255" s="1">
        <v>1994.0</v>
      </c>
      <c r="J6255" s="1" t="s">
        <v>8507</v>
      </c>
      <c r="K6255" s="1" t="s">
        <v>582</v>
      </c>
      <c r="L6255" s="1" t="s">
        <v>19509</v>
      </c>
      <c r="M6255" s="1" t="s">
        <v>32245</v>
      </c>
    </row>
    <row r="6256">
      <c r="A6256" s="1" t="s">
        <v>32246</v>
      </c>
      <c r="B6256" s="1" t="s">
        <v>7</v>
      </c>
      <c r="C6256" s="1" t="s">
        <v>6953</v>
      </c>
      <c r="F6256" s="1" t="s">
        <v>32247</v>
      </c>
      <c r="G6256" s="1" t="s">
        <v>9367</v>
      </c>
      <c r="H6256" s="1" t="s">
        <v>9767</v>
      </c>
      <c r="I6256" s="1">
        <v>2020.0</v>
      </c>
      <c r="J6256" s="1" t="s">
        <v>8493</v>
      </c>
      <c r="K6256" s="1" t="s">
        <v>526</v>
      </c>
      <c r="L6256" s="1" t="s">
        <v>12781</v>
      </c>
      <c r="M6256" s="1" t="s">
        <v>32248</v>
      </c>
    </row>
    <row r="6257">
      <c r="A6257" s="1" t="s">
        <v>32249</v>
      </c>
      <c r="B6257" s="1" t="s">
        <v>6</v>
      </c>
      <c r="C6257" s="1" t="s">
        <v>6954</v>
      </c>
      <c r="D6257" s="1"/>
      <c r="E6257" s="1" t="s">
        <v>32250</v>
      </c>
      <c r="F6257" s="1" t="s">
        <v>32251</v>
      </c>
      <c r="G6257" s="1" t="s">
        <v>9065</v>
      </c>
      <c r="H6257" s="1" t="s">
        <v>9060</v>
      </c>
      <c r="I6257" s="1">
        <v>1970.0</v>
      </c>
      <c r="J6257" s="1" t="s">
        <v>8613</v>
      </c>
      <c r="K6257" s="1" t="s">
        <v>1593</v>
      </c>
      <c r="L6257" s="1" t="s">
        <v>17018</v>
      </c>
      <c r="M6257" s="1" t="s">
        <v>32252</v>
      </c>
    </row>
    <row r="6258">
      <c r="A6258" s="1" t="s">
        <v>32253</v>
      </c>
      <c r="B6258" s="1" t="s">
        <v>6</v>
      </c>
      <c r="C6258" s="1" t="s">
        <v>6955</v>
      </c>
      <c r="D6258" s="1"/>
      <c r="E6258" s="1" t="s">
        <v>31949</v>
      </c>
      <c r="F6258" s="1" t="s">
        <v>32254</v>
      </c>
      <c r="G6258" s="1" t="s">
        <v>16541</v>
      </c>
      <c r="H6258" s="1" t="s">
        <v>8521</v>
      </c>
      <c r="I6258" s="1">
        <v>1992.0</v>
      </c>
      <c r="J6258" s="1" t="s">
        <v>8507</v>
      </c>
      <c r="K6258" s="1" t="s">
        <v>914</v>
      </c>
      <c r="L6258" s="1" t="s">
        <v>32255</v>
      </c>
      <c r="M6258" s="1" t="s">
        <v>32256</v>
      </c>
    </row>
    <row r="6259">
      <c r="A6259" s="1" t="s">
        <v>32257</v>
      </c>
      <c r="B6259" s="1" t="s">
        <v>6</v>
      </c>
      <c r="C6259" s="1" t="s">
        <v>6956</v>
      </c>
      <c r="D6259" s="1"/>
      <c r="E6259" s="1" t="s">
        <v>32258</v>
      </c>
      <c r="F6259" s="1" t="s">
        <v>32259</v>
      </c>
      <c r="G6259" s="1" t="s">
        <v>8513</v>
      </c>
      <c r="H6259" s="1" t="s">
        <v>26408</v>
      </c>
      <c r="I6259" s="1">
        <v>2019.0</v>
      </c>
      <c r="J6259" s="1" t="s">
        <v>8613</v>
      </c>
      <c r="K6259" s="1" t="s">
        <v>681</v>
      </c>
      <c r="L6259" s="1" t="s">
        <v>8663</v>
      </c>
      <c r="M6259" s="1" t="s">
        <v>32260</v>
      </c>
    </row>
    <row r="6260">
      <c r="A6260" s="1" t="s">
        <v>32261</v>
      </c>
      <c r="B6260" s="1" t="s">
        <v>7</v>
      </c>
      <c r="C6260" s="1" t="s">
        <v>6957</v>
      </c>
      <c r="G6260" s="1" t="s">
        <v>32262</v>
      </c>
      <c r="H6260" s="1" t="s">
        <v>21972</v>
      </c>
      <c r="I6260" s="1">
        <v>2015.0</v>
      </c>
      <c r="J6260" s="1" t="s">
        <v>8547</v>
      </c>
      <c r="K6260" s="1" t="s">
        <v>536</v>
      </c>
      <c r="L6260" s="1" t="s">
        <v>10118</v>
      </c>
      <c r="M6260" s="1" t="s">
        <v>32263</v>
      </c>
    </row>
    <row r="6261">
      <c r="A6261" s="1" t="s">
        <v>32264</v>
      </c>
      <c r="B6261" s="1" t="s">
        <v>7</v>
      </c>
      <c r="C6261" s="1" t="s">
        <v>6958</v>
      </c>
      <c r="F6261" s="1" t="s">
        <v>32265</v>
      </c>
      <c r="G6261" s="1" t="s">
        <v>8513</v>
      </c>
      <c r="H6261" s="1" t="s">
        <v>11179</v>
      </c>
      <c r="I6261" s="1">
        <v>2018.0</v>
      </c>
      <c r="J6261" s="1" t="s">
        <v>8613</v>
      </c>
      <c r="K6261" s="1" t="s">
        <v>536</v>
      </c>
      <c r="L6261" s="1" t="s">
        <v>32266</v>
      </c>
      <c r="M6261" s="1" t="s">
        <v>32267</v>
      </c>
    </row>
    <row r="6262">
      <c r="A6262" s="1" t="s">
        <v>32268</v>
      </c>
      <c r="B6262" s="1" t="s">
        <v>7</v>
      </c>
      <c r="C6262" s="1" t="s">
        <v>6959</v>
      </c>
      <c r="F6262" s="1" t="s">
        <v>10924</v>
      </c>
      <c r="G6262" s="1" t="s">
        <v>8513</v>
      </c>
      <c r="H6262" s="1" t="s">
        <v>10698</v>
      </c>
      <c r="I6262" s="1">
        <v>2016.0</v>
      </c>
      <c r="J6262" s="1" t="s">
        <v>8613</v>
      </c>
      <c r="K6262" s="1" t="s">
        <v>536</v>
      </c>
      <c r="L6262" s="1" t="s">
        <v>8796</v>
      </c>
      <c r="M6262" s="1" t="s">
        <v>32269</v>
      </c>
    </row>
    <row r="6263">
      <c r="A6263" s="1" t="s">
        <v>32270</v>
      </c>
      <c r="B6263" s="1" t="s">
        <v>6</v>
      </c>
      <c r="C6263" s="1" t="s">
        <v>6960</v>
      </c>
      <c r="D6263" s="1"/>
      <c r="E6263" s="1" t="s">
        <v>32271</v>
      </c>
      <c r="F6263" s="1" t="s">
        <v>32272</v>
      </c>
      <c r="G6263" s="1" t="s">
        <v>9367</v>
      </c>
      <c r="H6263" s="1" t="s">
        <v>18721</v>
      </c>
      <c r="I6263" s="1">
        <v>2015.0</v>
      </c>
      <c r="J6263" s="1" t="s">
        <v>8507</v>
      </c>
      <c r="K6263" s="1" t="s">
        <v>620</v>
      </c>
      <c r="L6263" s="1" t="s">
        <v>8691</v>
      </c>
      <c r="M6263" s="1" t="s">
        <v>32273</v>
      </c>
    </row>
    <row r="6264">
      <c r="A6264" s="1" t="s">
        <v>32274</v>
      </c>
      <c r="B6264" s="1" t="s">
        <v>6</v>
      </c>
      <c r="C6264" s="1" t="s">
        <v>6961</v>
      </c>
      <c r="D6264" s="1"/>
      <c r="E6264" s="1" t="s">
        <v>10995</v>
      </c>
      <c r="F6264" s="1" t="s">
        <v>32275</v>
      </c>
      <c r="G6264" s="1" t="s">
        <v>32276</v>
      </c>
      <c r="H6264" s="1" t="s">
        <v>9012</v>
      </c>
      <c r="I6264" s="1">
        <v>2006.0</v>
      </c>
      <c r="J6264" s="1" t="s">
        <v>8515</v>
      </c>
      <c r="K6264" s="1" t="s">
        <v>554</v>
      </c>
      <c r="L6264" s="1" t="s">
        <v>9494</v>
      </c>
      <c r="M6264" s="1" t="s">
        <v>32277</v>
      </c>
    </row>
    <row r="6265">
      <c r="A6265" s="1" t="s">
        <v>32278</v>
      </c>
      <c r="B6265" s="1" t="s">
        <v>6</v>
      </c>
      <c r="C6265" s="1" t="s">
        <v>6962</v>
      </c>
      <c r="D6265" s="1"/>
      <c r="E6265" s="1" t="s">
        <v>32279</v>
      </c>
      <c r="F6265" s="1" t="s">
        <v>32280</v>
      </c>
      <c r="G6265" s="1" t="s">
        <v>8545</v>
      </c>
      <c r="H6265" s="1" t="s">
        <v>9860</v>
      </c>
      <c r="I6265" s="1">
        <v>2009.0</v>
      </c>
      <c r="J6265" s="1" t="s">
        <v>8547</v>
      </c>
      <c r="K6265" s="1" t="s">
        <v>576</v>
      </c>
      <c r="L6265" s="1" t="s">
        <v>8501</v>
      </c>
      <c r="M6265" s="1" t="s">
        <v>32281</v>
      </c>
    </row>
    <row r="6266">
      <c r="A6266" s="1" t="s">
        <v>32282</v>
      </c>
      <c r="B6266" s="1" t="s">
        <v>6</v>
      </c>
      <c r="C6266" s="1" t="s">
        <v>6963</v>
      </c>
      <c r="D6266" s="1"/>
      <c r="E6266" s="1" t="s">
        <v>18280</v>
      </c>
      <c r="F6266" s="1" t="s">
        <v>32283</v>
      </c>
      <c r="G6266" s="1" t="s">
        <v>8678</v>
      </c>
      <c r="H6266" s="1" t="s">
        <v>12158</v>
      </c>
      <c r="I6266" s="1">
        <v>2011.0</v>
      </c>
      <c r="J6266" s="1" t="s">
        <v>8493</v>
      </c>
      <c r="K6266" s="1" t="s">
        <v>587</v>
      </c>
      <c r="L6266" s="1" t="s">
        <v>8681</v>
      </c>
      <c r="M6266" s="1" t="s">
        <v>32284</v>
      </c>
    </row>
    <row r="6267">
      <c r="A6267" s="1" t="s">
        <v>32285</v>
      </c>
      <c r="B6267" s="1" t="s">
        <v>6</v>
      </c>
      <c r="C6267" s="1" t="s">
        <v>6964</v>
      </c>
      <c r="D6267" s="1"/>
      <c r="E6267" s="1" t="s">
        <v>22840</v>
      </c>
      <c r="F6267" s="1" t="s">
        <v>32286</v>
      </c>
      <c r="G6267" s="1" t="s">
        <v>32287</v>
      </c>
      <c r="H6267" s="1" t="s">
        <v>13576</v>
      </c>
      <c r="I6267" s="1">
        <v>2015.0</v>
      </c>
      <c r="J6267" s="1" t="s">
        <v>8507</v>
      </c>
      <c r="K6267" s="1" t="s">
        <v>696</v>
      </c>
      <c r="L6267" s="1" t="s">
        <v>12707</v>
      </c>
      <c r="M6267" s="1" t="s">
        <v>32288</v>
      </c>
    </row>
    <row r="6268">
      <c r="A6268" s="1" t="s">
        <v>32289</v>
      </c>
      <c r="B6268" s="1" t="s">
        <v>6</v>
      </c>
      <c r="C6268" s="1" t="s">
        <v>6965</v>
      </c>
      <c r="D6268" s="1"/>
      <c r="E6268" s="1" t="s">
        <v>32290</v>
      </c>
      <c r="F6268" s="1" t="s">
        <v>32291</v>
      </c>
      <c r="G6268" s="1" t="s">
        <v>9304</v>
      </c>
      <c r="H6268" s="1" t="s">
        <v>10741</v>
      </c>
      <c r="I6268" s="1">
        <v>1982.0</v>
      </c>
      <c r="J6268" s="1" t="s">
        <v>9260</v>
      </c>
      <c r="K6268" s="1" t="s">
        <v>528</v>
      </c>
      <c r="L6268" s="1" t="s">
        <v>9272</v>
      </c>
      <c r="M6268" s="1" t="s">
        <v>32292</v>
      </c>
    </row>
    <row r="6269">
      <c r="A6269" s="1" t="s">
        <v>32293</v>
      </c>
      <c r="B6269" s="1" t="s">
        <v>7</v>
      </c>
      <c r="C6269" s="1" t="s">
        <v>6966</v>
      </c>
      <c r="F6269" s="1" t="s">
        <v>32294</v>
      </c>
      <c r="G6269" s="1" t="s">
        <v>9367</v>
      </c>
      <c r="H6269" s="1" t="s">
        <v>11671</v>
      </c>
      <c r="I6269" s="1">
        <v>2019.0</v>
      </c>
      <c r="J6269" s="1" t="s">
        <v>8613</v>
      </c>
      <c r="K6269" s="1" t="s">
        <v>536</v>
      </c>
      <c r="L6269" s="1" t="s">
        <v>12801</v>
      </c>
      <c r="M6269" s="1" t="s">
        <v>32295</v>
      </c>
    </row>
    <row r="6270">
      <c r="A6270" s="1" t="s">
        <v>32296</v>
      </c>
      <c r="B6270" s="1" t="s">
        <v>6</v>
      </c>
      <c r="C6270" s="1" t="s">
        <v>6967</v>
      </c>
      <c r="D6270" s="1"/>
      <c r="E6270" s="1" t="s">
        <v>32297</v>
      </c>
      <c r="F6270" s="1" t="s">
        <v>32298</v>
      </c>
      <c r="G6270" s="1" t="s">
        <v>8545</v>
      </c>
      <c r="H6270" s="1" t="s">
        <v>9017</v>
      </c>
      <c r="I6270" s="1">
        <v>2018.0</v>
      </c>
      <c r="J6270" s="1" t="s">
        <v>8493</v>
      </c>
      <c r="K6270" s="1" t="s">
        <v>671</v>
      </c>
      <c r="L6270" s="1" t="s">
        <v>8501</v>
      </c>
      <c r="M6270" s="1" t="s">
        <v>32299</v>
      </c>
    </row>
    <row r="6271">
      <c r="A6271" s="1" t="s">
        <v>32300</v>
      </c>
      <c r="B6271" s="1" t="s">
        <v>6</v>
      </c>
      <c r="C6271" s="1" t="s">
        <v>6968</v>
      </c>
      <c r="G6271" s="1" t="s">
        <v>8611</v>
      </c>
      <c r="H6271" s="1" t="s">
        <v>20155</v>
      </c>
      <c r="I6271" s="1">
        <v>2016.0</v>
      </c>
      <c r="J6271" s="1" t="s">
        <v>8493</v>
      </c>
      <c r="K6271" s="1" t="s">
        <v>618</v>
      </c>
      <c r="L6271" s="1" t="s">
        <v>14764</v>
      </c>
      <c r="M6271" s="1" t="s">
        <v>32301</v>
      </c>
    </row>
    <row r="6272">
      <c r="A6272" s="1" t="s">
        <v>32302</v>
      </c>
      <c r="B6272" s="1" t="s">
        <v>6</v>
      </c>
      <c r="C6272" s="1" t="s">
        <v>6969</v>
      </c>
      <c r="D6272" s="1"/>
      <c r="E6272" s="1" t="s">
        <v>32303</v>
      </c>
      <c r="F6272" s="1" t="s">
        <v>32304</v>
      </c>
      <c r="G6272" s="1" t="s">
        <v>8513</v>
      </c>
      <c r="H6272" s="1" t="s">
        <v>22608</v>
      </c>
      <c r="I6272" s="1">
        <v>2016.0</v>
      </c>
      <c r="J6272" s="1" t="s">
        <v>8515</v>
      </c>
      <c r="K6272" s="1" t="s">
        <v>673</v>
      </c>
      <c r="L6272" s="1" t="s">
        <v>8858</v>
      </c>
      <c r="M6272" s="1" t="s">
        <v>32305</v>
      </c>
    </row>
    <row r="6273">
      <c r="A6273" s="1" t="s">
        <v>32306</v>
      </c>
      <c r="B6273" s="1" t="s">
        <v>6</v>
      </c>
      <c r="C6273" s="1" t="s">
        <v>6970</v>
      </c>
      <c r="D6273" s="1"/>
      <c r="E6273" s="1" t="s">
        <v>32307</v>
      </c>
      <c r="F6273" s="1" t="s">
        <v>32308</v>
      </c>
      <c r="G6273" s="1" t="s">
        <v>9223</v>
      </c>
      <c r="H6273" s="1" t="s">
        <v>32309</v>
      </c>
      <c r="I6273" s="1">
        <v>2015.0</v>
      </c>
      <c r="J6273" s="1" t="s">
        <v>8493</v>
      </c>
      <c r="K6273" s="1" t="s">
        <v>538</v>
      </c>
      <c r="L6273" s="1" t="s">
        <v>8522</v>
      </c>
      <c r="M6273" s="1" t="s">
        <v>32310</v>
      </c>
    </row>
    <row r="6274">
      <c r="A6274" s="1" t="s">
        <v>32311</v>
      </c>
      <c r="B6274" s="1" t="s">
        <v>6</v>
      </c>
      <c r="C6274" s="1" t="s">
        <v>6971</v>
      </c>
      <c r="D6274" s="1"/>
      <c r="E6274" s="1" t="s">
        <v>32312</v>
      </c>
      <c r="F6274" s="1" t="s">
        <v>32313</v>
      </c>
      <c r="G6274" s="1" t="s">
        <v>32314</v>
      </c>
      <c r="H6274" s="1" t="s">
        <v>17093</v>
      </c>
      <c r="I6274" s="1">
        <v>2017.0</v>
      </c>
      <c r="J6274" s="1" t="s">
        <v>8493</v>
      </c>
      <c r="K6274" s="1" t="s">
        <v>569</v>
      </c>
      <c r="L6274" s="1" t="s">
        <v>8702</v>
      </c>
      <c r="M6274" s="1" t="s">
        <v>32315</v>
      </c>
    </row>
    <row r="6275">
      <c r="A6275" s="1" t="s">
        <v>32316</v>
      </c>
      <c r="B6275" s="1" t="s">
        <v>7</v>
      </c>
      <c r="C6275" s="1" t="s">
        <v>6972</v>
      </c>
      <c r="F6275" s="1" t="s">
        <v>32317</v>
      </c>
      <c r="G6275" s="1" t="s">
        <v>8513</v>
      </c>
      <c r="H6275" s="1" t="s">
        <v>8558</v>
      </c>
      <c r="I6275" s="1">
        <v>2017.0</v>
      </c>
      <c r="J6275" s="1" t="s">
        <v>8493</v>
      </c>
      <c r="K6275" s="1" t="s">
        <v>536</v>
      </c>
      <c r="L6275" s="1" t="s">
        <v>8570</v>
      </c>
      <c r="M6275" s="1" t="s">
        <v>32318</v>
      </c>
    </row>
    <row r="6276">
      <c r="A6276" s="1" t="s">
        <v>32319</v>
      </c>
      <c r="B6276" s="1" t="s">
        <v>7</v>
      </c>
      <c r="C6276" s="1" t="s">
        <v>6973</v>
      </c>
      <c r="F6276" s="1" t="s">
        <v>32320</v>
      </c>
      <c r="G6276" s="1" t="s">
        <v>32321</v>
      </c>
      <c r="H6276" s="1" t="s">
        <v>32322</v>
      </c>
      <c r="I6276" s="1">
        <v>2015.0</v>
      </c>
      <c r="J6276" s="1" t="s">
        <v>9076</v>
      </c>
      <c r="K6276" s="1" t="s">
        <v>571</v>
      </c>
      <c r="L6276" s="1" t="s">
        <v>10380</v>
      </c>
      <c r="M6276" s="1" t="s">
        <v>32323</v>
      </c>
    </row>
    <row r="6277">
      <c r="A6277" s="1" t="s">
        <v>32324</v>
      </c>
      <c r="B6277" s="1" t="s">
        <v>6</v>
      </c>
      <c r="C6277" s="1" t="s">
        <v>6974</v>
      </c>
      <c r="D6277" s="1"/>
      <c r="E6277" s="1" t="s">
        <v>32325</v>
      </c>
      <c r="F6277" s="1" t="s">
        <v>32326</v>
      </c>
      <c r="G6277" s="1" t="s">
        <v>26958</v>
      </c>
      <c r="H6277" s="1" t="s">
        <v>19612</v>
      </c>
      <c r="I6277" s="1">
        <v>2020.0</v>
      </c>
      <c r="J6277" s="1" t="s">
        <v>8493</v>
      </c>
      <c r="K6277" s="1" t="s">
        <v>528</v>
      </c>
      <c r="L6277" s="1" t="s">
        <v>8508</v>
      </c>
      <c r="M6277" s="1" t="s">
        <v>32327</v>
      </c>
    </row>
    <row r="6278">
      <c r="A6278" s="1" t="s">
        <v>32328</v>
      </c>
      <c r="B6278" s="1" t="s">
        <v>7</v>
      </c>
      <c r="C6278" s="1" t="s">
        <v>6975</v>
      </c>
      <c r="F6278" s="1" t="s">
        <v>32329</v>
      </c>
      <c r="G6278" s="1" t="s">
        <v>9408</v>
      </c>
      <c r="H6278" s="1" t="s">
        <v>9891</v>
      </c>
      <c r="I6278" s="1">
        <v>2016.0</v>
      </c>
      <c r="J6278" s="1" t="s">
        <v>8547</v>
      </c>
      <c r="K6278" s="1" t="s">
        <v>536</v>
      </c>
      <c r="L6278" s="1" t="s">
        <v>8595</v>
      </c>
      <c r="M6278" s="1" t="s">
        <v>32330</v>
      </c>
    </row>
    <row r="6279">
      <c r="A6279" s="1" t="s">
        <v>32331</v>
      </c>
      <c r="B6279" s="1" t="s">
        <v>6</v>
      </c>
      <c r="C6279" s="1" t="s">
        <v>6976</v>
      </c>
      <c r="D6279" s="1"/>
      <c r="E6279" s="1" t="s">
        <v>32332</v>
      </c>
      <c r="F6279" s="1" t="s">
        <v>32333</v>
      </c>
      <c r="G6279" s="1" t="s">
        <v>8534</v>
      </c>
      <c r="H6279" s="1" t="s">
        <v>12544</v>
      </c>
      <c r="I6279" s="1">
        <v>2010.0</v>
      </c>
      <c r="J6279" s="1" t="s">
        <v>8547</v>
      </c>
      <c r="K6279" s="1" t="s">
        <v>559</v>
      </c>
      <c r="L6279" s="1" t="s">
        <v>8873</v>
      </c>
      <c r="M6279" s="1" t="s">
        <v>32334</v>
      </c>
    </row>
    <row r="6280">
      <c r="A6280" s="1" t="s">
        <v>32335</v>
      </c>
      <c r="B6280" s="1" t="s">
        <v>6</v>
      </c>
      <c r="C6280" s="1" t="s">
        <v>6977</v>
      </c>
      <c r="D6280" s="1"/>
      <c r="E6280" s="1" t="s">
        <v>32336</v>
      </c>
      <c r="G6280" s="1" t="s">
        <v>32337</v>
      </c>
      <c r="H6280" s="1" t="s">
        <v>20430</v>
      </c>
      <c r="I6280" s="1">
        <v>2017.0</v>
      </c>
      <c r="J6280" s="1" t="s">
        <v>8493</v>
      </c>
      <c r="K6280" s="1" t="s">
        <v>599</v>
      </c>
      <c r="L6280" s="1" t="s">
        <v>9656</v>
      </c>
      <c r="M6280" s="1" t="s">
        <v>32338</v>
      </c>
    </row>
    <row r="6281">
      <c r="A6281" s="1" t="s">
        <v>32339</v>
      </c>
      <c r="B6281" s="1" t="s">
        <v>6</v>
      </c>
      <c r="C6281" s="1" t="s">
        <v>6978</v>
      </c>
      <c r="D6281" s="1"/>
      <c r="E6281" s="1" t="s">
        <v>11442</v>
      </c>
      <c r="F6281" s="1" t="s">
        <v>32340</v>
      </c>
      <c r="G6281" s="1" t="s">
        <v>8707</v>
      </c>
      <c r="H6281" s="1" t="s">
        <v>11445</v>
      </c>
      <c r="I6281" s="1">
        <v>2005.0</v>
      </c>
      <c r="J6281" s="1" t="s">
        <v>8507</v>
      </c>
      <c r="K6281" s="1" t="s">
        <v>881</v>
      </c>
      <c r="L6281" s="1" t="s">
        <v>8501</v>
      </c>
      <c r="M6281" s="1" t="s">
        <v>32341</v>
      </c>
    </row>
    <row r="6282">
      <c r="A6282" s="1" t="s">
        <v>32342</v>
      </c>
      <c r="B6282" s="1" t="s">
        <v>6</v>
      </c>
      <c r="C6282" s="1" t="s">
        <v>6979</v>
      </c>
      <c r="D6282" s="1"/>
      <c r="E6282" s="1" t="s">
        <v>32343</v>
      </c>
      <c r="F6282" s="1" t="s">
        <v>32344</v>
      </c>
      <c r="G6282" s="1" t="s">
        <v>32345</v>
      </c>
      <c r="H6282" s="1" t="s">
        <v>14778</v>
      </c>
      <c r="I6282" s="1">
        <v>2017.0</v>
      </c>
      <c r="J6282" s="1" t="s">
        <v>8507</v>
      </c>
      <c r="K6282" s="1" t="s">
        <v>602</v>
      </c>
      <c r="L6282" s="1" t="s">
        <v>8607</v>
      </c>
      <c r="M6282" s="1" t="s">
        <v>32346</v>
      </c>
    </row>
    <row r="6283">
      <c r="A6283" s="1" t="s">
        <v>32347</v>
      </c>
      <c r="B6283" s="1" t="s">
        <v>6</v>
      </c>
      <c r="C6283" s="1" t="s">
        <v>6980</v>
      </c>
      <c r="D6283" s="1"/>
      <c r="E6283" s="1" t="s">
        <v>11491</v>
      </c>
      <c r="F6283" s="1" t="s">
        <v>32348</v>
      </c>
      <c r="G6283" s="1" t="s">
        <v>9367</v>
      </c>
      <c r="H6283" s="1" t="s">
        <v>23503</v>
      </c>
      <c r="I6283" s="1">
        <v>2018.0</v>
      </c>
      <c r="J6283" s="1" t="s">
        <v>8493</v>
      </c>
      <c r="K6283" s="1" t="s">
        <v>700</v>
      </c>
      <c r="L6283" s="1" t="s">
        <v>8783</v>
      </c>
      <c r="M6283" s="1" t="s">
        <v>32349</v>
      </c>
    </row>
    <row r="6284">
      <c r="A6284" s="1" t="s">
        <v>32350</v>
      </c>
      <c r="B6284" s="1" t="s">
        <v>6</v>
      </c>
      <c r="C6284" s="1" t="s">
        <v>6981</v>
      </c>
      <c r="D6284" s="1"/>
      <c r="E6284" s="1" t="s">
        <v>11491</v>
      </c>
      <c r="F6284" s="1" t="s">
        <v>32351</v>
      </c>
      <c r="G6284" s="1" t="s">
        <v>8513</v>
      </c>
      <c r="H6284" s="1" t="s">
        <v>13957</v>
      </c>
      <c r="I6284" s="1">
        <v>2020.0</v>
      </c>
      <c r="J6284" s="1" t="s">
        <v>8493</v>
      </c>
      <c r="K6284" s="1" t="s">
        <v>597</v>
      </c>
      <c r="L6284" s="1" t="s">
        <v>8783</v>
      </c>
      <c r="M6284" s="1" t="s">
        <v>32352</v>
      </c>
    </row>
    <row r="6285">
      <c r="A6285" s="1" t="s">
        <v>32353</v>
      </c>
      <c r="B6285" s="1" t="s">
        <v>6</v>
      </c>
      <c r="C6285" s="1" t="s">
        <v>6982</v>
      </c>
      <c r="D6285" s="1"/>
      <c r="E6285" s="1" t="s">
        <v>32354</v>
      </c>
      <c r="F6285" s="1" t="s">
        <v>32355</v>
      </c>
      <c r="G6285" s="1" t="s">
        <v>8672</v>
      </c>
      <c r="H6285" s="1" t="s">
        <v>13852</v>
      </c>
      <c r="I6285" s="1">
        <v>2020.0</v>
      </c>
      <c r="J6285" s="1" t="s">
        <v>8493</v>
      </c>
      <c r="K6285" s="1" t="s">
        <v>681</v>
      </c>
      <c r="L6285" s="1" t="s">
        <v>8873</v>
      </c>
      <c r="M6285" s="1" t="s">
        <v>32356</v>
      </c>
    </row>
    <row r="6286">
      <c r="A6286" s="1" t="s">
        <v>32357</v>
      </c>
      <c r="B6286" s="1" t="s">
        <v>7</v>
      </c>
      <c r="C6286" s="1" t="s">
        <v>6983</v>
      </c>
      <c r="F6286" s="1" t="s">
        <v>32358</v>
      </c>
      <c r="G6286" s="1" t="s">
        <v>32321</v>
      </c>
      <c r="H6286" s="1" t="s">
        <v>8540</v>
      </c>
      <c r="I6286" s="1">
        <v>2019.0</v>
      </c>
      <c r="J6286" s="1" t="s">
        <v>9076</v>
      </c>
      <c r="K6286" s="1" t="s">
        <v>628</v>
      </c>
      <c r="L6286" s="1" t="s">
        <v>9093</v>
      </c>
      <c r="M6286" s="1" t="s">
        <v>32359</v>
      </c>
    </row>
    <row r="6287">
      <c r="A6287" s="1" t="s">
        <v>32360</v>
      </c>
      <c r="B6287" s="1" t="s">
        <v>7</v>
      </c>
      <c r="C6287" s="1" t="s">
        <v>6984</v>
      </c>
      <c r="F6287" s="1" t="s">
        <v>32361</v>
      </c>
      <c r="G6287" s="1" t="s">
        <v>9282</v>
      </c>
      <c r="H6287" s="1" t="s">
        <v>24422</v>
      </c>
      <c r="I6287" s="1">
        <v>2019.0</v>
      </c>
      <c r="J6287" s="1" t="s">
        <v>8547</v>
      </c>
      <c r="K6287" s="1" t="s">
        <v>536</v>
      </c>
      <c r="L6287" s="1" t="s">
        <v>8565</v>
      </c>
      <c r="M6287" s="1" t="s">
        <v>32362</v>
      </c>
    </row>
    <row r="6288">
      <c r="A6288" s="1" t="s">
        <v>32363</v>
      </c>
      <c r="B6288" s="1" t="s">
        <v>7</v>
      </c>
      <c r="C6288" s="1" t="s">
        <v>6985</v>
      </c>
      <c r="F6288" s="1" t="s">
        <v>32364</v>
      </c>
      <c r="H6288" s="1" t="s">
        <v>9017</v>
      </c>
      <c r="I6288" s="1">
        <v>2019.0</v>
      </c>
      <c r="J6288" s="1" t="s">
        <v>8493</v>
      </c>
      <c r="K6288" s="1" t="s">
        <v>571</v>
      </c>
      <c r="L6288" s="1" t="s">
        <v>9526</v>
      </c>
      <c r="M6288" s="1" t="s">
        <v>32365</v>
      </c>
    </row>
    <row r="6289">
      <c r="A6289" s="1" t="s">
        <v>32366</v>
      </c>
      <c r="B6289" s="1" t="s">
        <v>6</v>
      </c>
      <c r="C6289" s="1" t="s">
        <v>6986</v>
      </c>
      <c r="D6289" s="1"/>
      <c r="E6289" s="1" t="s">
        <v>32367</v>
      </c>
      <c r="F6289" s="1" t="s">
        <v>32368</v>
      </c>
      <c r="G6289" s="1" t="s">
        <v>8588</v>
      </c>
      <c r="H6289" s="1" t="s">
        <v>15988</v>
      </c>
      <c r="I6289" s="1">
        <v>2018.0</v>
      </c>
      <c r="J6289" s="1" t="s">
        <v>8547</v>
      </c>
      <c r="K6289" s="1" t="s">
        <v>1579</v>
      </c>
      <c r="L6289" s="1" t="s">
        <v>9084</v>
      </c>
      <c r="M6289" s="1" t="s">
        <v>32369</v>
      </c>
    </row>
    <row r="6290">
      <c r="A6290" s="1" t="s">
        <v>32370</v>
      </c>
      <c r="B6290" s="1" t="s">
        <v>6</v>
      </c>
      <c r="C6290" s="1" t="s">
        <v>304</v>
      </c>
      <c r="D6290" s="1"/>
      <c r="E6290" s="1" t="s">
        <v>10429</v>
      </c>
      <c r="F6290" s="1" t="s">
        <v>32371</v>
      </c>
      <c r="G6290" s="1" t="s">
        <v>31395</v>
      </c>
      <c r="H6290" s="1" t="s">
        <v>8892</v>
      </c>
      <c r="I6290" s="1">
        <v>2006.0</v>
      </c>
      <c r="J6290" s="1" t="s">
        <v>8507</v>
      </c>
      <c r="K6290" s="1" t="s">
        <v>980</v>
      </c>
      <c r="L6290" s="1" t="s">
        <v>8559</v>
      </c>
      <c r="M6290" s="1" t="s">
        <v>32372</v>
      </c>
    </row>
    <row r="6291">
      <c r="A6291" s="1" t="s">
        <v>32373</v>
      </c>
      <c r="B6291" s="1" t="s">
        <v>6</v>
      </c>
      <c r="C6291" s="1" t="s">
        <v>6987</v>
      </c>
      <c r="D6291" s="1"/>
      <c r="E6291" s="1" t="s">
        <v>32374</v>
      </c>
      <c r="F6291" s="1" t="s">
        <v>32375</v>
      </c>
      <c r="G6291" s="1" t="s">
        <v>32376</v>
      </c>
      <c r="H6291" s="1" t="s">
        <v>19923</v>
      </c>
      <c r="I6291" s="1">
        <v>2017.0</v>
      </c>
      <c r="J6291" s="1" t="s">
        <v>8547</v>
      </c>
      <c r="K6291" s="1" t="s">
        <v>530</v>
      </c>
      <c r="L6291" s="1" t="s">
        <v>8501</v>
      </c>
      <c r="M6291" s="1" t="s">
        <v>32377</v>
      </c>
    </row>
    <row r="6292">
      <c r="A6292" s="1" t="s">
        <v>32378</v>
      </c>
      <c r="B6292" s="1" t="s">
        <v>6</v>
      </c>
      <c r="C6292" s="1" t="s">
        <v>6988</v>
      </c>
      <c r="D6292" s="1"/>
      <c r="E6292" s="1" t="s">
        <v>32379</v>
      </c>
      <c r="F6292" s="1" t="s">
        <v>32380</v>
      </c>
      <c r="G6292" s="1" t="s">
        <v>8513</v>
      </c>
      <c r="H6292" s="1" t="s">
        <v>10602</v>
      </c>
      <c r="I6292" s="1">
        <v>2017.0</v>
      </c>
      <c r="J6292" s="1" t="s">
        <v>8547</v>
      </c>
      <c r="K6292" s="1" t="s">
        <v>750</v>
      </c>
      <c r="L6292" s="1" t="s">
        <v>8858</v>
      </c>
      <c r="M6292" s="1" t="s">
        <v>32381</v>
      </c>
    </row>
    <row r="6293">
      <c r="A6293" s="1" t="s">
        <v>32382</v>
      </c>
      <c r="B6293" s="1" t="s">
        <v>6</v>
      </c>
      <c r="C6293" s="1" t="s">
        <v>6989</v>
      </c>
      <c r="D6293" s="1"/>
      <c r="E6293" s="1" t="s">
        <v>10157</v>
      </c>
      <c r="F6293" s="1" t="s">
        <v>32383</v>
      </c>
      <c r="G6293" s="1" t="s">
        <v>8513</v>
      </c>
      <c r="H6293" s="1" t="s">
        <v>11630</v>
      </c>
      <c r="I6293" s="1">
        <v>2020.0</v>
      </c>
      <c r="J6293" s="1" t="s">
        <v>8507</v>
      </c>
      <c r="K6293" s="1" t="s">
        <v>1166</v>
      </c>
      <c r="L6293" s="1" t="s">
        <v>8559</v>
      </c>
      <c r="M6293" s="1" t="s">
        <v>32384</v>
      </c>
    </row>
    <row r="6294">
      <c r="A6294" s="1" t="s">
        <v>32385</v>
      </c>
      <c r="B6294" s="1" t="s">
        <v>6</v>
      </c>
      <c r="C6294" s="1" t="s">
        <v>6990</v>
      </c>
      <c r="D6294" s="1"/>
      <c r="E6294" s="1" t="s">
        <v>32386</v>
      </c>
      <c r="G6294" s="1" t="s">
        <v>26549</v>
      </c>
      <c r="H6294" s="1" t="s">
        <v>32387</v>
      </c>
      <c r="I6294" s="1">
        <v>2017.0</v>
      </c>
      <c r="J6294" s="1" t="s">
        <v>8613</v>
      </c>
      <c r="K6294" s="1" t="s">
        <v>1011</v>
      </c>
      <c r="L6294" s="1" t="s">
        <v>19361</v>
      </c>
      <c r="M6294" s="1" t="s">
        <v>32388</v>
      </c>
    </row>
    <row r="6295">
      <c r="A6295" s="1" t="s">
        <v>32389</v>
      </c>
      <c r="B6295" s="1" t="s">
        <v>6</v>
      </c>
      <c r="C6295" s="1" t="s">
        <v>6991</v>
      </c>
      <c r="D6295" s="1"/>
      <c r="E6295" s="1" t="s">
        <v>31920</v>
      </c>
      <c r="F6295" s="1" t="s">
        <v>32390</v>
      </c>
      <c r="G6295" s="1" t="s">
        <v>8513</v>
      </c>
      <c r="H6295" s="1" t="s">
        <v>10069</v>
      </c>
      <c r="I6295" s="1">
        <v>2012.0</v>
      </c>
      <c r="J6295" s="1" t="s">
        <v>8507</v>
      </c>
      <c r="K6295" s="1" t="s">
        <v>573</v>
      </c>
      <c r="L6295" s="1" t="s">
        <v>8858</v>
      </c>
      <c r="M6295" s="1" t="s">
        <v>32391</v>
      </c>
    </row>
    <row r="6296">
      <c r="A6296" s="1" t="s">
        <v>32392</v>
      </c>
      <c r="B6296" s="1" t="s">
        <v>7</v>
      </c>
      <c r="C6296" s="1" t="s">
        <v>6992</v>
      </c>
      <c r="F6296" s="1" t="s">
        <v>32393</v>
      </c>
      <c r="G6296" s="1" t="s">
        <v>8638</v>
      </c>
      <c r="H6296" s="1" t="s">
        <v>8546</v>
      </c>
      <c r="I6296" s="1">
        <v>2013.0</v>
      </c>
      <c r="J6296" s="1" t="s">
        <v>8547</v>
      </c>
      <c r="K6296" s="1" t="s">
        <v>536</v>
      </c>
      <c r="L6296" s="1" t="s">
        <v>12946</v>
      </c>
      <c r="M6296" s="1" t="s">
        <v>32394</v>
      </c>
    </row>
    <row r="6297">
      <c r="A6297" s="1" t="s">
        <v>32395</v>
      </c>
      <c r="B6297" s="1" t="s">
        <v>7</v>
      </c>
      <c r="C6297" s="1" t="s">
        <v>6993</v>
      </c>
      <c r="G6297" s="1" t="s">
        <v>8513</v>
      </c>
      <c r="H6297" s="1" t="s">
        <v>9472</v>
      </c>
      <c r="I6297" s="1">
        <v>2019.0</v>
      </c>
      <c r="J6297" s="1" t="s">
        <v>8493</v>
      </c>
      <c r="K6297" s="1" t="s">
        <v>536</v>
      </c>
      <c r="L6297" s="1" t="s">
        <v>8852</v>
      </c>
      <c r="M6297" s="1" t="s">
        <v>32396</v>
      </c>
    </row>
    <row r="6298">
      <c r="A6298" s="1" t="s">
        <v>32397</v>
      </c>
      <c r="B6298" s="1" t="s">
        <v>7</v>
      </c>
      <c r="C6298" s="1" t="s">
        <v>6994</v>
      </c>
      <c r="D6298" s="1"/>
      <c r="E6298" s="1" t="s">
        <v>32398</v>
      </c>
      <c r="F6298" s="1" t="s">
        <v>32399</v>
      </c>
      <c r="G6298" s="1" t="s">
        <v>9297</v>
      </c>
      <c r="H6298" s="1" t="s">
        <v>32400</v>
      </c>
      <c r="I6298" s="1">
        <v>2020.0</v>
      </c>
      <c r="J6298" s="1" t="s">
        <v>8547</v>
      </c>
      <c r="K6298" s="1" t="s">
        <v>536</v>
      </c>
      <c r="L6298" s="1" t="s">
        <v>32401</v>
      </c>
      <c r="M6298" s="1" t="s">
        <v>32402</v>
      </c>
    </row>
    <row r="6299">
      <c r="A6299" s="1" t="s">
        <v>32403</v>
      </c>
      <c r="B6299" s="1" t="s">
        <v>6</v>
      </c>
      <c r="C6299" s="1" t="s">
        <v>6995</v>
      </c>
      <c r="D6299" s="1"/>
      <c r="E6299" s="1" t="s">
        <v>32404</v>
      </c>
      <c r="G6299" s="1" t="s">
        <v>8513</v>
      </c>
      <c r="H6299" s="1" t="s">
        <v>9921</v>
      </c>
      <c r="I6299" s="1">
        <v>2018.0</v>
      </c>
      <c r="J6299" s="1" t="s">
        <v>8547</v>
      </c>
      <c r="K6299" s="1" t="s">
        <v>894</v>
      </c>
      <c r="L6299" s="1" t="s">
        <v>8646</v>
      </c>
      <c r="M6299" s="1" t="s">
        <v>32405</v>
      </c>
    </row>
    <row r="6300">
      <c r="A6300" s="1" t="s">
        <v>32406</v>
      </c>
      <c r="B6300" s="1" t="s">
        <v>6</v>
      </c>
      <c r="C6300" s="1" t="s">
        <v>6996</v>
      </c>
      <c r="D6300" s="1"/>
      <c r="E6300" s="1" t="s">
        <v>32407</v>
      </c>
      <c r="F6300" s="1" t="s">
        <v>32408</v>
      </c>
      <c r="G6300" s="1" t="s">
        <v>32409</v>
      </c>
      <c r="H6300" s="1" t="s">
        <v>14089</v>
      </c>
      <c r="I6300" s="1">
        <v>2016.0</v>
      </c>
      <c r="J6300" s="1" t="s">
        <v>8493</v>
      </c>
      <c r="K6300" s="1" t="s">
        <v>563</v>
      </c>
      <c r="L6300" s="1" t="s">
        <v>8501</v>
      </c>
      <c r="M6300" s="1" t="s">
        <v>32410</v>
      </c>
    </row>
    <row r="6301">
      <c r="A6301" s="1" t="s">
        <v>32411</v>
      </c>
      <c r="B6301" s="1" t="s">
        <v>6</v>
      </c>
      <c r="C6301" s="1" t="s">
        <v>6997</v>
      </c>
      <c r="D6301" s="1"/>
      <c r="E6301" s="1" t="s">
        <v>14653</v>
      </c>
      <c r="F6301" s="1" t="s">
        <v>32412</v>
      </c>
      <c r="G6301" s="1" t="s">
        <v>8513</v>
      </c>
      <c r="H6301" s="1" t="s">
        <v>12097</v>
      </c>
      <c r="I6301" s="1">
        <v>2015.0</v>
      </c>
      <c r="J6301" s="1" t="s">
        <v>8493</v>
      </c>
      <c r="K6301" s="1" t="s">
        <v>694</v>
      </c>
      <c r="L6301" s="1" t="s">
        <v>11174</v>
      </c>
      <c r="M6301" s="1" t="s">
        <v>32413</v>
      </c>
    </row>
    <row r="6302">
      <c r="A6302" s="1" t="s">
        <v>32414</v>
      </c>
      <c r="B6302" s="1" t="s">
        <v>6</v>
      </c>
      <c r="C6302" s="1" t="s">
        <v>6998</v>
      </c>
      <c r="D6302" s="1"/>
      <c r="E6302" s="1" t="s">
        <v>11727</v>
      </c>
      <c r="F6302" s="1" t="s">
        <v>32415</v>
      </c>
      <c r="G6302" s="1" t="s">
        <v>8513</v>
      </c>
      <c r="H6302" s="1" t="s">
        <v>14146</v>
      </c>
      <c r="I6302" s="1">
        <v>2019.0</v>
      </c>
      <c r="J6302" s="1" t="s">
        <v>8493</v>
      </c>
      <c r="K6302" s="1" t="s">
        <v>805</v>
      </c>
      <c r="L6302" s="1" t="s">
        <v>17621</v>
      </c>
      <c r="M6302" s="1" t="s">
        <v>32416</v>
      </c>
    </row>
    <row r="6303">
      <c r="A6303" s="1" t="s">
        <v>32417</v>
      </c>
      <c r="B6303" s="1" t="s">
        <v>7</v>
      </c>
      <c r="C6303" s="1" t="s">
        <v>6999</v>
      </c>
      <c r="H6303" s="1" t="s">
        <v>13129</v>
      </c>
      <c r="I6303" s="1">
        <v>2019.0</v>
      </c>
      <c r="J6303" s="1" t="s">
        <v>8547</v>
      </c>
      <c r="K6303" s="1" t="s">
        <v>536</v>
      </c>
      <c r="L6303" s="1" t="s">
        <v>8852</v>
      </c>
      <c r="M6303" s="1" t="s">
        <v>32418</v>
      </c>
    </row>
    <row r="6304">
      <c r="A6304" s="1" t="s">
        <v>32419</v>
      </c>
      <c r="B6304" s="1" t="s">
        <v>6</v>
      </c>
      <c r="C6304" s="1" t="s">
        <v>7000</v>
      </c>
      <c r="D6304" s="1"/>
      <c r="E6304" s="1" t="s">
        <v>32420</v>
      </c>
      <c r="F6304" s="1" t="s">
        <v>32421</v>
      </c>
      <c r="G6304" s="1" t="s">
        <v>8513</v>
      </c>
      <c r="H6304" s="1" t="s">
        <v>8535</v>
      </c>
      <c r="I6304" s="1">
        <v>2017.0</v>
      </c>
      <c r="J6304" s="1" t="s">
        <v>8507</v>
      </c>
      <c r="K6304" s="1" t="s">
        <v>584</v>
      </c>
      <c r="L6304" s="1" t="s">
        <v>9002</v>
      </c>
      <c r="M6304" s="1" t="s">
        <v>32422</v>
      </c>
    </row>
    <row r="6305">
      <c r="A6305" s="1" t="s">
        <v>32423</v>
      </c>
      <c r="B6305" s="1" t="s">
        <v>7</v>
      </c>
      <c r="C6305" s="1" t="s">
        <v>7001</v>
      </c>
      <c r="F6305" s="1" t="s">
        <v>32424</v>
      </c>
      <c r="G6305" s="1" t="s">
        <v>8638</v>
      </c>
      <c r="H6305" s="1" t="s">
        <v>8576</v>
      </c>
      <c r="I6305" s="1">
        <v>2018.0</v>
      </c>
      <c r="J6305" s="1" t="s">
        <v>8547</v>
      </c>
      <c r="K6305" s="1" t="s">
        <v>628</v>
      </c>
      <c r="L6305" s="1" t="s">
        <v>11078</v>
      </c>
      <c r="M6305" s="1" t="s">
        <v>32425</v>
      </c>
    </row>
    <row r="6306">
      <c r="A6306" s="1" t="s">
        <v>32426</v>
      </c>
      <c r="B6306" s="1" t="s">
        <v>7</v>
      </c>
      <c r="C6306" s="1" t="s">
        <v>7002</v>
      </c>
      <c r="F6306" s="1" t="s">
        <v>32427</v>
      </c>
      <c r="G6306" s="1" t="s">
        <v>8638</v>
      </c>
      <c r="H6306" s="1" t="s">
        <v>32428</v>
      </c>
      <c r="I6306" s="1">
        <v>2019.0</v>
      </c>
      <c r="J6306" s="1" t="s">
        <v>8547</v>
      </c>
      <c r="K6306" s="1" t="s">
        <v>536</v>
      </c>
      <c r="L6306" s="1" t="s">
        <v>8640</v>
      </c>
      <c r="M6306" s="1" t="s">
        <v>32429</v>
      </c>
    </row>
    <row r="6307">
      <c r="A6307" s="1" t="s">
        <v>32430</v>
      </c>
      <c r="B6307" s="1" t="s">
        <v>6</v>
      </c>
      <c r="C6307" s="1" t="s">
        <v>7003</v>
      </c>
      <c r="D6307" s="1"/>
      <c r="E6307" s="1" t="s">
        <v>32431</v>
      </c>
      <c r="F6307" s="1" t="s">
        <v>32432</v>
      </c>
      <c r="G6307" s="1" t="s">
        <v>8513</v>
      </c>
      <c r="H6307" s="1" t="s">
        <v>13413</v>
      </c>
      <c r="I6307" s="1">
        <v>2017.0</v>
      </c>
      <c r="J6307" s="1" t="s">
        <v>8493</v>
      </c>
      <c r="K6307" s="1" t="s">
        <v>582</v>
      </c>
      <c r="L6307" s="1" t="s">
        <v>9180</v>
      </c>
      <c r="M6307" s="1" t="s">
        <v>32433</v>
      </c>
    </row>
    <row r="6308">
      <c r="A6308" s="1" t="s">
        <v>32434</v>
      </c>
      <c r="B6308" s="1" t="s">
        <v>6</v>
      </c>
      <c r="C6308" s="1" t="s">
        <v>7004</v>
      </c>
      <c r="D6308" s="1"/>
      <c r="E6308" s="1" t="s">
        <v>32435</v>
      </c>
      <c r="F6308" s="1" t="s">
        <v>32436</v>
      </c>
      <c r="G6308" s="1" t="s">
        <v>12846</v>
      </c>
      <c r="H6308" s="1" t="s">
        <v>9298</v>
      </c>
      <c r="I6308" s="1">
        <v>2016.0</v>
      </c>
      <c r="J6308" s="1" t="s">
        <v>8493</v>
      </c>
      <c r="K6308" s="1" t="s">
        <v>634</v>
      </c>
      <c r="L6308" s="1" t="s">
        <v>8709</v>
      </c>
      <c r="M6308" s="1" t="s">
        <v>32437</v>
      </c>
    </row>
    <row r="6309">
      <c r="A6309" s="1" t="s">
        <v>32438</v>
      </c>
      <c r="B6309" s="1" t="s">
        <v>6</v>
      </c>
      <c r="C6309" s="1" t="s">
        <v>7005</v>
      </c>
      <c r="D6309" s="1"/>
      <c r="E6309" s="1" t="s">
        <v>29162</v>
      </c>
      <c r="F6309" s="1" t="s">
        <v>32439</v>
      </c>
      <c r="G6309" s="1" t="s">
        <v>8513</v>
      </c>
      <c r="H6309" s="1" t="s">
        <v>32440</v>
      </c>
      <c r="I6309" s="1">
        <v>2016.0</v>
      </c>
      <c r="J6309" s="1" t="s">
        <v>8493</v>
      </c>
      <c r="K6309" s="1" t="s">
        <v>610</v>
      </c>
      <c r="L6309" s="1" t="s">
        <v>9054</v>
      </c>
      <c r="M6309" s="1" t="s">
        <v>32441</v>
      </c>
    </row>
    <row r="6310">
      <c r="A6310" s="1" t="s">
        <v>32442</v>
      </c>
      <c r="B6310" s="1" t="s">
        <v>6</v>
      </c>
      <c r="C6310" s="1" t="s">
        <v>7006</v>
      </c>
      <c r="D6310" s="1"/>
      <c r="E6310" s="1" t="s">
        <v>29006</v>
      </c>
      <c r="F6310" s="1" t="s">
        <v>32443</v>
      </c>
      <c r="G6310" s="1" t="s">
        <v>8678</v>
      </c>
      <c r="H6310" s="1" t="s">
        <v>9921</v>
      </c>
      <c r="I6310" s="1">
        <v>2016.0</v>
      </c>
      <c r="J6310" s="1" t="s">
        <v>8493</v>
      </c>
      <c r="K6310" s="1" t="s">
        <v>599</v>
      </c>
      <c r="L6310" s="1" t="s">
        <v>8508</v>
      </c>
      <c r="M6310" s="1" t="s">
        <v>32444</v>
      </c>
    </row>
    <row r="6311">
      <c r="A6311" s="1" t="s">
        <v>32445</v>
      </c>
      <c r="B6311" s="1" t="s">
        <v>6</v>
      </c>
      <c r="C6311" s="1" t="s">
        <v>7007</v>
      </c>
      <c r="D6311" s="1"/>
      <c r="E6311" s="1" t="s">
        <v>29006</v>
      </c>
      <c r="F6311" s="1" t="s">
        <v>32446</v>
      </c>
      <c r="G6311" s="1" t="s">
        <v>8678</v>
      </c>
      <c r="H6311" s="1" t="s">
        <v>9921</v>
      </c>
      <c r="I6311" s="1">
        <v>2017.0</v>
      </c>
      <c r="J6311" s="1" t="s">
        <v>8493</v>
      </c>
      <c r="K6311" s="1" t="s">
        <v>567</v>
      </c>
      <c r="L6311" s="1" t="s">
        <v>8508</v>
      </c>
      <c r="M6311" s="1" t="s">
        <v>32447</v>
      </c>
    </row>
    <row r="6312">
      <c r="A6312" s="1" t="s">
        <v>32448</v>
      </c>
      <c r="B6312" s="1" t="s">
        <v>7</v>
      </c>
      <c r="C6312" s="1" t="s">
        <v>7008</v>
      </c>
      <c r="F6312" s="1" t="s">
        <v>32449</v>
      </c>
      <c r="G6312" s="1" t="s">
        <v>9356</v>
      </c>
      <c r="H6312" s="1" t="s">
        <v>13458</v>
      </c>
      <c r="I6312" s="1">
        <v>2019.0</v>
      </c>
      <c r="J6312" s="1" t="s">
        <v>9076</v>
      </c>
      <c r="K6312" s="1" t="s">
        <v>628</v>
      </c>
      <c r="L6312" s="1" t="s">
        <v>9077</v>
      </c>
      <c r="M6312" s="1" t="s">
        <v>32450</v>
      </c>
    </row>
    <row r="6313">
      <c r="A6313" s="1" t="s">
        <v>32451</v>
      </c>
      <c r="B6313" s="1" t="s">
        <v>7</v>
      </c>
      <c r="C6313" s="1" t="s">
        <v>7009</v>
      </c>
      <c r="F6313" s="1" t="s">
        <v>32452</v>
      </c>
      <c r="G6313" s="1" t="s">
        <v>6324</v>
      </c>
      <c r="H6313" s="1" t="s">
        <v>8985</v>
      </c>
      <c r="I6313" s="1">
        <v>2009.0</v>
      </c>
      <c r="J6313" s="1" t="s">
        <v>8547</v>
      </c>
      <c r="K6313" s="1" t="s">
        <v>536</v>
      </c>
      <c r="L6313" s="1" t="s">
        <v>8788</v>
      </c>
      <c r="M6313" s="1" t="s">
        <v>32453</v>
      </c>
    </row>
    <row r="6314">
      <c r="A6314" s="1" t="s">
        <v>32454</v>
      </c>
      <c r="B6314" s="1" t="s">
        <v>7</v>
      </c>
      <c r="C6314" s="1" t="s">
        <v>7010</v>
      </c>
      <c r="F6314" s="1" t="s">
        <v>32455</v>
      </c>
      <c r="G6314" s="1" t="s">
        <v>6324</v>
      </c>
      <c r="H6314" s="1" t="s">
        <v>9891</v>
      </c>
      <c r="I6314" s="1">
        <v>2016.0</v>
      </c>
      <c r="J6314" s="1" t="s">
        <v>8547</v>
      </c>
      <c r="K6314" s="1" t="s">
        <v>536</v>
      </c>
      <c r="L6314" s="1" t="s">
        <v>8595</v>
      </c>
      <c r="M6314" s="1" t="s">
        <v>32456</v>
      </c>
    </row>
    <row r="6315">
      <c r="A6315" s="1" t="s">
        <v>32457</v>
      </c>
      <c r="B6315" s="1" t="s">
        <v>6</v>
      </c>
      <c r="C6315" s="1" t="s">
        <v>7011</v>
      </c>
      <c r="D6315" s="1"/>
      <c r="E6315" s="1" t="s">
        <v>16865</v>
      </c>
      <c r="F6315" s="1" t="s">
        <v>32458</v>
      </c>
      <c r="G6315" s="1" t="s">
        <v>8678</v>
      </c>
      <c r="H6315" s="1" t="s">
        <v>14884</v>
      </c>
      <c r="I6315" s="1">
        <v>2009.0</v>
      </c>
      <c r="J6315" s="1" t="s">
        <v>8613</v>
      </c>
      <c r="K6315" s="1" t="s">
        <v>671</v>
      </c>
      <c r="L6315" s="1" t="s">
        <v>8501</v>
      </c>
      <c r="M6315" s="1" t="s">
        <v>32459</v>
      </c>
    </row>
    <row r="6316">
      <c r="A6316" s="1" t="s">
        <v>32460</v>
      </c>
      <c r="B6316" s="1" t="s">
        <v>6</v>
      </c>
      <c r="C6316" s="1" t="s">
        <v>7012</v>
      </c>
      <c r="D6316" s="1"/>
      <c r="E6316" s="1" t="s">
        <v>32461</v>
      </c>
      <c r="F6316" s="1" t="s">
        <v>32462</v>
      </c>
      <c r="G6316" s="1" t="s">
        <v>31395</v>
      </c>
      <c r="H6316" s="1" t="s">
        <v>9298</v>
      </c>
      <c r="I6316" s="1">
        <v>2016.0</v>
      </c>
      <c r="J6316" s="1" t="s">
        <v>8493</v>
      </c>
      <c r="K6316" s="1" t="s">
        <v>576</v>
      </c>
      <c r="L6316" s="1" t="s">
        <v>9494</v>
      </c>
      <c r="M6316" s="1" t="s">
        <v>32463</v>
      </c>
    </row>
    <row r="6317">
      <c r="A6317" s="1" t="s">
        <v>32464</v>
      </c>
      <c r="B6317" s="1" t="s">
        <v>6</v>
      </c>
      <c r="C6317" s="1" t="s">
        <v>7013</v>
      </c>
      <c r="D6317" s="1"/>
      <c r="E6317" s="1" t="s">
        <v>32465</v>
      </c>
      <c r="F6317" s="1" t="s">
        <v>32466</v>
      </c>
      <c r="G6317" s="1" t="s">
        <v>8655</v>
      </c>
      <c r="H6317" s="1" t="s">
        <v>32467</v>
      </c>
      <c r="I6317" s="1">
        <v>2018.0</v>
      </c>
      <c r="J6317" s="1" t="s">
        <v>8493</v>
      </c>
      <c r="K6317" s="1" t="s">
        <v>1166</v>
      </c>
      <c r="L6317" s="1" t="s">
        <v>8590</v>
      </c>
      <c r="M6317" s="1" t="s">
        <v>32468</v>
      </c>
    </row>
    <row r="6318">
      <c r="A6318" s="1" t="s">
        <v>32469</v>
      </c>
      <c r="B6318" s="1" t="s">
        <v>7</v>
      </c>
      <c r="C6318" s="1" t="s">
        <v>7014</v>
      </c>
      <c r="F6318" s="1" t="s">
        <v>32470</v>
      </c>
      <c r="G6318" s="1" t="s">
        <v>8672</v>
      </c>
      <c r="H6318" s="1" t="s">
        <v>12366</v>
      </c>
      <c r="I6318" s="1">
        <v>2011.0</v>
      </c>
      <c r="J6318" s="1" t="s">
        <v>8493</v>
      </c>
      <c r="K6318" s="1" t="s">
        <v>536</v>
      </c>
      <c r="L6318" s="1" t="s">
        <v>9779</v>
      </c>
      <c r="M6318" s="1" t="s">
        <v>32471</v>
      </c>
    </row>
    <row r="6319">
      <c r="A6319" s="1" t="s">
        <v>32472</v>
      </c>
      <c r="B6319" s="1" t="s">
        <v>7</v>
      </c>
      <c r="C6319" s="1" t="s">
        <v>7015</v>
      </c>
      <c r="F6319" s="1" t="s">
        <v>32473</v>
      </c>
      <c r="G6319" s="1" t="s">
        <v>8611</v>
      </c>
      <c r="H6319" s="1" t="s">
        <v>13511</v>
      </c>
      <c r="I6319" s="1">
        <v>2020.0</v>
      </c>
      <c r="J6319" s="1" t="s">
        <v>8493</v>
      </c>
      <c r="K6319" s="1" t="s">
        <v>536</v>
      </c>
      <c r="L6319" s="1" t="s">
        <v>10128</v>
      </c>
      <c r="M6319" s="1" t="s">
        <v>32474</v>
      </c>
    </row>
    <row r="6320">
      <c r="A6320" s="1" t="s">
        <v>32475</v>
      </c>
      <c r="B6320" s="1" t="s">
        <v>6</v>
      </c>
      <c r="C6320" s="1" t="s">
        <v>7016</v>
      </c>
      <c r="D6320" s="1"/>
      <c r="E6320" s="1" t="s">
        <v>32476</v>
      </c>
      <c r="F6320" s="1" t="s">
        <v>32477</v>
      </c>
      <c r="G6320" s="1" t="s">
        <v>8513</v>
      </c>
      <c r="H6320" s="1" t="s">
        <v>11280</v>
      </c>
      <c r="I6320" s="1">
        <v>2016.0</v>
      </c>
      <c r="J6320" s="1" t="s">
        <v>8507</v>
      </c>
      <c r="K6320" s="1" t="s">
        <v>563</v>
      </c>
      <c r="L6320" s="1" t="s">
        <v>8522</v>
      </c>
      <c r="M6320" s="1" t="s">
        <v>32478</v>
      </c>
    </row>
    <row r="6321">
      <c r="A6321" s="1" t="s">
        <v>32479</v>
      </c>
      <c r="B6321" s="1" t="s">
        <v>6</v>
      </c>
      <c r="C6321" s="1" t="s">
        <v>7017</v>
      </c>
      <c r="D6321" s="1"/>
      <c r="E6321" s="1" t="s">
        <v>28864</v>
      </c>
      <c r="F6321" s="1" t="s">
        <v>32480</v>
      </c>
      <c r="G6321" s="1" t="s">
        <v>8513</v>
      </c>
      <c r="H6321" s="1" t="s">
        <v>8521</v>
      </c>
      <c r="I6321" s="1">
        <v>2005.0</v>
      </c>
      <c r="J6321" s="1" t="s">
        <v>8515</v>
      </c>
      <c r="K6321" s="1" t="s">
        <v>584</v>
      </c>
      <c r="L6321" s="1" t="s">
        <v>9054</v>
      </c>
      <c r="M6321" s="1" t="s">
        <v>32481</v>
      </c>
    </row>
    <row r="6322">
      <c r="A6322" s="1" t="s">
        <v>32482</v>
      </c>
      <c r="B6322" s="1" t="s">
        <v>6</v>
      </c>
      <c r="C6322" s="1" t="s">
        <v>7018</v>
      </c>
      <c r="D6322" s="1"/>
      <c r="E6322" s="1" t="s">
        <v>32483</v>
      </c>
      <c r="F6322" s="1" t="s">
        <v>32484</v>
      </c>
      <c r="G6322" s="1" t="s">
        <v>8513</v>
      </c>
      <c r="H6322" s="1" t="s">
        <v>8521</v>
      </c>
      <c r="I6322" s="1">
        <v>2007.0</v>
      </c>
      <c r="J6322" s="1" t="s">
        <v>8507</v>
      </c>
      <c r="K6322" s="1" t="s">
        <v>538</v>
      </c>
      <c r="L6322" s="1" t="s">
        <v>9054</v>
      </c>
      <c r="M6322" s="1" t="s">
        <v>32485</v>
      </c>
    </row>
    <row r="6323">
      <c r="A6323" s="1" t="s">
        <v>32486</v>
      </c>
      <c r="B6323" s="1" t="s">
        <v>7</v>
      </c>
      <c r="C6323" s="1" t="s">
        <v>7019</v>
      </c>
      <c r="F6323" s="1" t="s">
        <v>32487</v>
      </c>
      <c r="H6323" s="1" t="s">
        <v>29538</v>
      </c>
      <c r="I6323" s="1">
        <v>2018.0</v>
      </c>
      <c r="J6323" s="1" t="s">
        <v>8547</v>
      </c>
      <c r="K6323" s="1" t="s">
        <v>536</v>
      </c>
      <c r="L6323" s="1" t="s">
        <v>10199</v>
      </c>
      <c r="M6323" s="1" t="s">
        <v>32488</v>
      </c>
    </row>
    <row r="6324">
      <c r="A6324" s="1" t="s">
        <v>32489</v>
      </c>
      <c r="B6324" s="1" t="s">
        <v>7</v>
      </c>
      <c r="C6324" s="1" t="s">
        <v>7020</v>
      </c>
      <c r="D6324" s="1"/>
      <c r="E6324" s="1" t="s">
        <v>32490</v>
      </c>
      <c r="F6324" s="1" t="s">
        <v>32491</v>
      </c>
      <c r="G6324" s="1" t="s">
        <v>32492</v>
      </c>
      <c r="H6324" s="1" t="s">
        <v>8897</v>
      </c>
      <c r="I6324" s="1">
        <v>2020.0</v>
      </c>
      <c r="J6324" s="1" t="s">
        <v>8493</v>
      </c>
      <c r="K6324" s="1" t="s">
        <v>536</v>
      </c>
      <c r="L6324" s="1" t="s">
        <v>8595</v>
      </c>
      <c r="M6324" s="1" t="s">
        <v>32493</v>
      </c>
    </row>
    <row r="6325">
      <c r="A6325" s="1" t="s">
        <v>32494</v>
      </c>
      <c r="B6325" s="1" t="s">
        <v>6</v>
      </c>
      <c r="C6325" s="1" t="s">
        <v>7021</v>
      </c>
      <c r="D6325" s="1"/>
      <c r="E6325" s="1" t="s">
        <v>16784</v>
      </c>
      <c r="G6325" s="1" t="s">
        <v>8491</v>
      </c>
      <c r="H6325" s="1" t="s">
        <v>12127</v>
      </c>
      <c r="I6325" s="1">
        <v>2019.0</v>
      </c>
      <c r="J6325" s="1" t="s">
        <v>8547</v>
      </c>
      <c r="K6325" s="1" t="s">
        <v>737</v>
      </c>
      <c r="L6325" s="1" t="s">
        <v>8663</v>
      </c>
      <c r="M6325" s="1" t="s">
        <v>32495</v>
      </c>
    </row>
    <row r="6326">
      <c r="A6326" s="1" t="s">
        <v>32496</v>
      </c>
      <c r="B6326" s="1" t="s">
        <v>6</v>
      </c>
      <c r="C6326" s="1" t="s">
        <v>7022</v>
      </c>
      <c r="D6326" s="1"/>
      <c r="E6326" s="1" t="s">
        <v>32497</v>
      </c>
      <c r="F6326" s="1" t="s">
        <v>32498</v>
      </c>
      <c r="G6326" s="1" t="s">
        <v>9276</v>
      </c>
      <c r="H6326" s="1" t="s">
        <v>8882</v>
      </c>
      <c r="I6326" s="1">
        <v>2016.0</v>
      </c>
      <c r="J6326" s="1" t="s">
        <v>8507</v>
      </c>
      <c r="K6326" s="1" t="s">
        <v>587</v>
      </c>
      <c r="L6326" s="1" t="s">
        <v>9002</v>
      </c>
      <c r="M6326" s="1" t="s">
        <v>32499</v>
      </c>
    </row>
    <row r="6327">
      <c r="A6327" s="1" t="s">
        <v>32500</v>
      </c>
      <c r="B6327" s="1" t="s">
        <v>6</v>
      </c>
      <c r="C6327" s="1" t="s">
        <v>7023</v>
      </c>
      <c r="D6327" s="1"/>
      <c r="E6327" s="1" t="s">
        <v>32501</v>
      </c>
      <c r="F6327" s="1" t="s">
        <v>32502</v>
      </c>
      <c r="G6327" s="1" t="s">
        <v>32503</v>
      </c>
      <c r="H6327" s="1" t="s">
        <v>32504</v>
      </c>
      <c r="I6327" s="1">
        <v>2015.0</v>
      </c>
      <c r="J6327" s="1" t="s">
        <v>8493</v>
      </c>
      <c r="K6327" s="1" t="s">
        <v>700</v>
      </c>
      <c r="L6327" s="1" t="s">
        <v>8501</v>
      </c>
      <c r="M6327" s="1" t="s">
        <v>32505</v>
      </c>
    </row>
    <row r="6328">
      <c r="A6328" s="1" t="s">
        <v>32506</v>
      </c>
      <c r="B6328" s="1" t="s">
        <v>7</v>
      </c>
      <c r="C6328" s="1" t="s">
        <v>7024</v>
      </c>
      <c r="G6328" s="1" t="s">
        <v>8513</v>
      </c>
      <c r="H6328" s="1" t="s">
        <v>10037</v>
      </c>
      <c r="I6328" s="1">
        <v>2016.0</v>
      </c>
      <c r="J6328" s="1" t="s">
        <v>8613</v>
      </c>
      <c r="K6328" s="1" t="s">
        <v>536</v>
      </c>
      <c r="L6328" s="1" t="s">
        <v>9208</v>
      </c>
      <c r="M6328" s="1" t="s">
        <v>32507</v>
      </c>
    </row>
    <row r="6329">
      <c r="A6329" s="1" t="s">
        <v>32508</v>
      </c>
      <c r="B6329" s="1" t="s">
        <v>6</v>
      </c>
      <c r="C6329" s="1" t="s">
        <v>7025</v>
      </c>
      <c r="D6329" s="1"/>
      <c r="E6329" s="1" t="s">
        <v>10383</v>
      </c>
      <c r="F6329" s="1" t="s">
        <v>32509</v>
      </c>
      <c r="G6329" s="1" t="s">
        <v>32510</v>
      </c>
      <c r="H6329" s="1" t="s">
        <v>11626</v>
      </c>
      <c r="I6329" s="1">
        <v>1994.0</v>
      </c>
      <c r="J6329" s="1" t="s">
        <v>8547</v>
      </c>
      <c r="K6329" s="1" t="s">
        <v>642</v>
      </c>
      <c r="L6329" s="1" t="s">
        <v>8501</v>
      </c>
      <c r="M6329" s="1" t="s">
        <v>32511</v>
      </c>
    </row>
    <row r="6330">
      <c r="A6330" s="1" t="s">
        <v>32512</v>
      </c>
      <c r="B6330" s="1" t="s">
        <v>6</v>
      </c>
      <c r="C6330" s="1" t="s">
        <v>7026</v>
      </c>
      <c r="D6330" s="1"/>
      <c r="E6330" s="1" t="s">
        <v>32513</v>
      </c>
      <c r="F6330" s="1" t="s">
        <v>32514</v>
      </c>
      <c r="G6330" s="1" t="s">
        <v>13645</v>
      </c>
      <c r="H6330" s="1" t="s">
        <v>27111</v>
      </c>
      <c r="I6330" s="1">
        <v>2019.0</v>
      </c>
      <c r="J6330" s="1" t="s">
        <v>8493</v>
      </c>
      <c r="K6330" s="1" t="s">
        <v>597</v>
      </c>
      <c r="L6330" s="1" t="s">
        <v>8992</v>
      </c>
      <c r="M6330" s="1" t="s">
        <v>32515</v>
      </c>
    </row>
    <row r="6331">
      <c r="A6331" s="1" t="s">
        <v>32516</v>
      </c>
      <c r="B6331" s="1" t="s">
        <v>6</v>
      </c>
      <c r="C6331" s="1" t="s">
        <v>7027</v>
      </c>
      <c r="D6331" s="1"/>
      <c r="E6331" s="1" t="s">
        <v>32517</v>
      </c>
      <c r="F6331" s="1" t="s">
        <v>32518</v>
      </c>
      <c r="G6331" s="1" t="s">
        <v>8638</v>
      </c>
      <c r="H6331" s="1" t="s">
        <v>12955</v>
      </c>
      <c r="I6331" s="1">
        <v>1997.0</v>
      </c>
      <c r="J6331" s="1" t="s">
        <v>8493</v>
      </c>
      <c r="K6331" s="1" t="s">
        <v>561</v>
      </c>
      <c r="L6331" s="1" t="s">
        <v>10641</v>
      </c>
      <c r="M6331" s="1" t="s">
        <v>32519</v>
      </c>
    </row>
    <row r="6332">
      <c r="A6332" s="1" t="s">
        <v>32520</v>
      </c>
      <c r="B6332" s="1" t="s">
        <v>7</v>
      </c>
      <c r="C6332" s="1" t="s">
        <v>7028</v>
      </c>
      <c r="F6332" s="1" t="s">
        <v>32521</v>
      </c>
      <c r="G6332" s="1" t="s">
        <v>8611</v>
      </c>
      <c r="H6332" s="1" t="s">
        <v>23550</v>
      </c>
      <c r="I6332" s="1">
        <v>2019.0</v>
      </c>
      <c r="J6332" s="1" t="s">
        <v>8493</v>
      </c>
      <c r="K6332" s="1" t="s">
        <v>571</v>
      </c>
      <c r="L6332" s="1" t="s">
        <v>10128</v>
      </c>
      <c r="M6332" s="1" t="s">
        <v>32522</v>
      </c>
    </row>
    <row r="6333">
      <c r="A6333" s="1" t="s">
        <v>32523</v>
      </c>
      <c r="B6333" s="1" t="s">
        <v>6</v>
      </c>
      <c r="C6333" s="1" t="s">
        <v>7029</v>
      </c>
      <c r="D6333" s="1"/>
      <c r="E6333" s="1" t="s">
        <v>32524</v>
      </c>
      <c r="F6333" s="1" t="s">
        <v>32525</v>
      </c>
      <c r="G6333" s="1" t="s">
        <v>8513</v>
      </c>
      <c r="H6333" s="1" t="s">
        <v>10827</v>
      </c>
      <c r="I6333" s="1">
        <v>2015.0</v>
      </c>
      <c r="J6333" s="1" t="s">
        <v>8507</v>
      </c>
      <c r="K6333" s="1" t="s">
        <v>599</v>
      </c>
      <c r="L6333" s="1" t="s">
        <v>8948</v>
      </c>
      <c r="M6333" s="1" t="s">
        <v>32526</v>
      </c>
    </row>
    <row r="6334">
      <c r="A6334" s="1" t="s">
        <v>32527</v>
      </c>
      <c r="B6334" s="1" t="s">
        <v>6</v>
      </c>
      <c r="C6334" s="1" t="s">
        <v>7030</v>
      </c>
      <c r="D6334" s="1"/>
      <c r="E6334" s="1" t="s">
        <v>32528</v>
      </c>
      <c r="F6334" s="1" t="s">
        <v>32529</v>
      </c>
      <c r="G6334" s="1" t="s">
        <v>8513</v>
      </c>
      <c r="H6334" s="1" t="s">
        <v>32530</v>
      </c>
      <c r="I6334" s="1">
        <v>2017.0</v>
      </c>
      <c r="J6334" s="1" t="s">
        <v>8493</v>
      </c>
      <c r="K6334" s="1" t="s">
        <v>914</v>
      </c>
      <c r="L6334" s="1" t="s">
        <v>8583</v>
      </c>
      <c r="M6334" s="1" t="s">
        <v>32531</v>
      </c>
    </row>
    <row r="6335">
      <c r="A6335" s="1" t="s">
        <v>32532</v>
      </c>
      <c r="B6335" s="1" t="s">
        <v>6</v>
      </c>
      <c r="C6335" s="1" t="s">
        <v>7031</v>
      </c>
      <c r="D6335" s="1"/>
      <c r="E6335" s="1" t="s">
        <v>32533</v>
      </c>
      <c r="F6335" s="1" t="s">
        <v>32534</v>
      </c>
      <c r="G6335" s="1" t="s">
        <v>32535</v>
      </c>
      <c r="H6335" s="1" t="s">
        <v>11778</v>
      </c>
      <c r="I6335" s="1">
        <v>2019.0</v>
      </c>
      <c r="J6335" s="1" t="s">
        <v>8493</v>
      </c>
      <c r="K6335" s="1" t="s">
        <v>722</v>
      </c>
      <c r="L6335" s="1" t="s">
        <v>8620</v>
      </c>
      <c r="M6335" s="1" t="s">
        <v>32536</v>
      </c>
    </row>
    <row r="6336">
      <c r="A6336" s="1" t="s">
        <v>32537</v>
      </c>
      <c r="B6336" s="1" t="s">
        <v>7</v>
      </c>
      <c r="C6336" s="1" t="s">
        <v>7032</v>
      </c>
      <c r="F6336" s="1" t="s">
        <v>32538</v>
      </c>
      <c r="G6336" s="1" t="s">
        <v>8611</v>
      </c>
      <c r="H6336" s="1" t="s">
        <v>9512</v>
      </c>
      <c r="I6336" s="1">
        <v>2020.0</v>
      </c>
      <c r="J6336" s="1" t="s">
        <v>8547</v>
      </c>
      <c r="K6336" s="1" t="s">
        <v>536</v>
      </c>
      <c r="L6336" s="1" t="s">
        <v>12781</v>
      </c>
      <c r="M6336" s="1" t="s">
        <v>32539</v>
      </c>
    </row>
    <row r="6337">
      <c r="A6337" s="1" t="s">
        <v>32540</v>
      </c>
      <c r="B6337" s="1" t="s">
        <v>7</v>
      </c>
      <c r="C6337" s="1" t="s">
        <v>7033</v>
      </c>
      <c r="F6337" s="1" t="s">
        <v>32541</v>
      </c>
      <c r="G6337" s="1" t="s">
        <v>8513</v>
      </c>
      <c r="H6337" s="1" t="s">
        <v>8723</v>
      </c>
      <c r="I6337" s="1">
        <v>2019.0</v>
      </c>
      <c r="J6337" s="1" t="s">
        <v>9076</v>
      </c>
      <c r="K6337" s="1" t="s">
        <v>628</v>
      </c>
      <c r="L6337" s="1" t="s">
        <v>10380</v>
      </c>
      <c r="M6337" s="1" t="s">
        <v>32542</v>
      </c>
    </row>
    <row r="6338">
      <c r="A6338" s="1" t="s">
        <v>32543</v>
      </c>
      <c r="B6338" s="1" t="s">
        <v>7</v>
      </c>
      <c r="C6338" s="1" t="s">
        <v>7034</v>
      </c>
      <c r="F6338" s="1" t="s">
        <v>32544</v>
      </c>
      <c r="G6338" s="1" t="s">
        <v>8513</v>
      </c>
      <c r="H6338" s="1" t="s">
        <v>15457</v>
      </c>
      <c r="I6338" s="1">
        <v>2020.0</v>
      </c>
      <c r="J6338" s="1" t="s">
        <v>9076</v>
      </c>
      <c r="K6338" s="1" t="s">
        <v>536</v>
      </c>
      <c r="L6338" s="1" t="s">
        <v>9666</v>
      </c>
      <c r="M6338" s="1" t="s">
        <v>32545</v>
      </c>
    </row>
    <row r="6339">
      <c r="A6339" s="1" t="s">
        <v>32546</v>
      </c>
      <c r="B6339" s="1" t="s">
        <v>6</v>
      </c>
      <c r="C6339" s="1" t="s">
        <v>7035</v>
      </c>
      <c r="D6339" s="1"/>
      <c r="E6339" s="1" t="s">
        <v>30489</v>
      </c>
      <c r="F6339" s="1" t="s">
        <v>32547</v>
      </c>
      <c r="G6339" s="1" t="s">
        <v>8513</v>
      </c>
      <c r="H6339" s="1" t="s">
        <v>10272</v>
      </c>
      <c r="I6339" s="1">
        <v>1981.0</v>
      </c>
      <c r="J6339" s="1" t="s">
        <v>8493</v>
      </c>
      <c r="K6339" s="1" t="s">
        <v>750</v>
      </c>
      <c r="L6339" s="1" t="s">
        <v>13921</v>
      </c>
      <c r="M6339" s="1" t="s">
        <v>32548</v>
      </c>
    </row>
    <row r="6340">
      <c r="A6340" s="1" t="s">
        <v>32549</v>
      </c>
      <c r="B6340" s="1" t="s">
        <v>6</v>
      </c>
      <c r="C6340" s="1" t="s">
        <v>7036</v>
      </c>
      <c r="D6340" s="1"/>
      <c r="E6340" s="1" t="s">
        <v>32550</v>
      </c>
      <c r="F6340" s="1" t="s">
        <v>32551</v>
      </c>
      <c r="G6340" s="1" t="s">
        <v>9367</v>
      </c>
      <c r="H6340" s="1" t="s">
        <v>8912</v>
      </c>
      <c r="I6340" s="1">
        <v>2016.0</v>
      </c>
      <c r="J6340" s="1" t="s">
        <v>8507</v>
      </c>
      <c r="K6340" s="1" t="s">
        <v>602</v>
      </c>
      <c r="L6340" s="1" t="s">
        <v>8759</v>
      </c>
      <c r="M6340" s="1" t="s">
        <v>32552</v>
      </c>
    </row>
    <row r="6341">
      <c r="A6341" s="1" t="s">
        <v>32553</v>
      </c>
      <c r="B6341" s="1" t="s">
        <v>7</v>
      </c>
      <c r="C6341" s="1" t="s">
        <v>7037</v>
      </c>
      <c r="F6341" s="1" t="s">
        <v>32554</v>
      </c>
      <c r="G6341" s="1" t="s">
        <v>8513</v>
      </c>
      <c r="H6341" s="1" t="s">
        <v>21723</v>
      </c>
      <c r="I6341" s="1">
        <v>2020.0</v>
      </c>
      <c r="J6341" s="1" t="s">
        <v>8613</v>
      </c>
      <c r="K6341" s="1" t="s">
        <v>628</v>
      </c>
      <c r="L6341" s="1" t="s">
        <v>32555</v>
      </c>
      <c r="M6341" s="1" t="s">
        <v>32556</v>
      </c>
    </row>
    <row r="6342">
      <c r="A6342" s="1" t="s">
        <v>32557</v>
      </c>
      <c r="B6342" s="1" t="s">
        <v>6</v>
      </c>
      <c r="C6342" s="1" t="s">
        <v>7038</v>
      </c>
      <c r="D6342" s="1"/>
      <c r="E6342" s="1" t="s">
        <v>27344</v>
      </c>
      <c r="F6342" s="1" t="s">
        <v>32558</v>
      </c>
      <c r="G6342" s="1" t="s">
        <v>8513</v>
      </c>
      <c r="H6342" s="1" t="s">
        <v>32559</v>
      </c>
      <c r="I6342" s="1">
        <v>2016.0</v>
      </c>
      <c r="J6342" s="1" t="s">
        <v>8507</v>
      </c>
      <c r="K6342" s="1" t="s">
        <v>809</v>
      </c>
      <c r="L6342" s="1" t="s">
        <v>8913</v>
      </c>
      <c r="M6342" s="1" t="s">
        <v>32560</v>
      </c>
    </row>
    <row r="6343">
      <c r="A6343" s="1" t="s">
        <v>32561</v>
      </c>
      <c r="B6343" s="1" t="s">
        <v>6</v>
      </c>
      <c r="C6343" s="1" t="s">
        <v>7039</v>
      </c>
      <c r="D6343" s="1"/>
      <c r="E6343" s="1" t="s">
        <v>32562</v>
      </c>
      <c r="F6343" s="1" t="s">
        <v>32563</v>
      </c>
      <c r="G6343" s="1" t="s">
        <v>8513</v>
      </c>
      <c r="H6343" s="1" t="s">
        <v>8662</v>
      </c>
      <c r="I6343" s="1">
        <v>2019.0</v>
      </c>
      <c r="J6343" s="1" t="s">
        <v>8493</v>
      </c>
      <c r="K6343" s="1" t="s">
        <v>546</v>
      </c>
      <c r="L6343" s="1" t="s">
        <v>8691</v>
      </c>
      <c r="M6343" s="1" t="s">
        <v>32564</v>
      </c>
    </row>
    <row r="6344">
      <c r="A6344" s="1" t="s">
        <v>32565</v>
      </c>
      <c r="B6344" s="1" t="s">
        <v>6</v>
      </c>
      <c r="C6344" s="1" t="s">
        <v>7040</v>
      </c>
      <c r="D6344" s="1"/>
      <c r="E6344" s="1" t="s">
        <v>32566</v>
      </c>
      <c r="F6344" s="1" t="s">
        <v>32567</v>
      </c>
      <c r="G6344" s="1" t="s">
        <v>18027</v>
      </c>
      <c r="H6344" s="1" t="s">
        <v>8535</v>
      </c>
      <c r="I6344" s="1">
        <v>2013.0</v>
      </c>
      <c r="J6344" s="1" t="s">
        <v>8507</v>
      </c>
      <c r="K6344" s="1" t="s">
        <v>914</v>
      </c>
      <c r="L6344" s="1" t="s">
        <v>9054</v>
      </c>
      <c r="M6344" s="1" t="s">
        <v>32568</v>
      </c>
    </row>
    <row r="6345">
      <c r="A6345" s="1" t="s">
        <v>32569</v>
      </c>
      <c r="B6345" s="1" t="s">
        <v>7</v>
      </c>
      <c r="C6345" s="1" t="s">
        <v>7041</v>
      </c>
      <c r="F6345" s="1" t="s">
        <v>32570</v>
      </c>
      <c r="H6345" s="1" t="s">
        <v>9185</v>
      </c>
      <c r="I6345" s="1">
        <v>2010.0</v>
      </c>
      <c r="J6345" s="1" t="s">
        <v>8493</v>
      </c>
      <c r="K6345" s="1" t="s">
        <v>536</v>
      </c>
      <c r="L6345" s="1" t="s">
        <v>8595</v>
      </c>
      <c r="M6345" s="1" t="s">
        <v>32571</v>
      </c>
    </row>
    <row r="6346">
      <c r="A6346" s="1" t="s">
        <v>32572</v>
      </c>
      <c r="B6346" s="1" t="s">
        <v>7</v>
      </c>
      <c r="C6346" s="1" t="s">
        <v>7042</v>
      </c>
      <c r="D6346" s="1"/>
      <c r="E6346" s="1" t="s">
        <v>32573</v>
      </c>
      <c r="F6346" s="1" t="s">
        <v>32574</v>
      </c>
      <c r="G6346" s="1" t="s">
        <v>8611</v>
      </c>
      <c r="H6346" s="1" t="s">
        <v>13413</v>
      </c>
      <c r="I6346" s="1">
        <v>2012.0</v>
      </c>
      <c r="J6346" s="1" t="s">
        <v>8493</v>
      </c>
      <c r="K6346" s="1" t="s">
        <v>536</v>
      </c>
      <c r="L6346" s="1" t="s">
        <v>17396</v>
      </c>
      <c r="M6346" s="1" t="s">
        <v>32575</v>
      </c>
    </row>
    <row r="6347">
      <c r="A6347" s="1" t="s">
        <v>32576</v>
      </c>
      <c r="B6347" s="1" t="s">
        <v>6</v>
      </c>
      <c r="C6347" s="1" t="s">
        <v>7043</v>
      </c>
      <c r="D6347" s="1"/>
      <c r="E6347" s="1" t="s">
        <v>32577</v>
      </c>
      <c r="G6347" s="1" t="s">
        <v>8611</v>
      </c>
      <c r="H6347" s="1" t="s">
        <v>9224</v>
      </c>
      <c r="I6347" s="1">
        <v>2015.0</v>
      </c>
      <c r="J6347" s="1" t="s">
        <v>8493</v>
      </c>
      <c r="K6347" s="1" t="s">
        <v>538</v>
      </c>
      <c r="L6347" s="1" t="s">
        <v>8663</v>
      </c>
      <c r="M6347" s="1" t="s">
        <v>32578</v>
      </c>
    </row>
    <row r="6348">
      <c r="A6348" s="1" t="s">
        <v>32579</v>
      </c>
      <c r="B6348" s="1" t="s">
        <v>6</v>
      </c>
      <c r="C6348" s="1" t="s">
        <v>7044</v>
      </c>
      <c r="D6348" s="1"/>
      <c r="E6348" s="1" t="s">
        <v>32580</v>
      </c>
      <c r="F6348" s="1" t="s">
        <v>32581</v>
      </c>
      <c r="G6348" s="1" t="s">
        <v>8513</v>
      </c>
      <c r="H6348" s="1" t="s">
        <v>10966</v>
      </c>
      <c r="I6348" s="1">
        <v>2018.0</v>
      </c>
      <c r="J6348" s="1" t="s">
        <v>8493</v>
      </c>
      <c r="K6348" s="1" t="s">
        <v>894</v>
      </c>
      <c r="L6348" s="1" t="s">
        <v>20191</v>
      </c>
      <c r="M6348" s="1" t="s">
        <v>32582</v>
      </c>
    </row>
    <row r="6349">
      <c r="A6349" s="1" t="s">
        <v>32583</v>
      </c>
      <c r="B6349" s="1" t="s">
        <v>7</v>
      </c>
      <c r="C6349" s="1" t="s">
        <v>7045</v>
      </c>
      <c r="F6349" s="1" t="s">
        <v>32584</v>
      </c>
      <c r="G6349" s="1" t="s">
        <v>9297</v>
      </c>
      <c r="H6349" s="1" t="s">
        <v>9596</v>
      </c>
      <c r="I6349" s="1">
        <v>2010.0</v>
      </c>
      <c r="J6349" s="1" t="s">
        <v>8493</v>
      </c>
      <c r="K6349" s="1" t="s">
        <v>536</v>
      </c>
      <c r="L6349" s="1" t="s">
        <v>8788</v>
      </c>
      <c r="M6349" s="1" t="s">
        <v>32585</v>
      </c>
    </row>
    <row r="6350">
      <c r="A6350" s="1" t="s">
        <v>32586</v>
      </c>
      <c r="B6350" s="1" t="s">
        <v>6</v>
      </c>
      <c r="C6350" s="1" t="s">
        <v>7046</v>
      </c>
      <c r="D6350" s="1"/>
      <c r="E6350" s="1" t="s">
        <v>29983</v>
      </c>
      <c r="F6350" s="1" t="s">
        <v>32587</v>
      </c>
      <c r="G6350" s="1" t="s">
        <v>8513</v>
      </c>
      <c r="H6350" s="1" t="s">
        <v>8857</v>
      </c>
      <c r="I6350" s="1">
        <v>2010.0</v>
      </c>
      <c r="J6350" s="1" t="s">
        <v>8507</v>
      </c>
      <c r="K6350" s="1" t="s">
        <v>685</v>
      </c>
      <c r="L6350" s="1" t="s">
        <v>9990</v>
      </c>
      <c r="M6350" s="1" t="s">
        <v>32588</v>
      </c>
    </row>
    <row r="6351">
      <c r="A6351" s="1" t="s">
        <v>32589</v>
      </c>
      <c r="B6351" s="1" t="s">
        <v>6</v>
      </c>
      <c r="C6351" s="1" t="s">
        <v>7047</v>
      </c>
      <c r="D6351" s="1"/>
      <c r="E6351" s="1" t="s">
        <v>8586</v>
      </c>
      <c r="F6351" s="1" t="s">
        <v>32590</v>
      </c>
      <c r="G6351" s="1" t="s">
        <v>8588</v>
      </c>
      <c r="H6351" s="1" t="s">
        <v>9060</v>
      </c>
      <c r="I6351" s="1">
        <v>2009.0</v>
      </c>
      <c r="J6351" s="1" t="s">
        <v>8547</v>
      </c>
      <c r="K6351" s="1" t="s">
        <v>671</v>
      </c>
      <c r="L6351" s="1" t="s">
        <v>8553</v>
      </c>
      <c r="M6351" s="1" t="s">
        <v>32591</v>
      </c>
    </row>
    <row r="6352">
      <c r="A6352" s="1" t="s">
        <v>32592</v>
      </c>
      <c r="B6352" s="1" t="s">
        <v>6</v>
      </c>
      <c r="C6352" s="1" t="s">
        <v>7048</v>
      </c>
      <c r="D6352" s="1"/>
      <c r="E6352" s="1" t="s">
        <v>17525</v>
      </c>
      <c r="F6352" s="1" t="s">
        <v>32593</v>
      </c>
      <c r="G6352" s="1" t="s">
        <v>8513</v>
      </c>
      <c r="H6352" s="1" t="s">
        <v>8521</v>
      </c>
      <c r="I6352" s="1">
        <v>2009.0</v>
      </c>
      <c r="J6352" s="1" t="s">
        <v>8507</v>
      </c>
      <c r="K6352" s="1" t="s">
        <v>664</v>
      </c>
      <c r="L6352" s="1" t="s">
        <v>9836</v>
      </c>
      <c r="M6352" s="1" t="s">
        <v>32594</v>
      </c>
    </row>
    <row r="6353">
      <c r="A6353" s="1" t="s">
        <v>32595</v>
      </c>
      <c r="B6353" s="1" t="s">
        <v>7</v>
      </c>
      <c r="C6353" s="1" t="s">
        <v>7049</v>
      </c>
      <c r="F6353" s="1" t="s">
        <v>32596</v>
      </c>
      <c r="G6353" s="1" t="s">
        <v>8513</v>
      </c>
      <c r="H6353" s="1" t="s">
        <v>22326</v>
      </c>
      <c r="I6353" s="1">
        <v>2018.0</v>
      </c>
      <c r="J6353" s="1" t="s">
        <v>8613</v>
      </c>
      <c r="K6353" s="1" t="s">
        <v>536</v>
      </c>
      <c r="L6353" s="1" t="s">
        <v>8650</v>
      </c>
      <c r="M6353" s="1" t="s">
        <v>32597</v>
      </c>
    </row>
    <row r="6354">
      <c r="A6354" s="1" t="s">
        <v>32598</v>
      </c>
      <c r="B6354" s="1" t="s">
        <v>6</v>
      </c>
      <c r="C6354" s="1" t="s">
        <v>7050</v>
      </c>
      <c r="D6354" s="1"/>
      <c r="E6354" s="1" t="s">
        <v>12254</v>
      </c>
      <c r="F6354" s="1" t="s">
        <v>32599</v>
      </c>
      <c r="H6354" s="1" t="s">
        <v>10195</v>
      </c>
      <c r="I6354" s="1">
        <v>2015.0</v>
      </c>
      <c r="J6354" s="1" t="s">
        <v>8493</v>
      </c>
      <c r="K6354" s="1" t="s">
        <v>602</v>
      </c>
      <c r="L6354" s="1" t="s">
        <v>8501</v>
      </c>
      <c r="M6354" s="1" t="s">
        <v>32600</v>
      </c>
    </row>
    <row r="6355">
      <c r="A6355" s="1" t="s">
        <v>32601</v>
      </c>
      <c r="B6355" s="1" t="s">
        <v>6</v>
      </c>
      <c r="C6355" s="1" t="s">
        <v>7051</v>
      </c>
      <c r="D6355" s="1"/>
      <c r="E6355" s="1" t="s">
        <v>32602</v>
      </c>
      <c r="F6355" s="1" t="s">
        <v>32603</v>
      </c>
      <c r="G6355" s="1" t="s">
        <v>32604</v>
      </c>
      <c r="H6355" s="1" t="s">
        <v>32605</v>
      </c>
      <c r="I6355" s="1">
        <v>2014.0</v>
      </c>
      <c r="J6355" s="1" t="s">
        <v>8547</v>
      </c>
      <c r="K6355" s="1" t="s">
        <v>561</v>
      </c>
      <c r="L6355" s="1" t="s">
        <v>8948</v>
      </c>
      <c r="M6355" s="1" t="s">
        <v>32606</v>
      </c>
    </row>
    <row r="6356">
      <c r="A6356" s="1" t="s">
        <v>32607</v>
      </c>
      <c r="B6356" s="1" t="s">
        <v>6</v>
      </c>
      <c r="C6356" s="1" t="s">
        <v>7052</v>
      </c>
      <c r="D6356" s="1"/>
      <c r="E6356" s="1" t="s">
        <v>32608</v>
      </c>
      <c r="F6356" s="1" t="s">
        <v>32609</v>
      </c>
      <c r="G6356" s="1" t="s">
        <v>8491</v>
      </c>
      <c r="H6356" s="1" t="s">
        <v>32610</v>
      </c>
      <c r="I6356" s="1">
        <v>2019.0</v>
      </c>
      <c r="J6356" s="1" t="s">
        <v>8493</v>
      </c>
      <c r="K6356" s="1" t="s">
        <v>1882</v>
      </c>
      <c r="L6356" s="1" t="s">
        <v>8724</v>
      </c>
      <c r="M6356" s="1" t="s">
        <v>32611</v>
      </c>
    </row>
    <row r="6357">
      <c r="A6357" s="1" t="s">
        <v>32612</v>
      </c>
      <c r="B6357" s="1" t="s">
        <v>6</v>
      </c>
      <c r="C6357" s="1" t="s">
        <v>7053</v>
      </c>
      <c r="D6357" s="1"/>
      <c r="E6357" s="1" t="s">
        <v>32613</v>
      </c>
      <c r="F6357" s="1" t="s">
        <v>32614</v>
      </c>
      <c r="G6357" s="1" t="s">
        <v>8513</v>
      </c>
      <c r="H6357" s="1" t="s">
        <v>10069</v>
      </c>
      <c r="I6357" s="1">
        <v>1996.0</v>
      </c>
      <c r="J6357" s="1" t="s">
        <v>9260</v>
      </c>
      <c r="K6357" s="1" t="s">
        <v>546</v>
      </c>
      <c r="L6357" s="1" t="s">
        <v>8691</v>
      </c>
      <c r="M6357" s="1" t="s">
        <v>32615</v>
      </c>
    </row>
    <row r="6358">
      <c r="A6358" s="1" t="s">
        <v>32616</v>
      </c>
      <c r="B6358" s="1" t="s">
        <v>7</v>
      </c>
      <c r="C6358" s="1" t="s">
        <v>7054</v>
      </c>
      <c r="D6358" s="1"/>
      <c r="E6358" s="1" t="s">
        <v>20028</v>
      </c>
      <c r="F6358" s="1" t="s">
        <v>32617</v>
      </c>
      <c r="G6358" s="1" t="s">
        <v>8611</v>
      </c>
      <c r="H6358" s="1" t="s">
        <v>17612</v>
      </c>
      <c r="I6358" s="1">
        <v>2016.0</v>
      </c>
      <c r="J6358" s="1" t="s">
        <v>8493</v>
      </c>
      <c r="K6358" s="1" t="s">
        <v>536</v>
      </c>
      <c r="L6358" s="1" t="s">
        <v>17396</v>
      </c>
      <c r="M6358" s="1" t="s">
        <v>32618</v>
      </c>
    </row>
    <row r="6359">
      <c r="A6359" s="1" t="s">
        <v>32619</v>
      </c>
      <c r="B6359" s="1" t="s">
        <v>6</v>
      </c>
      <c r="C6359" s="1" t="s">
        <v>7055</v>
      </c>
      <c r="D6359" s="1"/>
      <c r="E6359" s="1" t="s">
        <v>17651</v>
      </c>
      <c r="F6359" s="1" t="s">
        <v>32620</v>
      </c>
      <c r="G6359" s="1" t="s">
        <v>9478</v>
      </c>
      <c r="H6359" s="1" t="s">
        <v>17706</v>
      </c>
      <c r="I6359" s="1">
        <v>1978.0</v>
      </c>
      <c r="J6359" s="1" t="s">
        <v>8507</v>
      </c>
      <c r="K6359" s="1" t="s">
        <v>597</v>
      </c>
      <c r="L6359" s="1" t="s">
        <v>16781</v>
      </c>
      <c r="M6359" s="1" t="s">
        <v>32621</v>
      </c>
    </row>
    <row r="6360">
      <c r="A6360" s="1" t="s">
        <v>32622</v>
      </c>
      <c r="B6360" s="1" t="s">
        <v>7</v>
      </c>
      <c r="C6360" s="1" t="s">
        <v>7056</v>
      </c>
      <c r="F6360" s="1" t="s">
        <v>32623</v>
      </c>
      <c r="G6360" s="1" t="s">
        <v>8513</v>
      </c>
      <c r="H6360" s="1" t="s">
        <v>20212</v>
      </c>
      <c r="I6360" s="1">
        <v>2018.0</v>
      </c>
      <c r="J6360" s="1" t="s">
        <v>8493</v>
      </c>
      <c r="K6360" s="1" t="s">
        <v>536</v>
      </c>
      <c r="L6360" s="1" t="s">
        <v>8668</v>
      </c>
      <c r="M6360" s="1" t="s">
        <v>32624</v>
      </c>
    </row>
    <row r="6361">
      <c r="A6361" s="1" t="s">
        <v>32625</v>
      </c>
      <c r="B6361" s="1" t="s">
        <v>7</v>
      </c>
      <c r="C6361" s="1" t="s">
        <v>7057</v>
      </c>
      <c r="D6361" s="1"/>
      <c r="E6361" s="1" t="s">
        <v>32626</v>
      </c>
      <c r="F6361" s="1" t="s">
        <v>32627</v>
      </c>
      <c r="G6361" s="1" t="s">
        <v>8513</v>
      </c>
      <c r="H6361" s="1" t="s">
        <v>10921</v>
      </c>
      <c r="I6361" s="1">
        <v>2019.0</v>
      </c>
      <c r="J6361" s="1" t="s">
        <v>8547</v>
      </c>
      <c r="K6361" s="1" t="s">
        <v>1694</v>
      </c>
      <c r="L6361" s="1" t="s">
        <v>32628</v>
      </c>
      <c r="M6361" s="1" t="s">
        <v>32629</v>
      </c>
    </row>
    <row r="6362">
      <c r="A6362" s="1" t="s">
        <v>32630</v>
      </c>
      <c r="B6362" s="1" t="s">
        <v>6</v>
      </c>
      <c r="C6362" s="1" t="s">
        <v>7058</v>
      </c>
      <c r="D6362" s="1"/>
      <c r="E6362" s="1" t="s">
        <v>32631</v>
      </c>
      <c r="F6362" s="1" t="s">
        <v>32632</v>
      </c>
      <c r="G6362" s="1" t="s">
        <v>8513</v>
      </c>
      <c r="H6362" s="1" t="s">
        <v>9060</v>
      </c>
      <c r="I6362" s="1">
        <v>1994.0</v>
      </c>
      <c r="J6362" s="1" t="s">
        <v>9260</v>
      </c>
      <c r="K6362" s="1" t="s">
        <v>552</v>
      </c>
      <c r="L6362" s="1" t="s">
        <v>9104</v>
      </c>
      <c r="M6362" s="1" t="s">
        <v>32633</v>
      </c>
    </row>
    <row r="6363">
      <c r="A6363" s="1" t="s">
        <v>32634</v>
      </c>
      <c r="B6363" s="1" t="s">
        <v>6</v>
      </c>
      <c r="C6363" s="1" t="s">
        <v>7059</v>
      </c>
      <c r="D6363" s="1"/>
      <c r="E6363" s="1" t="s">
        <v>32631</v>
      </c>
      <c r="F6363" s="1" t="s">
        <v>32635</v>
      </c>
      <c r="G6363" s="1" t="s">
        <v>8513</v>
      </c>
      <c r="H6363" s="1" t="s">
        <v>9060</v>
      </c>
      <c r="I6363" s="1">
        <v>2000.0</v>
      </c>
      <c r="J6363" s="1" t="s">
        <v>9260</v>
      </c>
      <c r="K6363" s="1" t="s">
        <v>552</v>
      </c>
      <c r="L6363" s="1" t="s">
        <v>9473</v>
      </c>
      <c r="M6363" s="1" t="s">
        <v>32636</v>
      </c>
    </row>
    <row r="6364">
      <c r="A6364" s="1" t="s">
        <v>32637</v>
      </c>
      <c r="B6364" s="1" t="s">
        <v>6</v>
      </c>
      <c r="C6364" s="1" t="s">
        <v>7060</v>
      </c>
      <c r="D6364" s="1"/>
      <c r="E6364" s="1" t="s">
        <v>32638</v>
      </c>
      <c r="F6364" s="1" t="s">
        <v>32639</v>
      </c>
      <c r="G6364" s="1" t="s">
        <v>8513</v>
      </c>
      <c r="H6364" s="1" t="s">
        <v>24687</v>
      </c>
      <c r="I6364" s="1">
        <v>2017.0</v>
      </c>
      <c r="J6364" s="1" t="s">
        <v>8507</v>
      </c>
      <c r="K6364" s="1" t="s">
        <v>761</v>
      </c>
      <c r="L6364" s="1" t="s">
        <v>8948</v>
      </c>
      <c r="M6364" s="1" t="s">
        <v>32640</v>
      </c>
    </row>
    <row r="6365">
      <c r="A6365" s="1" t="s">
        <v>32641</v>
      </c>
      <c r="B6365" s="1" t="s">
        <v>6</v>
      </c>
      <c r="C6365" s="1" t="s">
        <v>7061</v>
      </c>
      <c r="D6365" s="1"/>
      <c r="E6365" s="1" t="s">
        <v>32642</v>
      </c>
      <c r="F6365" s="1" t="s">
        <v>32643</v>
      </c>
      <c r="G6365" s="1" t="s">
        <v>9478</v>
      </c>
      <c r="H6365" s="1" t="s">
        <v>15238</v>
      </c>
      <c r="I6365" s="1">
        <v>1975.0</v>
      </c>
      <c r="J6365" s="1" t="s">
        <v>8493</v>
      </c>
      <c r="K6365" s="1" t="s">
        <v>620</v>
      </c>
      <c r="L6365" s="1" t="s">
        <v>8626</v>
      </c>
      <c r="M6365" s="1" t="s">
        <v>32644</v>
      </c>
    </row>
    <row r="6366">
      <c r="A6366" s="1" t="s">
        <v>32645</v>
      </c>
      <c r="B6366" s="1" t="s">
        <v>6</v>
      </c>
      <c r="C6366" s="1" t="s">
        <v>7062</v>
      </c>
      <c r="D6366" s="1"/>
      <c r="E6366" s="1" t="s">
        <v>25209</v>
      </c>
      <c r="F6366" s="1" t="s">
        <v>32646</v>
      </c>
      <c r="G6366" s="1" t="s">
        <v>9276</v>
      </c>
      <c r="H6366" s="1" t="s">
        <v>10431</v>
      </c>
      <c r="I6366" s="1">
        <v>2008.0</v>
      </c>
      <c r="J6366" s="1" t="s">
        <v>8515</v>
      </c>
      <c r="K6366" s="1" t="s">
        <v>584</v>
      </c>
      <c r="L6366" s="1" t="s">
        <v>8750</v>
      </c>
      <c r="M6366" s="1" t="s">
        <v>32647</v>
      </c>
    </row>
    <row r="6367">
      <c r="A6367" s="1" t="s">
        <v>32648</v>
      </c>
      <c r="B6367" s="1" t="s">
        <v>6</v>
      </c>
      <c r="C6367" s="1" t="s">
        <v>7063</v>
      </c>
      <c r="D6367" s="1"/>
      <c r="E6367" s="1" t="s">
        <v>32649</v>
      </c>
      <c r="G6367" s="1" t="s">
        <v>8513</v>
      </c>
      <c r="H6367" s="1" t="s">
        <v>19830</v>
      </c>
      <c r="I6367" s="1">
        <v>2017.0</v>
      </c>
      <c r="J6367" s="1" t="s">
        <v>8493</v>
      </c>
      <c r="K6367" s="1" t="s">
        <v>673</v>
      </c>
      <c r="L6367" s="1" t="s">
        <v>8646</v>
      </c>
      <c r="M6367" s="1" t="s">
        <v>32650</v>
      </c>
    </row>
    <row r="6368">
      <c r="A6368" s="1" t="s">
        <v>32651</v>
      </c>
      <c r="B6368" s="1" t="s">
        <v>6</v>
      </c>
      <c r="C6368" s="1" t="s">
        <v>7064</v>
      </c>
      <c r="D6368" s="1"/>
      <c r="E6368" s="1" t="s">
        <v>13954</v>
      </c>
      <c r="F6368" s="1" t="s">
        <v>32652</v>
      </c>
      <c r="G6368" s="1" t="s">
        <v>32653</v>
      </c>
      <c r="H6368" s="1" t="s">
        <v>9277</v>
      </c>
      <c r="I6368" s="1">
        <v>2017.0</v>
      </c>
      <c r="J6368" s="1" t="s">
        <v>8507</v>
      </c>
      <c r="K6368" s="1" t="s">
        <v>634</v>
      </c>
      <c r="L6368" s="1" t="s">
        <v>8873</v>
      </c>
      <c r="M6368" s="1" t="s">
        <v>32654</v>
      </c>
    </row>
    <row r="6369">
      <c r="A6369" s="1" t="s">
        <v>32655</v>
      </c>
      <c r="B6369" s="1" t="s">
        <v>6</v>
      </c>
      <c r="C6369" s="1" t="s">
        <v>7065</v>
      </c>
      <c r="D6369" s="1"/>
      <c r="E6369" s="1" t="s">
        <v>32656</v>
      </c>
      <c r="F6369" s="1" t="s">
        <v>32657</v>
      </c>
      <c r="G6369" s="1" t="s">
        <v>8513</v>
      </c>
      <c r="H6369" s="1" t="s">
        <v>13640</v>
      </c>
      <c r="I6369" s="1">
        <v>2016.0</v>
      </c>
      <c r="J6369" s="1" t="s">
        <v>8515</v>
      </c>
      <c r="K6369" s="1" t="s">
        <v>528</v>
      </c>
      <c r="L6369" s="1" t="s">
        <v>8913</v>
      </c>
      <c r="M6369" s="1" t="s">
        <v>32658</v>
      </c>
    </row>
    <row r="6370">
      <c r="A6370" s="1" t="s">
        <v>32659</v>
      </c>
      <c r="B6370" s="1" t="s">
        <v>6</v>
      </c>
      <c r="C6370" s="1" t="s">
        <v>7066</v>
      </c>
      <c r="D6370" s="1"/>
      <c r="E6370" s="1" t="s">
        <v>32660</v>
      </c>
      <c r="F6370" s="1" t="s">
        <v>32661</v>
      </c>
      <c r="G6370" s="1" t="s">
        <v>8638</v>
      </c>
      <c r="H6370" s="1" t="s">
        <v>13649</v>
      </c>
      <c r="I6370" s="1">
        <v>2019.0</v>
      </c>
      <c r="J6370" s="1" t="s">
        <v>8493</v>
      </c>
      <c r="K6370" s="1" t="s">
        <v>980</v>
      </c>
      <c r="L6370" s="1" t="s">
        <v>8590</v>
      </c>
      <c r="M6370" s="1" t="s">
        <v>32662</v>
      </c>
    </row>
    <row r="6371">
      <c r="A6371" s="1" t="s">
        <v>32663</v>
      </c>
      <c r="B6371" s="1" t="s">
        <v>7</v>
      </c>
      <c r="C6371" s="1" t="s">
        <v>7067</v>
      </c>
      <c r="D6371" s="1"/>
      <c r="E6371" s="1" t="s">
        <v>32660</v>
      </c>
      <c r="F6371" s="1" t="s">
        <v>32661</v>
      </c>
      <c r="G6371" s="1" t="s">
        <v>8638</v>
      </c>
      <c r="H6371" s="1" t="s">
        <v>15348</v>
      </c>
      <c r="I6371" s="1">
        <v>2020.0</v>
      </c>
      <c r="J6371" s="1" t="s">
        <v>8493</v>
      </c>
      <c r="K6371" s="1" t="s">
        <v>536</v>
      </c>
      <c r="L6371" s="1" t="s">
        <v>8565</v>
      </c>
      <c r="M6371" s="1" t="s">
        <v>32664</v>
      </c>
    </row>
    <row r="6372">
      <c r="A6372" s="1" t="s">
        <v>32665</v>
      </c>
      <c r="B6372" s="1" t="s">
        <v>6</v>
      </c>
      <c r="C6372" s="1" t="s">
        <v>7068</v>
      </c>
      <c r="D6372" s="1"/>
      <c r="E6372" s="1" t="s">
        <v>32666</v>
      </c>
      <c r="F6372" s="1" t="s">
        <v>32667</v>
      </c>
      <c r="G6372" s="1" t="s">
        <v>8611</v>
      </c>
      <c r="H6372" s="1" t="s">
        <v>32668</v>
      </c>
      <c r="I6372" s="1">
        <v>2014.0</v>
      </c>
      <c r="J6372" s="1" t="s">
        <v>8493</v>
      </c>
      <c r="K6372" s="1" t="s">
        <v>550</v>
      </c>
      <c r="L6372" s="1" t="s">
        <v>9836</v>
      </c>
      <c r="M6372" s="1" t="s">
        <v>32669</v>
      </c>
    </row>
    <row r="6373">
      <c r="A6373" s="1" t="s">
        <v>32670</v>
      </c>
      <c r="B6373" s="1" t="s">
        <v>6</v>
      </c>
      <c r="C6373" s="1" t="s">
        <v>7069</v>
      </c>
      <c r="D6373" s="1"/>
      <c r="E6373" s="1" t="s">
        <v>32671</v>
      </c>
      <c r="F6373" s="1" t="s">
        <v>32672</v>
      </c>
      <c r="G6373" s="1" t="s">
        <v>8513</v>
      </c>
      <c r="H6373" s="1" t="s">
        <v>15583</v>
      </c>
      <c r="I6373" s="1">
        <v>2020.0</v>
      </c>
      <c r="J6373" s="1" t="s">
        <v>8507</v>
      </c>
      <c r="K6373" s="1" t="s">
        <v>559</v>
      </c>
      <c r="L6373" s="1" t="s">
        <v>8607</v>
      </c>
      <c r="M6373" s="1" t="s">
        <v>32673</v>
      </c>
    </row>
    <row r="6374">
      <c r="A6374" s="1" t="s">
        <v>32674</v>
      </c>
      <c r="B6374" s="1" t="s">
        <v>7</v>
      </c>
      <c r="C6374" s="1" t="s">
        <v>7070</v>
      </c>
      <c r="F6374" s="1" t="s">
        <v>32675</v>
      </c>
      <c r="G6374" s="1" t="s">
        <v>8513</v>
      </c>
      <c r="H6374" s="1" t="s">
        <v>32676</v>
      </c>
      <c r="I6374" s="1">
        <v>2017.0</v>
      </c>
      <c r="J6374" s="1" t="s">
        <v>8547</v>
      </c>
      <c r="K6374" s="1" t="s">
        <v>1044</v>
      </c>
      <c r="L6374" s="1" t="s">
        <v>9826</v>
      </c>
      <c r="M6374" s="1" t="s">
        <v>32677</v>
      </c>
    </row>
    <row r="6375">
      <c r="A6375" s="1" t="s">
        <v>32678</v>
      </c>
      <c r="B6375" s="1" t="s">
        <v>6</v>
      </c>
      <c r="C6375" s="1" t="s">
        <v>7071</v>
      </c>
      <c r="D6375" s="1"/>
      <c r="E6375" s="1" t="s">
        <v>29305</v>
      </c>
      <c r="F6375" s="1" t="s">
        <v>32679</v>
      </c>
      <c r="G6375" s="1" t="s">
        <v>24579</v>
      </c>
      <c r="H6375" s="1" t="s">
        <v>10451</v>
      </c>
      <c r="I6375" s="1">
        <v>2016.0</v>
      </c>
      <c r="J6375" s="1" t="s">
        <v>8515</v>
      </c>
      <c r="K6375" s="1" t="s">
        <v>879</v>
      </c>
      <c r="L6375" s="1" t="s">
        <v>8522</v>
      </c>
      <c r="M6375" s="1" t="s">
        <v>32680</v>
      </c>
    </row>
    <row r="6376">
      <c r="A6376" s="1" t="s">
        <v>32681</v>
      </c>
      <c r="B6376" s="1" t="s">
        <v>7</v>
      </c>
      <c r="C6376" s="1" t="s">
        <v>7072</v>
      </c>
      <c r="F6376" s="1" t="s">
        <v>32682</v>
      </c>
      <c r="G6376" s="1" t="s">
        <v>8611</v>
      </c>
      <c r="H6376" s="1" t="s">
        <v>12011</v>
      </c>
      <c r="I6376" s="1">
        <v>2017.0</v>
      </c>
      <c r="J6376" s="1" t="s">
        <v>8493</v>
      </c>
      <c r="K6376" s="1" t="s">
        <v>571</v>
      </c>
      <c r="L6376" s="1" t="s">
        <v>13443</v>
      </c>
      <c r="M6376" s="1" t="s">
        <v>32683</v>
      </c>
    </row>
    <row r="6377">
      <c r="A6377" s="1" t="s">
        <v>32684</v>
      </c>
      <c r="B6377" s="1" t="s">
        <v>6</v>
      </c>
      <c r="C6377" s="1" t="s">
        <v>7073</v>
      </c>
      <c r="D6377" s="1"/>
      <c r="E6377" s="1" t="s">
        <v>9165</v>
      </c>
      <c r="F6377" s="1" t="s">
        <v>32685</v>
      </c>
      <c r="G6377" s="1" t="s">
        <v>12274</v>
      </c>
      <c r="H6377" s="1" t="s">
        <v>8985</v>
      </c>
      <c r="I6377" s="1">
        <v>2016.0</v>
      </c>
      <c r="J6377" s="1" t="s">
        <v>8613</v>
      </c>
      <c r="K6377" s="1" t="s">
        <v>573</v>
      </c>
      <c r="L6377" s="1" t="s">
        <v>8702</v>
      </c>
      <c r="M6377" s="1" t="s">
        <v>32686</v>
      </c>
    </row>
    <row r="6378">
      <c r="A6378" s="1" t="s">
        <v>32687</v>
      </c>
      <c r="B6378" s="1" t="s">
        <v>7</v>
      </c>
      <c r="C6378" s="1" t="s">
        <v>7074</v>
      </c>
      <c r="F6378" s="1" t="s">
        <v>32688</v>
      </c>
      <c r="G6378" s="1" t="s">
        <v>8777</v>
      </c>
      <c r="H6378" s="1" t="s">
        <v>9860</v>
      </c>
      <c r="I6378" s="1">
        <v>2017.0</v>
      </c>
      <c r="J6378" s="1" t="s">
        <v>8493</v>
      </c>
      <c r="K6378" s="1" t="s">
        <v>536</v>
      </c>
      <c r="L6378" s="1" t="s">
        <v>8565</v>
      </c>
      <c r="M6378" s="1" t="s">
        <v>32689</v>
      </c>
    </row>
    <row r="6379">
      <c r="A6379" s="1" t="s">
        <v>32690</v>
      </c>
      <c r="B6379" s="1" t="s">
        <v>6</v>
      </c>
      <c r="C6379" s="1" t="s">
        <v>7075</v>
      </c>
      <c r="D6379" s="1"/>
      <c r="E6379" s="1" t="s">
        <v>32691</v>
      </c>
      <c r="F6379" s="1" t="s">
        <v>32692</v>
      </c>
      <c r="G6379" s="1" t="s">
        <v>8513</v>
      </c>
      <c r="H6379" s="1" t="s">
        <v>10203</v>
      </c>
      <c r="I6379" s="1">
        <v>2013.0</v>
      </c>
      <c r="J6379" s="1" t="s">
        <v>8507</v>
      </c>
      <c r="K6379" s="1" t="s">
        <v>599</v>
      </c>
      <c r="L6379" s="1" t="s">
        <v>8559</v>
      </c>
      <c r="M6379" s="1" t="s">
        <v>32693</v>
      </c>
    </row>
    <row r="6380">
      <c r="A6380" s="1" t="s">
        <v>32694</v>
      </c>
      <c r="B6380" s="1" t="s">
        <v>6</v>
      </c>
      <c r="C6380" s="1" t="s">
        <v>7076</v>
      </c>
      <c r="D6380" s="1"/>
      <c r="E6380" s="1" t="s">
        <v>32695</v>
      </c>
      <c r="F6380" s="1" t="s">
        <v>32696</v>
      </c>
      <c r="G6380" s="1" t="s">
        <v>8513</v>
      </c>
      <c r="H6380" s="1" t="s">
        <v>21589</v>
      </c>
      <c r="I6380" s="1">
        <v>2016.0</v>
      </c>
      <c r="J6380" s="1" t="s">
        <v>8493</v>
      </c>
      <c r="K6380" s="1" t="s">
        <v>597</v>
      </c>
      <c r="L6380" s="1" t="s">
        <v>8607</v>
      </c>
      <c r="M6380" s="1" t="s">
        <v>32697</v>
      </c>
    </row>
    <row r="6381">
      <c r="A6381" s="1" t="s">
        <v>32698</v>
      </c>
      <c r="B6381" s="1" t="s">
        <v>7</v>
      </c>
      <c r="C6381" s="1" t="s">
        <v>7077</v>
      </c>
      <c r="F6381" s="1" t="s">
        <v>32699</v>
      </c>
      <c r="G6381" s="1" t="s">
        <v>9367</v>
      </c>
      <c r="H6381" s="1" t="s">
        <v>32700</v>
      </c>
      <c r="I6381" s="1">
        <v>2015.0</v>
      </c>
      <c r="J6381" s="1" t="s">
        <v>8807</v>
      </c>
      <c r="K6381" s="1" t="s">
        <v>571</v>
      </c>
      <c r="L6381" s="1" t="s">
        <v>13248</v>
      </c>
      <c r="M6381" s="1" t="s">
        <v>32701</v>
      </c>
    </row>
    <row r="6382">
      <c r="A6382" s="1" t="s">
        <v>32702</v>
      </c>
      <c r="B6382" s="1" t="s">
        <v>6</v>
      </c>
      <c r="C6382" s="1" t="s">
        <v>7078</v>
      </c>
      <c r="D6382" s="1"/>
      <c r="E6382" s="1" t="s">
        <v>32703</v>
      </c>
      <c r="F6382" s="1" t="s">
        <v>32704</v>
      </c>
      <c r="G6382" s="1" t="s">
        <v>8722</v>
      </c>
      <c r="H6382" s="1" t="s">
        <v>9467</v>
      </c>
      <c r="I6382" s="1">
        <v>2016.0</v>
      </c>
      <c r="J6382" s="1" t="s">
        <v>8493</v>
      </c>
      <c r="K6382" s="1" t="s">
        <v>673</v>
      </c>
      <c r="L6382" s="1" t="s">
        <v>9084</v>
      </c>
      <c r="M6382" s="1" t="s">
        <v>32705</v>
      </c>
    </row>
    <row r="6383">
      <c r="A6383" s="1" t="s">
        <v>32706</v>
      </c>
      <c r="B6383" s="1" t="s">
        <v>7</v>
      </c>
      <c r="C6383" s="1" t="s">
        <v>7079</v>
      </c>
      <c r="G6383" s="1" t="s">
        <v>11347</v>
      </c>
      <c r="H6383" s="1" t="s">
        <v>12430</v>
      </c>
      <c r="I6383" s="1">
        <v>2007.0</v>
      </c>
      <c r="J6383" s="1" t="s">
        <v>8613</v>
      </c>
      <c r="K6383" s="1" t="s">
        <v>536</v>
      </c>
      <c r="L6383" s="1" t="s">
        <v>9225</v>
      </c>
      <c r="M6383" s="1" t="s">
        <v>32707</v>
      </c>
    </row>
    <row r="6384">
      <c r="A6384" s="1" t="s">
        <v>32708</v>
      </c>
      <c r="B6384" s="1" t="s">
        <v>7</v>
      </c>
      <c r="C6384" s="1" t="s">
        <v>7080</v>
      </c>
      <c r="F6384" s="1" t="s">
        <v>32709</v>
      </c>
      <c r="G6384" s="1" t="s">
        <v>8513</v>
      </c>
      <c r="H6384" s="1" t="s">
        <v>13341</v>
      </c>
      <c r="I6384" s="1">
        <v>2008.0</v>
      </c>
      <c r="J6384" s="1" t="s">
        <v>8547</v>
      </c>
      <c r="K6384" s="1" t="s">
        <v>628</v>
      </c>
      <c r="L6384" s="1" t="s">
        <v>15450</v>
      </c>
      <c r="M6384" s="1" t="s">
        <v>32710</v>
      </c>
    </row>
    <row r="6385">
      <c r="A6385" s="1" t="s">
        <v>32711</v>
      </c>
      <c r="B6385" s="1" t="s">
        <v>6</v>
      </c>
      <c r="C6385" s="1" t="s">
        <v>7081</v>
      </c>
      <c r="D6385" s="1"/>
      <c r="E6385" s="1" t="s">
        <v>32712</v>
      </c>
      <c r="F6385" s="1" t="s">
        <v>32713</v>
      </c>
      <c r="G6385" s="1" t="s">
        <v>8513</v>
      </c>
      <c r="H6385" s="1" t="s">
        <v>11099</v>
      </c>
      <c r="I6385" s="1">
        <v>2018.0</v>
      </c>
      <c r="J6385" s="1" t="s">
        <v>8493</v>
      </c>
      <c r="K6385" s="1" t="s">
        <v>694</v>
      </c>
      <c r="L6385" s="1" t="s">
        <v>8702</v>
      </c>
      <c r="M6385" s="1" t="s">
        <v>32714</v>
      </c>
    </row>
    <row r="6386">
      <c r="A6386" s="1" t="s">
        <v>32715</v>
      </c>
      <c r="B6386" s="1" t="s">
        <v>6</v>
      </c>
      <c r="C6386" s="1" t="s">
        <v>7082</v>
      </c>
      <c r="D6386" s="1"/>
      <c r="E6386" s="1" t="s">
        <v>32716</v>
      </c>
      <c r="F6386" s="1" t="s">
        <v>32717</v>
      </c>
      <c r="G6386" s="1" t="s">
        <v>8638</v>
      </c>
      <c r="H6386" s="1" t="s">
        <v>11384</v>
      </c>
      <c r="I6386" s="1">
        <v>2013.0</v>
      </c>
      <c r="J6386" s="1" t="s">
        <v>8547</v>
      </c>
      <c r="K6386" s="1" t="s">
        <v>1882</v>
      </c>
      <c r="L6386" s="1" t="s">
        <v>17681</v>
      </c>
      <c r="M6386" s="1" t="s">
        <v>32718</v>
      </c>
    </row>
    <row r="6387">
      <c r="A6387" s="1" t="s">
        <v>32719</v>
      </c>
      <c r="B6387" s="1" t="s">
        <v>7</v>
      </c>
      <c r="C6387" s="1" t="s">
        <v>7083</v>
      </c>
      <c r="F6387" s="1" t="s">
        <v>32720</v>
      </c>
      <c r="G6387" s="1" t="s">
        <v>23184</v>
      </c>
      <c r="H6387" s="1" t="s">
        <v>9188</v>
      </c>
      <c r="I6387" s="1">
        <v>2018.0</v>
      </c>
      <c r="J6387" s="1" t="s">
        <v>8807</v>
      </c>
      <c r="K6387" s="1" t="s">
        <v>526</v>
      </c>
      <c r="L6387" s="1" t="s">
        <v>10380</v>
      </c>
      <c r="M6387" s="1" t="s">
        <v>32721</v>
      </c>
    </row>
    <row r="6388">
      <c r="A6388" s="1" t="s">
        <v>32722</v>
      </c>
      <c r="B6388" s="1" t="s">
        <v>6</v>
      </c>
      <c r="C6388" s="1" t="s">
        <v>7084</v>
      </c>
      <c r="D6388" s="1"/>
      <c r="E6388" s="1" t="s">
        <v>11251</v>
      </c>
      <c r="F6388" s="1" t="s">
        <v>32723</v>
      </c>
      <c r="G6388" s="1" t="s">
        <v>8678</v>
      </c>
      <c r="H6388" s="1" t="s">
        <v>12158</v>
      </c>
      <c r="I6388" s="1">
        <v>2003.0</v>
      </c>
      <c r="J6388" s="1" t="s">
        <v>8547</v>
      </c>
      <c r="K6388" s="1" t="s">
        <v>559</v>
      </c>
      <c r="L6388" s="1" t="s">
        <v>8709</v>
      </c>
      <c r="M6388" s="1" t="s">
        <v>32724</v>
      </c>
    </row>
    <row r="6389">
      <c r="A6389" s="1" t="s">
        <v>32725</v>
      </c>
      <c r="B6389" s="1" t="s">
        <v>6</v>
      </c>
      <c r="C6389" s="1" t="s">
        <v>7085</v>
      </c>
      <c r="D6389" s="1"/>
      <c r="E6389" s="1" t="s">
        <v>32726</v>
      </c>
      <c r="G6389" s="1" t="s">
        <v>8513</v>
      </c>
      <c r="H6389" s="1" t="s">
        <v>10174</v>
      </c>
      <c r="I6389" s="1">
        <v>2018.0</v>
      </c>
      <c r="J6389" s="1" t="s">
        <v>8493</v>
      </c>
      <c r="K6389" s="1" t="s">
        <v>681</v>
      </c>
      <c r="L6389" s="1" t="s">
        <v>8702</v>
      </c>
      <c r="M6389" s="1" t="s">
        <v>32727</v>
      </c>
    </row>
    <row r="6390">
      <c r="A6390" s="1" t="s">
        <v>32728</v>
      </c>
      <c r="B6390" s="1" t="s">
        <v>7</v>
      </c>
      <c r="C6390" s="1" t="s">
        <v>7086</v>
      </c>
      <c r="F6390" s="1" t="s">
        <v>32729</v>
      </c>
      <c r="G6390" s="1" t="s">
        <v>8513</v>
      </c>
      <c r="H6390" s="1" t="s">
        <v>25922</v>
      </c>
      <c r="I6390" s="1">
        <v>2017.0</v>
      </c>
      <c r="J6390" s="1" t="s">
        <v>8493</v>
      </c>
      <c r="K6390" s="1" t="s">
        <v>571</v>
      </c>
      <c r="L6390" s="1" t="s">
        <v>9826</v>
      </c>
      <c r="M6390" s="1" t="s">
        <v>32730</v>
      </c>
    </row>
    <row r="6391">
      <c r="A6391" s="1" t="s">
        <v>32731</v>
      </c>
      <c r="B6391" s="1" t="s">
        <v>6</v>
      </c>
      <c r="C6391" s="1" t="s">
        <v>7087</v>
      </c>
      <c r="D6391" s="1"/>
      <c r="E6391" s="1" t="s">
        <v>32732</v>
      </c>
      <c r="F6391" s="1" t="s">
        <v>32733</v>
      </c>
      <c r="G6391" s="1" t="s">
        <v>8588</v>
      </c>
      <c r="H6391" s="1" t="s">
        <v>9277</v>
      </c>
      <c r="I6391" s="1">
        <v>2018.0</v>
      </c>
      <c r="J6391" s="1" t="s">
        <v>8547</v>
      </c>
      <c r="K6391" s="1" t="s">
        <v>569</v>
      </c>
      <c r="L6391" s="1" t="s">
        <v>8724</v>
      </c>
      <c r="M6391" s="1" t="s">
        <v>32734</v>
      </c>
    </row>
    <row r="6392">
      <c r="A6392" s="1" t="s">
        <v>32735</v>
      </c>
      <c r="B6392" s="1" t="s">
        <v>7</v>
      </c>
      <c r="C6392" s="1" t="s">
        <v>7088</v>
      </c>
      <c r="D6392" s="1"/>
      <c r="E6392" s="1" t="s">
        <v>32736</v>
      </c>
      <c r="F6392" s="1" t="s">
        <v>32737</v>
      </c>
      <c r="G6392" s="1" t="s">
        <v>32738</v>
      </c>
      <c r="H6392" s="1" t="s">
        <v>8639</v>
      </c>
      <c r="I6392" s="1">
        <v>2020.0</v>
      </c>
      <c r="J6392" s="1" t="s">
        <v>8547</v>
      </c>
      <c r="K6392" s="1" t="s">
        <v>536</v>
      </c>
      <c r="L6392" s="1" t="s">
        <v>8529</v>
      </c>
      <c r="M6392" s="1" t="s">
        <v>32739</v>
      </c>
    </row>
    <row r="6393">
      <c r="A6393" s="1" t="s">
        <v>32740</v>
      </c>
      <c r="B6393" s="1" t="s">
        <v>6</v>
      </c>
      <c r="C6393" s="1" t="s">
        <v>7089</v>
      </c>
      <c r="D6393" s="1"/>
      <c r="E6393" s="1" t="s">
        <v>32741</v>
      </c>
      <c r="F6393" s="1" t="s">
        <v>32742</v>
      </c>
      <c r="G6393" s="1" t="s">
        <v>8513</v>
      </c>
      <c r="H6393" s="1" t="s">
        <v>32743</v>
      </c>
      <c r="I6393" s="1">
        <v>2019.0</v>
      </c>
      <c r="J6393" s="1" t="s">
        <v>8493</v>
      </c>
      <c r="K6393" s="1" t="s">
        <v>602</v>
      </c>
      <c r="L6393" s="1" t="s">
        <v>11691</v>
      </c>
      <c r="M6393" s="1" t="s">
        <v>32744</v>
      </c>
    </row>
    <row r="6394">
      <c r="A6394" s="1" t="s">
        <v>32745</v>
      </c>
      <c r="B6394" s="1" t="s">
        <v>6</v>
      </c>
      <c r="C6394" s="1" t="s">
        <v>7090</v>
      </c>
      <c r="D6394" s="1"/>
      <c r="E6394" s="1" t="s">
        <v>32746</v>
      </c>
      <c r="F6394" s="1" t="s">
        <v>32747</v>
      </c>
      <c r="G6394" s="1" t="s">
        <v>8722</v>
      </c>
      <c r="H6394" s="1" t="s">
        <v>9869</v>
      </c>
      <c r="I6394" s="1">
        <v>2017.0</v>
      </c>
      <c r="J6394" s="1" t="s">
        <v>8547</v>
      </c>
      <c r="K6394" s="1" t="s">
        <v>879</v>
      </c>
      <c r="L6394" s="1" t="s">
        <v>8501</v>
      </c>
      <c r="M6394" s="1" t="s">
        <v>32748</v>
      </c>
    </row>
    <row r="6395">
      <c r="A6395" s="1" t="s">
        <v>32749</v>
      </c>
      <c r="B6395" s="1" t="s">
        <v>7</v>
      </c>
      <c r="C6395" s="1" t="s">
        <v>7091</v>
      </c>
      <c r="F6395" s="1" t="s">
        <v>32750</v>
      </c>
      <c r="G6395" s="1" t="s">
        <v>8527</v>
      </c>
      <c r="H6395" s="1" t="s">
        <v>9878</v>
      </c>
      <c r="I6395" s="1">
        <v>2020.0</v>
      </c>
      <c r="J6395" s="1" t="s">
        <v>8493</v>
      </c>
      <c r="K6395" s="1" t="s">
        <v>571</v>
      </c>
      <c r="L6395" s="1" t="s">
        <v>8529</v>
      </c>
      <c r="M6395" s="1" t="s">
        <v>32751</v>
      </c>
    </row>
    <row r="6396">
      <c r="A6396" s="1" t="s">
        <v>32752</v>
      </c>
      <c r="B6396" s="1" t="s">
        <v>6</v>
      </c>
      <c r="C6396" s="1" t="s">
        <v>7092</v>
      </c>
      <c r="D6396" s="1"/>
      <c r="E6396" s="1" t="s">
        <v>13632</v>
      </c>
      <c r="F6396" s="1" t="s">
        <v>32753</v>
      </c>
      <c r="G6396" s="1" t="s">
        <v>9545</v>
      </c>
      <c r="H6396" s="1" t="s">
        <v>10744</v>
      </c>
      <c r="I6396" s="1">
        <v>2018.0</v>
      </c>
      <c r="J6396" s="1" t="s">
        <v>8493</v>
      </c>
      <c r="K6396" s="1" t="s">
        <v>584</v>
      </c>
      <c r="L6396" s="1" t="s">
        <v>9784</v>
      </c>
      <c r="M6396" s="1" t="s">
        <v>32754</v>
      </c>
    </row>
    <row r="6397">
      <c r="A6397" s="1" t="s">
        <v>32755</v>
      </c>
      <c r="B6397" s="1" t="s">
        <v>6</v>
      </c>
      <c r="C6397" s="1" t="s">
        <v>7093</v>
      </c>
      <c r="D6397" s="1"/>
      <c r="E6397" s="1" t="s">
        <v>32756</v>
      </c>
      <c r="F6397" s="1" t="s">
        <v>32757</v>
      </c>
      <c r="G6397" s="1" t="s">
        <v>8722</v>
      </c>
      <c r="H6397" s="1" t="s">
        <v>13609</v>
      </c>
      <c r="I6397" s="1">
        <v>2016.0</v>
      </c>
      <c r="J6397" s="1" t="s">
        <v>8493</v>
      </c>
      <c r="K6397" s="1" t="s">
        <v>620</v>
      </c>
      <c r="L6397" s="1" t="s">
        <v>8620</v>
      </c>
      <c r="M6397" s="1" t="s">
        <v>32758</v>
      </c>
    </row>
    <row r="6398">
      <c r="A6398" s="1" t="s">
        <v>32759</v>
      </c>
      <c r="B6398" s="1" t="s">
        <v>6</v>
      </c>
      <c r="C6398" s="1" t="s">
        <v>7094</v>
      </c>
      <c r="D6398" s="1"/>
      <c r="E6398" s="1" t="s">
        <v>23947</v>
      </c>
      <c r="F6398" s="1" t="s">
        <v>32760</v>
      </c>
      <c r="G6398" s="1" t="s">
        <v>32761</v>
      </c>
      <c r="H6398" s="1" t="s">
        <v>18150</v>
      </c>
      <c r="I6398" s="1">
        <v>2011.0</v>
      </c>
      <c r="J6398" s="1" t="s">
        <v>8507</v>
      </c>
      <c r="K6398" s="1" t="s">
        <v>978</v>
      </c>
      <c r="L6398" s="1" t="s">
        <v>8559</v>
      </c>
      <c r="M6398" s="1" t="s">
        <v>32762</v>
      </c>
    </row>
    <row r="6399">
      <c r="A6399" s="1" t="s">
        <v>32763</v>
      </c>
      <c r="B6399" s="1" t="s">
        <v>7</v>
      </c>
      <c r="C6399" s="1" t="s">
        <v>7095</v>
      </c>
      <c r="F6399" s="1" t="s">
        <v>32764</v>
      </c>
      <c r="H6399" s="1" t="s">
        <v>9185</v>
      </c>
      <c r="I6399" s="1">
        <v>2007.0</v>
      </c>
      <c r="J6399" s="1" t="s">
        <v>8493</v>
      </c>
      <c r="K6399" s="1" t="s">
        <v>536</v>
      </c>
      <c r="L6399" s="1" t="s">
        <v>8595</v>
      </c>
      <c r="M6399" s="1" t="s">
        <v>32765</v>
      </c>
    </row>
    <row r="6400">
      <c r="A6400" s="1" t="s">
        <v>32766</v>
      </c>
      <c r="B6400" s="1" t="s">
        <v>7</v>
      </c>
      <c r="C6400" s="1" t="s">
        <v>7096</v>
      </c>
      <c r="G6400" s="1" t="s">
        <v>8545</v>
      </c>
      <c r="H6400" s="1" t="s">
        <v>9891</v>
      </c>
      <c r="I6400" s="1">
        <v>2016.0</v>
      </c>
      <c r="J6400" s="1" t="s">
        <v>8680</v>
      </c>
      <c r="K6400" s="1" t="s">
        <v>536</v>
      </c>
      <c r="L6400" s="1" t="s">
        <v>10118</v>
      </c>
      <c r="M6400" s="1" t="s">
        <v>32767</v>
      </c>
    </row>
    <row r="6401">
      <c r="A6401" s="1" t="s">
        <v>32768</v>
      </c>
      <c r="B6401" s="1" t="s">
        <v>6</v>
      </c>
      <c r="C6401" s="1" t="s">
        <v>7097</v>
      </c>
      <c r="D6401" s="1"/>
      <c r="E6401" s="1" t="s">
        <v>32769</v>
      </c>
      <c r="F6401" s="1" t="s">
        <v>32770</v>
      </c>
      <c r="G6401" s="1" t="s">
        <v>17409</v>
      </c>
      <c r="H6401" s="1" t="s">
        <v>19691</v>
      </c>
      <c r="I6401" s="1">
        <v>2018.0</v>
      </c>
      <c r="J6401" s="1" t="s">
        <v>8493</v>
      </c>
      <c r="K6401" s="1" t="s">
        <v>538</v>
      </c>
      <c r="L6401" s="1" t="s">
        <v>10081</v>
      </c>
      <c r="M6401" s="1" t="s">
        <v>32771</v>
      </c>
    </row>
    <row r="6402">
      <c r="A6402" s="1" t="s">
        <v>32772</v>
      </c>
      <c r="B6402" s="1" t="s">
        <v>7</v>
      </c>
      <c r="C6402" s="1" t="s">
        <v>7098</v>
      </c>
      <c r="F6402" s="1" t="s">
        <v>32773</v>
      </c>
      <c r="G6402" s="1" t="s">
        <v>10354</v>
      </c>
      <c r="H6402" s="1" t="s">
        <v>11671</v>
      </c>
      <c r="I6402" s="1">
        <v>2018.0</v>
      </c>
      <c r="J6402" s="1" t="s">
        <v>8493</v>
      </c>
      <c r="K6402" s="1" t="s">
        <v>536</v>
      </c>
      <c r="L6402" s="1" t="s">
        <v>11156</v>
      </c>
      <c r="M6402" s="1" t="s">
        <v>32774</v>
      </c>
    </row>
    <row r="6403">
      <c r="A6403" s="1" t="s">
        <v>32775</v>
      </c>
      <c r="B6403" s="1" t="s">
        <v>6</v>
      </c>
      <c r="C6403" s="1" t="s">
        <v>7099</v>
      </c>
      <c r="D6403" s="1"/>
      <c r="E6403" s="1" t="s">
        <v>32776</v>
      </c>
      <c r="F6403" s="1" t="s">
        <v>32777</v>
      </c>
      <c r="G6403" s="1" t="s">
        <v>8513</v>
      </c>
      <c r="H6403" s="1" t="s">
        <v>12926</v>
      </c>
      <c r="I6403" s="1">
        <v>2017.0</v>
      </c>
      <c r="J6403" s="1" t="s">
        <v>8515</v>
      </c>
      <c r="K6403" s="1" t="s">
        <v>597</v>
      </c>
      <c r="L6403" s="1" t="s">
        <v>9139</v>
      </c>
      <c r="M6403" s="1" t="s">
        <v>32778</v>
      </c>
    </row>
    <row r="6404">
      <c r="A6404" s="1" t="s">
        <v>32779</v>
      </c>
      <c r="B6404" s="1" t="s">
        <v>7</v>
      </c>
      <c r="C6404" s="1" t="s">
        <v>7100</v>
      </c>
      <c r="F6404" s="1" t="s">
        <v>32780</v>
      </c>
      <c r="G6404" s="1" t="s">
        <v>8513</v>
      </c>
      <c r="H6404" s="1" t="s">
        <v>12044</v>
      </c>
      <c r="I6404" s="1">
        <v>2018.0</v>
      </c>
      <c r="J6404" s="1" t="s">
        <v>8547</v>
      </c>
      <c r="K6404" s="1" t="s">
        <v>536</v>
      </c>
      <c r="L6404" s="1" t="s">
        <v>12034</v>
      </c>
      <c r="M6404" s="1" t="s">
        <v>32781</v>
      </c>
    </row>
    <row r="6405">
      <c r="A6405" s="1" t="s">
        <v>32782</v>
      </c>
      <c r="B6405" s="1" t="s">
        <v>7</v>
      </c>
      <c r="C6405" s="1" t="s">
        <v>7101</v>
      </c>
      <c r="F6405" s="1" t="s">
        <v>32783</v>
      </c>
      <c r="G6405" s="1" t="s">
        <v>8655</v>
      </c>
      <c r="H6405" s="1" t="s">
        <v>9188</v>
      </c>
      <c r="I6405" s="1">
        <v>2020.0</v>
      </c>
      <c r="J6405" s="1" t="s">
        <v>8493</v>
      </c>
      <c r="K6405" s="1" t="s">
        <v>536</v>
      </c>
      <c r="L6405" s="1" t="s">
        <v>8565</v>
      </c>
      <c r="M6405" s="1" t="s">
        <v>32784</v>
      </c>
    </row>
    <row r="6406">
      <c r="A6406" s="1" t="s">
        <v>32785</v>
      </c>
      <c r="B6406" s="1" t="s">
        <v>6</v>
      </c>
      <c r="C6406" s="1" t="s">
        <v>7102</v>
      </c>
      <c r="D6406" s="1"/>
      <c r="E6406" s="1" t="s">
        <v>32786</v>
      </c>
      <c r="F6406" s="1" t="s">
        <v>32787</v>
      </c>
      <c r="G6406" s="1" t="s">
        <v>8513</v>
      </c>
      <c r="H6406" s="1" t="s">
        <v>18013</v>
      </c>
      <c r="I6406" s="1">
        <v>2016.0</v>
      </c>
      <c r="J6406" s="1" t="s">
        <v>8493</v>
      </c>
      <c r="K6406" s="1" t="s">
        <v>597</v>
      </c>
      <c r="L6406" s="1" t="s">
        <v>11691</v>
      </c>
      <c r="M6406" s="1" t="s">
        <v>32788</v>
      </c>
    </row>
    <row r="6407">
      <c r="A6407" s="1" t="s">
        <v>32789</v>
      </c>
      <c r="B6407" s="1" t="s">
        <v>7</v>
      </c>
      <c r="C6407" s="1" t="s">
        <v>7103</v>
      </c>
      <c r="F6407" s="1" t="s">
        <v>32790</v>
      </c>
      <c r="G6407" s="1" t="s">
        <v>8513</v>
      </c>
      <c r="H6407" s="1" t="s">
        <v>32791</v>
      </c>
      <c r="I6407" s="1">
        <v>2020.0</v>
      </c>
      <c r="J6407" s="1" t="s">
        <v>8547</v>
      </c>
      <c r="K6407" s="1" t="s">
        <v>526</v>
      </c>
      <c r="L6407" s="1" t="s">
        <v>8668</v>
      </c>
      <c r="M6407" s="1" t="s">
        <v>32792</v>
      </c>
    </row>
    <row r="6408">
      <c r="A6408" s="1" t="s">
        <v>32793</v>
      </c>
      <c r="B6408" s="1" t="s">
        <v>6</v>
      </c>
      <c r="C6408" s="1" t="s">
        <v>7104</v>
      </c>
      <c r="D6408" s="1"/>
      <c r="E6408" s="1" t="s">
        <v>25871</v>
      </c>
      <c r="F6408" s="1" t="s">
        <v>32794</v>
      </c>
      <c r="G6408" s="1" t="s">
        <v>8513</v>
      </c>
      <c r="H6408" s="1" t="s">
        <v>10069</v>
      </c>
      <c r="I6408" s="1">
        <v>2009.0</v>
      </c>
      <c r="J6408" s="1" t="s">
        <v>8507</v>
      </c>
      <c r="K6408" s="1" t="s">
        <v>550</v>
      </c>
      <c r="L6408" s="1" t="s">
        <v>8691</v>
      </c>
      <c r="M6408" s="1" t="s">
        <v>32795</v>
      </c>
    </row>
    <row r="6409">
      <c r="A6409" s="1" t="s">
        <v>32796</v>
      </c>
      <c r="B6409" s="1" t="s">
        <v>7</v>
      </c>
      <c r="C6409" s="1" t="s">
        <v>7105</v>
      </c>
      <c r="F6409" s="1" t="s">
        <v>32797</v>
      </c>
      <c r="G6409" s="1" t="s">
        <v>8513</v>
      </c>
      <c r="H6409" s="1" t="s">
        <v>9713</v>
      </c>
      <c r="I6409" s="1">
        <v>2020.0</v>
      </c>
      <c r="J6409" s="1" t="s">
        <v>8493</v>
      </c>
      <c r="K6409" s="1" t="s">
        <v>536</v>
      </c>
      <c r="L6409" s="1" t="s">
        <v>8650</v>
      </c>
      <c r="M6409" s="1" t="s">
        <v>32798</v>
      </c>
    </row>
    <row r="6410">
      <c r="A6410" s="1" t="s">
        <v>32799</v>
      </c>
      <c r="B6410" s="1" t="s">
        <v>6</v>
      </c>
      <c r="C6410" s="1" t="s">
        <v>7106</v>
      </c>
      <c r="D6410" s="1"/>
      <c r="E6410" s="1" t="s">
        <v>24113</v>
      </c>
      <c r="F6410" s="1" t="s">
        <v>32800</v>
      </c>
      <c r="G6410" s="1" t="s">
        <v>32801</v>
      </c>
      <c r="H6410" s="1" t="s">
        <v>20084</v>
      </c>
      <c r="I6410" s="1">
        <v>2014.0</v>
      </c>
      <c r="J6410" s="1" t="s">
        <v>8547</v>
      </c>
      <c r="K6410" s="1" t="s">
        <v>1210</v>
      </c>
      <c r="L6410" s="1" t="s">
        <v>10881</v>
      </c>
      <c r="M6410" s="1" t="s">
        <v>32802</v>
      </c>
    </row>
    <row r="6411">
      <c r="A6411" s="1" t="s">
        <v>32803</v>
      </c>
      <c r="B6411" s="1" t="s">
        <v>6</v>
      </c>
      <c r="C6411" s="1" t="s">
        <v>7107</v>
      </c>
      <c r="D6411" s="1"/>
      <c r="E6411" s="1" t="s">
        <v>24113</v>
      </c>
      <c r="F6411" s="1" t="s">
        <v>32804</v>
      </c>
      <c r="G6411" s="1" t="s">
        <v>32805</v>
      </c>
      <c r="H6411" s="1" t="s">
        <v>9981</v>
      </c>
      <c r="I6411" s="1">
        <v>2015.0</v>
      </c>
      <c r="J6411" s="1" t="s">
        <v>8547</v>
      </c>
      <c r="K6411" s="1" t="s">
        <v>7108</v>
      </c>
      <c r="L6411" s="1" t="s">
        <v>10881</v>
      </c>
      <c r="M6411" s="1" t="s">
        <v>32806</v>
      </c>
    </row>
    <row r="6412">
      <c r="A6412" s="1" t="s">
        <v>32807</v>
      </c>
      <c r="B6412" s="1" t="s">
        <v>6</v>
      </c>
      <c r="C6412" s="1" t="s">
        <v>7109</v>
      </c>
      <c r="D6412" s="1"/>
      <c r="E6412" s="1" t="s">
        <v>24113</v>
      </c>
      <c r="F6412" s="1" t="s">
        <v>32808</v>
      </c>
      <c r="H6412" s="1" t="s">
        <v>9981</v>
      </c>
      <c r="I6412" s="1">
        <v>2015.0</v>
      </c>
      <c r="J6412" s="1" t="s">
        <v>8547</v>
      </c>
      <c r="K6412" s="1" t="s">
        <v>534</v>
      </c>
      <c r="L6412" s="1" t="s">
        <v>10881</v>
      </c>
      <c r="M6412" s="1" t="s">
        <v>32809</v>
      </c>
    </row>
    <row r="6413">
      <c r="A6413" s="1" t="s">
        <v>32810</v>
      </c>
      <c r="B6413" s="1" t="s">
        <v>6</v>
      </c>
      <c r="C6413" s="1" t="s">
        <v>7110</v>
      </c>
      <c r="D6413" s="1"/>
      <c r="E6413" s="1" t="s">
        <v>24113</v>
      </c>
      <c r="F6413" s="1" t="s">
        <v>32811</v>
      </c>
      <c r="H6413" s="1" t="s">
        <v>9981</v>
      </c>
      <c r="I6413" s="1">
        <v>2014.0</v>
      </c>
      <c r="J6413" s="1" t="s">
        <v>8547</v>
      </c>
      <c r="K6413" s="1" t="s">
        <v>7111</v>
      </c>
      <c r="L6413" s="1" t="s">
        <v>10881</v>
      </c>
      <c r="M6413" s="1" t="s">
        <v>32812</v>
      </c>
    </row>
    <row r="6414">
      <c r="A6414" s="1" t="s">
        <v>32813</v>
      </c>
      <c r="B6414" s="1" t="s">
        <v>7</v>
      </c>
      <c r="C6414" s="1" t="s">
        <v>7112</v>
      </c>
      <c r="F6414" s="1" t="s">
        <v>32814</v>
      </c>
      <c r="G6414" s="1" t="s">
        <v>8588</v>
      </c>
      <c r="H6414" s="1" t="s">
        <v>15927</v>
      </c>
      <c r="I6414" s="1">
        <v>2016.0</v>
      </c>
      <c r="J6414" s="1" t="s">
        <v>8547</v>
      </c>
      <c r="K6414" s="1" t="s">
        <v>536</v>
      </c>
      <c r="L6414" s="1" t="s">
        <v>8595</v>
      </c>
      <c r="M6414" s="1" t="s">
        <v>32815</v>
      </c>
    </row>
    <row r="6415">
      <c r="A6415" s="1" t="s">
        <v>32816</v>
      </c>
      <c r="B6415" s="1" t="s">
        <v>6</v>
      </c>
      <c r="C6415" s="1" t="s">
        <v>7113</v>
      </c>
      <c r="D6415" s="1"/>
      <c r="E6415" s="1" t="s">
        <v>32817</v>
      </c>
      <c r="F6415" s="1" t="s">
        <v>32818</v>
      </c>
      <c r="G6415" s="1" t="s">
        <v>12908</v>
      </c>
      <c r="H6415" s="1" t="s">
        <v>17169</v>
      </c>
      <c r="I6415" s="1">
        <v>2013.0</v>
      </c>
      <c r="J6415" s="1" t="s">
        <v>8515</v>
      </c>
      <c r="K6415" s="1" t="s">
        <v>805</v>
      </c>
      <c r="L6415" s="1" t="s">
        <v>8626</v>
      </c>
      <c r="M6415" s="1" t="s">
        <v>32819</v>
      </c>
    </row>
    <row r="6416">
      <c r="A6416" s="1" t="s">
        <v>32820</v>
      </c>
      <c r="B6416" s="1" t="s">
        <v>6</v>
      </c>
      <c r="C6416" s="1" t="s">
        <v>7114</v>
      </c>
      <c r="F6416" s="1" t="s">
        <v>32821</v>
      </c>
      <c r="G6416" s="1" t="s">
        <v>8655</v>
      </c>
      <c r="H6416" s="1" t="s">
        <v>29244</v>
      </c>
      <c r="I6416" s="1">
        <v>2018.0</v>
      </c>
      <c r="J6416" s="1" t="s">
        <v>8493</v>
      </c>
      <c r="K6416" s="1" t="s">
        <v>890</v>
      </c>
      <c r="L6416" s="1" t="s">
        <v>8626</v>
      </c>
      <c r="M6416" s="1" t="s">
        <v>32822</v>
      </c>
    </row>
    <row r="6417">
      <c r="A6417" s="1" t="s">
        <v>32823</v>
      </c>
      <c r="B6417" s="1" t="s">
        <v>7</v>
      </c>
      <c r="C6417" s="1" t="s">
        <v>7115</v>
      </c>
      <c r="D6417" s="1"/>
      <c r="E6417" s="1" t="s">
        <v>32824</v>
      </c>
      <c r="F6417" s="1" t="s">
        <v>32825</v>
      </c>
      <c r="G6417" s="1" t="s">
        <v>8611</v>
      </c>
      <c r="H6417" s="1" t="s">
        <v>9604</v>
      </c>
      <c r="I6417" s="1">
        <v>2020.0</v>
      </c>
      <c r="J6417" s="1" t="s">
        <v>8547</v>
      </c>
      <c r="K6417" s="1" t="s">
        <v>1236</v>
      </c>
      <c r="L6417" s="1" t="s">
        <v>8957</v>
      </c>
      <c r="M6417" s="1" t="s">
        <v>32826</v>
      </c>
    </row>
    <row r="6418">
      <c r="A6418" s="1" t="s">
        <v>32827</v>
      </c>
      <c r="B6418" s="1" t="s">
        <v>7</v>
      </c>
      <c r="C6418" s="1" t="s">
        <v>7116</v>
      </c>
      <c r="F6418" s="1" t="s">
        <v>32828</v>
      </c>
      <c r="H6418" s="1" t="s">
        <v>12504</v>
      </c>
      <c r="I6418" s="1">
        <v>2020.0</v>
      </c>
      <c r="J6418" s="1" t="s">
        <v>8547</v>
      </c>
      <c r="K6418" s="1" t="s">
        <v>628</v>
      </c>
      <c r="L6418" s="1" t="s">
        <v>8957</v>
      </c>
      <c r="M6418" s="1" t="s">
        <v>32829</v>
      </c>
    </row>
    <row r="6419">
      <c r="A6419" s="1" t="s">
        <v>32830</v>
      </c>
      <c r="B6419" s="1" t="s">
        <v>7</v>
      </c>
      <c r="C6419" s="1" t="s">
        <v>7117</v>
      </c>
      <c r="F6419" s="1" t="s">
        <v>32831</v>
      </c>
      <c r="G6419" s="1" t="s">
        <v>8611</v>
      </c>
      <c r="H6419" s="1" t="s">
        <v>8961</v>
      </c>
      <c r="I6419" s="1">
        <v>2018.0</v>
      </c>
      <c r="J6419" s="1" t="s">
        <v>8613</v>
      </c>
      <c r="K6419" s="1" t="s">
        <v>526</v>
      </c>
      <c r="L6419" s="1" t="s">
        <v>8957</v>
      </c>
      <c r="M6419" s="1" t="s">
        <v>32832</v>
      </c>
    </row>
    <row r="6420">
      <c r="A6420" s="1" t="s">
        <v>32833</v>
      </c>
      <c r="B6420" s="1" t="s">
        <v>7</v>
      </c>
      <c r="C6420" s="1" t="s">
        <v>7118</v>
      </c>
      <c r="F6420" s="1" t="s">
        <v>32834</v>
      </c>
      <c r="H6420" s="1" t="s">
        <v>9793</v>
      </c>
      <c r="I6420" s="1">
        <v>2012.0</v>
      </c>
      <c r="J6420" s="1" t="s">
        <v>8613</v>
      </c>
      <c r="K6420" s="1" t="s">
        <v>536</v>
      </c>
      <c r="L6420" s="1" t="s">
        <v>8957</v>
      </c>
      <c r="M6420" s="1" t="s">
        <v>32835</v>
      </c>
    </row>
    <row r="6421">
      <c r="A6421" s="1" t="s">
        <v>32836</v>
      </c>
      <c r="B6421" s="1" t="s">
        <v>6</v>
      </c>
      <c r="C6421" s="1" t="s">
        <v>7119</v>
      </c>
      <c r="D6421" s="1"/>
      <c r="E6421" s="1" t="s">
        <v>30032</v>
      </c>
      <c r="F6421" s="1" t="s">
        <v>32837</v>
      </c>
      <c r="G6421" s="1" t="s">
        <v>8545</v>
      </c>
      <c r="H6421" s="1" t="s">
        <v>9017</v>
      </c>
      <c r="I6421" s="1">
        <v>1979.0</v>
      </c>
      <c r="J6421" s="1" t="s">
        <v>8547</v>
      </c>
      <c r="K6421" s="1" t="s">
        <v>1210</v>
      </c>
      <c r="L6421" s="1" t="s">
        <v>23201</v>
      </c>
      <c r="M6421" s="1" t="s">
        <v>32838</v>
      </c>
    </row>
    <row r="6422">
      <c r="A6422" s="1" t="s">
        <v>32839</v>
      </c>
      <c r="B6422" s="1" t="s">
        <v>6</v>
      </c>
      <c r="C6422" s="1" t="s">
        <v>7120</v>
      </c>
      <c r="D6422" s="1"/>
      <c r="E6422" s="1" t="s">
        <v>32840</v>
      </c>
      <c r="G6422" s="1" t="s">
        <v>8513</v>
      </c>
      <c r="H6422" s="1" t="s">
        <v>32841</v>
      </c>
      <c r="I6422" s="1">
        <v>2019.0</v>
      </c>
      <c r="J6422" s="1" t="s">
        <v>8493</v>
      </c>
      <c r="K6422" s="1" t="s">
        <v>640</v>
      </c>
      <c r="L6422" s="1" t="s">
        <v>8646</v>
      </c>
      <c r="M6422" s="1" t="s">
        <v>32842</v>
      </c>
    </row>
    <row r="6423">
      <c r="A6423" s="1" t="s">
        <v>32843</v>
      </c>
      <c r="B6423" s="1" t="s">
        <v>7</v>
      </c>
      <c r="C6423" s="1" t="s">
        <v>7121</v>
      </c>
      <c r="F6423" s="1" t="s">
        <v>32844</v>
      </c>
      <c r="G6423" s="1" t="s">
        <v>10354</v>
      </c>
      <c r="H6423" s="1" t="s">
        <v>8492</v>
      </c>
      <c r="I6423" s="1">
        <v>2020.0</v>
      </c>
      <c r="J6423" s="1" t="s">
        <v>8493</v>
      </c>
      <c r="K6423" s="1" t="s">
        <v>536</v>
      </c>
      <c r="L6423" s="1" t="s">
        <v>11156</v>
      </c>
      <c r="M6423" s="1" t="s">
        <v>32845</v>
      </c>
    </row>
    <row r="6424">
      <c r="A6424" s="1" t="s">
        <v>32846</v>
      </c>
      <c r="B6424" s="1" t="s">
        <v>6</v>
      </c>
      <c r="C6424" s="1" t="s">
        <v>7122</v>
      </c>
      <c r="D6424" s="1"/>
      <c r="E6424" s="1" t="s">
        <v>32847</v>
      </c>
      <c r="F6424" s="1" t="s">
        <v>32848</v>
      </c>
      <c r="G6424" s="1" t="s">
        <v>12908</v>
      </c>
      <c r="H6424" s="1" t="s">
        <v>16452</v>
      </c>
      <c r="I6424" s="1">
        <v>2011.0</v>
      </c>
      <c r="J6424" s="1" t="s">
        <v>8547</v>
      </c>
      <c r="K6424" s="1" t="s">
        <v>565</v>
      </c>
      <c r="L6424" s="1" t="s">
        <v>10323</v>
      </c>
      <c r="M6424" s="1" t="s">
        <v>32849</v>
      </c>
    </row>
    <row r="6425">
      <c r="A6425" s="1" t="s">
        <v>32850</v>
      </c>
      <c r="B6425" s="1" t="s">
        <v>6</v>
      </c>
      <c r="C6425" s="1" t="s">
        <v>7123</v>
      </c>
      <c r="D6425" s="1"/>
      <c r="E6425" s="1" t="s">
        <v>28852</v>
      </c>
      <c r="F6425" s="1" t="s">
        <v>32851</v>
      </c>
      <c r="G6425" s="1" t="s">
        <v>12072</v>
      </c>
      <c r="H6425" s="1" t="s">
        <v>8540</v>
      </c>
      <c r="I6425" s="1">
        <v>2005.0</v>
      </c>
      <c r="J6425" s="1" t="s">
        <v>8507</v>
      </c>
      <c r="K6425" s="1" t="s">
        <v>876</v>
      </c>
      <c r="L6425" s="1" t="s">
        <v>9174</v>
      </c>
      <c r="M6425" s="1" t="s">
        <v>32852</v>
      </c>
    </row>
    <row r="6426">
      <c r="A6426" s="1" t="s">
        <v>32853</v>
      </c>
      <c r="B6426" s="1" t="s">
        <v>7</v>
      </c>
      <c r="C6426" s="1" t="s">
        <v>7124</v>
      </c>
      <c r="F6426" s="1" t="s">
        <v>32854</v>
      </c>
      <c r="G6426" s="1" t="s">
        <v>8611</v>
      </c>
      <c r="H6426" s="1" t="s">
        <v>13413</v>
      </c>
      <c r="I6426" s="1">
        <v>2013.0</v>
      </c>
      <c r="J6426" s="1" t="s">
        <v>8645</v>
      </c>
      <c r="K6426" s="1" t="s">
        <v>536</v>
      </c>
      <c r="L6426" s="1" t="s">
        <v>13443</v>
      </c>
      <c r="M6426" s="1" t="s">
        <v>32855</v>
      </c>
    </row>
    <row r="6427">
      <c r="A6427" s="1" t="s">
        <v>32856</v>
      </c>
      <c r="B6427" s="1" t="s">
        <v>6</v>
      </c>
      <c r="C6427" s="1" t="s">
        <v>7125</v>
      </c>
      <c r="D6427" s="1"/>
      <c r="E6427" s="1" t="s">
        <v>32857</v>
      </c>
      <c r="F6427" s="1" t="s">
        <v>32858</v>
      </c>
      <c r="G6427" s="1" t="s">
        <v>8513</v>
      </c>
      <c r="H6427" s="1" t="s">
        <v>14506</v>
      </c>
      <c r="I6427" s="1">
        <v>2011.0</v>
      </c>
      <c r="J6427" s="1" t="s">
        <v>8515</v>
      </c>
      <c r="K6427" s="1" t="s">
        <v>540</v>
      </c>
      <c r="L6427" s="1" t="s">
        <v>9054</v>
      </c>
      <c r="M6427" s="1" t="s">
        <v>32859</v>
      </c>
    </row>
    <row r="6428">
      <c r="A6428" s="1" t="s">
        <v>32860</v>
      </c>
      <c r="B6428" s="1" t="s">
        <v>6</v>
      </c>
      <c r="C6428" s="1" t="s">
        <v>7126</v>
      </c>
      <c r="D6428" s="1"/>
      <c r="E6428" s="1" t="s">
        <v>19530</v>
      </c>
      <c r="F6428" s="1" t="s">
        <v>32861</v>
      </c>
      <c r="G6428" s="1" t="s">
        <v>24924</v>
      </c>
      <c r="H6428" s="1" t="s">
        <v>20878</v>
      </c>
      <c r="I6428" s="1">
        <v>2013.0</v>
      </c>
      <c r="J6428" s="1" t="s">
        <v>8507</v>
      </c>
      <c r="K6428" s="1" t="s">
        <v>620</v>
      </c>
      <c r="L6428" s="1" t="s">
        <v>8913</v>
      </c>
      <c r="M6428" s="1" t="s">
        <v>32862</v>
      </c>
    </row>
    <row r="6429">
      <c r="A6429" s="1" t="s">
        <v>32863</v>
      </c>
      <c r="B6429" s="1" t="s">
        <v>6</v>
      </c>
      <c r="C6429" s="1" t="s">
        <v>7127</v>
      </c>
      <c r="D6429" s="1"/>
      <c r="E6429" s="1" t="s">
        <v>32864</v>
      </c>
      <c r="F6429" s="1" t="s">
        <v>32865</v>
      </c>
      <c r="G6429" s="1" t="s">
        <v>9530</v>
      </c>
      <c r="H6429" s="1" t="s">
        <v>9298</v>
      </c>
      <c r="I6429" s="1">
        <v>2016.0</v>
      </c>
      <c r="J6429" s="1" t="s">
        <v>8680</v>
      </c>
      <c r="K6429" s="1" t="s">
        <v>694</v>
      </c>
      <c r="L6429" s="1" t="s">
        <v>9104</v>
      </c>
      <c r="M6429" s="1" t="s">
        <v>32866</v>
      </c>
    </row>
    <row r="6430">
      <c r="A6430" s="1" t="s">
        <v>32867</v>
      </c>
      <c r="B6430" s="1" t="s">
        <v>6</v>
      </c>
      <c r="C6430" s="1" t="s">
        <v>7128</v>
      </c>
      <c r="D6430" s="1"/>
      <c r="E6430" s="1" t="s">
        <v>16212</v>
      </c>
      <c r="F6430" s="1" t="s">
        <v>32868</v>
      </c>
      <c r="G6430" s="1" t="s">
        <v>22722</v>
      </c>
      <c r="H6430" s="1" t="s">
        <v>9229</v>
      </c>
      <c r="I6430" s="1">
        <v>2018.0</v>
      </c>
      <c r="J6430" s="1" t="s">
        <v>8613</v>
      </c>
      <c r="K6430" s="1" t="s">
        <v>559</v>
      </c>
      <c r="L6430" s="1" t="s">
        <v>8759</v>
      </c>
      <c r="M6430" s="1" t="s">
        <v>32869</v>
      </c>
    </row>
    <row r="6431">
      <c r="A6431" s="1" t="s">
        <v>32870</v>
      </c>
      <c r="B6431" s="1" t="s">
        <v>7</v>
      </c>
      <c r="C6431" s="1" t="s">
        <v>7129</v>
      </c>
      <c r="F6431" s="1" t="s">
        <v>32871</v>
      </c>
      <c r="G6431" s="1" t="s">
        <v>8655</v>
      </c>
      <c r="H6431" s="1" t="s">
        <v>9012</v>
      </c>
      <c r="I6431" s="1">
        <v>2018.0</v>
      </c>
      <c r="J6431" s="1" t="s">
        <v>8547</v>
      </c>
      <c r="K6431" s="1" t="s">
        <v>536</v>
      </c>
      <c r="L6431" s="1" t="s">
        <v>11054</v>
      </c>
      <c r="M6431" s="1" t="s">
        <v>32872</v>
      </c>
    </row>
    <row r="6432">
      <c r="A6432" s="1" t="s">
        <v>32873</v>
      </c>
      <c r="B6432" s="1" t="s">
        <v>7</v>
      </c>
      <c r="C6432" s="1" t="s">
        <v>7130</v>
      </c>
      <c r="F6432" s="1" t="s">
        <v>32874</v>
      </c>
      <c r="G6432" s="1" t="s">
        <v>8513</v>
      </c>
      <c r="H6432" s="1" t="s">
        <v>14923</v>
      </c>
      <c r="I6432" s="1">
        <v>2013.0</v>
      </c>
      <c r="J6432" s="1" t="s">
        <v>8493</v>
      </c>
      <c r="K6432" s="1" t="s">
        <v>536</v>
      </c>
      <c r="L6432" s="1" t="s">
        <v>8668</v>
      </c>
      <c r="M6432" s="1" t="s">
        <v>32875</v>
      </c>
    </row>
    <row r="6433">
      <c r="A6433" s="1" t="s">
        <v>32876</v>
      </c>
      <c r="B6433" s="1" t="s">
        <v>6</v>
      </c>
      <c r="C6433" s="1" t="s">
        <v>7131</v>
      </c>
      <c r="D6433" s="1"/>
      <c r="E6433" s="1" t="s">
        <v>32877</v>
      </c>
      <c r="F6433" s="1" t="s">
        <v>32878</v>
      </c>
      <c r="G6433" s="1" t="s">
        <v>8513</v>
      </c>
      <c r="H6433" s="1" t="s">
        <v>10501</v>
      </c>
      <c r="I6433" s="1">
        <v>2020.0</v>
      </c>
      <c r="J6433" s="1" t="s">
        <v>8515</v>
      </c>
      <c r="K6433" s="1" t="s">
        <v>587</v>
      </c>
      <c r="L6433" s="1" t="s">
        <v>10915</v>
      </c>
      <c r="M6433" s="1" t="s">
        <v>32879</v>
      </c>
    </row>
    <row r="6434">
      <c r="A6434" s="1" t="s">
        <v>32880</v>
      </c>
      <c r="B6434" s="1" t="s">
        <v>6</v>
      </c>
      <c r="C6434" s="1" t="s">
        <v>7132</v>
      </c>
      <c r="D6434" s="1"/>
      <c r="E6434" s="1" t="s">
        <v>32881</v>
      </c>
      <c r="F6434" s="1" t="s">
        <v>32882</v>
      </c>
      <c r="G6434" s="1" t="s">
        <v>32883</v>
      </c>
      <c r="H6434" s="1" t="s">
        <v>9012</v>
      </c>
      <c r="I6434" s="1">
        <v>2018.0</v>
      </c>
      <c r="J6434" s="1" t="s">
        <v>8507</v>
      </c>
      <c r="K6434" s="1" t="s">
        <v>552</v>
      </c>
      <c r="L6434" s="1" t="s">
        <v>9054</v>
      </c>
      <c r="M6434" s="1" t="s">
        <v>32884</v>
      </c>
    </row>
    <row r="6435">
      <c r="A6435" s="1" t="s">
        <v>32885</v>
      </c>
      <c r="B6435" s="1" t="s">
        <v>6</v>
      </c>
      <c r="C6435" s="1" t="s">
        <v>7133</v>
      </c>
      <c r="D6435" s="1"/>
      <c r="E6435" s="1" t="s">
        <v>20162</v>
      </c>
      <c r="F6435" s="1" t="s">
        <v>32886</v>
      </c>
      <c r="G6435" s="1" t="s">
        <v>8513</v>
      </c>
      <c r="H6435" s="1" t="s">
        <v>9498</v>
      </c>
      <c r="I6435" s="1">
        <v>2019.0</v>
      </c>
      <c r="J6435" s="1" t="s">
        <v>8493</v>
      </c>
      <c r="K6435" s="1" t="s">
        <v>645</v>
      </c>
      <c r="L6435" s="1" t="s">
        <v>8783</v>
      </c>
      <c r="M6435" s="1" t="s">
        <v>32887</v>
      </c>
    </row>
    <row r="6436">
      <c r="A6436" s="1" t="s">
        <v>32888</v>
      </c>
      <c r="B6436" s="1" t="s">
        <v>6</v>
      </c>
      <c r="C6436" s="1" t="s">
        <v>7134</v>
      </c>
      <c r="D6436" s="1"/>
      <c r="E6436" s="1" t="s">
        <v>16075</v>
      </c>
      <c r="F6436" s="1" t="s">
        <v>32889</v>
      </c>
      <c r="G6436" s="1" t="s">
        <v>8513</v>
      </c>
      <c r="H6436" s="1" t="s">
        <v>24344</v>
      </c>
      <c r="I6436" s="1">
        <v>2015.0</v>
      </c>
      <c r="J6436" s="1" t="s">
        <v>8507</v>
      </c>
      <c r="K6436" s="1" t="s">
        <v>768</v>
      </c>
      <c r="L6436" s="1" t="s">
        <v>18753</v>
      </c>
      <c r="M6436" s="1" t="s">
        <v>32890</v>
      </c>
    </row>
    <row r="6437">
      <c r="A6437" s="1" t="s">
        <v>32891</v>
      </c>
      <c r="B6437" s="1" t="s">
        <v>7</v>
      </c>
      <c r="C6437" s="1" t="s">
        <v>7135</v>
      </c>
      <c r="D6437" s="1"/>
      <c r="E6437" s="1" t="s">
        <v>16075</v>
      </c>
      <c r="F6437" s="1" t="s">
        <v>32892</v>
      </c>
      <c r="H6437" s="1" t="s">
        <v>9561</v>
      </c>
      <c r="I6437" s="1">
        <v>2015.0</v>
      </c>
      <c r="J6437" s="1" t="s">
        <v>8507</v>
      </c>
      <c r="K6437" s="1" t="s">
        <v>536</v>
      </c>
      <c r="L6437" s="1" t="s">
        <v>9199</v>
      </c>
      <c r="M6437" s="1" t="s">
        <v>32893</v>
      </c>
    </row>
    <row r="6438">
      <c r="A6438" s="1" t="s">
        <v>32894</v>
      </c>
      <c r="B6438" s="1" t="s">
        <v>6</v>
      </c>
      <c r="C6438" s="1" t="s">
        <v>7136</v>
      </c>
      <c r="D6438" s="1"/>
      <c r="E6438" s="1" t="s">
        <v>32895</v>
      </c>
      <c r="F6438" s="1" t="s">
        <v>32896</v>
      </c>
      <c r="G6438" s="1" t="s">
        <v>9065</v>
      </c>
      <c r="H6438" s="1" t="s">
        <v>20949</v>
      </c>
      <c r="I6438" s="1">
        <v>2020.0</v>
      </c>
      <c r="J6438" s="1" t="s">
        <v>8493</v>
      </c>
      <c r="K6438" s="1" t="s">
        <v>890</v>
      </c>
      <c r="L6438" s="1" t="s">
        <v>8590</v>
      </c>
      <c r="M6438" s="1" t="s">
        <v>32897</v>
      </c>
    </row>
    <row r="6439">
      <c r="A6439" s="1" t="s">
        <v>32898</v>
      </c>
      <c r="B6439" s="1" t="s">
        <v>6</v>
      </c>
      <c r="C6439" s="1" t="s">
        <v>7137</v>
      </c>
      <c r="D6439" s="1"/>
      <c r="E6439" s="1" t="s">
        <v>32899</v>
      </c>
      <c r="F6439" s="1" t="s">
        <v>32900</v>
      </c>
      <c r="G6439" s="1" t="s">
        <v>8513</v>
      </c>
      <c r="H6439" s="1" t="s">
        <v>15500</v>
      </c>
      <c r="I6439" s="1">
        <v>2017.0</v>
      </c>
      <c r="J6439" s="1" t="s">
        <v>8507</v>
      </c>
      <c r="K6439" s="1" t="s">
        <v>645</v>
      </c>
      <c r="L6439" s="1" t="s">
        <v>9836</v>
      </c>
      <c r="M6439" s="1" t="s">
        <v>32901</v>
      </c>
    </row>
    <row r="6440">
      <c r="A6440" s="1" t="s">
        <v>32902</v>
      </c>
      <c r="B6440" s="1" t="s">
        <v>7</v>
      </c>
      <c r="C6440" s="1" t="s">
        <v>7138</v>
      </c>
      <c r="F6440" s="1" t="s">
        <v>32903</v>
      </c>
      <c r="G6440" s="1" t="s">
        <v>8513</v>
      </c>
      <c r="H6440" s="1" t="s">
        <v>8892</v>
      </c>
      <c r="I6440" s="1">
        <v>2013.0</v>
      </c>
      <c r="J6440" s="1" t="s">
        <v>8680</v>
      </c>
      <c r="K6440" s="1" t="s">
        <v>571</v>
      </c>
      <c r="L6440" s="1" t="s">
        <v>32904</v>
      </c>
      <c r="M6440" s="1" t="s">
        <v>32905</v>
      </c>
    </row>
    <row r="6441">
      <c r="A6441" s="1" t="s">
        <v>32906</v>
      </c>
      <c r="B6441" s="1" t="s">
        <v>7</v>
      </c>
      <c r="C6441" s="1" t="s">
        <v>7139</v>
      </c>
      <c r="F6441" s="1" t="s">
        <v>32907</v>
      </c>
      <c r="G6441" s="1" t="s">
        <v>8513</v>
      </c>
      <c r="H6441" s="1" t="s">
        <v>15583</v>
      </c>
      <c r="I6441" s="1">
        <v>2020.0</v>
      </c>
      <c r="J6441" s="1" t="s">
        <v>8493</v>
      </c>
      <c r="K6441" s="1" t="s">
        <v>536</v>
      </c>
      <c r="L6441" s="1" t="s">
        <v>23296</v>
      </c>
      <c r="M6441" s="1" t="s">
        <v>32908</v>
      </c>
    </row>
    <row r="6442">
      <c r="A6442" s="1" t="s">
        <v>32909</v>
      </c>
      <c r="B6442" s="1" t="s">
        <v>7</v>
      </c>
      <c r="C6442" s="1" t="s">
        <v>7140</v>
      </c>
      <c r="F6442" s="1" t="s">
        <v>32910</v>
      </c>
      <c r="G6442" s="1" t="s">
        <v>8513</v>
      </c>
      <c r="H6442" s="1" t="s">
        <v>11179</v>
      </c>
      <c r="I6442" s="1">
        <v>2018.0</v>
      </c>
      <c r="J6442" s="1" t="s">
        <v>8493</v>
      </c>
      <c r="K6442" s="1" t="s">
        <v>536</v>
      </c>
      <c r="L6442" s="1" t="s">
        <v>23296</v>
      </c>
      <c r="M6442" s="1" t="s">
        <v>32911</v>
      </c>
    </row>
    <row r="6443">
      <c r="A6443" s="1" t="s">
        <v>32912</v>
      </c>
      <c r="B6443" s="1" t="s">
        <v>6</v>
      </c>
      <c r="C6443" s="1" t="s">
        <v>7141</v>
      </c>
      <c r="D6443" s="1"/>
      <c r="E6443" s="1" t="s">
        <v>32913</v>
      </c>
      <c r="F6443" s="1" t="s">
        <v>32914</v>
      </c>
      <c r="G6443" s="1" t="s">
        <v>8513</v>
      </c>
      <c r="H6443" s="1" t="s">
        <v>14884</v>
      </c>
      <c r="I6443" s="1">
        <v>2008.0</v>
      </c>
      <c r="J6443" s="1" t="s">
        <v>8515</v>
      </c>
      <c r="K6443" s="1" t="s">
        <v>750</v>
      </c>
      <c r="L6443" s="1" t="s">
        <v>8858</v>
      </c>
      <c r="M6443" s="1" t="s">
        <v>32915</v>
      </c>
    </row>
    <row r="6444">
      <c r="A6444" s="1" t="s">
        <v>32916</v>
      </c>
      <c r="B6444" s="1" t="s">
        <v>6</v>
      </c>
      <c r="C6444" s="1" t="s">
        <v>7142</v>
      </c>
      <c r="D6444" s="1"/>
      <c r="E6444" s="1" t="s">
        <v>32917</v>
      </c>
      <c r="F6444" s="1" t="s">
        <v>32918</v>
      </c>
      <c r="G6444" s="1" t="s">
        <v>32919</v>
      </c>
      <c r="H6444" s="1" t="s">
        <v>8535</v>
      </c>
      <c r="I6444" s="1">
        <v>2017.0</v>
      </c>
      <c r="J6444" s="1" t="s">
        <v>8547</v>
      </c>
      <c r="K6444" s="1" t="s">
        <v>805</v>
      </c>
      <c r="L6444" s="1" t="s">
        <v>18075</v>
      </c>
      <c r="M6444" s="1" t="s">
        <v>32920</v>
      </c>
    </row>
    <row r="6445">
      <c r="A6445" s="1" t="s">
        <v>32921</v>
      </c>
      <c r="B6445" s="1" t="s">
        <v>7</v>
      </c>
      <c r="C6445" s="1" t="s">
        <v>7143</v>
      </c>
      <c r="F6445" s="1" t="s">
        <v>32922</v>
      </c>
      <c r="H6445" s="1" t="s">
        <v>32923</v>
      </c>
      <c r="I6445" s="1">
        <v>2020.0</v>
      </c>
      <c r="J6445" s="1" t="s">
        <v>8680</v>
      </c>
      <c r="K6445" s="1" t="s">
        <v>536</v>
      </c>
      <c r="L6445" s="1" t="s">
        <v>10303</v>
      </c>
      <c r="M6445" s="1" t="s">
        <v>32924</v>
      </c>
    </row>
    <row r="6446">
      <c r="A6446" s="1" t="s">
        <v>32925</v>
      </c>
      <c r="B6446" s="1" t="s">
        <v>6</v>
      </c>
      <c r="C6446" s="1" t="s">
        <v>7144</v>
      </c>
      <c r="D6446" s="1"/>
      <c r="E6446" s="1" t="s">
        <v>32926</v>
      </c>
      <c r="F6446" s="1" t="s">
        <v>32927</v>
      </c>
      <c r="G6446" s="1" t="s">
        <v>8678</v>
      </c>
      <c r="H6446" s="1" t="s">
        <v>31272</v>
      </c>
      <c r="I6446" s="1">
        <v>2020.0</v>
      </c>
      <c r="J6446" s="1" t="s">
        <v>8547</v>
      </c>
      <c r="K6446" s="1" t="s">
        <v>620</v>
      </c>
      <c r="L6446" s="1" t="s">
        <v>8709</v>
      </c>
      <c r="M6446" s="1" t="s">
        <v>32928</v>
      </c>
    </row>
    <row r="6447">
      <c r="A6447" s="1" t="s">
        <v>32929</v>
      </c>
      <c r="B6447" s="1" t="s">
        <v>6</v>
      </c>
      <c r="C6447" s="1" t="s">
        <v>7145</v>
      </c>
      <c r="D6447" s="1"/>
      <c r="E6447" s="1" t="s">
        <v>32930</v>
      </c>
      <c r="F6447" s="1" t="s">
        <v>32931</v>
      </c>
      <c r="G6447" s="1" t="s">
        <v>8513</v>
      </c>
      <c r="H6447" s="1" t="s">
        <v>10501</v>
      </c>
      <c r="I6447" s="1">
        <v>2007.0</v>
      </c>
      <c r="J6447" s="1" t="s">
        <v>8507</v>
      </c>
      <c r="K6447" s="1" t="s">
        <v>685</v>
      </c>
      <c r="L6447" s="1" t="s">
        <v>8697</v>
      </c>
      <c r="M6447" s="1" t="s">
        <v>32932</v>
      </c>
    </row>
    <row r="6448">
      <c r="A6448" s="1" t="s">
        <v>32933</v>
      </c>
      <c r="B6448" s="1" t="s">
        <v>6</v>
      </c>
      <c r="C6448" s="1" t="s">
        <v>7146</v>
      </c>
      <c r="D6448" s="1"/>
      <c r="E6448" s="1" t="s">
        <v>32934</v>
      </c>
      <c r="G6448" s="1" t="s">
        <v>8672</v>
      </c>
      <c r="H6448" s="1" t="s">
        <v>9963</v>
      </c>
      <c r="I6448" s="1">
        <v>2018.0</v>
      </c>
      <c r="J6448" s="1" t="s">
        <v>8493</v>
      </c>
      <c r="K6448" s="1" t="s">
        <v>1134</v>
      </c>
      <c r="L6448" s="1" t="s">
        <v>8646</v>
      </c>
      <c r="M6448" s="1" t="s">
        <v>32935</v>
      </c>
    </row>
    <row r="6449">
      <c r="A6449" s="1" t="s">
        <v>32936</v>
      </c>
      <c r="B6449" s="1" t="s">
        <v>6</v>
      </c>
      <c r="C6449" s="1" t="s">
        <v>511</v>
      </c>
      <c r="D6449" s="1"/>
      <c r="E6449" s="1" t="s">
        <v>11478</v>
      </c>
      <c r="F6449" s="1" t="s">
        <v>32937</v>
      </c>
      <c r="G6449" s="1" t="s">
        <v>8513</v>
      </c>
      <c r="H6449" s="1" t="s">
        <v>8535</v>
      </c>
      <c r="I6449" s="1">
        <v>2011.0</v>
      </c>
      <c r="J6449" s="1" t="s">
        <v>8515</v>
      </c>
      <c r="K6449" s="1" t="s">
        <v>1021</v>
      </c>
      <c r="L6449" s="1" t="s">
        <v>8522</v>
      </c>
      <c r="M6449" s="1" t="s">
        <v>32938</v>
      </c>
    </row>
    <row r="6450">
      <c r="A6450" s="1" t="s">
        <v>32939</v>
      </c>
      <c r="B6450" s="1" t="s">
        <v>6</v>
      </c>
      <c r="C6450" s="1" t="s">
        <v>7147</v>
      </c>
      <c r="D6450" s="1"/>
      <c r="E6450" s="1" t="s">
        <v>32940</v>
      </c>
      <c r="F6450" s="1" t="s">
        <v>32941</v>
      </c>
      <c r="G6450" s="1" t="s">
        <v>8672</v>
      </c>
      <c r="H6450" s="1" t="s">
        <v>29000</v>
      </c>
      <c r="I6450" s="1">
        <v>2017.0</v>
      </c>
      <c r="J6450" s="1" t="s">
        <v>8493</v>
      </c>
      <c r="K6450" s="1" t="s">
        <v>894</v>
      </c>
      <c r="L6450" s="1" t="s">
        <v>9836</v>
      </c>
      <c r="M6450" s="1" t="s">
        <v>32942</v>
      </c>
    </row>
    <row r="6451">
      <c r="A6451" s="1" t="s">
        <v>32943</v>
      </c>
      <c r="B6451" s="1" t="s">
        <v>6</v>
      </c>
      <c r="C6451" s="1" t="s">
        <v>7148</v>
      </c>
      <c r="D6451" s="1"/>
      <c r="E6451" s="1" t="s">
        <v>32944</v>
      </c>
      <c r="F6451" s="1" t="s">
        <v>32945</v>
      </c>
      <c r="G6451" s="1" t="s">
        <v>8722</v>
      </c>
      <c r="H6451" s="1" t="s">
        <v>9224</v>
      </c>
      <c r="I6451" s="1">
        <v>2015.0</v>
      </c>
      <c r="J6451" s="1" t="s">
        <v>8493</v>
      </c>
      <c r="K6451" s="1" t="s">
        <v>576</v>
      </c>
      <c r="L6451" s="1" t="s">
        <v>8501</v>
      </c>
      <c r="M6451" s="1" t="s">
        <v>32946</v>
      </c>
    </row>
    <row r="6452">
      <c r="A6452" s="1" t="s">
        <v>32947</v>
      </c>
      <c r="B6452" s="1" t="s">
        <v>6</v>
      </c>
      <c r="C6452" s="1" t="s">
        <v>7149</v>
      </c>
      <c r="D6452" s="1"/>
      <c r="E6452" s="1" t="s">
        <v>32948</v>
      </c>
      <c r="F6452" s="1" t="s">
        <v>32949</v>
      </c>
      <c r="G6452" s="1" t="s">
        <v>8513</v>
      </c>
      <c r="H6452" s="1" t="s">
        <v>32950</v>
      </c>
      <c r="I6452" s="1">
        <v>2017.0</v>
      </c>
      <c r="J6452" s="1" t="s">
        <v>8493</v>
      </c>
      <c r="K6452" s="1" t="s">
        <v>700</v>
      </c>
      <c r="L6452" s="1" t="s">
        <v>8948</v>
      </c>
      <c r="M6452" s="1" t="s">
        <v>32951</v>
      </c>
    </row>
    <row r="6453">
      <c r="A6453" s="1" t="s">
        <v>32952</v>
      </c>
      <c r="B6453" s="1" t="s">
        <v>6</v>
      </c>
      <c r="C6453" s="1" t="s">
        <v>7150</v>
      </c>
      <c r="D6453" s="1"/>
      <c r="E6453" s="1" t="s">
        <v>29305</v>
      </c>
      <c r="F6453" s="1" t="s">
        <v>32953</v>
      </c>
      <c r="G6453" s="1" t="s">
        <v>8513</v>
      </c>
      <c r="H6453" s="1" t="s">
        <v>8606</v>
      </c>
      <c r="I6453" s="1">
        <v>2019.0</v>
      </c>
      <c r="J6453" s="1" t="s">
        <v>8507</v>
      </c>
      <c r="K6453" s="1" t="s">
        <v>1410</v>
      </c>
      <c r="L6453" s="1" t="s">
        <v>8522</v>
      </c>
      <c r="M6453" s="1" t="s">
        <v>32954</v>
      </c>
    </row>
    <row r="6454">
      <c r="A6454" s="1" t="s">
        <v>32955</v>
      </c>
      <c r="B6454" s="1" t="s">
        <v>6</v>
      </c>
      <c r="C6454" s="1" t="s">
        <v>7151</v>
      </c>
      <c r="D6454" s="1"/>
      <c r="E6454" s="1" t="s">
        <v>32956</v>
      </c>
      <c r="F6454" s="1" t="s">
        <v>32957</v>
      </c>
      <c r="G6454" s="1" t="s">
        <v>8513</v>
      </c>
      <c r="H6454" s="1" t="s">
        <v>32958</v>
      </c>
      <c r="I6454" s="1">
        <v>2012.0</v>
      </c>
      <c r="J6454" s="1" t="s">
        <v>8547</v>
      </c>
      <c r="K6454" s="1" t="s">
        <v>750</v>
      </c>
      <c r="L6454" s="1" t="s">
        <v>11828</v>
      </c>
      <c r="M6454" s="1" t="s">
        <v>32959</v>
      </c>
    </row>
    <row r="6455">
      <c r="A6455" s="1" t="s">
        <v>32960</v>
      </c>
      <c r="B6455" s="1" t="s">
        <v>7</v>
      </c>
      <c r="C6455" s="1" t="s">
        <v>7152</v>
      </c>
      <c r="D6455" s="1"/>
      <c r="E6455" s="1" t="s">
        <v>32961</v>
      </c>
      <c r="F6455" s="1" t="s">
        <v>32962</v>
      </c>
      <c r="G6455" s="1" t="s">
        <v>8722</v>
      </c>
      <c r="H6455" s="1" t="s">
        <v>12440</v>
      </c>
      <c r="I6455" s="1">
        <v>2019.0</v>
      </c>
      <c r="J6455" s="1" t="s">
        <v>8493</v>
      </c>
      <c r="K6455" s="1" t="s">
        <v>536</v>
      </c>
      <c r="L6455" s="1" t="s">
        <v>9299</v>
      </c>
      <c r="M6455" s="1" t="s">
        <v>32963</v>
      </c>
    </row>
    <row r="6456">
      <c r="A6456" s="1" t="s">
        <v>32964</v>
      </c>
      <c r="B6456" s="1" t="s">
        <v>6</v>
      </c>
      <c r="C6456" s="1" t="s">
        <v>7153</v>
      </c>
      <c r="D6456" s="1"/>
      <c r="E6456" s="1" t="s">
        <v>32965</v>
      </c>
      <c r="F6456" s="1" t="s">
        <v>32966</v>
      </c>
      <c r="G6456" s="1" t="s">
        <v>8513</v>
      </c>
      <c r="H6456" s="1" t="s">
        <v>10901</v>
      </c>
      <c r="I6456" s="1">
        <v>2018.0</v>
      </c>
      <c r="J6456" s="1" t="s">
        <v>8680</v>
      </c>
      <c r="K6456" s="1" t="s">
        <v>538</v>
      </c>
      <c r="L6456" s="1" t="s">
        <v>8759</v>
      </c>
      <c r="M6456" s="1" t="s">
        <v>32967</v>
      </c>
    </row>
    <row r="6457">
      <c r="A6457" s="1" t="s">
        <v>32968</v>
      </c>
      <c r="B6457" s="1" t="s">
        <v>7</v>
      </c>
      <c r="C6457" s="1" t="s">
        <v>7154</v>
      </c>
      <c r="G6457" s="1" t="s">
        <v>8513</v>
      </c>
      <c r="H6457" s="1" t="s">
        <v>9012</v>
      </c>
      <c r="I6457" s="1">
        <v>2020.0</v>
      </c>
      <c r="J6457" s="1" t="s">
        <v>8613</v>
      </c>
      <c r="K6457" s="1" t="s">
        <v>536</v>
      </c>
      <c r="L6457" s="1" t="s">
        <v>9208</v>
      </c>
      <c r="M6457" s="1" t="s">
        <v>32969</v>
      </c>
    </row>
    <row r="6458">
      <c r="A6458" s="1" t="s">
        <v>32970</v>
      </c>
      <c r="B6458" s="1" t="s">
        <v>7</v>
      </c>
      <c r="C6458" s="1" t="s">
        <v>7155</v>
      </c>
      <c r="F6458" s="1" t="s">
        <v>32971</v>
      </c>
      <c r="G6458" s="1" t="s">
        <v>8672</v>
      </c>
      <c r="H6458" s="1" t="s">
        <v>8897</v>
      </c>
      <c r="I6458" s="1">
        <v>2020.0</v>
      </c>
      <c r="J6458" s="1" t="s">
        <v>9076</v>
      </c>
      <c r="K6458" s="1" t="s">
        <v>571</v>
      </c>
      <c r="L6458" s="1" t="s">
        <v>13901</v>
      </c>
      <c r="M6458" s="1" t="s">
        <v>32972</v>
      </c>
    </row>
    <row r="6459">
      <c r="A6459" s="1" t="s">
        <v>32973</v>
      </c>
      <c r="B6459" s="1" t="s">
        <v>6</v>
      </c>
      <c r="C6459" s="1" t="s">
        <v>7156</v>
      </c>
      <c r="D6459" s="1"/>
      <c r="E6459" s="1" t="s">
        <v>11171</v>
      </c>
      <c r="F6459" s="1" t="s">
        <v>32974</v>
      </c>
      <c r="G6459" s="1" t="s">
        <v>8513</v>
      </c>
      <c r="H6459" s="1" t="s">
        <v>9138</v>
      </c>
      <c r="I6459" s="1">
        <v>2016.0</v>
      </c>
      <c r="J6459" s="1" t="s">
        <v>8507</v>
      </c>
      <c r="K6459" s="1" t="s">
        <v>597</v>
      </c>
      <c r="L6459" s="1" t="s">
        <v>8783</v>
      </c>
      <c r="M6459" s="1" t="s">
        <v>32975</v>
      </c>
    </row>
    <row r="6460">
      <c r="A6460" s="1" t="s">
        <v>32976</v>
      </c>
      <c r="B6460" s="1" t="s">
        <v>7</v>
      </c>
      <c r="C6460" s="1" t="s">
        <v>7157</v>
      </c>
      <c r="G6460" s="1" t="s">
        <v>8513</v>
      </c>
      <c r="H6460" s="1" t="s">
        <v>10042</v>
      </c>
      <c r="I6460" s="1">
        <v>2017.0</v>
      </c>
      <c r="J6460" s="1" t="s">
        <v>8493</v>
      </c>
      <c r="K6460" s="1" t="s">
        <v>628</v>
      </c>
      <c r="L6460" s="1" t="s">
        <v>11243</v>
      </c>
      <c r="M6460" s="1" t="s">
        <v>32977</v>
      </c>
    </row>
    <row r="6461">
      <c r="A6461" s="1" t="s">
        <v>32978</v>
      </c>
      <c r="B6461" s="1" t="s">
        <v>6</v>
      </c>
      <c r="C6461" s="1" t="s">
        <v>7158</v>
      </c>
      <c r="D6461" s="1"/>
      <c r="E6461" s="1" t="s">
        <v>19844</v>
      </c>
      <c r="F6461" s="1" t="s">
        <v>32979</v>
      </c>
      <c r="G6461" s="1" t="s">
        <v>8575</v>
      </c>
      <c r="H6461" s="1" t="s">
        <v>11837</v>
      </c>
      <c r="I6461" s="1">
        <v>2005.0</v>
      </c>
      <c r="J6461" s="1" t="s">
        <v>8547</v>
      </c>
      <c r="K6461" s="1" t="s">
        <v>673</v>
      </c>
      <c r="L6461" s="1" t="s">
        <v>19846</v>
      </c>
      <c r="M6461" s="1" t="s">
        <v>32980</v>
      </c>
    </row>
    <row r="6462">
      <c r="A6462" s="1" t="s">
        <v>32981</v>
      </c>
      <c r="B6462" s="1" t="s">
        <v>7</v>
      </c>
      <c r="C6462" s="1" t="s">
        <v>7159</v>
      </c>
      <c r="F6462" s="1" t="s">
        <v>32982</v>
      </c>
      <c r="H6462" s="1" t="s">
        <v>8902</v>
      </c>
      <c r="I6462" s="1">
        <v>2015.0</v>
      </c>
      <c r="J6462" s="1" t="s">
        <v>8613</v>
      </c>
      <c r="K6462" s="1" t="s">
        <v>536</v>
      </c>
      <c r="L6462" s="1" t="s">
        <v>14228</v>
      </c>
      <c r="M6462" s="1" t="s">
        <v>32983</v>
      </c>
    </row>
    <row r="6463">
      <c r="A6463" s="1" t="s">
        <v>32984</v>
      </c>
      <c r="B6463" s="1" t="s">
        <v>7</v>
      </c>
      <c r="C6463" s="1" t="s">
        <v>7160</v>
      </c>
      <c r="F6463" s="1" t="s">
        <v>32985</v>
      </c>
      <c r="G6463" s="1" t="s">
        <v>8513</v>
      </c>
      <c r="H6463" s="1" t="s">
        <v>25354</v>
      </c>
      <c r="I6463" s="1">
        <v>2018.0</v>
      </c>
      <c r="J6463" s="1" t="s">
        <v>8493</v>
      </c>
      <c r="K6463" s="1" t="s">
        <v>536</v>
      </c>
      <c r="L6463" s="1" t="s">
        <v>9526</v>
      </c>
      <c r="M6463" s="1" t="s">
        <v>32986</v>
      </c>
    </row>
    <row r="6464">
      <c r="A6464" s="1" t="s">
        <v>32987</v>
      </c>
      <c r="B6464" s="1" t="s">
        <v>7</v>
      </c>
      <c r="C6464" s="1" t="s">
        <v>7161</v>
      </c>
      <c r="F6464" s="1" t="s">
        <v>32988</v>
      </c>
      <c r="G6464" s="1" t="s">
        <v>8777</v>
      </c>
      <c r="H6464" s="1" t="s">
        <v>13649</v>
      </c>
      <c r="I6464" s="1">
        <v>2020.0</v>
      </c>
      <c r="J6464" s="1" t="s">
        <v>8493</v>
      </c>
      <c r="K6464" s="1" t="s">
        <v>571</v>
      </c>
      <c r="L6464" s="1" t="s">
        <v>8717</v>
      </c>
      <c r="M6464" s="1" t="s">
        <v>32989</v>
      </c>
    </row>
    <row r="6465">
      <c r="A6465" s="1" t="s">
        <v>32990</v>
      </c>
      <c r="B6465" s="1" t="s">
        <v>6</v>
      </c>
      <c r="C6465" s="1" t="s">
        <v>7162</v>
      </c>
      <c r="D6465" s="1"/>
      <c r="E6465" s="1" t="s">
        <v>32991</v>
      </c>
      <c r="F6465" s="1" t="s">
        <v>32992</v>
      </c>
      <c r="G6465" s="1" t="s">
        <v>8545</v>
      </c>
      <c r="H6465" s="1" t="s">
        <v>10447</v>
      </c>
      <c r="I6465" s="1">
        <v>2017.0</v>
      </c>
      <c r="J6465" s="1" t="s">
        <v>8493</v>
      </c>
      <c r="K6465" s="1" t="s">
        <v>662</v>
      </c>
      <c r="L6465" s="1" t="s">
        <v>8553</v>
      </c>
      <c r="M6465" s="1" t="s">
        <v>32993</v>
      </c>
    </row>
    <row r="6466">
      <c r="A6466" s="1" t="s">
        <v>32994</v>
      </c>
      <c r="B6466" s="1" t="s">
        <v>7</v>
      </c>
      <c r="C6466" s="1" t="s">
        <v>7163</v>
      </c>
      <c r="F6466" s="1" t="s">
        <v>32995</v>
      </c>
      <c r="G6466" s="1" t="s">
        <v>8499</v>
      </c>
      <c r="H6466" s="1" t="s">
        <v>18406</v>
      </c>
      <c r="I6466" s="1">
        <v>2020.0</v>
      </c>
      <c r="J6466" s="1" t="s">
        <v>8493</v>
      </c>
      <c r="K6466" s="1" t="s">
        <v>628</v>
      </c>
      <c r="L6466" s="1" t="s">
        <v>10588</v>
      </c>
      <c r="M6466" s="1" t="s">
        <v>32996</v>
      </c>
    </row>
    <row r="6467">
      <c r="A6467" s="1" t="s">
        <v>32997</v>
      </c>
      <c r="B6467" s="1" t="s">
        <v>6</v>
      </c>
      <c r="C6467" s="1" t="s">
        <v>7164</v>
      </c>
      <c r="D6467" s="1"/>
      <c r="E6467" s="1" t="s">
        <v>30322</v>
      </c>
      <c r="F6467" s="1" t="s">
        <v>32998</v>
      </c>
      <c r="H6467" s="1" t="s">
        <v>8540</v>
      </c>
      <c r="I6467" s="1">
        <v>2019.0</v>
      </c>
      <c r="J6467" s="1" t="s">
        <v>8493</v>
      </c>
      <c r="K6467" s="1" t="s">
        <v>7165</v>
      </c>
      <c r="L6467" s="1" t="s">
        <v>8808</v>
      </c>
      <c r="M6467" s="1" t="s">
        <v>32999</v>
      </c>
    </row>
    <row r="6468">
      <c r="A6468" s="1" t="s">
        <v>33000</v>
      </c>
      <c r="B6468" s="1" t="s">
        <v>6</v>
      </c>
      <c r="C6468" s="1" t="s">
        <v>7166</v>
      </c>
      <c r="D6468" s="1"/>
      <c r="E6468" s="1" t="s">
        <v>33001</v>
      </c>
      <c r="G6468" s="1" t="s">
        <v>8513</v>
      </c>
      <c r="H6468" s="1" t="s">
        <v>15106</v>
      </c>
      <c r="I6468" s="1">
        <v>2016.0</v>
      </c>
      <c r="J6468" s="1" t="s">
        <v>8547</v>
      </c>
      <c r="K6468" s="1" t="s">
        <v>1034</v>
      </c>
      <c r="L6468" s="1" t="s">
        <v>8646</v>
      </c>
      <c r="M6468" s="1" t="s">
        <v>33002</v>
      </c>
    </row>
    <row r="6469">
      <c r="A6469" s="1" t="s">
        <v>33003</v>
      </c>
      <c r="B6469" s="1" t="s">
        <v>7</v>
      </c>
      <c r="C6469" s="1" t="s">
        <v>7167</v>
      </c>
      <c r="F6469" s="1" t="s">
        <v>33004</v>
      </c>
      <c r="G6469" s="1" t="s">
        <v>8545</v>
      </c>
      <c r="H6469" s="1" t="s">
        <v>13413</v>
      </c>
      <c r="I6469" s="1">
        <v>2015.0</v>
      </c>
      <c r="J6469" s="1" t="s">
        <v>8613</v>
      </c>
      <c r="K6469" s="1" t="s">
        <v>628</v>
      </c>
      <c r="L6469" s="1" t="s">
        <v>9631</v>
      </c>
      <c r="M6469" s="1" t="s">
        <v>33005</v>
      </c>
    </row>
    <row r="6470">
      <c r="A6470" s="1" t="s">
        <v>33006</v>
      </c>
      <c r="B6470" s="1" t="s">
        <v>6</v>
      </c>
      <c r="C6470" s="1" t="s">
        <v>7168</v>
      </c>
      <c r="D6470" s="1"/>
      <c r="E6470" s="1" t="s">
        <v>9649</v>
      </c>
      <c r="F6470" s="1" t="s">
        <v>33007</v>
      </c>
      <c r="G6470" s="1" t="s">
        <v>9545</v>
      </c>
      <c r="H6470" s="1" t="s">
        <v>12305</v>
      </c>
      <c r="I6470" s="1">
        <v>2018.0</v>
      </c>
      <c r="J6470" s="1" t="s">
        <v>8547</v>
      </c>
      <c r="K6470" s="1" t="s">
        <v>696</v>
      </c>
      <c r="L6470" s="1" t="s">
        <v>8681</v>
      </c>
      <c r="M6470" s="1" t="s">
        <v>33008</v>
      </c>
    </row>
    <row r="6471">
      <c r="A6471" s="1" t="s">
        <v>33009</v>
      </c>
      <c r="B6471" s="1" t="s">
        <v>6</v>
      </c>
      <c r="C6471" s="1" t="s">
        <v>7169</v>
      </c>
      <c r="D6471" s="1"/>
      <c r="E6471" s="1" t="s">
        <v>33010</v>
      </c>
      <c r="G6471" s="1" t="s">
        <v>8545</v>
      </c>
      <c r="H6471" s="1" t="s">
        <v>11755</v>
      </c>
      <c r="I6471" s="1">
        <v>2013.0</v>
      </c>
      <c r="J6471" s="1" t="s">
        <v>8613</v>
      </c>
      <c r="K6471" s="1" t="s">
        <v>677</v>
      </c>
      <c r="L6471" s="1" t="s">
        <v>10361</v>
      </c>
      <c r="M6471" s="1" t="s">
        <v>33011</v>
      </c>
    </row>
    <row r="6472">
      <c r="A6472" s="1" t="s">
        <v>33012</v>
      </c>
      <c r="B6472" s="1" t="s">
        <v>6</v>
      </c>
      <c r="C6472" s="1" t="s">
        <v>7170</v>
      </c>
      <c r="D6472" s="1"/>
      <c r="E6472" s="1" t="s">
        <v>33013</v>
      </c>
      <c r="F6472" s="1" t="s">
        <v>33014</v>
      </c>
      <c r="G6472" s="1" t="s">
        <v>8672</v>
      </c>
      <c r="H6472" s="1" t="s">
        <v>16825</v>
      </c>
      <c r="I6472" s="1">
        <v>2017.0</v>
      </c>
      <c r="J6472" s="1" t="s">
        <v>8507</v>
      </c>
      <c r="K6472" s="1" t="s">
        <v>645</v>
      </c>
      <c r="L6472" s="1" t="s">
        <v>8750</v>
      </c>
      <c r="M6472" s="1" t="s">
        <v>33015</v>
      </c>
    </row>
    <row r="6473">
      <c r="A6473" s="1" t="s">
        <v>33016</v>
      </c>
      <c r="B6473" s="1" t="s">
        <v>6</v>
      </c>
      <c r="C6473" s="1" t="s">
        <v>7171</v>
      </c>
      <c r="D6473" s="1"/>
      <c r="E6473" s="1" t="s">
        <v>16880</v>
      </c>
      <c r="F6473" s="1" t="s">
        <v>33017</v>
      </c>
      <c r="G6473" s="1" t="s">
        <v>33018</v>
      </c>
      <c r="H6473" s="1" t="s">
        <v>12305</v>
      </c>
      <c r="I6473" s="1">
        <v>2018.0</v>
      </c>
      <c r="J6473" s="1" t="s">
        <v>8507</v>
      </c>
      <c r="K6473" s="1" t="s">
        <v>761</v>
      </c>
      <c r="L6473" s="1" t="s">
        <v>8948</v>
      </c>
      <c r="M6473" s="1" t="s">
        <v>33019</v>
      </c>
    </row>
    <row r="6474">
      <c r="A6474" s="1" t="s">
        <v>33020</v>
      </c>
      <c r="B6474" s="1" t="s">
        <v>6</v>
      </c>
      <c r="C6474" s="1" t="s">
        <v>7172</v>
      </c>
      <c r="D6474" s="1"/>
      <c r="E6474" s="1" t="s">
        <v>33021</v>
      </c>
      <c r="F6474" s="1" t="s">
        <v>33022</v>
      </c>
      <c r="G6474" s="1" t="s">
        <v>33023</v>
      </c>
      <c r="H6474" s="1" t="s">
        <v>10174</v>
      </c>
      <c r="I6474" s="1">
        <v>2014.0</v>
      </c>
      <c r="J6474" s="1" t="s">
        <v>9260</v>
      </c>
      <c r="K6474" s="1" t="s">
        <v>534</v>
      </c>
      <c r="L6474" s="1" t="s">
        <v>9002</v>
      </c>
      <c r="M6474" s="1" t="s">
        <v>33024</v>
      </c>
    </row>
    <row r="6475">
      <c r="A6475" s="1" t="s">
        <v>33025</v>
      </c>
      <c r="B6475" s="1" t="s">
        <v>7</v>
      </c>
      <c r="C6475" s="1" t="s">
        <v>359</v>
      </c>
      <c r="F6475" s="1" t="s">
        <v>10110</v>
      </c>
      <c r="G6475" s="1" t="s">
        <v>8611</v>
      </c>
      <c r="H6475" s="1" t="s">
        <v>33026</v>
      </c>
      <c r="I6475" s="1">
        <v>2015.0</v>
      </c>
      <c r="J6475" s="1" t="s">
        <v>8613</v>
      </c>
      <c r="K6475" s="1" t="s">
        <v>536</v>
      </c>
      <c r="L6475" s="1" t="s">
        <v>9245</v>
      </c>
      <c r="M6475" s="1" t="s">
        <v>33027</v>
      </c>
    </row>
    <row r="6476">
      <c r="A6476" s="1" t="s">
        <v>33028</v>
      </c>
      <c r="B6476" s="1" t="s">
        <v>6</v>
      </c>
      <c r="C6476" s="1" t="s">
        <v>7173</v>
      </c>
      <c r="D6476" s="1"/>
      <c r="E6476" s="1" t="s">
        <v>16317</v>
      </c>
      <c r="F6476" s="1" t="s">
        <v>33029</v>
      </c>
      <c r="G6476" s="1" t="s">
        <v>9367</v>
      </c>
      <c r="H6476" s="1" t="s">
        <v>33030</v>
      </c>
      <c r="I6476" s="1">
        <v>2018.0</v>
      </c>
      <c r="J6476" s="1" t="s">
        <v>8515</v>
      </c>
      <c r="K6476" s="1" t="s">
        <v>546</v>
      </c>
      <c r="L6476" s="1" t="s">
        <v>8783</v>
      </c>
      <c r="M6476" s="1" t="s">
        <v>33031</v>
      </c>
    </row>
    <row r="6477">
      <c r="A6477" s="1" t="s">
        <v>33032</v>
      </c>
      <c r="B6477" s="1" t="s">
        <v>6</v>
      </c>
      <c r="C6477" s="1" t="s">
        <v>7174</v>
      </c>
      <c r="D6477" s="1"/>
      <c r="E6477" s="1" t="s">
        <v>13742</v>
      </c>
      <c r="F6477" s="1" t="s">
        <v>33033</v>
      </c>
      <c r="G6477" s="1" t="s">
        <v>8513</v>
      </c>
      <c r="H6477" s="1" t="s">
        <v>13761</v>
      </c>
      <c r="I6477" s="1">
        <v>2016.0</v>
      </c>
      <c r="J6477" s="1" t="s">
        <v>8515</v>
      </c>
      <c r="K6477" s="1" t="s">
        <v>761</v>
      </c>
      <c r="L6477" s="1" t="s">
        <v>8702</v>
      </c>
      <c r="M6477" s="1" t="s">
        <v>33034</v>
      </c>
    </row>
    <row r="6478">
      <c r="A6478" s="1" t="s">
        <v>33035</v>
      </c>
      <c r="B6478" s="1" t="s">
        <v>7</v>
      </c>
      <c r="C6478" s="1" t="s">
        <v>7175</v>
      </c>
      <c r="F6478" s="1" t="s">
        <v>33036</v>
      </c>
      <c r="G6478" s="1" t="s">
        <v>8513</v>
      </c>
      <c r="H6478" s="1" t="s">
        <v>33037</v>
      </c>
      <c r="I6478" s="1">
        <v>2019.0</v>
      </c>
      <c r="J6478" s="1" t="s">
        <v>8493</v>
      </c>
      <c r="K6478" s="1" t="s">
        <v>536</v>
      </c>
      <c r="L6478" s="1" t="s">
        <v>12801</v>
      </c>
      <c r="M6478" s="1" t="s">
        <v>33038</v>
      </c>
    </row>
    <row r="6479">
      <c r="A6479" s="1" t="s">
        <v>33039</v>
      </c>
      <c r="B6479" s="1" t="s">
        <v>7</v>
      </c>
      <c r="C6479" s="1" t="s">
        <v>7176</v>
      </c>
      <c r="D6479" s="1"/>
      <c r="E6479" s="1" t="s">
        <v>33040</v>
      </c>
      <c r="F6479" s="1" t="s">
        <v>33041</v>
      </c>
      <c r="G6479" s="1" t="s">
        <v>8722</v>
      </c>
      <c r="H6479" s="1" t="s">
        <v>11163</v>
      </c>
      <c r="I6479" s="1">
        <v>2021.0</v>
      </c>
      <c r="J6479" s="1" t="s">
        <v>8547</v>
      </c>
      <c r="K6479" s="1" t="s">
        <v>571</v>
      </c>
      <c r="L6479" s="1" t="s">
        <v>33042</v>
      </c>
      <c r="M6479" s="1" t="s">
        <v>33043</v>
      </c>
    </row>
    <row r="6480">
      <c r="A6480" s="1" t="s">
        <v>33044</v>
      </c>
      <c r="B6480" s="1" t="s">
        <v>7</v>
      </c>
      <c r="C6480" s="1" t="s">
        <v>7177</v>
      </c>
      <c r="F6480" s="1" t="s">
        <v>33045</v>
      </c>
      <c r="G6480" s="1" t="s">
        <v>8513</v>
      </c>
      <c r="H6480" s="1" t="s">
        <v>10212</v>
      </c>
      <c r="I6480" s="1">
        <v>2020.0</v>
      </c>
      <c r="J6480" s="1" t="s">
        <v>8493</v>
      </c>
      <c r="K6480" s="1" t="s">
        <v>536</v>
      </c>
      <c r="L6480" s="1" t="s">
        <v>8668</v>
      </c>
      <c r="M6480" s="1" t="s">
        <v>33046</v>
      </c>
    </row>
    <row r="6481">
      <c r="A6481" s="1" t="s">
        <v>33047</v>
      </c>
      <c r="B6481" s="1" t="s">
        <v>6</v>
      </c>
      <c r="C6481" s="1" t="s">
        <v>7178</v>
      </c>
      <c r="D6481" s="1"/>
      <c r="E6481" s="1" t="s">
        <v>17412</v>
      </c>
      <c r="F6481" s="1" t="s">
        <v>33048</v>
      </c>
      <c r="G6481" s="1" t="s">
        <v>33049</v>
      </c>
      <c r="H6481" s="1" t="s">
        <v>11856</v>
      </c>
      <c r="I6481" s="1">
        <v>2009.0</v>
      </c>
      <c r="J6481" s="1" t="s">
        <v>8515</v>
      </c>
      <c r="K6481" s="1" t="s">
        <v>534</v>
      </c>
      <c r="L6481" s="1" t="s">
        <v>8750</v>
      </c>
      <c r="M6481" s="1" t="s">
        <v>33050</v>
      </c>
    </row>
    <row r="6482">
      <c r="A6482" s="1" t="s">
        <v>33051</v>
      </c>
      <c r="B6482" s="1" t="s">
        <v>6</v>
      </c>
      <c r="C6482" s="1" t="s">
        <v>7179</v>
      </c>
      <c r="D6482" s="1"/>
      <c r="E6482" s="1" t="s">
        <v>9564</v>
      </c>
      <c r="F6482" s="1" t="s">
        <v>33052</v>
      </c>
      <c r="G6482" s="1" t="s">
        <v>33053</v>
      </c>
      <c r="H6482" s="1" t="s">
        <v>9188</v>
      </c>
      <c r="I6482" s="1">
        <v>2012.0</v>
      </c>
      <c r="J6482" s="1" t="s">
        <v>8515</v>
      </c>
      <c r="K6482" s="1" t="s">
        <v>640</v>
      </c>
      <c r="L6482" s="1" t="s">
        <v>8522</v>
      </c>
      <c r="M6482" s="1" t="s">
        <v>33054</v>
      </c>
    </row>
    <row r="6483">
      <c r="A6483" s="1" t="s">
        <v>33055</v>
      </c>
      <c r="B6483" s="1" t="s">
        <v>7</v>
      </c>
      <c r="C6483" s="1" t="s">
        <v>7180</v>
      </c>
      <c r="F6483" s="1" t="s">
        <v>33056</v>
      </c>
      <c r="G6483" s="1" t="s">
        <v>6324</v>
      </c>
      <c r="H6483" s="1" t="s">
        <v>9698</v>
      </c>
      <c r="I6483" s="1">
        <v>2011.0</v>
      </c>
      <c r="J6483" s="1" t="s">
        <v>8547</v>
      </c>
      <c r="K6483" s="1" t="s">
        <v>536</v>
      </c>
      <c r="L6483" s="1" t="s">
        <v>8595</v>
      </c>
      <c r="M6483" s="1" t="s">
        <v>33057</v>
      </c>
    </row>
    <row r="6484">
      <c r="A6484" s="1" t="s">
        <v>33058</v>
      </c>
      <c r="B6484" s="1" t="s">
        <v>7</v>
      </c>
      <c r="C6484" s="1" t="s">
        <v>7181</v>
      </c>
      <c r="F6484" s="1" t="s">
        <v>33059</v>
      </c>
      <c r="G6484" s="1" t="s">
        <v>9223</v>
      </c>
      <c r="H6484" s="1" t="s">
        <v>10272</v>
      </c>
      <c r="I6484" s="1">
        <v>2020.0</v>
      </c>
      <c r="J6484" s="1" t="s">
        <v>8807</v>
      </c>
      <c r="K6484" s="1" t="s">
        <v>571</v>
      </c>
      <c r="L6484" s="1" t="s">
        <v>10380</v>
      </c>
      <c r="M6484" s="1" t="s">
        <v>33060</v>
      </c>
    </row>
    <row r="6485">
      <c r="A6485" s="1" t="s">
        <v>33061</v>
      </c>
      <c r="B6485" s="1" t="s">
        <v>7</v>
      </c>
      <c r="C6485" s="1" t="s">
        <v>7182</v>
      </c>
      <c r="F6485" s="1" t="s">
        <v>33062</v>
      </c>
      <c r="G6485" s="1" t="s">
        <v>8611</v>
      </c>
      <c r="H6485" s="1" t="s">
        <v>15869</v>
      </c>
      <c r="I6485" s="1">
        <v>2010.0</v>
      </c>
      <c r="J6485" s="1" t="s">
        <v>8493</v>
      </c>
      <c r="K6485" s="1" t="s">
        <v>628</v>
      </c>
      <c r="L6485" s="1" t="s">
        <v>11720</v>
      </c>
      <c r="M6485" s="1" t="s">
        <v>33063</v>
      </c>
    </row>
    <row r="6486">
      <c r="A6486" s="1" t="s">
        <v>33064</v>
      </c>
      <c r="B6486" s="1" t="s">
        <v>6</v>
      </c>
      <c r="C6486" s="1" t="s">
        <v>7183</v>
      </c>
      <c r="D6486" s="1"/>
      <c r="E6486" s="1" t="s">
        <v>33065</v>
      </c>
      <c r="F6486" s="1" t="s">
        <v>33066</v>
      </c>
      <c r="G6486" s="1" t="s">
        <v>8499</v>
      </c>
      <c r="H6486" s="1" t="s">
        <v>33067</v>
      </c>
      <c r="I6486" s="1">
        <v>2014.0</v>
      </c>
      <c r="J6486" s="1" t="s">
        <v>8493</v>
      </c>
      <c r="K6486" s="1" t="s">
        <v>569</v>
      </c>
      <c r="L6486" s="1" t="s">
        <v>11262</v>
      </c>
      <c r="M6486" s="1" t="s">
        <v>33068</v>
      </c>
    </row>
    <row r="6487">
      <c r="A6487" s="1" t="s">
        <v>33069</v>
      </c>
      <c r="B6487" s="1" t="s">
        <v>6</v>
      </c>
      <c r="C6487" s="1" t="s">
        <v>7184</v>
      </c>
      <c r="D6487" s="1"/>
      <c r="E6487" s="1" t="s">
        <v>33070</v>
      </c>
      <c r="F6487" s="1" t="s">
        <v>33071</v>
      </c>
      <c r="G6487" s="1" t="s">
        <v>8513</v>
      </c>
      <c r="H6487" s="1" t="s">
        <v>15461</v>
      </c>
      <c r="I6487" s="1">
        <v>2017.0</v>
      </c>
      <c r="J6487" s="1" t="s">
        <v>8493</v>
      </c>
      <c r="K6487" s="1" t="s">
        <v>573</v>
      </c>
      <c r="L6487" s="1" t="s">
        <v>21976</v>
      </c>
      <c r="M6487" s="1" t="s">
        <v>33072</v>
      </c>
    </row>
    <row r="6488">
      <c r="A6488" s="1" t="s">
        <v>33073</v>
      </c>
      <c r="B6488" s="1" t="s">
        <v>6</v>
      </c>
      <c r="C6488" s="1" t="s">
        <v>7185</v>
      </c>
      <c r="D6488" s="1"/>
      <c r="E6488" s="1" t="s">
        <v>33074</v>
      </c>
      <c r="F6488" s="1" t="s">
        <v>33075</v>
      </c>
      <c r="G6488" s="1" t="s">
        <v>9408</v>
      </c>
      <c r="H6488" s="1" t="s">
        <v>8576</v>
      </c>
      <c r="I6488" s="1">
        <v>2018.0</v>
      </c>
      <c r="J6488" s="1" t="s">
        <v>8680</v>
      </c>
      <c r="K6488" s="1" t="s">
        <v>618</v>
      </c>
      <c r="L6488" s="1" t="s">
        <v>9272</v>
      </c>
      <c r="M6488" s="1" t="s">
        <v>33076</v>
      </c>
    </row>
    <row r="6489">
      <c r="A6489" s="1" t="s">
        <v>33077</v>
      </c>
      <c r="B6489" s="1" t="s">
        <v>6</v>
      </c>
      <c r="C6489" s="1" t="s">
        <v>7186</v>
      </c>
      <c r="D6489" s="1"/>
      <c r="E6489" s="1" t="s">
        <v>20612</v>
      </c>
      <c r="F6489" s="1" t="s">
        <v>33078</v>
      </c>
      <c r="G6489" s="1" t="s">
        <v>8513</v>
      </c>
      <c r="H6489" s="1" t="s">
        <v>23778</v>
      </c>
      <c r="I6489" s="1">
        <v>2018.0</v>
      </c>
      <c r="J6489" s="1" t="s">
        <v>9260</v>
      </c>
      <c r="K6489" s="1" t="s">
        <v>542</v>
      </c>
      <c r="L6489" s="1" t="s">
        <v>9104</v>
      </c>
      <c r="M6489" s="1" t="s">
        <v>20614</v>
      </c>
    </row>
    <row r="6490">
      <c r="A6490" s="1" t="s">
        <v>33079</v>
      </c>
      <c r="B6490" s="1" t="s">
        <v>7</v>
      </c>
      <c r="C6490" s="1" t="s">
        <v>7187</v>
      </c>
      <c r="F6490" s="1" t="s">
        <v>33080</v>
      </c>
      <c r="G6490" s="1" t="s">
        <v>33081</v>
      </c>
      <c r="H6490" s="1" t="s">
        <v>24793</v>
      </c>
      <c r="I6490" s="1">
        <v>2017.0</v>
      </c>
      <c r="J6490" s="1" t="s">
        <v>8547</v>
      </c>
      <c r="K6490" s="1" t="s">
        <v>536</v>
      </c>
      <c r="L6490" s="1" t="s">
        <v>11103</v>
      </c>
      <c r="M6490" s="1" t="s">
        <v>33082</v>
      </c>
    </row>
    <row r="6491">
      <c r="A6491" s="1" t="s">
        <v>33083</v>
      </c>
      <c r="B6491" s="1" t="s">
        <v>6</v>
      </c>
      <c r="C6491" s="1" t="s">
        <v>7188</v>
      </c>
      <c r="D6491" s="1"/>
      <c r="E6491" s="1" t="s">
        <v>33084</v>
      </c>
      <c r="F6491" s="1" t="s">
        <v>33085</v>
      </c>
      <c r="G6491" s="1" t="s">
        <v>8513</v>
      </c>
      <c r="H6491" s="1" t="s">
        <v>9188</v>
      </c>
      <c r="I6491" s="1">
        <v>1995.0</v>
      </c>
      <c r="J6491" s="1" t="s">
        <v>9260</v>
      </c>
      <c r="K6491" s="1" t="s">
        <v>700</v>
      </c>
      <c r="L6491" s="1" t="s">
        <v>9317</v>
      </c>
      <c r="M6491" s="1" t="s">
        <v>33086</v>
      </c>
    </row>
    <row r="6492">
      <c r="A6492" s="1" t="s">
        <v>33087</v>
      </c>
      <c r="B6492" s="1" t="s">
        <v>6</v>
      </c>
      <c r="C6492" s="1" t="s">
        <v>7189</v>
      </c>
      <c r="D6492" s="1"/>
      <c r="E6492" s="1" t="s">
        <v>33088</v>
      </c>
      <c r="F6492" s="1" t="s">
        <v>33089</v>
      </c>
      <c r="G6492" s="1" t="s">
        <v>16998</v>
      </c>
      <c r="H6492" s="1" t="s">
        <v>13649</v>
      </c>
      <c r="I6492" s="1">
        <v>2019.0</v>
      </c>
      <c r="J6492" s="1" t="s">
        <v>8493</v>
      </c>
      <c r="K6492" s="1" t="s">
        <v>582</v>
      </c>
      <c r="L6492" s="1" t="s">
        <v>8508</v>
      </c>
      <c r="M6492" s="1" t="s">
        <v>33090</v>
      </c>
    </row>
    <row r="6493">
      <c r="A6493" s="1" t="s">
        <v>33091</v>
      </c>
      <c r="B6493" s="1" t="s">
        <v>6</v>
      </c>
      <c r="C6493" s="1" t="s">
        <v>7190</v>
      </c>
      <c r="D6493" s="1"/>
      <c r="E6493" s="1" t="s">
        <v>19396</v>
      </c>
      <c r="F6493" s="1" t="s">
        <v>33092</v>
      </c>
      <c r="G6493" s="1" t="s">
        <v>8513</v>
      </c>
      <c r="H6493" s="1" t="s">
        <v>12097</v>
      </c>
      <c r="I6493" s="1">
        <v>2009.0</v>
      </c>
      <c r="J6493" s="1" t="s">
        <v>8507</v>
      </c>
      <c r="K6493" s="1" t="s">
        <v>805</v>
      </c>
      <c r="L6493" s="1" t="s">
        <v>9002</v>
      </c>
      <c r="M6493" s="1" t="s">
        <v>33093</v>
      </c>
    </row>
    <row r="6494">
      <c r="A6494" s="1" t="s">
        <v>33094</v>
      </c>
      <c r="B6494" s="1" t="s">
        <v>7</v>
      </c>
      <c r="C6494" s="1" t="s">
        <v>7191</v>
      </c>
      <c r="F6494" s="1" t="s">
        <v>33095</v>
      </c>
      <c r="G6494" s="1" t="s">
        <v>8499</v>
      </c>
      <c r="H6494" s="1" t="s">
        <v>17169</v>
      </c>
      <c r="I6494" s="1">
        <v>2018.0</v>
      </c>
      <c r="J6494" s="1" t="s">
        <v>8493</v>
      </c>
      <c r="K6494" s="1" t="s">
        <v>536</v>
      </c>
      <c r="L6494" s="1" t="s">
        <v>11156</v>
      </c>
      <c r="M6494" s="1" t="s">
        <v>33096</v>
      </c>
    </row>
    <row r="6495">
      <c r="A6495" s="1" t="s">
        <v>33097</v>
      </c>
      <c r="B6495" s="1" t="s">
        <v>7</v>
      </c>
      <c r="C6495" s="1" t="s">
        <v>7192</v>
      </c>
      <c r="G6495" s="1" t="s">
        <v>8513</v>
      </c>
      <c r="H6495" s="1" t="s">
        <v>17644</v>
      </c>
      <c r="I6495" s="1">
        <v>2020.0</v>
      </c>
      <c r="J6495" s="1" t="s">
        <v>8493</v>
      </c>
      <c r="K6495" s="1" t="s">
        <v>536</v>
      </c>
      <c r="L6495" s="1" t="s">
        <v>8852</v>
      </c>
      <c r="M6495" s="1" t="s">
        <v>33098</v>
      </c>
    </row>
    <row r="6496">
      <c r="A6496" s="1" t="s">
        <v>33099</v>
      </c>
      <c r="B6496" s="1" t="s">
        <v>7</v>
      </c>
      <c r="C6496" s="1" t="s">
        <v>7193</v>
      </c>
      <c r="F6496" s="1" t="s">
        <v>33100</v>
      </c>
      <c r="G6496" s="1" t="s">
        <v>8513</v>
      </c>
      <c r="H6496" s="1" t="s">
        <v>20212</v>
      </c>
      <c r="I6496" s="1">
        <v>2018.0</v>
      </c>
      <c r="J6496" s="1" t="s">
        <v>8493</v>
      </c>
      <c r="K6496" s="1" t="s">
        <v>536</v>
      </c>
      <c r="L6496" s="1" t="s">
        <v>8852</v>
      </c>
      <c r="M6496" s="1" t="s">
        <v>33101</v>
      </c>
    </row>
    <row r="6497">
      <c r="A6497" s="1" t="s">
        <v>33102</v>
      </c>
      <c r="B6497" s="1" t="s">
        <v>7</v>
      </c>
      <c r="C6497" s="1" t="s">
        <v>7194</v>
      </c>
      <c r="F6497" s="1" t="s">
        <v>33103</v>
      </c>
      <c r="G6497" s="1" t="s">
        <v>8611</v>
      </c>
      <c r="H6497" s="1" t="s">
        <v>12366</v>
      </c>
      <c r="I6497" s="1">
        <v>2018.0</v>
      </c>
      <c r="J6497" s="1" t="s">
        <v>8493</v>
      </c>
      <c r="K6497" s="1" t="s">
        <v>536</v>
      </c>
      <c r="L6497" s="1" t="s">
        <v>14271</v>
      </c>
      <c r="M6497" s="1" t="s">
        <v>33104</v>
      </c>
    </row>
    <row r="6498">
      <c r="A6498" s="1" t="s">
        <v>33105</v>
      </c>
      <c r="B6498" s="1" t="s">
        <v>6</v>
      </c>
      <c r="C6498" s="1" t="s">
        <v>7195</v>
      </c>
      <c r="D6498" s="1"/>
      <c r="E6498" s="1" t="s">
        <v>33106</v>
      </c>
      <c r="F6498" s="1" t="s">
        <v>33107</v>
      </c>
      <c r="G6498" s="1" t="s">
        <v>8611</v>
      </c>
      <c r="H6498" s="1" t="s">
        <v>14089</v>
      </c>
      <c r="I6498" s="1">
        <v>2016.0</v>
      </c>
      <c r="J6498" s="1" t="s">
        <v>8493</v>
      </c>
      <c r="K6498" s="1" t="s">
        <v>576</v>
      </c>
      <c r="L6498" s="1" t="s">
        <v>8590</v>
      </c>
      <c r="M6498" s="1" t="s">
        <v>33108</v>
      </c>
    </row>
    <row r="6499">
      <c r="A6499" s="1" t="s">
        <v>33109</v>
      </c>
      <c r="B6499" s="1" t="s">
        <v>6</v>
      </c>
      <c r="C6499" s="1" t="s">
        <v>7196</v>
      </c>
      <c r="D6499" s="1"/>
      <c r="E6499" s="1" t="s">
        <v>33110</v>
      </c>
      <c r="F6499" s="1" t="s">
        <v>33111</v>
      </c>
      <c r="G6499" s="1" t="s">
        <v>8611</v>
      </c>
      <c r="H6499" s="1" t="s">
        <v>32467</v>
      </c>
      <c r="I6499" s="1">
        <v>2018.0</v>
      </c>
      <c r="J6499" s="1" t="s">
        <v>8493</v>
      </c>
      <c r="K6499" s="1" t="s">
        <v>546</v>
      </c>
      <c r="L6499" s="1" t="s">
        <v>8501</v>
      </c>
      <c r="M6499" s="1" t="s">
        <v>33112</v>
      </c>
    </row>
    <row r="6500">
      <c r="A6500" s="1" t="s">
        <v>33113</v>
      </c>
      <c r="B6500" s="1" t="s">
        <v>6</v>
      </c>
      <c r="C6500" s="1" t="s">
        <v>7197</v>
      </c>
      <c r="D6500" s="1"/>
      <c r="E6500" s="1" t="s">
        <v>33114</v>
      </c>
      <c r="F6500" s="1" t="s">
        <v>33115</v>
      </c>
      <c r="G6500" s="1" t="s">
        <v>8534</v>
      </c>
      <c r="H6500" s="1" t="s">
        <v>12544</v>
      </c>
      <c r="I6500" s="1">
        <v>2009.0</v>
      </c>
      <c r="J6500" s="1" t="s">
        <v>8547</v>
      </c>
      <c r="K6500" s="1" t="s">
        <v>528</v>
      </c>
      <c r="L6500" s="1" t="s">
        <v>8802</v>
      </c>
      <c r="M6500" s="1" t="s">
        <v>33116</v>
      </c>
    </row>
    <row r="6501">
      <c r="A6501" s="1" t="s">
        <v>33117</v>
      </c>
      <c r="B6501" s="1" t="s">
        <v>6</v>
      </c>
      <c r="C6501" s="1" t="s">
        <v>7198</v>
      </c>
      <c r="D6501" s="1"/>
      <c r="E6501" s="1" t="s">
        <v>33118</v>
      </c>
      <c r="F6501" s="1" t="s">
        <v>33119</v>
      </c>
      <c r="G6501" s="1" t="s">
        <v>9223</v>
      </c>
      <c r="H6501" s="1" t="s">
        <v>9447</v>
      </c>
      <c r="I6501" s="1">
        <v>1998.0</v>
      </c>
      <c r="J6501" s="1" t="s">
        <v>8645</v>
      </c>
      <c r="K6501" s="1" t="s">
        <v>620</v>
      </c>
      <c r="L6501" s="1" t="s">
        <v>33120</v>
      </c>
      <c r="M6501" s="1" t="s">
        <v>33121</v>
      </c>
    </row>
    <row r="6502">
      <c r="A6502" s="1" t="s">
        <v>33122</v>
      </c>
      <c r="B6502" s="1" t="s">
        <v>6</v>
      </c>
      <c r="C6502" s="1" t="s">
        <v>311</v>
      </c>
      <c r="D6502" s="1"/>
      <c r="E6502" s="1" t="s">
        <v>33123</v>
      </c>
      <c r="F6502" s="1" t="s">
        <v>33124</v>
      </c>
      <c r="G6502" s="1" t="s">
        <v>8777</v>
      </c>
      <c r="H6502" s="1" t="s">
        <v>15023</v>
      </c>
      <c r="I6502" s="1">
        <v>2011.0</v>
      </c>
      <c r="J6502" s="1" t="s">
        <v>8507</v>
      </c>
      <c r="K6502" s="1" t="s">
        <v>914</v>
      </c>
      <c r="L6502" s="1" t="s">
        <v>8709</v>
      </c>
      <c r="M6502" s="1" t="s">
        <v>33125</v>
      </c>
    </row>
    <row r="6503">
      <c r="A6503" s="1" t="s">
        <v>33126</v>
      </c>
      <c r="B6503" s="1" t="s">
        <v>6</v>
      </c>
      <c r="C6503" s="1" t="s">
        <v>7199</v>
      </c>
      <c r="D6503" s="1"/>
      <c r="E6503" s="1" t="s">
        <v>33127</v>
      </c>
      <c r="F6503" s="1" t="s">
        <v>33128</v>
      </c>
      <c r="G6503" s="1" t="s">
        <v>8513</v>
      </c>
      <c r="H6503" s="1" t="s">
        <v>8521</v>
      </c>
      <c r="I6503" s="1">
        <v>2009.0</v>
      </c>
      <c r="J6503" s="1" t="s">
        <v>8515</v>
      </c>
      <c r="K6503" s="1" t="s">
        <v>576</v>
      </c>
      <c r="L6503" s="1" t="s">
        <v>8697</v>
      </c>
      <c r="M6503" s="1" t="s">
        <v>33129</v>
      </c>
    </row>
    <row r="6504">
      <c r="A6504" s="1" t="s">
        <v>33130</v>
      </c>
      <c r="B6504" s="1" t="s">
        <v>7</v>
      </c>
      <c r="C6504" s="1" t="s">
        <v>7200</v>
      </c>
      <c r="F6504" s="1" t="s">
        <v>33131</v>
      </c>
      <c r="G6504" s="1" t="s">
        <v>8611</v>
      </c>
      <c r="H6504" s="1" t="s">
        <v>9255</v>
      </c>
      <c r="I6504" s="1">
        <v>2018.0</v>
      </c>
      <c r="J6504" s="1" t="s">
        <v>8493</v>
      </c>
      <c r="K6504" s="1" t="s">
        <v>571</v>
      </c>
      <c r="L6504" s="1" t="s">
        <v>14017</v>
      </c>
      <c r="M6504" s="1" t="s">
        <v>33132</v>
      </c>
    </row>
    <row r="6505">
      <c r="A6505" s="1" t="s">
        <v>33133</v>
      </c>
      <c r="B6505" s="1" t="s">
        <v>6</v>
      </c>
      <c r="C6505" s="1" t="s">
        <v>7201</v>
      </c>
      <c r="D6505" s="1"/>
      <c r="E6505" s="1" t="s">
        <v>26351</v>
      </c>
      <c r="F6505" s="1" t="s">
        <v>33134</v>
      </c>
      <c r="G6505" s="1" t="s">
        <v>26353</v>
      </c>
      <c r="H6505" s="1" t="s">
        <v>33135</v>
      </c>
      <c r="I6505" s="1">
        <v>2017.0</v>
      </c>
      <c r="J6505" s="1" t="s">
        <v>8493</v>
      </c>
      <c r="K6505" s="1" t="s">
        <v>710</v>
      </c>
      <c r="L6505" s="1" t="s">
        <v>9084</v>
      </c>
      <c r="M6505" s="1" t="s">
        <v>33136</v>
      </c>
    </row>
    <row r="6506">
      <c r="A6506" s="1" t="s">
        <v>33137</v>
      </c>
      <c r="B6506" s="1" t="s">
        <v>6</v>
      </c>
      <c r="C6506" s="1" t="s">
        <v>7202</v>
      </c>
      <c r="D6506" s="1"/>
      <c r="E6506" s="1" t="s">
        <v>33138</v>
      </c>
      <c r="F6506" s="1" t="s">
        <v>33139</v>
      </c>
      <c r="G6506" s="1" t="s">
        <v>8722</v>
      </c>
      <c r="H6506" s="1" t="s">
        <v>8528</v>
      </c>
      <c r="I6506" s="1">
        <v>2016.0</v>
      </c>
      <c r="J6506" s="1" t="s">
        <v>8547</v>
      </c>
      <c r="K6506" s="1" t="s">
        <v>599</v>
      </c>
      <c r="L6506" s="1" t="s">
        <v>9084</v>
      </c>
      <c r="M6506" s="1" t="s">
        <v>33140</v>
      </c>
    </row>
    <row r="6507">
      <c r="A6507" s="1" t="s">
        <v>33141</v>
      </c>
      <c r="B6507" s="1" t="s">
        <v>6</v>
      </c>
      <c r="C6507" s="1" t="s">
        <v>7203</v>
      </c>
      <c r="D6507" s="1"/>
      <c r="E6507" s="1" t="s">
        <v>8747</v>
      </c>
      <c r="F6507" s="1" t="s">
        <v>33142</v>
      </c>
      <c r="G6507" s="1" t="s">
        <v>8513</v>
      </c>
      <c r="H6507" s="1" t="s">
        <v>33143</v>
      </c>
      <c r="I6507" s="1">
        <v>2015.0</v>
      </c>
      <c r="J6507" s="1" t="s">
        <v>8493</v>
      </c>
      <c r="K6507" s="1" t="s">
        <v>569</v>
      </c>
      <c r="L6507" s="1" t="s">
        <v>8842</v>
      </c>
      <c r="M6507" s="1" t="s">
        <v>33144</v>
      </c>
    </row>
    <row r="6508">
      <c r="A6508" s="1" t="s">
        <v>33145</v>
      </c>
      <c r="B6508" s="1" t="s">
        <v>7</v>
      </c>
      <c r="C6508" s="1" t="s">
        <v>7204</v>
      </c>
      <c r="F6508" s="1" t="s">
        <v>33146</v>
      </c>
      <c r="H6508" s="1" t="s">
        <v>8701</v>
      </c>
      <c r="I6508" s="1">
        <v>2008.0</v>
      </c>
      <c r="J6508" s="1" t="s">
        <v>8493</v>
      </c>
      <c r="K6508" s="1" t="s">
        <v>536</v>
      </c>
      <c r="L6508" s="1" t="s">
        <v>8852</v>
      </c>
      <c r="M6508" s="1" t="s">
        <v>33147</v>
      </c>
    </row>
    <row r="6509">
      <c r="A6509" s="1" t="s">
        <v>33148</v>
      </c>
      <c r="B6509" s="1" t="s">
        <v>6</v>
      </c>
      <c r="C6509" s="1" t="s">
        <v>7205</v>
      </c>
      <c r="D6509" s="1"/>
      <c r="E6509" s="1" t="s">
        <v>10429</v>
      </c>
      <c r="F6509" s="1" t="s">
        <v>33149</v>
      </c>
      <c r="G6509" s="1" t="s">
        <v>8513</v>
      </c>
      <c r="H6509" s="1" t="s">
        <v>13446</v>
      </c>
      <c r="I6509" s="1">
        <v>2019.0</v>
      </c>
      <c r="J6509" s="1" t="s">
        <v>8507</v>
      </c>
      <c r="K6509" s="1" t="s">
        <v>3978</v>
      </c>
      <c r="L6509" s="1" t="s">
        <v>8522</v>
      </c>
      <c r="M6509" s="1" t="s">
        <v>33150</v>
      </c>
    </row>
    <row r="6510">
      <c r="A6510" s="1" t="s">
        <v>33151</v>
      </c>
      <c r="B6510" s="1" t="s">
        <v>6</v>
      </c>
      <c r="C6510" s="1" t="s">
        <v>7206</v>
      </c>
      <c r="F6510" s="1" t="s">
        <v>33152</v>
      </c>
      <c r="G6510" s="1" t="s">
        <v>8513</v>
      </c>
      <c r="H6510" s="1" t="s">
        <v>9342</v>
      </c>
      <c r="I6510" s="1">
        <v>2019.0</v>
      </c>
      <c r="J6510" s="1" t="s">
        <v>8493</v>
      </c>
      <c r="K6510" s="1" t="s">
        <v>909</v>
      </c>
      <c r="L6510" s="1" t="s">
        <v>8646</v>
      </c>
      <c r="M6510" s="1" t="s">
        <v>33153</v>
      </c>
    </row>
    <row r="6511">
      <c r="A6511" s="1" t="s">
        <v>33154</v>
      </c>
      <c r="B6511" s="1" t="s">
        <v>6</v>
      </c>
      <c r="C6511" s="1" t="s">
        <v>7207</v>
      </c>
      <c r="D6511" s="1"/>
      <c r="E6511" s="1" t="s">
        <v>33155</v>
      </c>
      <c r="F6511" s="1" t="s">
        <v>33156</v>
      </c>
      <c r="G6511" s="1" t="s">
        <v>12684</v>
      </c>
      <c r="H6511" s="1" t="s">
        <v>33157</v>
      </c>
      <c r="I6511" s="1">
        <v>2011.0</v>
      </c>
      <c r="J6511" s="1" t="s">
        <v>8515</v>
      </c>
      <c r="K6511" s="1" t="s">
        <v>587</v>
      </c>
      <c r="L6511" s="1" t="s">
        <v>8501</v>
      </c>
      <c r="M6511" s="1" t="s">
        <v>33158</v>
      </c>
    </row>
    <row r="6512">
      <c r="A6512" s="1" t="s">
        <v>33159</v>
      </c>
      <c r="B6512" s="1" t="s">
        <v>7</v>
      </c>
      <c r="C6512" s="1" t="s">
        <v>7208</v>
      </c>
      <c r="F6512" s="1" t="s">
        <v>33160</v>
      </c>
      <c r="G6512" s="1" t="s">
        <v>8638</v>
      </c>
      <c r="H6512" s="1" t="s">
        <v>9402</v>
      </c>
      <c r="I6512" s="1">
        <v>2014.0</v>
      </c>
      <c r="J6512" s="1" t="s">
        <v>8547</v>
      </c>
      <c r="K6512" s="1" t="s">
        <v>536</v>
      </c>
      <c r="L6512" s="1" t="s">
        <v>11078</v>
      </c>
      <c r="M6512" s="1" t="s">
        <v>33161</v>
      </c>
    </row>
    <row r="6513">
      <c r="A6513" s="1" t="s">
        <v>33162</v>
      </c>
      <c r="B6513" s="1" t="s">
        <v>6</v>
      </c>
      <c r="C6513" s="1" t="s">
        <v>7209</v>
      </c>
      <c r="D6513" s="1"/>
      <c r="E6513" s="1" t="s">
        <v>24466</v>
      </c>
      <c r="F6513" s="1" t="s">
        <v>33163</v>
      </c>
      <c r="G6513" s="1" t="s">
        <v>8588</v>
      </c>
      <c r="H6513" s="1" t="s">
        <v>11399</v>
      </c>
      <c r="I6513" s="1">
        <v>2018.0</v>
      </c>
      <c r="J6513" s="1" t="s">
        <v>8547</v>
      </c>
      <c r="K6513" s="1" t="s">
        <v>528</v>
      </c>
      <c r="L6513" s="1" t="s">
        <v>8590</v>
      </c>
      <c r="M6513" s="1" t="s">
        <v>33164</v>
      </c>
    </row>
    <row r="6514">
      <c r="A6514" s="1" t="s">
        <v>33165</v>
      </c>
      <c r="B6514" s="1" t="s">
        <v>7</v>
      </c>
      <c r="C6514" s="1" t="s">
        <v>7210</v>
      </c>
      <c r="F6514" s="1" t="s">
        <v>33166</v>
      </c>
      <c r="G6514" s="1" t="s">
        <v>8611</v>
      </c>
      <c r="H6514" s="1" t="s">
        <v>9698</v>
      </c>
      <c r="I6514" s="1">
        <v>2013.0</v>
      </c>
      <c r="J6514" s="1" t="s">
        <v>8493</v>
      </c>
      <c r="K6514" s="1" t="s">
        <v>1044</v>
      </c>
      <c r="L6514" s="1" t="s">
        <v>25081</v>
      </c>
      <c r="M6514" s="1" t="s">
        <v>33167</v>
      </c>
    </row>
    <row r="6515">
      <c r="A6515" s="1" t="s">
        <v>33168</v>
      </c>
      <c r="B6515" s="1" t="s">
        <v>6</v>
      </c>
      <c r="C6515" s="1" t="s">
        <v>7211</v>
      </c>
      <c r="D6515" s="1"/>
      <c r="E6515" s="1" t="s">
        <v>33169</v>
      </c>
      <c r="G6515" s="1" t="s">
        <v>21467</v>
      </c>
      <c r="H6515" s="1" t="s">
        <v>15298</v>
      </c>
      <c r="I6515" s="1">
        <v>2016.0</v>
      </c>
      <c r="J6515" s="1" t="s">
        <v>8547</v>
      </c>
      <c r="K6515" s="1" t="s">
        <v>914</v>
      </c>
      <c r="L6515" s="1" t="s">
        <v>8646</v>
      </c>
      <c r="M6515" s="1" t="s">
        <v>33170</v>
      </c>
    </row>
    <row r="6516">
      <c r="A6516" s="1" t="s">
        <v>33171</v>
      </c>
      <c r="B6516" s="1" t="s">
        <v>6</v>
      </c>
      <c r="C6516" s="1" t="s">
        <v>7212</v>
      </c>
      <c r="D6516" s="1"/>
      <c r="E6516" s="1" t="s">
        <v>33172</v>
      </c>
      <c r="G6516" s="1" t="s">
        <v>8777</v>
      </c>
      <c r="H6516" s="1" t="s">
        <v>19360</v>
      </c>
      <c r="I6516" s="1">
        <v>2015.0</v>
      </c>
      <c r="J6516" s="1" t="s">
        <v>8547</v>
      </c>
      <c r="K6516" s="1" t="s">
        <v>1442</v>
      </c>
      <c r="L6516" s="1" t="s">
        <v>8663</v>
      </c>
      <c r="M6516" s="1" t="s">
        <v>33173</v>
      </c>
    </row>
    <row r="6517">
      <c r="A6517" s="1" t="s">
        <v>33174</v>
      </c>
      <c r="B6517" s="1" t="s">
        <v>7</v>
      </c>
      <c r="C6517" s="1" t="s">
        <v>7213</v>
      </c>
      <c r="F6517" s="1" t="s">
        <v>33175</v>
      </c>
      <c r="G6517" s="1" t="s">
        <v>8513</v>
      </c>
      <c r="H6517" s="1" t="s">
        <v>9708</v>
      </c>
      <c r="I6517" s="1">
        <v>2010.0</v>
      </c>
      <c r="J6517" s="1" t="s">
        <v>8613</v>
      </c>
      <c r="K6517" s="1" t="s">
        <v>536</v>
      </c>
      <c r="L6517" s="1" t="s">
        <v>13081</v>
      </c>
      <c r="M6517" s="1" t="s">
        <v>33176</v>
      </c>
    </row>
    <row r="6518">
      <c r="A6518" s="1" t="s">
        <v>33177</v>
      </c>
      <c r="B6518" s="1" t="s">
        <v>6</v>
      </c>
      <c r="C6518" s="1" t="s">
        <v>7214</v>
      </c>
      <c r="D6518" s="1"/>
      <c r="E6518" s="1" t="s">
        <v>33178</v>
      </c>
      <c r="F6518" s="1" t="s">
        <v>33179</v>
      </c>
      <c r="G6518" s="1" t="s">
        <v>8513</v>
      </c>
      <c r="H6518" s="1" t="s">
        <v>11856</v>
      </c>
      <c r="I6518" s="1">
        <v>2007.0</v>
      </c>
      <c r="J6518" s="1" t="s">
        <v>8515</v>
      </c>
      <c r="K6518" s="1" t="s">
        <v>599</v>
      </c>
      <c r="L6518" s="1" t="s">
        <v>9139</v>
      </c>
      <c r="M6518" s="1" t="s">
        <v>33180</v>
      </c>
    </row>
    <row r="6519">
      <c r="A6519" s="1" t="s">
        <v>33181</v>
      </c>
      <c r="B6519" s="1" t="s">
        <v>7</v>
      </c>
      <c r="C6519" s="1" t="s">
        <v>7215</v>
      </c>
      <c r="F6519" s="1" t="s">
        <v>33182</v>
      </c>
      <c r="G6519" s="1" t="s">
        <v>8513</v>
      </c>
      <c r="H6519" s="1" t="s">
        <v>9424</v>
      </c>
      <c r="I6519" s="1">
        <v>2018.0</v>
      </c>
      <c r="J6519" s="1" t="s">
        <v>8493</v>
      </c>
      <c r="K6519" s="1" t="s">
        <v>571</v>
      </c>
      <c r="L6519" s="1" t="s">
        <v>9526</v>
      </c>
      <c r="M6519" s="1" t="s">
        <v>33183</v>
      </c>
    </row>
    <row r="6520">
      <c r="A6520" s="1" t="s">
        <v>33184</v>
      </c>
      <c r="B6520" s="1" t="s">
        <v>6</v>
      </c>
      <c r="C6520" s="1" t="s">
        <v>7216</v>
      </c>
      <c r="D6520" s="1"/>
      <c r="E6520" s="1" t="s">
        <v>33185</v>
      </c>
      <c r="F6520" s="1" t="s">
        <v>33186</v>
      </c>
      <c r="G6520" s="1" t="s">
        <v>8513</v>
      </c>
      <c r="H6520" s="1" t="s">
        <v>17377</v>
      </c>
      <c r="I6520" s="1">
        <v>2016.0</v>
      </c>
      <c r="J6520" s="1" t="s">
        <v>8507</v>
      </c>
      <c r="K6520" s="1" t="s">
        <v>534</v>
      </c>
      <c r="L6520" s="1" t="s">
        <v>8522</v>
      </c>
      <c r="M6520" s="1" t="s">
        <v>33187</v>
      </c>
    </row>
    <row r="6521">
      <c r="A6521" s="1" t="s">
        <v>33188</v>
      </c>
      <c r="B6521" s="1" t="s">
        <v>7</v>
      </c>
      <c r="C6521" s="1" t="s">
        <v>7217</v>
      </c>
      <c r="F6521" s="1" t="s">
        <v>33189</v>
      </c>
      <c r="G6521" s="1" t="s">
        <v>8575</v>
      </c>
      <c r="H6521" s="1" t="s">
        <v>10901</v>
      </c>
      <c r="I6521" s="1">
        <v>2018.0</v>
      </c>
      <c r="J6521" s="1" t="s">
        <v>8493</v>
      </c>
      <c r="K6521" s="1" t="s">
        <v>536</v>
      </c>
      <c r="L6521" s="1" t="s">
        <v>8565</v>
      </c>
      <c r="M6521" s="1" t="s">
        <v>33190</v>
      </c>
    </row>
    <row r="6522">
      <c r="A6522" s="1" t="s">
        <v>33191</v>
      </c>
      <c r="B6522" s="1" t="s">
        <v>7</v>
      </c>
      <c r="C6522" s="1" t="s">
        <v>7218</v>
      </c>
      <c r="F6522" s="1" t="s">
        <v>33192</v>
      </c>
      <c r="G6522" s="1" t="s">
        <v>33193</v>
      </c>
      <c r="H6522" s="1" t="s">
        <v>16452</v>
      </c>
      <c r="I6522" s="1">
        <v>2010.0</v>
      </c>
      <c r="J6522" s="1" t="s">
        <v>9076</v>
      </c>
      <c r="K6522" s="1" t="s">
        <v>536</v>
      </c>
      <c r="L6522" s="1" t="s">
        <v>9093</v>
      </c>
      <c r="M6522" s="1" t="s">
        <v>33194</v>
      </c>
    </row>
    <row r="6523">
      <c r="A6523" s="1" t="s">
        <v>33195</v>
      </c>
      <c r="B6523" s="1" t="s">
        <v>6</v>
      </c>
      <c r="C6523" s="1" t="s">
        <v>7219</v>
      </c>
      <c r="D6523" s="1"/>
      <c r="E6523" s="1" t="s">
        <v>16865</v>
      </c>
      <c r="F6523" s="1" t="s">
        <v>33196</v>
      </c>
      <c r="G6523" s="1" t="s">
        <v>8678</v>
      </c>
      <c r="H6523" s="1" t="s">
        <v>17381</v>
      </c>
      <c r="I6523" s="1">
        <v>2013.0</v>
      </c>
      <c r="J6523" s="1" t="s">
        <v>8613</v>
      </c>
      <c r="K6523" s="1" t="s">
        <v>580</v>
      </c>
      <c r="L6523" s="1" t="s">
        <v>8501</v>
      </c>
      <c r="M6523" s="1" t="s">
        <v>33197</v>
      </c>
    </row>
    <row r="6524">
      <c r="A6524" s="1" t="s">
        <v>33198</v>
      </c>
      <c r="B6524" s="1" t="s">
        <v>7</v>
      </c>
      <c r="C6524" s="1" t="s">
        <v>7220</v>
      </c>
      <c r="F6524" s="1" t="s">
        <v>33199</v>
      </c>
      <c r="G6524" s="1" t="s">
        <v>8655</v>
      </c>
      <c r="H6524" s="1" t="s">
        <v>9060</v>
      </c>
      <c r="I6524" s="1">
        <v>2016.0</v>
      </c>
      <c r="J6524" s="1" t="s">
        <v>8547</v>
      </c>
      <c r="K6524" s="1" t="s">
        <v>536</v>
      </c>
      <c r="L6524" s="1" t="s">
        <v>8836</v>
      </c>
      <c r="M6524" s="1" t="s">
        <v>33200</v>
      </c>
    </row>
    <row r="6525">
      <c r="A6525" s="1" t="s">
        <v>33201</v>
      </c>
      <c r="B6525" s="1" t="s">
        <v>6</v>
      </c>
      <c r="C6525" s="1" t="s">
        <v>7221</v>
      </c>
      <c r="D6525" s="1"/>
      <c r="E6525" s="1" t="s">
        <v>31513</v>
      </c>
      <c r="F6525" s="1" t="s">
        <v>33202</v>
      </c>
      <c r="G6525" s="1" t="s">
        <v>9276</v>
      </c>
      <c r="H6525" s="1" t="s">
        <v>14406</v>
      </c>
      <c r="I6525" s="1">
        <v>2010.0</v>
      </c>
      <c r="J6525" s="1" t="s">
        <v>9260</v>
      </c>
      <c r="K6525" s="1" t="s">
        <v>660</v>
      </c>
      <c r="L6525" s="1" t="s">
        <v>9317</v>
      </c>
      <c r="M6525" s="1" t="s">
        <v>33203</v>
      </c>
    </row>
    <row r="6526">
      <c r="A6526" s="1" t="s">
        <v>33204</v>
      </c>
      <c r="B6526" s="1" t="s">
        <v>7</v>
      </c>
      <c r="C6526" s="1" t="s">
        <v>7222</v>
      </c>
      <c r="G6526" s="1" t="s">
        <v>8513</v>
      </c>
      <c r="H6526" s="1" t="s">
        <v>12233</v>
      </c>
      <c r="I6526" s="1">
        <v>2017.0</v>
      </c>
      <c r="J6526" s="1" t="s">
        <v>8493</v>
      </c>
      <c r="K6526" s="1" t="s">
        <v>536</v>
      </c>
      <c r="L6526" s="1" t="s">
        <v>17110</v>
      </c>
      <c r="M6526" s="1" t="s">
        <v>33205</v>
      </c>
    </row>
    <row r="6527">
      <c r="A6527" s="1" t="s">
        <v>33206</v>
      </c>
      <c r="B6527" s="1" t="s">
        <v>6</v>
      </c>
      <c r="C6527" s="1" t="s">
        <v>7223</v>
      </c>
      <c r="D6527" s="1"/>
      <c r="E6527" s="1" t="s">
        <v>33207</v>
      </c>
      <c r="F6527" s="1" t="s">
        <v>33208</v>
      </c>
      <c r="G6527" s="1" t="s">
        <v>8513</v>
      </c>
      <c r="H6527" s="1" t="s">
        <v>8619</v>
      </c>
      <c r="I6527" s="1">
        <v>2017.0</v>
      </c>
      <c r="J6527" s="1" t="s">
        <v>8515</v>
      </c>
      <c r="K6527" s="1" t="s">
        <v>538</v>
      </c>
      <c r="L6527" s="1" t="s">
        <v>8559</v>
      </c>
      <c r="M6527" s="1" t="s">
        <v>33209</v>
      </c>
    </row>
    <row r="6528">
      <c r="A6528" s="1" t="s">
        <v>33210</v>
      </c>
      <c r="B6528" s="1" t="s">
        <v>6</v>
      </c>
      <c r="C6528" s="1" t="s">
        <v>7224</v>
      </c>
      <c r="D6528" s="1"/>
      <c r="E6528" s="1" t="s">
        <v>13514</v>
      </c>
      <c r="F6528" s="1" t="s">
        <v>33211</v>
      </c>
      <c r="G6528" s="1" t="s">
        <v>8491</v>
      </c>
      <c r="H6528" s="1" t="s">
        <v>12642</v>
      </c>
      <c r="I6528" s="1">
        <v>2017.0</v>
      </c>
      <c r="J6528" s="1" t="s">
        <v>8493</v>
      </c>
      <c r="K6528" s="1" t="s">
        <v>569</v>
      </c>
      <c r="L6528" s="1" t="s">
        <v>8873</v>
      </c>
      <c r="M6528" s="1" t="s">
        <v>33212</v>
      </c>
    </row>
    <row r="6529">
      <c r="A6529" s="1" t="s">
        <v>33213</v>
      </c>
      <c r="B6529" s="1" t="s">
        <v>6</v>
      </c>
      <c r="C6529" s="1" t="s">
        <v>7225</v>
      </c>
      <c r="D6529" s="1"/>
      <c r="E6529" s="1" t="s">
        <v>33214</v>
      </c>
      <c r="F6529" s="1" t="s">
        <v>33215</v>
      </c>
      <c r="G6529" s="1" t="s">
        <v>13077</v>
      </c>
      <c r="H6529" s="1" t="s">
        <v>15415</v>
      </c>
      <c r="I6529" s="1">
        <v>2017.0</v>
      </c>
      <c r="J6529" s="1" t="s">
        <v>8507</v>
      </c>
      <c r="K6529" s="1" t="s">
        <v>671</v>
      </c>
      <c r="L6529" s="1" t="s">
        <v>11691</v>
      </c>
      <c r="M6529" s="1" t="s">
        <v>33216</v>
      </c>
    </row>
    <row r="6530">
      <c r="A6530" s="1" t="s">
        <v>33217</v>
      </c>
      <c r="B6530" s="1" t="s">
        <v>6</v>
      </c>
      <c r="C6530" s="1" t="s">
        <v>7226</v>
      </c>
      <c r="D6530" s="1"/>
      <c r="E6530" s="1" t="s">
        <v>33218</v>
      </c>
      <c r="F6530" s="1" t="s">
        <v>33219</v>
      </c>
      <c r="G6530" s="1" t="s">
        <v>33220</v>
      </c>
      <c r="H6530" s="1" t="s">
        <v>11179</v>
      </c>
      <c r="I6530" s="1">
        <v>2018.0</v>
      </c>
      <c r="J6530" s="1" t="s">
        <v>8507</v>
      </c>
      <c r="K6530" s="1" t="s">
        <v>597</v>
      </c>
      <c r="L6530" s="1" t="s">
        <v>8948</v>
      </c>
      <c r="M6530" s="1" t="s">
        <v>33221</v>
      </c>
    </row>
    <row r="6531">
      <c r="A6531" s="1" t="s">
        <v>33222</v>
      </c>
      <c r="B6531" s="1" t="s">
        <v>7</v>
      </c>
      <c r="C6531" s="1" t="s">
        <v>7227</v>
      </c>
      <c r="F6531" s="1" t="s">
        <v>33223</v>
      </c>
      <c r="H6531" s="1" t="s">
        <v>10741</v>
      </c>
      <c r="I6531" s="1">
        <v>2019.0</v>
      </c>
      <c r="J6531" s="1" t="s">
        <v>8613</v>
      </c>
      <c r="K6531" s="1" t="s">
        <v>536</v>
      </c>
      <c r="L6531" s="1" t="s">
        <v>8650</v>
      </c>
      <c r="M6531" s="1" t="s">
        <v>33224</v>
      </c>
    </row>
    <row r="6532">
      <c r="A6532" s="1" t="s">
        <v>33225</v>
      </c>
      <c r="B6532" s="1" t="s">
        <v>6</v>
      </c>
      <c r="C6532" s="1" t="s">
        <v>7228</v>
      </c>
      <c r="D6532" s="1"/>
      <c r="E6532" s="1" t="s">
        <v>33226</v>
      </c>
      <c r="F6532" s="1" t="s">
        <v>33227</v>
      </c>
      <c r="G6532" s="1" t="s">
        <v>33228</v>
      </c>
      <c r="H6532" s="1" t="s">
        <v>8540</v>
      </c>
      <c r="I6532" s="1">
        <v>2019.0</v>
      </c>
      <c r="J6532" s="1" t="s">
        <v>8507</v>
      </c>
      <c r="K6532" s="1" t="s">
        <v>1377</v>
      </c>
      <c r="L6532" s="1" t="s">
        <v>8522</v>
      </c>
      <c r="M6532" s="1" t="s">
        <v>33229</v>
      </c>
    </row>
    <row r="6533">
      <c r="A6533" s="1" t="s">
        <v>33230</v>
      </c>
      <c r="B6533" s="1" t="s">
        <v>7</v>
      </c>
      <c r="C6533" s="1" t="s">
        <v>7229</v>
      </c>
      <c r="F6533" s="1" t="s">
        <v>33231</v>
      </c>
      <c r="G6533" s="1" t="s">
        <v>8655</v>
      </c>
      <c r="H6533" s="1" t="s">
        <v>14506</v>
      </c>
      <c r="I6533" s="1">
        <v>2020.0</v>
      </c>
      <c r="J6533" s="1" t="s">
        <v>8547</v>
      </c>
      <c r="K6533" s="1" t="s">
        <v>536</v>
      </c>
      <c r="L6533" s="1" t="s">
        <v>9550</v>
      </c>
      <c r="M6533" s="1" t="s">
        <v>33232</v>
      </c>
    </row>
    <row r="6534">
      <c r="A6534" s="1" t="s">
        <v>33233</v>
      </c>
      <c r="B6534" s="1" t="s">
        <v>7</v>
      </c>
      <c r="C6534" s="1" t="s">
        <v>7230</v>
      </c>
      <c r="F6534" s="1" t="s">
        <v>33234</v>
      </c>
      <c r="G6534" s="1" t="s">
        <v>9530</v>
      </c>
      <c r="H6534" s="1" t="s">
        <v>9097</v>
      </c>
      <c r="I6534" s="1">
        <v>2019.0</v>
      </c>
      <c r="J6534" s="1" t="s">
        <v>8493</v>
      </c>
      <c r="K6534" s="1" t="s">
        <v>536</v>
      </c>
      <c r="L6534" s="1" t="s">
        <v>11889</v>
      </c>
      <c r="M6534" s="1" t="s">
        <v>33235</v>
      </c>
    </row>
    <row r="6535">
      <c r="A6535" s="1" t="s">
        <v>33236</v>
      </c>
      <c r="B6535" s="1" t="s">
        <v>6</v>
      </c>
      <c r="C6535" s="1" t="s">
        <v>7231</v>
      </c>
      <c r="D6535" s="1"/>
      <c r="E6535" s="1" t="s">
        <v>22840</v>
      </c>
      <c r="F6535" s="1" t="s">
        <v>33237</v>
      </c>
      <c r="G6535" s="1" t="s">
        <v>13911</v>
      </c>
      <c r="H6535" s="1" t="s">
        <v>16009</v>
      </c>
      <c r="I6535" s="1">
        <v>2010.0</v>
      </c>
      <c r="J6535" s="1" t="s">
        <v>8507</v>
      </c>
      <c r="K6535" s="1" t="s">
        <v>542</v>
      </c>
      <c r="L6535" s="1" t="s">
        <v>8501</v>
      </c>
      <c r="M6535" s="1" t="s">
        <v>33238</v>
      </c>
    </row>
    <row r="6536">
      <c r="A6536" s="1" t="s">
        <v>33239</v>
      </c>
      <c r="B6536" s="1" t="s">
        <v>7</v>
      </c>
      <c r="C6536" s="1" t="s">
        <v>7232</v>
      </c>
      <c r="F6536" s="1" t="s">
        <v>33240</v>
      </c>
      <c r="G6536" s="1" t="s">
        <v>8990</v>
      </c>
      <c r="H6536" s="1" t="s">
        <v>10602</v>
      </c>
      <c r="I6536" s="1">
        <v>2017.0</v>
      </c>
      <c r="J6536" s="1" t="s">
        <v>8547</v>
      </c>
      <c r="K6536" s="1" t="s">
        <v>536</v>
      </c>
      <c r="L6536" s="1" t="s">
        <v>33241</v>
      </c>
      <c r="M6536" s="1" t="s">
        <v>33242</v>
      </c>
    </row>
    <row r="6537">
      <c r="A6537" s="1" t="s">
        <v>33243</v>
      </c>
      <c r="B6537" s="1" t="s">
        <v>6</v>
      </c>
      <c r="C6537" s="1" t="s">
        <v>7233</v>
      </c>
      <c r="D6537" s="1"/>
      <c r="E6537" s="1" t="s">
        <v>22891</v>
      </c>
      <c r="F6537" s="1" t="s">
        <v>33244</v>
      </c>
      <c r="G6537" s="1" t="s">
        <v>9367</v>
      </c>
      <c r="H6537" s="1" t="s">
        <v>12671</v>
      </c>
      <c r="I6537" s="1">
        <v>2018.0</v>
      </c>
      <c r="J6537" s="1" t="s">
        <v>8547</v>
      </c>
      <c r="K6537" s="1" t="s">
        <v>587</v>
      </c>
      <c r="L6537" s="1" t="s">
        <v>8697</v>
      </c>
      <c r="M6537" s="1" t="s">
        <v>33245</v>
      </c>
    </row>
    <row r="6538">
      <c r="A6538" s="1" t="s">
        <v>33246</v>
      </c>
      <c r="B6538" s="1" t="s">
        <v>6</v>
      </c>
      <c r="C6538" s="1" t="s">
        <v>7234</v>
      </c>
      <c r="D6538" s="1"/>
      <c r="E6538" s="1" t="s">
        <v>22891</v>
      </c>
      <c r="F6538" s="1" t="s">
        <v>33247</v>
      </c>
      <c r="G6538" s="1" t="s">
        <v>9367</v>
      </c>
      <c r="H6538" s="1" t="s">
        <v>11027</v>
      </c>
      <c r="I6538" s="1">
        <v>2020.0</v>
      </c>
      <c r="J6538" s="1" t="s">
        <v>8547</v>
      </c>
      <c r="K6538" s="1" t="s">
        <v>876</v>
      </c>
      <c r="L6538" s="1" t="s">
        <v>8697</v>
      </c>
      <c r="M6538" s="1" t="s">
        <v>33248</v>
      </c>
    </row>
    <row r="6539">
      <c r="A6539" s="1" t="s">
        <v>33249</v>
      </c>
      <c r="B6539" s="1" t="s">
        <v>6</v>
      </c>
      <c r="C6539" s="1" t="s">
        <v>7235</v>
      </c>
      <c r="D6539" s="1"/>
      <c r="E6539" s="1" t="s">
        <v>33250</v>
      </c>
      <c r="F6539" s="1" t="s">
        <v>33251</v>
      </c>
      <c r="G6539" s="1" t="s">
        <v>33252</v>
      </c>
      <c r="H6539" s="1" t="s">
        <v>12264</v>
      </c>
      <c r="I6539" s="1">
        <v>2003.0</v>
      </c>
      <c r="J6539" s="1" t="s">
        <v>8493</v>
      </c>
      <c r="K6539" s="1" t="s">
        <v>809</v>
      </c>
      <c r="L6539" s="1" t="s">
        <v>8681</v>
      </c>
      <c r="M6539" s="1" t="s">
        <v>33253</v>
      </c>
    </row>
    <row r="6540">
      <c r="A6540" s="1" t="s">
        <v>33254</v>
      </c>
      <c r="B6540" s="1" t="s">
        <v>6</v>
      </c>
      <c r="C6540" s="1" t="s">
        <v>7236</v>
      </c>
      <c r="D6540" s="1"/>
      <c r="E6540" s="1" t="s">
        <v>33255</v>
      </c>
      <c r="F6540" s="1" t="s">
        <v>33256</v>
      </c>
      <c r="G6540" s="1" t="s">
        <v>8513</v>
      </c>
      <c r="H6540" s="1" t="s">
        <v>21602</v>
      </c>
      <c r="I6540" s="1">
        <v>2019.0</v>
      </c>
      <c r="J6540" s="1" t="s">
        <v>8547</v>
      </c>
      <c r="K6540" s="1" t="s">
        <v>528</v>
      </c>
      <c r="L6540" s="1" t="s">
        <v>9473</v>
      </c>
      <c r="M6540" s="1" t="s">
        <v>33257</v>
      </c>
    </row>
    <row r="6541">
      <c r="A6541" s="1" t="s">
        <v>33258</v>
      </c>
      <c r="B6541" s="1" t="s">
        <v>7</v>
      </c>
      <c r="C6541" s="1" t="s">
        <v>7237</v>
      </c>
      <c r="F6541" s="1" t="s">
        <v>33259</v>
      </c>
      <c r="G6541" s="1" t="s">
        <v>8513</v>
      </c>
      <c r="H6541" s="1" t="s">
        <v>9723</v>
      </c>
      <c r="I6541" s="1">
        <v>2019.0</v>
      </c>
      <c r="J6541" s="1" t="s">
        <v>8493</v>
      </c>
      <c r="K6541" s="1" t="s">
        <v>571</v>
      </c>
      <c r="L6541" s="1" t="s">
        <v>10273</v>
      </c>
      <c r="M6541" s="1" t="s">
        <v>33260</v>
      </c>
    </row>
    <row r="6542">
      <c r="A6542" s="1" t="s">
        <v>33261</v>
      </c>
      <c r="B6542" s="1" t="s">
        <v>7</v>
      </c>
      <c r="C6542" s="1" t="s">
        <v>7238</v>
      </c>
      <c r="F6542" s="1" t="s">
        <v>33262</v>
      </c>
      <c r="G6542" s="1" t="s">
        <v>9391</v>
      </c>
      <c r="H6542" s="1" t="s">
        <v>33263</v>
      </c>
      <c r="I6542" s="1">
        <v>2009.0</v>
      </c>
      <c r="J6542" s="1" t="s">
        <v>8493</v>
      </c>
      <c r="K6542" s="1" t="s">
        <v>1694</v>
      </c>
      <c r="L6542" s="1" t="s">
        <v>12251</v>
      </c>
      <c r="M6542" s="1" t="s">
        <v>33264</v>
      </c>
    </row>
    <row r="6543">
      <c r="A6543" s="1" t="s">
        <v>33265</v>
      </c>
      <c r="B6543" s="1" t="s">
        <v>7</v>
      </c>
      <c r="C6543" s="1" t="s">
        <v>7239</v>
      </c>
      <c r="F6543" s="1" t="s">
        <v>33266</v>
      </c>
      <c r="G6543" s="1" t="s">
        <v>8655</v>
      </c>
      <c r="H6543" s="1" t="s">
        <v>21228</v>
      </c>
      <c r="I6543" s="1">
        <v>2017.0</v>
      </c>
      <c r="J6543" s="1" t="s">
        <v>8493</v>
      </c>
      <c r="K6543" s="1" t="s">
        <v>536</v>
      </c>
      <c r="L6543" s="1" t="s">
        <v>11234</v>
      </c>
      <c r="M6543" s="1" t="s">
        <v>33267</v>
      </c>
    </row>
    <row r="6544">
      <c r="A6544" s="1" t="s">
        <v>33268</v>
      </c>
      <c r="B6544" s="1" t="s">
        <v>6</v>
      </c>
      <c r="C6544" s="1" t="s">
        <v>7240</v>
      </c>
      <c r="D6544" s="1"/>
      <c r="E6544" s="1" t="s">
        <v>33269</v>
      </c>
      <c r="F6544" s="1" t="s">
        <v>33270</v>
      </c>
      <c r="G6544" s="1" t="s">
        <v>8513</v>
      </c>
      <c r="H6544" s="1" t="s">
        <v>8589</v>
      </c>
      <c r="I6544" s="1">
        <v>2006.0</v>
      </c>
      <c r="J6544" s="1" t="s">
        <v>9260</v>
      </c>
      <c r="K6544" s="1" t="s">
        <v>803</v>
      </c>
      <c r="L6544" s="1" t="s">
        <v>16968</v>
      </c>
      <c r="M6544" s="1" t="s">
        <v>33271</v>
      </c>
    </row>
    <row r="6545">
      <c r="A6545" s="1" t="s">
        <v>33272</v>
      </c>
      <c r="B6545" s="1" t="s">
        <v>6</v>
      </c>
      <c r="C6545" s="1" t="s">
        <v>7241</v>
      </c>
      <c r="D6545" s="1"/>
      <c r="E6545" s="1" t="s">
        <v>33273</v>
      </c>
      <c r="F6545" s="1" t="s">
        <v>33274</v>
      </c>
      <c r="G6545" s="1" t="s">
        <v>8513</v>
      </c>
      <c r="H6545" s="1" t="s">
        <v>11845</v>
      </c>
      <c r="I6545" s="1">
        <v>2017.0</v>
      </c>
      <c r="J6545" s="1" t="s">
        <v>9260</v>
      </c>
      <c r="K6545" s="1" t="s">
        <v>694</v>
      </c>
      <c r="L6545" s="1" t="s">
        <v>33275</v>
      </c>
      <c r="M6545" s="1" t="s">
        <v>33276</v>
      </c>
    </row>
    <row r="6546">
      <c r="A6546" s="1" t="s">
        <v>33277</v>
      </c>
      <c r="B6546" s="1" t="s">
        <v>6</v>
      </c>
      <c r="C6546" s="1" t="s">
        <v>7242</v>
      </c>
      <c r="D6546" s="1"/>
      <c r="E6546" s="1" t="s">
        <v>10383</v>
      </c>
      <c r="F6546" s="1" t="s">
        <v>33278</v>
      </c>
      <c r="G6546" s="1" t="s">
        <v>8534</v>
      </c>
      <c r="H6546" s="1" t="s">
        <v>9802</v>
      </c>
      <c r="I6546" s="1">
        <v>1970.0</v>
      </c>
      <c r="J6546" s="1" t="s">
        <v>8493</v>
      </c>
      <c r="K6546" s="1" t="s">
        <v>642</v>
      </c>
      <c r="L6546" s="1" t="s">
        <v>10386</v>
      </c>
      <c r="M6546" s="1" t="s">
        <v>33279</v>
      </c>
    </row>
    <row r="6547">
      <c r="A6547" s="1" t="s">
        <v>33280</v>
      </c>
      <c r="B6547" s="1" t="s">
        <v>6</v>
      </c>
      <c r="C6547" s="1" t="s">
        <v>7243</v>
      </c>
      <c r="D6547" s="1"/>
      <c r="E6547" s="1" t="s">
        <v>13289</v>
      </c>
      <c r="F6547" s="1" t="s">
        <v>33281</v>
      </c>
      <c r="G6547" s="1" t="s">
        <v>8545</v>
      </c>
      <c r="H6547" s="1" t="s">
        <v>24435</v>
      </c>
      <c r="I6547" s="1">
        <v>2012.0</v>
      </c>
      <c r="J6547" s="1" t="s">
        <v>8547</v>
      </c>
      <c r="K6547" s="1" t="s">
        <v>634</v>
      </c>
      <c r="L6547" s="1" t="s">
        <v>8620</v>
      </c>
      <c r="M6547" s="1" t="s">
        <v>33282</v>
      </c>
    </row>
    <row r="6548">
      <c r="A6548" s="1" t="s">
        <v>33283</v>
      </c>
      <c r="B6548" s="1" t="s">
        <v>7</v>
      </c>
      <c r="C6548" s="1" t="s">
        <v>7244</v>
      </c>
      <c r="F6548" s="1" t="s">
        <v>33284</v>
      </c>
      <c r="G6548" s="1" t="s">
        <v>8534</v>
      </c>
      <c r="H6548" s="1" t="s">
        <v>25113</v>
      </c>
      <c r="I6548" s="1">
        <v>2018.0</v>
      </c>
      <c r="J6548" s="1" t="s">
        <v>8547</v>
      </c>
      <c r="K6548" s="1" t="s">
        <v>536</v>
      </c>
      <c r="L6548" s="1" t="s">
        <v>21619</v>
      </c>
      <c r="M6548" s="1" t="s">
        <v>33285</v>
      </c>
    </row>
    <row r="6549">
      <c r="A6549" s="1" t="s">
        <v>33286</v>
      </c>
      <c r="B6549" s="1" t="s">
        <v>6</v>
      </c>
      <c r="C6549" s="1" t="s">
        <v>7245</v>
      </c>
      <c r="D6549" s="1"/>
      <c r="E6549" s="1" t="s">
        <v>33287</v>
      </c>
      <c r="F6549" s="1" t="s">
        <v>33288</v>
      </c>
      <c r="G6549" s="1" t="s">
        <v>8513</v>
      </c>
      <c r="H6549" s="1" t="s">
        <v>10802</v>
      </c>
      <c r="I6549" s="1">
        <v>2018.0</v>
      </c>
      <c r="J6549" s="1" t="s">
        <v>8493</v>
      </c>
      <c r="K6549" s="1" t="s">
        <v>803</v>
      </c>
      <c r="L6549" s="1" t="s">
        <v>8607</v>
      </c>
      <c r="M6549" s="1" t="s">
        <v>33289</v>
      </c>
    </row>
    <row r="6550">
      <c r="A6550" s="1" t="s">
        <v>33290</v>
      </c>
      <c r="B6550" s="1" t="s">
        <v>6</v>
      </c>
      <c r="C6550" s="1" t="s">
        <v>7246</v>
      </c>
      <c r="D6550" s="1"/>
      <c r="E6550" s="1" t="s">
        <v>33291</v>
      </c>
      <c r="F6550" s="1" t="s">
        <v>33292</v>
      </c>
      <c r="G6550" s="1" t="s">
        <v>33293</v>
      </c>
      <c r="H6550" s="1" t="s">
        <v>9442</v>
      </c>
      <c r="I6550" s="1">
        <v>2016.0</v>
      </c>
      <c r="J6550" s="1" t="s">
        <v>8493</v>
      </c>
      <c r="K6550" s="1" t="s">
        <v>573</v>
      </c>
      <c r="L6550" s="1" t="s">
        <v>8663</v>
      </c>
      <c r="M6550" s="1" t="s">
        <v>33294</v>
      </c>
    </row>
    <row r="6551">
      <c r="A6551" s="1" t="s">
        <v>33295</v>
      </c>
      <c r="B6551" s="1" t="s">
        <v>6</v>
      </c>
      <c r="C6551" s="1" t="s">
        <v>7247</v>
      </c>
      <c r="D6551" s="1"/>
      <c r="E6551" s="1" t="s">
        <v>33296</v>
      </c>
      <c r="F6551" s="1" t="s">
        <v>33297</v>
      </c>
      <c r="G6551" s="1" t="s">
        <v>8655</v>
      </c>
      <c r="H6551" s="1" t="s">
        <v>30016</v>
      </c>
      <c r="I6551" s="1">
        <v>2020.0</v>
      </c>
      <c r="J6551" s="1" t="s">
        <v>9076</v>
      </c>
      <c r="K6551" s="1" t="s">
        <v>552</v>
      </c>
      <c r="L6551" s="1" t="s">
        <v>9104</v>
      </c>
      <c r="M6551" s="1" t="s">
        <v>33298</v>
      </c>
    </row>
    <row r="6552">
      <c r="A6552" s="1" t="s">
        <v>33299</v>
      </c>
      <c r="B6552" s="1" t="s">
        <v>6</v>
      </c>
      <c r="C6552" s="1" t="s">
        <v>7248</v>
      </c>
      <c r="D6552" s="1"/>
      <c r="E6552" s="1" t="s">
        <v>22520</v>
      </c>
      <c r="F6552" s="1" t="s">
        <v>33300</v>
      </c>
      <c r="G6552" s="1" t="s">
        <v>8513</v>
      </c>
      <c r="H6552" s="1" t="s">
        <v>13213</v>
      </c>
      <c r="I6552" s="1">
        <v>2010.0</v>
      </c>
      <c r="J6552" s="1" t="s">
        <v>9260</v>
      </c>
      <c r="K6552" s="1" t="s">
        <v>584</v>
      </c>
      <c r="L6552" s="1" t="s">
        <v>20631</v>
      </c>
      <c r="M6552" s="1" t="s">
        <v>33301</v>
      </c>
    </row>
    <row r="6553">
      <c r="A6553" s="1" t="s">
        <v>33302</v>
      </c>
      <c r="B6553" s="1" t="s">
        <v>6</v>
      </c>
      <c r="C6553" s="1" t="s">
        <v>7249</v>
      </c>
      <c r="D6553" s="1"/>
      <c r="E6553" s="1" t="s">
        <v>33303</v>
      </c>
      <c r="F6553" s="1" t="s">
        <v>33304</v>
      </c>
      <c r="G6553" s="1" t="s">
        <v>8545</v>
      </c>
      <c r="H6553" s="1" t="s">
        <v>10646</v>
      </c>
      <c r="I6553" s="1">
        <v>2019.0</v>
      </c>
      <c r="J6553" s="1" t="s">
        <v>8547</v>
      </c>
      <c r="K6553" s="1" t="s">
        <v>876</v>
      </c>
      <c r="L6553" s="1" t="s">
        <v>8620</v>
      </c>
      <c r="M6553" s="1" t="s">
        <v>33305</v>
      </c>
    </row>
    <row r="6554">
      <c r="A6554" s="1" t="s">
        <v>33306</v>
      </c>
      <c r="B6554" s="1" t="s">
        <v>6</v>
      </c>
      <c r="C6554" s="1" t="s">
        <v>7250</v>
      </c>
      <c r="D6554" s="1"/>
      <c r="E6554" s="1" t="s">
        <v>33307</v>
      </c>
      <c r="F6554" s="1" t="s">
        <v>33308</v>
      </c>
      <c r="G6554" s="1" t="s">
        <v>8513</v>
      </c>
      <c r="H6554" s="1" t="s">
        <v>8540</v>
      </c>
      <c r="I6554" s="1">
        <v>1991.0</v>
      </c>
      <c r="J6554" s="1" t="s">
        <v>8507</v>
      </c>
      <c r="K6554" s="1" t="s">
        <v>587</v>
      </c>
      <c r="L6554" s="1" t="s">
        <v>9054</v>
      </c>
      <c r="M6554" s="1" t="s">
        <v>33309</v>
      </c>
    </row>
    <row r="6555">
      <c r="A6555" s="1" t="s">
        <v>33310</v>
      </c>
      <c r="B6555" s="1" t="s">
        <v>7</v>
      </c>
      <c r="C6555" s="1" t="s">
        <v>7251</v>
      </c>
      <c r="F6555" s="1" t="s">
        <v>33311</v>
      </c>
      <c r="G6555" s="1" t="s">
        <v>8513</v>
      </c>
      <c r="H6555" s="1" t="s">
        <v>33312</v>
      </c>
      <c r="I6555" s="1">
        <v>2019.0</v>
      </c>
      <c r="J6555" s="1" t="s">
        <v>8493</v>
      </c>
      <c r="K6555" s="1" t="s">
        <v>536</v>
      </c>
      <c r="L6555" s="1" t="s">
        <v>24318</v>
      </c>
      <c r="M6555" s="1" t="s">
        <v>33313</v>
      </c>
    </row>
    <row r="6556">
      <c r="A6556" s="1" t="s">
        <v>33314</v>
      </c>
      <c r="B6556" s="1" t="s">
        <v>7</v>
      </c>
      <c r="C6556" s="1" t="s">
        <v>7252</v>
      </c>
      <c r="F6556" s="1" t="s">
        <v>33315</v>
      </c>
      <c r="G6556" s="1" t="s">
        <v>8513</v>
      </c>
      <c r="H6556" s="1" t="s">
        <v>22053</v>
      </c>
      <c r="I6556" s="1">
        <v>2020.0</v>
      </c>
      <c r="J6556" s="1" t="s">
        <v>8493</v>
      </c>
      <c r="K6556" s="1" t="s">
        <v>536</v>
      </c>
      <c r="L6556" s="1" t="s">
        <v>9208</v>
      </c>
      <c r="M6556" s="1" t="s">
        <v>33316</v>
      </c>
    </row>
    <row r="6557">
      <c r="A6557" s="1" t="s">
        <v>33317</v>
      </c>
      <c r="B6557" s="1" t="s">
        <v>6</v>
      </c>
      <c r="C6557" s="1" t="s">
        <v>7253</v>
      </c>
      <c r="D6557" s="1"/>
      <c r="E6557" s="1" t="s">
        <v>33318</v>
      </c>
      <c r="F6557" s="1" t="s">
        <v>33319</v>
      </c>
      <c r="G6557" s="1" t="s">
        <v>8513</v>
      </c>
      <c r="H6557" s="1" t="s">
        <v>8846</v>
      </c>
      <c r="I6557" s="1">
        <v>2020.0</v>
      </c>
      <c r="J6557" s="1" t="s">
        <v>8493</v>
      </c>
      <c r="K6557" s="1" t="s">
        <v>554</v>
      </c>
      <c r="L6557" s="1" t="s">
        <v>12766</v>
      </c>
      <c r="M6557" s="1" t="s">
        <v>33320</v>
      </c>
    </row>
    <row r="6558">
      <c r="A6558" s="1" t="s">
        <v>33321</v>
      </c>
      <c r="B6558" s="1" t="s">
        <v>6</v>
      </c>
      <c r="C6558" s="1" t="s">
        <v>7254</v>
      </c>
      <c r="D6558" s="1"/>
      <c r="E6558" s="1" t="s">
        <v>33322</v>
      </c>
      <c r="F6558" s="1" t="s">
        <v>33323</v>
      </c>
      <c r="G6558" s="1" t="s">
        <v>9223</v>
      </c>
      <c r="H6558" s="1" t="s">
        <v>9447</v>
      </c>
      <c r="I6558" s="1">
        <v>1992.0</v>
      </c>
      <c r="J6558" s="1" t="s">
        <v>8507</v>
      </c>
      <c r="K6558" s="1" t="s">
        <v>528</v>
      </c>
      <c r="L6558" s="1" t="s">
        <v>13983</v>
      </c>
      <c r="M6558" s="1" t="s">
        <v>33324</v>
      </c>
    </row>
    <row r="6559">
      <c r="A6559" s="1" t="s">
        <v>33325</v>
      </c>
      <c r="B6559" s="1" t="s">
        <v>6</v>
      </c>
      <c r="C6559" s="1" t="s">
        <v>7255</v>
      </c>
      <c r="D6559" s="1"/>
      <c r="E6559" s="1" t="s">
        <v>8855</v>
      </c>
      <c r="F6559" s="1" t="s">
        <v>33326</v>
      </c>
      <c r="G6559" s="1" t="s">
        <v>23184</v>
      </c>
      <c r="H6559" s="1" t="s">
        <v>8589</v>
      </c>
      <c r="I6559" s="1">
        <v>2010.0</v>
      </c>
      <c r="J6559" s="1" t="s">
        <v>8515</v>
      </c>
      <c r="K6559" s="1" t="s">
        <v>894</v>
      </c>
      <c r="L6559" s="1" t="s">
        <v>8842</v>
      </c>
      <c r="M6559" s="1" t="s">
        <v>33327</v>
      </c>
    </row>
    <row r="6560">
      <c r="A6560" s="1" t="s">
        <v>33328</v>
      </c>
      <c r="B6560" s="1" t="s">
        <v>6</v>
      </c>
      <c r="C6560" s="1" t="s">
        <v>7256</v>
      </c>
      <c r="D6560" s="1"/>
      <c r="E6560" s="1" t="s">
        <v>20785</v>
      </c>
      <c r="F6560" s="1" t="s">
        <v>33329</v>
      </c>
      <c r="G6560" s="1" t="s">
        <v>8513</v>
      </c>
      <c r="H6560" s="1" t="s">
        <v>32923</v>
      </c>
      <c r="I6560" s="1">
        <v>2016.0</v>
      </c>
      <c r="J6560" s="1" t="s">
        <v>8507</v>
      </c>
      <c r="K6560" s="1" t="s">
        <v>896</v>
      </c>
      <c r="L6560" s="1" t="s">
        <v>8522</v>
      </c>
      <c r="M6560" s="1" t="s">
        <v>33330</v>
      </c>
    </row>
    <row r="6561">
      <c r="A6561" s="1" t="s">
        <v>33331</v>
      </c>
      <c r="B6561" s="1" t="s">
        <v>6</v>
      </c>
      <c r="C6561" s="1" t="s">
        <v>7257</v>
      </c>
      <c r="D6561" s="1"/>
      <c r="E6561" s="1" t="s">
        <v>32608</v>
      </c>
      <c r="F6561" s="1" t="s">
        <v>33332</v>
      </c>
      <c r="G6561" s="1" t="s">
        <v>8491</v>
      </c>
      <c r="H6561" s="1" t="s">
        <v>9207</v>
      </c>
      <c r="I6561" s="1">
        <v>2018.0</v>
      </c>
      <c r="J6561" s="1" t="s">
        <v>8493</v>
      </c>
      <c r="K6561" s="1" t="s">
        <v>616</v>
      </c>
      <c r="L6561" s="1" t="s">
        <v>8724</v>
      </c>
      <c r="M6561" s="1" t="s">
        <v>33333</v>
      </c>
    </row>
    <row r="6562">
      <c r="A6562" s="1" t="s">
        <v>33334</v>
      </c>
      <c r="B6562" s="1" t="s">
        <v>6</v>
      </c>
      <c r="C6562" s="1" t="s">
        <v>7258</v>
      </c>
      <c r="D6562" s="1"/>
      <c r="E6562" s="1" t="s">
        <v>33335</v>
      </c>
      <c r="F6562" s="1" t="s">
        <v>33336</v>
      </c>
      <c r="G6562" s="1" t="s">
        <v>33337</v>
      </c>
      <c r="H6562" s="1" t="s">
        <v>14501</v>
      </c>
      <c r="I6562" s="1">
        <v>2017.0</v>
      </c>
      <c r="J6562" s="1" t="s">
        <v>8493</v>
      </c>
      <c r="K6562" s="1" t="s">
        <v>540</v>
      </c>
      <c r="L6562" s="1" t="s">
        <v>8501</v>
      </c>
      <c r="M6562" s="1" t="s">
        <v>33338</v>
      </c>
    </row>
    <row r="6563">
      <c r="A6563" s="1" t="s">
        <v>33339</v>
      </c>
      <c r="B6563" s="1" t="s">
        <v>7</v>
      </c>
      <c r="C6563" s="1" t="s">
        <v>7259</v>
      </c>
      <c r="F6563" s="1" t="s">
        <v>33340</v>
      </c>
      <c r="G6563" s="1" t="s">
        <v>8513</v>
      </c>
      <c r="H6563" s="1" t="s">
        <v>16042</v>
      </c>
      <c r="I6563" s="1">
        <v>2020.0</v>
      </c>
      <c r="J6563" s="1" t="s">
        <v>9076</v>
      </c>
      <c r="K6563" s="1" t="s">
        <v>628</v>
      </c>
      <c r="L6563" s="1" t="s">
        <v>10380</v>
      </c>
      <c r="M6563" s="1" t="s">
        <v>33341</v>
      </c>
    </row>
    <row r="6564">
      <c r="A6564" s="1" t="s">
        <v>33342</v>
      </c>
      <c r="B6564" s="1" t="s">
        <v>7</v>
      </c>
      <c r="C6564" s="1" t="s">
        <v>7260</v>
      </c>
      <c r="F6564" s="1" t="s">
        <v>33343</v>
      </c>
      <c r="G6564" s="1" t="s">
        <v>8611</v>
      </c>
      <c r="H6564" s="1" t="s">
        <v>14978</v>
      </c>
      <c r="I6564" s="1">
        <v>2020.0</v>
      </c>
      <c r="J6564" s="1" t="s">
        <v>8493</v>
      </c>
      <c r="K6564" s="1" t="s">
        <v>526</v>
      </c>
      <c r="L6564" s="1" t="s">
        <v>24457</v>
      </c>
      <c r="M6564" s="1" t="s">
        <v>33344</v>
      </c>
    </row>
    <row r="6565">
      <c r="A6565" s="1" t="s">
        <v>33345</v>
      </c>
      <c r="B6565" s="1" t="s">
        <v>6</v>
      </c>
      <c r="C6565" s="1" t="s">
        <v>7261</v>
      </c>
      <c r="D6565" s="1"/>
      <c r="E6565" s="1" t="s">
        <v>33346</v>
      </c>
      <c r="F6565" s="1" t="s">
        <v>33347</v>
      </c>
      <c r="G6565" s="1" t="s">
        <v>8513</v>
      </c>
      <c r="H6565" s="1" t="s">
        <v>10541</v>
      </c>
      <c r="I6565" s="1">
        <v>2019.0</v>
      </c>
      <c r="J6565" s="1" t="s">
        <v>8493</v>
      </c>
      <c r="K6565" s="1" t="s">
        <v>576</v>
      </c>
      <c r="L6565" s="1" t="s">
        <v>9002</v>
      </c>
      <c r="M6565" s="1" t="s">
        <v>33348</v>
      </c>
    </row>
    <row r="6566">
      <c r="A6566" s="1" t="s">
        <v>33349</v>
      </c>
      <c r="B6566" s="1" t="s">
        <v>6</v>
      </c>
      <c r="C6566" s="1" t="s">
        <v>7262</v>
      </c>
      <c r="D6566" s="1"/>
      <c r="E6566" s="1" t="s">
        <v>33350</v>
      </c>
      <c r="F6566" s="1" t="s">
        <v>33351</v>
      </c>
      <c r="G6566" s="1" t="s">
        <v>8611</v>
      </c>
      <c r="H6566" s="1" t="s">
        <v>33352</v>
      </c>
      <c r="I6566" s="1">
        <v>2014.0</v>
      </c>
      <c r="J6566" s="1" t="s">
        <v>8613</v>
      </c>
      <c r="K6566" s="1" t="s">
        <v>700</v>
      </c>
      <c r="L6566" s="1" t="s">
        <v>8646</v>
      </c>
      <c r="M6566" s="1" t="s">
        <v>33353</v>
      </c>
    </row>
    <row r="6567">
      <c r="A6567" s="1" t="s">
        <v>33354</v>
      </c>
      <c r="B6567" s="1" t="s">
        <v>7</v>
      </c>
      <c r="C6567" s="1" t="s">
        <v>7263</v>
      </c>
      <c r="F6567" s="1" t="s">
        <v>33355</v>
      </c>
      <c r="G6567" s="1" t="s">
        <v>8513</v>
      </c>
      <c r="H6567" s="1" t="s">
        <v>33356</v>
      </c>
      <c r="I6567" s="1">
        <v>2019.0</v>
      </c>
      <c r="J6567" s="1" t="s">
        <v>8493</v>
      </c>
      <c r="K6567" s="1" t="s">
        <v>571</v>
      </c>
      <c r="L6567" s="1" t="s">
        <v>8668</v>
      </c>
      <c r="M6567" s="1" t="s">
        <v>33357</v>
      </c>
    </row>
    <row r="6568">
      <c r="A6568" s="1" t="s">
        <v>33358</v>
      </c>
      <c r="B6568" s="1" t="s">
        <v>7</v>
      </c>
      <c r="C6568" s="1" t="s">
        <v>7264</v>
      </c>
      <c r="F6568" s="1" t="s">
        <v>33359</v>
      </c>
      <c r="G6568" s="1" t="s">
        <v>8534</v>
      </c>
      <c r="H6568" s="1" t="s">
        <v>22888</v>
      </c>
      <c r="I6568" s="1">
        <v>2017.0</v>
      </c>
      <c r="J6568" s="1" t="s">
        <v>8493</v>
      </c>
      <c r="K6568" s="1" t="s">
        <v>536</v>
      </c>
      <c r="L6568" s="1" t="s">
        <v>9779</v>
      </c>
      <c r="M6568" s="1" t="s">
        <v>33360</v>
      </c>
    </row>
    <row r="6569">
      <c r="A6569" s="1" t="s">
        <v>33361</v>
      </c>
      <c r="B6569" s="1" t="s">
        <v>6</v>
      </c>
      <c r="C6569" s="1" t="s">
        <v>7265</v>
      </c>
      <c r="D6569" s="1"/>
      <c r="E6569" s="1" t="s">
        <v>33362</v>
      </c>
      <c r="G6569" s="1" t="s">
        <v>8513</v>
      </c>
      <c r="H6569" s="1" t="s">
        <v>33363</v>
      </c>
      <c r="I6569" s="1">
        <v>2018.0</v>
      </c>
      <c r="J6569" s="1" t="s">
        <v>8547</v>
      </c>
      <c r="K6569" s="1" t="s">
        <v>666</v>
      </c>
      <c r="L6569" s="1" t="s">
        <v>8646</v>
      </c>
      <c r="M6569" s="1" t="s">
        <v>33364</v>
      </c>
    </row>
    <row r="6570">
      <c r="A6570" s="1" t="s">
        <v>33365</v>
      </c>
      <c r="B6570" s="1" t="s">
        <v>6</v>
      </c>
      <c r="C6570" s="1" t="s">
        <v>7266</v>
      </c>
      <c r="D6570" s="1"/>
      <c r="E6570" s="1" t="s">
        <v>33366</v>
      </c>
      <c r="F6570" s="1" t="s">
        <v>33367</v>
      </c>
      <c r="G6570" s="1" t="s">
        <v>33368</v>
      </c>
      <c r="H6570" s="1" t="s">
        <v>8576</v>
      </c>
      <c r="I6570" s="1">
        <v>2018.0</v>
      </c>
      <c r="J6570" s="1" t="s">
        <v>8493</v>
      </c>
      <c r="K6570" s="1" t="s">
        <v>602</v>
      </c>
      <c r="L6570" s="1" t="s">
        <v>8873</v>
      </c>
      <c r="M6570" s="1" t="s">
        <v>33369</v>
      </c>
    </row>
    <row r="6571">
      <c r="A6571" s="1" t="s">
        <v>33370</v>
      </c>
      <c r="B6571" s="1" t="s">
        <v>6</v>
      </c>
      <c r="C6571" s="1" t="s">
        <v>7267</v>
      </c>
      <c r="D6571" s="1"/>
      <c r="E6571" s="1" t="s">
        <v>33371</v>
      </c>
      <c r="F6571" s="1" t="s">
        <v>33372</v>
      </c>
      <c r="G6571" s="1" t="s">
        <v>33373</v>
      </c>
      <c r="H6571" s="1" t="s">
        <v>9298</v>
      </c>
      <c r="I6571" s="1">
        <v>2016.0</v>
      </c>
      <c r="J6571" s="1" t="s">
        <v>8547</v>
      </c>
      <c r="K6571" s="1" t="s">
        <v>681</v>
      </c>
      <c r="L6571" s="1" t="s">
        <v>8663</v>
      </c>
      <c r="M6571" s="1" t="s">
        <v>33374</v>
      </c>
    </row>
    <row r="6572">
      <c r="A6572" s="1" t="s">
        <v>33375</v>
      </c>
      <c r="B6572" s="1" t="s">
        <v>6</v>
      </c>
      <c r="C6572" s="1" t="s">
        <v>7268</v>
      </c>
      <c r="D6572" s="1"/>
      <c r="E6572" s="1" t="s">
        <v>33376</v>
      </c>
      <c r="F6572" s="1" t="s">
        <v>33377</v>
      </c>
      <c r="G6572" s="1" t="s">
        <v>8513</v>
      </c>
      <c r="H6572" s="1" t="s">
        <v>10531</v>
      </c>
      <c r="I6572" s="1">
        <v>2019.0</v>
      </c>
      <c r="J6572" s="1" t="s">
        <v>8547</v>
      </c>
      <c r="K6572" s="1" t="s">
        <v>563</v>
      </c>
      <c r="L6572" s="1" t="s">
        <v>8697</v>
      </c>
      <c r="M6572" s="1" t="s">
        <v>33378</v>
      </c>
    </row>
    <row r="6573">
      <c r="A6573" s="1" t="s">
        <v>33379</v>
      </c>
      <c r="B6573" s="1" t="s">
        <v>6</v>
      </c>
      <c r="C6573" s="1" t="s">
        <v>7269</v>
      </c>
      <c r="D6573" s="1"/>
      <c r="E6573" s="1" t="s">
        <v>25278</v>
      </c>
      <c r="F6573" s="1" t="s">
        <v>33380</v>
      </c>
      <c r="G6573" s="1" t="s">
        <v>8513</v>
      </c>
      <c r="H6573" s="1" t="s">
        <v>9456</v>
      </c>
      <c r="I6573" s="1">
        <v>2020.0</v>
      </c>
      <c r="J6573" s="1" t="s">
        <v>8507</v>
      </c>
      <c r="K6573" s="1" t="s">
        <v>685</v>
      </c>
      <c r="L6573" s="1" t="s">
        <v>8559</v>
      </c>
      <c r="M6573" s="1" t="s">
        <v>33381</v>
      </c>
    </row>
    <row r="6574">
      <c r="A6574" s="1" t="s">
        <v>33382</v>
      </c>
      <c r="B6574" s="1" t="s">
        <v>6</v>
      </c>
      <c r="C6574" s="1" t="s">
        <v>7270</v>
      </c>
      <c r="D6574" s="1"/>
      <c r="E6574" s="1" t="s">
        <v>33383</v>
      </c>
      <c r="F6574" s="1" t="s">
        <v>33384</v>
      </c>
      <c r="G6574" s="1" t="s">
        <v>8513</v>
      </c>
      <c r="H6574" s="1" t="s">
        <v>9531</v>
      </c>
      <c r="I6574" s="1">
        <v>2019.0</v>
      </c>
      <c r="J6574" s="1" t="s">
        <v>9260</v>
      </c>
      <c r="K6574" s="1" t="s">
        <v>894</v>
      </c>
      <c r="L6574" s="1" t="s">
        <v>9990</v>
      </c>
      <c r="M6574" s="1" t="s">
        <v>33385</v>
      </c>
    </row>
    <row r="6575">
      <c r="A6575" s="1" t="s">
        <v>33386</v>
      </c>
      <c r="B6575" s="1" t="s">
        <v>7</v>
      </c>
      <c r="C6575" s="1" t="s">
        <v>7271</v>
      </c>
      <c r="F6575" s="1" t="s">
        <v>33387</v>
      </c>
      <c r="G6575" s="1" t="s">
        <v>9043</v>
      </c>
      <c r="H6575" s="1" t="s">
        <v>10906</v>
      </c>
      <c r="I6575" s="1">
        <v>2020.0</v>
      </c>
      <c r="J6575" s="1" t="s">
        <v>8493</v>
      </c>
      <c r="K6575" s="1" t="s">
        <v>536</v>
      </c>
      <c r="L6575" s="1" t="s">
        <v>9299</v>
      </c>
      <c r="M6575" s="1" t="s">
        <v>33388</v>
      </c>
    </row>
    <row r="6576">
      <c r="A6576" s="1" t="s">
        <v>33389</v>
      </c>
      <c r="B6576" s="1" t="s">
        <v>6</v>
      </c>
      <c r="C6576" s="1" t="s">
        <v>7272</v>
      </c>
      <c r="D6576" s="1"/>
      <c r="E6576" s="1" t="s">
        <v>33390</v>
      </c>
      <c r="F6576" s="1" t="s">
        <v>33391</v>
      </c>
      <c r="G6576" s="1" t="s">
        <v>8513</v>
      </c>
      <c r="H6576" s="1" t="s">
        <v>11778</v>
      </c>
      <c r="I6576" s="1">
        <v>2016.0</v>
      </c>
      <c r="J6576" s="1" t="s">
        <v>8507</v>
      </c>
      <c r="K6576" s="1" t="s">
        <v>538</v>
      </c>
      <c r="L6576" s="1" t="s">
        <v>8691</v>
      </c>
      <c r="M6576" s="1" t="s">
        <v>33392</v>
      </c>
    </row>
    <row r="6577">
      <c r="A6577" s="1" t="s">
        <v>33393</v>
      </c>
      <c r="B6577" s="1" t="s">
        <v>6</v>
      </c>
      <c r="C6577" s="1" t="s">
        <v>7273</v>
      </c>
      <c r="D6577" s="1"/>
      <c r="E6577" s="1" t="s">
        <v>19396</v>
      </c>
      <c r="F6577" s="1" t="s">
        <v>33394</v>
      </c>
      <c r="G6577" s="1" t="s">
        <v>8513</v>
      </c>
      <c r="H6577" s="1" t="s">
        <v>8771</v>
      </c>
      <c r="I6577" s="1">
        <v>2019.0</v>
      </c>
      <c r="J6577" s="1" t="s">
        <v>8507</v>
      </c>
      <c r="K6577" s="1" t="s">
        <v>700</v>
      </c>
      <c r="L6577" s="1" t="s">
        <v>9002</v>
      </c>
      <c r="M6577" s="1" t="s">
        <v>33395</v>
      </c>
    </row>
    <row r="6578">
      <c r="A6578" s="1" t="s">
        <v>33396</v>
      </c>
      <c r="B6578" s="1" t="s">
        <v>6</v>
      </c>
      <c r="C6578" s="1" t="s">
        <v>7274</v>
      </c>
      <c r="D6578" s="1"/>
      <c r="E6578" s="1" t="s">
        <v>33397</v>
      </c>
      <c r="F6578" s="1" t="s">
        <v>33398</v>
      </c>
      <c r="G6578" s="1" t="s">
        <v>8722</v>
      </c>
      <c r="H6578" s="1" t="s">
        <v>14005</v>
      </c>
      <c r="I6578" s="1">
        <v>2018.0</v>
      </c>
      <c r="J6578" s="1" t="s">
        <v>8493</v>
      </c>
      <c r="K6578" s="1" t="s">
        <v>620</v>
      </c>
      <c r="L6578" s="1" t="s">
        <v>8772</v>
      </c>
      <c r="M6578" s="1" t="s">
        <v>33399</v>
      </c>
    </row>
    <row r="6579">
      <c r="A6579" s="1" t="s">
        <v>33400</v>
      </c>
      <c r="B6579" s="1" t="s">
        <v>7</v>
      </c>
      <c r="C6579" s="1" t="s">
        <v>7275</v>
      </c>
      <c r="D6579" s="1"/>
      <c r="E6579" s="1" t="s">
        <v>33401</v>
      </c>
      <c r="H6579" s="1" t="s">
        <v>13852</v>
      </c>
      <c r="I6579" s="1">
        <v>2020.0</v>
      </c>
      <c r="J6579" s="1" t="s">
        <v>8493</v>
      </c>
      <c r="K6579" s="1" t="s">
        <v>536</v>
      </c>
      <c r="L6579" s="1" t="s">
        <v>13081</v>
      </c>
      <c r="M6579" s="1" t="s">
        <v>33402</v>
      </c>
    </row>
    <row r="6580">
      <c r="A6580" s="1" t="s">
        <v>33403</v>
      </c>
      <c r="B6580" s="1" t="s">
        <v>6</v>
      </c>
      <c r="C6580" s="1" t="s">
        <v>7276</v>
      </c>
      <c r="D6580" s="1"/>
      <c r="E6580" s="1" t="s">
        <v>33404</v>
      </c>
      <c r="F6580" s="1" t="s">
        <v>33405</v>
      </c>
      <c r="G6580" s="1" t="s">
        <v>8513</v>
      </c>
      <c r="H6580" s="1" t="s">
        <v>8791</v>
      </c>
      <c r="I6580" s="1">
        <v>2018.0</v>
      </c>
      <c r="J6580" s="1" t="s">
        <v>8547</v>
      </c>
      <c r="K6580" s="1" t="s">
        <v>681</v>
      </c>
      <c r="L6580" s="1" t="s">
        <v>10323</v>
      </c>
      <c r="M6580" s="1" t="s">
        <v>33406</v>
      </c>
    </row>
    <row r="6581">
      <c r="A6581" s="1" t="s">
        <v>33407</v>
      </c>
      <c r="B6581" s="1" t="s">
        <v>6</v>
      </c>
      <c r="C6581" s="1" t="s">
        <v>7277</v>
      </c>
      <c r="D6581" s="1"/>
      <c r="E6581" s="1" t="s">
        <v>26351</v>
      </c>
      <c r="F6581" s="1" t="s">
        <v>33408</v>
      </c>
      <c r="G6581" s="1" t="s">
        <v>26353</v>
      </c>
      <c r="H6581" s="1" t="s">
        <v>8667</v>
      </c>
      <c r="I6581" s="1">
        <v>2019.0</v>
      </c>
      <c r="J6581" s="1" t="s">
        <v>8493</v>
      </c>
      <c r="K6581" s="1" t="s">
        <v>671</v>
      </c>
      <c r="L6581" s="1" t="s">
        <v>9084</v>
      </c>
      <c r="M6581" s="1" t="s">
        <v>33409</v>
      </c>
    </row>
    <row r="6582">
      <c r="A6582" s="1" t="s">
        <v>33410</v>
      </c>
      <c r="B6582" s="1" t="s">
        <v>6</v>
      </c>
      <c r="C6582" s="1" t="s">
        <v>7278</v>
      </c>
      <c r="D6582" s="1"/>
      <c r="E6582" s="1" t="s">
        <v>17429</v>
      </c>
      <c r="G6582" s="1" t="s">
        <v>8513</v>
      </c>
      <c r="H6582" s="1" t="s">
        <v>9708</v>
      </c>
      <c r="I6582" s="1">
        <v>2017.0</v>
      </c>
      <c r="J6582" s="1" t="s">
        <v>8493</v>
      </c>
      <c r="K6582" s="1" t="s">
        <v>561</v>
      </c>
      <c r="L6582" s="1" t="s">
        <v>8646</v>
      </c>
      <c r="M6582" s="1" t="s">
        <v>33411</v>
      </c>
    </row>
    <row r="6583">
      <c r="A6583" s="1" t="s">
        <v>33412</v>
      </c>
      <c r="B6583" s="1" t="s">
        <v>6</v>
      </c>
      <c r="C6583" s="1" t="s">
        <v>7279</v>
      </c>
      <c r="D6583" s="1"/>
      <c r="E6583" s="1" t="s">
        <v>10276</v>
      </c>
      <c r="F6583" s="1" t="s">
        <v>33413</v>
      </c>
      <c r="G6583" s="1" t="s">
        <v>8545</v>
      </c>
      <c r="H6583" s="1" t="s">
        <v>15963</v>
      </c>
      <c r="I6583" s="1">
        <v>2002.0</v>
      </c>
      <c r="J6583" s="1" t="s">
        <v>8547</v>
      </c>
      <c r="K6583" s="1" t="s">
        <v>836</v>
      </c>
      <c r="L6583" s="1" t="s">
        <v>8501</v>
      </c>
      <c r="M6583" s="1" t="s">
        <v>33414</v>
      </c>
    </row>
    <row r="6584">
      <c r="A6584" s="1" t="s">
        <v>33415</v>
      </c>
      <c r="B6584" s="1" t="s">
        <v>7</v>
      </c>
      <c r="C6584" s="1" t="s">
        <v>7280</v>
      </c>
      <c r="F6584" s="1" t="s">
        <v>33416</v>
      </c>
      <c r="G6584" s="1" t="s">
        <v>9530</v>
      </c>
      <c r="H6584" s="1" t="s">
        <v>8764</v>
      </c>
      <c r="I6584" s="1">
        <v>2008.0</v>
      </c>
      <c r="J6584" s="1" t="s">
        <v>8547</v>
      </c>
      <c r="K6584" s="1" t="s">
        <v>536</v>
      </c>
      <c r="L6584" s="1" t="s">
        <v>11889</v>
      </c>
      <c r="M6584" s="1" t="s">
        <v>33417</v>
      </c>
    </row>
    <row r="6585">
      <c r="A6585" s="1" t="s">
        <v>33418</v>
      </c>
      <c r="B6585" s="1" t="s">
        <v>6</v>
      </c>
      <c r="C6585" s="1" t="s">
        <v>7281</v>
      </c>
      <c r="D6585" s="1"/>
      <c r="E6585" s="1" t="s">
        <v>33419</v>
      </c>
      <c r="G6585" s="1" t="s">
        <v>8513</v>
      </c>
      <c r="H6585" s="1" t="s">
        <v>8606</v>
      </c>
      <c r="I6585" s="1">
        <v>2019.0</v>
      </c>
      <c r="J6585" s="1" t="s">
        <v>8493</v>
      </c>
      <c r="K6585" s="1" t="s">
        <v>561</v>
      </c>
      <c r="L6585" s="1" t="s">
        <v>8646</v>
      </c>
      <c r="M6585" s="1" t="s">
        <v>33420</v>
      </c>
    </row>
    <row r="6586">
      <c r="A6586" s="1" t="s">
        <v>33421</v>
      </c>
      <c r="B6586" s="1" t="s">
        <v>7</v>
      </c>
      <c r="C6586" s="1" t="s">
        <v>7282</v>
      </c>
      <c r="F6586" s="1" t="s">
        <v>33422</v>
      </c>
      <c r="G6586" s="1" t="s">
        <v>8513</v>
      </c>
      <c r="H6586" s="1" t="s">
        <v>8492</v>
      </c>
      <c r="I6586" s="1">
        <v>2014.0</v>
      </c>
      <c r="J6586" s="1" t="s">
        <v>9076</v>
      </c>
      <c r="K6586" s="1" t="s">
        <v>526</v>
      </c>
      <c r="L6586" s="1" t="s">
        <v>9077</v>
      </c>
      <c r="M6586" s="1" t="s">
        <v>33423</v>
      </c>
    </row>
    <row r="6587">
      <c r="A6587" s="1" t="s">
        <v>33424</v>
      </c>
      <c r="B6587" s="1" t="s">
        <v>6</v>
      </c>
      <c r="C6587" s="1" t="s">
        <v>7283</v>
      </c>
      <c r="D6587" s="1"/>
      <c r="E6587" s="1" t="s">
        <v>11144</v>
      </c>
      <c r="F6587" s="1" t="s">
        <v>33425</v>
      </c>
      <c r="G6587" s="1" t="s">
        <v>8545</v>
      </c>
      <c r="H6587" s="1" t="s">
        <v>8546</v>
      </c>
      <c r="I6587" s="1">
        <v>2016.0</v>
      </c>
      <c r="J6587" s="1" t="s">
        <v>8547</v>
      </c>
      <c r="K6587" s="1" t="s">
        <v>542</v>
      </c>
      <c r="L6587" s="1" t="s">
        <v>8709</v>
      </c>
      <c r="M6587" s="1" t="s">
        <v>33426</v>
      </c>
    </row>
    <row r="6588">
      <c r="A6588" s="1" t="s">
        <v>33427</v>
      </c>
      <c r="B6588" s="1" t="s">
        <v>7</v>
      </c>
      <c r="C6588" s="1" t="s">
        <v>7284</v>
      </c>
      <c r="F6588" s="1" t="s">
        <v>33428</v>
      </c>
      <c r="G6588" s="1" t="s">
        <v>9530</v>
      </c>
      <c r="H6588" s="1" t="s">
        <v>28627</v>
      </c>
      <c r="I6588" s="1">
        <v>2019.0</v>
      </c>
      <c r="J6588" s="1" t="s">
        <v>8547</v>
      </c>
      <c r="K6588" s="1" t="s">
        <v>536</v>
      </c>
      <c r="L6588" s="1" t="s">
        <v>8788</v>
      </c>
      <c r="M6588" s="1" t="s">
        <v>33429</v>
      </c>
    </row>
    <row r="6589">
      <c r="A6589" s="1" t="s">
        <v>33430</v>
      </c>
      <c r="B6589" s="1" t="s">
        <v>7</v>
      </c>
      <c r="C6589" s="1" t="s">
        <v>7285</v>
      </c>
      <c r="F6589" s="1" t="s">
        <v>33431</v>
      </c>
      <c r="G6589" s="1" t="s">
        <v>9223</v>
      </c>
      <c r="H6589" s="1" t="s">
        <v>11860</v>
      </c>
      <c r="I6589" s="1">
        <v>2019.0</v>
      </c>
      <c r="J6589" s="1" t="s">
        <v>8493</v>
      </c>
      <c r="K6589" s="1" t="s">
        <v>571</v>
      </c>
      <c r="L6589" s="1" t="s">
        <v>9299</v>
      </c>
      <c r="M6589" s="1" t="s">
        <v>33432</v>
      </c>
    </row>
    <row r="6590">
      <c r="A6590" s="1" t="s">
        <v>33433</v>
      </c>
      <c r="B6590" s="1" t="s">
        <v>7</v>
      </c>
      <c r="C6590" s="1" t="s">
        <v>7286</v>
      </c>
      <c r="F6590" s="1" t="s">
        <v>33434</v>
      </c>
      <c r="G6590" s="1" t="s">
        <v>8611</v>
      </c>
      <c r="H6590" s="1" t="s">
        <v>9512</v>
      </c>
      <c r="I6590" s="1">
        <v>2020.0</v>
      </c>
      <c r="J6590" s="1" t="s">
        <v>8613</v>
      </c>
      <c r="K6590" s="1" t="s">
        <v>536</v>
      </c>
      <c r="L6590" s="1" t="s">
        <v>24457</v>
      </c>
      <c r="M6590" s="1" t="s">
        <v>33435</v>
      </c>
    </row>
    <row r="6591">
      <c r="A6591" s="1" t="s">
        <v>33436</v>
      </c>
      <c r="B6591" s="1" t="s">
        <v>6</v>
      </c>
      <c r="C6591" s="1" t="s">
        <v>7287</v>
      </c>
      <c r="D6591" s="1"/>
      <c r="E6591" s="1" t="s">
        <v>33437</v>
      </c>
      <c r="F6591" s="1" t="s">
        <v>33438</v>
      </c>
      <c r="G6591" s="1" t="s">
        <v>10478</v>
      </c>
      <c r="H6591" s="1" t="s">
        <v>30016</v>
      </c>
      <c r="I6591" s="1">
        <v>2019.0</v>
      </c>
      <c r="J6591" s="1" t="s">
        <v>8613</v>
      </c>
      <c r="K6591" s="1" t="s">
        <v>840</v>
      </c>
      <c r="L6591" s="1" t="s">
        <v>8501</v>
      </c>
      <c r="M6591" s="1" t="s">
        <v>33439</v>
      </c>
    </row>
    <row r="6592">
      <c r="A6592" s="1" t="s">
        <v>33440</v>
      </c>
      <c r="B6592" s="1" t="s">
        <v>7</v>
      </c>
      <c r="C6592" s="1" t="s">
        <v>7288</v>
      </c>
      <c r="F6592" s="1" t="s">
        <v>33441</v>
      </c>
      <c r="H6592" s="1" t="s">
        <v>33442</v>
      </c>
      <c r="I6592" s="1">
        <v>2013.0</v>
      </c>
      <c r="J6592" s="1" t="s">
        <v>8547</v>
      </c>
      <c r="K6592" s="1" t="s">
        <v>536</v>
      </c>
      <c r="L6592" s="1" t="s">
        <v>8565</v>
      </c>
      <c r="M6592" s="1" t="s">
        <v>33443</v>
      </c>
    </row>
    <row r="6593">
      <c r="A6593" s="1" t="s">
        <v>33444</v>
      </c>
      <c r="B6593" s="1" t="s">
        <v>7</v>
      </c>
      <c r="C6593" s="1" t="s">
        <v>7289</v>
      </c>
      <c r="F6593" s="1" t="s">
        <v>33445</v>
      </c>
      <c r="G6593" s="1" t="s">
        <v>8655</v>
      </c>
      <c r="H6593" s="1" t="s">
        <v>9060</v>
      </c>
      <c r="I6593" s="1">
        <v>2017.0</v>
      </c>
      <c r="J6593" s="1" t="s">
        <v>8613</v>
      </c>
      <c r="K6593" s="1" t="s">
        <v>536</v>
      </c>
      <c r="L6593" s="1" t="s">
        <v>8836</v>
      </c>
      <c r="M6593" s="1" t="s">
        <v>33446</v>
      </c>
    </row>
    <row r="6594">
      <c r="A6594" s="1" t="s">
        <v>33447</v>
      </c>
      <c r="B6594" s="1" t="s">
        <v>7</v>
      </c>
      <c r="C6594" s="1" t="s">
        <v>7290</v>
      </c>
      <c r="F6594" s="1" t="s">
        <v>33448</v>
      </c>
      <c r="G6594" s="1" t="s">
        <v>8513</v>
      </c>
      <c r="H6594" s="1" t="s">
        <v>9630</v>
      </c>
      <c r="I6594" s="1">
        <v>2020.0</v>
      </c>
      <c r="J6594" s="1" t="s">
        <v>8493</v>
      </c>
      <c r="K6594" s="1" t="s">
        <v>536</v>
      </c>
      <c r="L6594" s="1" t="s">
        <v>14742</v>
      </c>
      <c r="M6594" s="1" t="s">
        <v>33449</v>
      </c>
    </row>
    <row r="6595">
      <c r="A6595" s="1" t="s">
        <v>33450</v>
      </c>
      <c r="B6595" s="1" t="s">
        <v>7</v>
      </c>
      <c r="C6595" s="1" t="s">
        <v>7291</v>
      </c>
      <c r="F6595" s="1" t="s">
        <v>33451</v>
      </c>
      <c r="G6595" s="1" t="s">
        <v>8655</v>
      </c>
      <c r="H6595" s="1" t="s">
        <v>30797</v>
      </c>
      <c r="I6595" s="1">
        <v>2019.0</v>
      </c>
      <c r="J6595" s="1" t="s">
        <v>8547</v>
      </c>
      <c r="K6595" s="1" t="s">
        <v>536</v>
      </c>
      <c r="L6595" s="1" t="s">
        <v>9550</v>
      </c>
      <c r="M6595" s="1" t="s">
        <v>33452</v>
      </c>
    </row>
    <row r="6596">
      <c r="A6596" s="1" t="s">
        <v>33453</v>
      </c>
      <c r="B6596" s="1" t="s">
        <v>6</v>
      </c>
      <c r="C6596" s="1" t="s">
        <v>7292</v>
      </c>
      <c r="D6596" s="1"/>
      <c r="E6596" s="1" t="s">
        <v>33454</v>
      </c>
      <c r="F6596" s="1" t="s">
        <v>33455</v>
      </c>
      <c r="G6596" s="1" t="s">
        <v>8661</v>
      </c>
      <c r="H6596" s="1" t="s">
        <v>10771</v>
      </c>
      <c r="I6596" s="1">
        <v>2020.0</v>
      </c>
      <c r="J6596" s="1" t="s">
        <v>8515</v>
      </c>
      <c r="K6596" s="1" t="s">
        <v>538</v>
      </c>
      <c r="L6596" s="1" t="s">
        <v>8501</v>
      </c>
      <c r="M6596" s="1" t="s">
        <v>33456</v>
      </c>
    </row>
    <row r="6597">
      <c r="A6597" s="1" t="s">
        <v>33457</v>
      </c>
      <c r="B6597" s="1" t="s">
        <v>6</v>
      </c>
      <c r="C6597" s="1" t="s">
        <v>7293</v>
      </c>
      <c r="D6597" s="1"/>
      <c r="E6597" s="1" t="s">
        <v>33458</v>
      </c>
      <c r="F6597" s="1" t="s">
        <v>33459</v>
      </c>
      <c r="G6597" s="1" t="s">
        <v>8545</v>
      </c>
      <c r="H6597" s="1" t="s">
        <v>9157</v>
      </c>
      <c r="I6597" s="1">
        <v>2020.0</v>
      </c>
      <c r="J6597" s="1" t="s">
        <v>8493</v>
      </c>
      <c r="K6597" s="1" t="s">
        <v>602</v>
      </c>
      <c r="L6597" s="1" t="s">
        <v>8620</v>
      </c>
      <c r="M6597" s="1" t="s">
        <v>33460</v>
      </c>
    </row>
    <row r="6598">
      <c r="A6598" s="1" t="s">
        <v>33461</v>
      </c>
      <c r="B6598" s="1" t="s">
        <v>6</v>
      </c>
      <c r="C6598" s="1" t="s">
        <v>7294</v>
      </c>
      <c r="H6598" s="1" t="s">
        <v>8846</v>
      </c>
      <c r="I6598" s="1">
        <v>2010.0</v>
      </c>
      <c r="J6598" s="1" t="s">
        <v>8493</v>
      </c>
      <c r="K6598" s="1" t="s">
        <v>700</v>
      </c>
      <c r="L6598" s="1" t="s">
        <v>8681</v>
      </c>
      <c r="M6598" s="1" t="s">
        <v>33462</v>
      </c>
    </row>
    <row r="6599">
      <c r="A6599" s="1" t="s">
        <v>33463</v>
      </c>
      <c r="B6599" s="1" t="s">
        <v>6</v>
      </c>
      <c r="C6599" s="1" t="s">
        <v>7295</v>
      </c>
      <c r="D6599" s="1"/>
      <c r="E6599" s="1" t="s">
        <v>9107</v>
      </c>
      <c r="F6599" s="1" t="s">
        <v>33464</v>
      </c>
      <c r="G6599" s="1" t="s">
        <v>31737</v>
      </c>
      <c r="H6599" s="1" t="s">
        <v>25922</v>
      </c>
      <c r="I6599" s="1">
        <v>2016.0</v>
      </c>
      <c r="J6599" s="1" t="s">
        <v>8493</v>
      </c>
      <c r="K6599" s="1" t="s">
        <v>563</v>
      </c>
      <c r="L6599" s="1" t="s">
        <v>8681</v>
      </c>
      <c r="M6599" s="1" t="s">
        <v>33465</v>
      </c>
    </row>
    <row r="6600">
      <c r="A6600" s="1" t="s">
        <v>33466</v>
      </c>
      <c r="B6600" s="1" t="s">
        <v>6</v>
      </c>
      <c r="C6600" s="1" t="s">
        <v>7296</v>
      </c>
      <c r="D6600" s="1"/>
      <c r="E6600" s="1" t="s">
        <v>33467</v>
      </c>
      <c r="F6600" s="1" t="s">
        <v>33468</v>
      </c>
      <c r="G6600" s="1" t="s">
        <v>33469</v>
      </c>
      <c r="H6600" s="1" t="s">
        <v>8985</v>
      </c>
      <c r="I6600" s="1">
        <v>2016.0</v>
      </c>
      <c r="J6600" s="1" t="s">
        <v>8547</v>
      </c>
      <c r="K6600" s="1" t="s">
        <v>542</v>
      </c>
      <c r="L6600" s="1" t="s">
        <v>8501</v>
      </c>
      <c r="M6600" s="1" t="s">
        <v>33470</v>
      </c>
    </row>
    <row r="6601">
      <c r="A6601" s="1" t="s">
        <v>33471</v>
      </c>
      <c r="B6601" s="1" t="s">
        <v>6</v>
      </c>
      <c r="C6601" s="1" t="s">
        <v>7297</v>
      </c>
      <c r="D6601" s="1"/>
      <c r="E6601" s="1" t="s">
        <v>19952</v>
      </c>
      <c r="F6601" s="1" t="s">
        <v>33472</v>
      </c>
      <c r="G6601" s="1" t="s">
        <v>9391</v>
      </c>
      <c r="H6601" s="1" t="s">
        <v>26007</v>
      </c>
      <c r="I6601" s="1">
        <v>2017.0</v>
      </c>
      <c r="J6601" s="1" t="s">
        <v>8507</v>
      </c>
      <c r="K6601" s="1" t="s">
        <v>550</v>
      </c>
      <c r="L6601" s="1" t="s">
        <v>9425</v>
      </c>
      <c r="M6601" s="1" t="s">
        <v>33473</v>
      </c>
    </row>
    <row r="6602">
      <c r="A6602" s="1" t="s">
        <v>33474</v>
      </c>
      <c r="B6602" s="1" t="s">
        <v>6</v>
      </c>
      <c r="C6602" s="1" t="s">
        <v>7298</v>
      </c>
      <c r="D6602" s="1"/>
      <c r="E6602" s="1" t="s">
        <v>33475</v>
      </c>
      <c r="F6602" s="1" t="s">
        <v>33476</v>
      </c>
      <c r="G6602" s="1" t="s">
        <v>8513</v>
      </c>
      <c r="H6602" s="1" t="s">
        <v>8961</v>
      </c>
      <c r="I6602" s="1">
        <v>2018.0</v>
      </c>
      <c r="J6602" s="1" t="s">
        <v>9260</v>
      </c>
      <c r="K6602" s="1" t="s">
        <v>750</v>
      </c>
      <c r="L6602" s="1" t="s">
        <v>9317</v>
      </c>
      <c r="M6602" s="1" t="s">
        <v>33477</v>
      </c>
    </row>
    <row r="6603">
      <c r="A6603" s="1" t="s">
        <v>33478</v>
      </c>
      <c r="B6603" s="1" t="s">
        <v>7</v>
      </c>
      <c r="C6603" s="1" t="s">
        <v>7299</v>
      </c>
      <c r="F6603" s="1" t="s">
        <v>33479</v>
      </c>
      <c r="H6603" s="1" t="s">
        <v>9185</v>
      </c>
      <c r="I6603" s="1">
        <v>2009.0</v>
      </c>
      <c r="J6603" s="1" t="s">
        <v>8547</v>
      </c>
      <c r="K6603" s="1" t="s">
        <v>536</v>
      </c>
      <c r="L6603" s="1" t="s">
        <v>8595</v>
      </c>
      <c r="M6603" s="1" t="s">
        <v>33480</v>
      </c>
    </row>
    <row r="6604">
      <c r="A6604" s="1" t="s">
        <v>33481</v>
      </c>
      <c r="B6604" s="1" t="s">
        <v>6</v>
      </c>
      <c r="C6604" s="1" t="s">
        <v>7300</v>
      </c>
      <c r="D6604" s="1"/>
      <c r="E6604" s="1" t="s">
        <v>33482</v>
      </c>
      <c r="F6604" s="1" t="s">
        <v>33483</v>
      </c>
      <c r="G6604" s="1" t="s">
        <v>33484</v>
      </c>
      <c r="H6604" s="1" t="s">
        <v>11778</v>
      </c>
      <c r="I6604" s="1">
        <v>2015.0</v>
      </c>
      <c r="J6604" s="1" t="s">
        <v>9260</v>
      </c>
      <c r="K6604" s="1" t="s">
        <v>602</v>
      </c>
      <c r="L6604" s="1" t="s">
        <v>9272</v>
      </c>
      <c r="M6604" s="1" t="s">
        <v>33485</v>
      </c>
    </row>
    <row r="6605">
      <c r="A6605" s="1" t="s">
        <v>33486</v>
      </c>
      <c r="B6605" s="1" t="s">
        <v>6</v>
      </c>
      <c r="C6605" s="1" t="s">
        <v>7301</v>
      </c>
      <c r="D6605" s="1"/>
      <c r="E6605" s="1" t="s">
        <v>33487</v>
      </c>
      <c r="F6605" s="1" t="s">
        <v>33488</v>
      </c>
      <c r="G6605" s="1" t="s">
        <v>8722</v>
      </c>
      <c r="H6605" s="1" t="s">
        <v>9097</v>
      </c>
      <c r="I6605" s="1">
        <v>2019.0</v>
      </c>
      <c r="J6605" s="1" t="s">
        <v>8493</v>
      </c>
      <c r="K6605" s="1" t="s">
        <v>694</v>
      </c>
      <c r="L6605" s="1" t="s">
        <v>8724</v>
      </c>
      <c r="M6605" s="1" t="s">
        <v>33489</v>
      </c>
    </row>
    <row r="6606">
      <c r="A6606" s="1" t="s">
        <v>33490</v>
      </c>
      <c r="B6606" s="1" t="s">
        <v>6</v>
      </c>
      <c r="C6606" s="1" t="s">
        <v>7302</v>
      </c>
      <c r="D6606" s="1"/>
      <c r="E6606" s="1" t="s">
        <v>33491</v>
      </c>
      <c r="F6606" s="1" t="s">
        <v>33492</v>
      </c>
      <c r="G6606" s="1" t="s">
        <v>33493</v>
      </c>
      <c r="H6606" s="1" t="s">
        <v>10212</v>
      </c>
      <c r="I6606" s="1">
        <v>2017.0</v>
      </c>
      <c r="J6606" s="1" t="s">
        <v>8680</v>
      </c>
      <c r="K6606" s="1" t="s">
        <v>681</v>
      </c>
      <c r="L6606" s="1" t="s">
        <v>9272</v>
      </c>
      <c r="M6606" s="1" t="s">
        <v>33494</v>
      </c>
    </row>
    <row r="6607">
      <c r="A6607" s="1" t="s">
        <v>33495</v>
      </c>
      <c r="B6607" s="1" t="s">
        <v>6</v>
      </c>
      <c r="C6607" s="1" t="s">
        <v>7303</v>
      </c>
      <c r="D6607" s="1"/>
      <c r="E6607" s="1" t="s">
        <v>12262</v>
      </c>
      <c r="F6607" s="1" t="s">
        <v>33496</v>
      </c>
      <c r="G6607" s="1" t="s">
        <v>33497</v>
      </c>
      <c r="H6607" s="1" t="s">
        <v>12264</v>
      </c>
      <c r="I6607" s="1">
        <v>1982.0</v>
      </c>
      <c r="J6607" s="1" t="s">
        <v>8547</v>
      </c>
      <c r="K6607" s="1" t="s">
        <v>805</v>
      </c>
      <c r="L6607" s="1" t="s">
        <v>8501</v>
      </c>
      <c r="M6607" s="1" t="s">
        <v>33498</v>
      </c>
    </row>
    <row r="6608">
      <c r="A6608" s="1" t="s">
        <v>33499</v>
      </c>
      <c r="B6608" s="1" t="s">
        <v>6</v>
      </c>
      <c r="C6608" s="1" t="s">
        <v>323</v>
      </c>
      <c r="D6608" s="1"/>
      <c r="E6608" s="1" t="s">
        <v>33500</v>
      </c>
      <c r="F6608" s="1" t="s">
        <v>33501</v>
      </c>
      <c r="G6608" s="1" t="s">
        <v>9043</v>
      </c>
      <c r="H6608" s="1" t="s">
        <v>13129</v>
      </c>
      <c r="I6608" s="1">
        <v>2006.0</v>
      </c>
      <c r="J6608" s="1" t="s">
        <v>8507</v>
      </c>
      <c r="K6608" s="1" t="s">
        <v>1317</v>
      </c>
      <c r="L6608" s="1" t="s">
        <v>8590</v>
      </c>
      <c r="M6608" s="1" t="s">
        <v>33502</v>
      </c>
    </row>
    <row r="6609">
      <c r="A6609" s="1" t="s">
        <v>33503</v>
      </c>
      <c r="B6609" s="1" t="s">
        <v>7</v>
      </c>
      <c r="C6609" s="1" t="s">
        <v>7304</v>
      </c>
      <c r="F6609" s="1" t="s">
        <v>33504</v>
      </c>
      <c r="G6609" s="1" t="s">
        <v>8513</v>
      </c>
      <c r="H6609" s="1" t="s">
        <v>22580</v>
      </c>
      <c r="I6609" s="1">
        <v>2015.0</v>
      </c>
      <c r="J6609" s="1" t="s">
        <v>8547</v>
      </c>
      <c r="K6609" s="1" t="s">
        <v>536</v>
      </c>
      <c r="L6609" s="1" t="s">
        <v>13365</v>
      </c>
      <c r="M6609" s="1" t="s">
        <v>33505</v>
      </c>
    </row>
    <row r="6610">
      <c r="A6610" s="1" t="s">
        <v>33506</v>
      </c>
      <c r="B6610" s="1" t="s">
        <v>6</v>
      </c>
      <c r="C6610" s="1" t="s">
        <v>7305</v>
      </c>
      <c r="D6610" s="1"/>
      <c r="E6610" s="1" t="s">
        <v>33214</v>
      </c>
      <c r="F6610" s="1" t="s">
        <v>33507</v>
      </c>
      <c r="G6610" s="1" t="s">
        <v>33508</v>
      </c>
      <c r="H6610" s="1" t="s">
        <v>24381</v>
      </c>
      <c r="I6610" s="1">
        <v>2015.0</v>
      </c>
      <c r="J6610" s="1" t="s">
        <v>8507</v>
      </c>
      <c r="K6610" s="1" t="s">
        <v>540</v>
      </c>
      <c r="L6610" s="1" t="s">
        <v>8772</v>
      </c>
      <c r="M6610" s="1" t="s">
        <v>33509</v>
      </c>
    </row>
    <row r="6611">
      <c r="A6611" s="1" t="s">
        <v>33510</v>
      </c>
      <c r="B6611" s="1" t="s">
        <v>6</v>
      </c>
      <c r="C6611" s="1" t="s">
        <v>7306</v>
      </c>
      <c r="D6611" s="1"/>
      <c r="E6611" s="1" t="s">
        <v>33511</v>
      </c>
      <c r="F6611" s="1" t="s">
        <v>33512</v>
      </c>
      <c r="G6611" s="1" t="s">
        <v>13790</v>
      </c>
      <c r="H6611" s="1" t="s">
        <v>16790</v>
      </c>
      <c r="I6611" s="1">
        <v>2017.0</v>
      </c>
      <c r="J6611" s="1" t="s">
        <v>8507</v>
      </c>
      <c r="K6611" s="1" t="s">
        <v>528</v>
      </c>
      <c r="L6611" s="1" t="s">
        <v>8508</v>
      </c>
      <c r="M6611" s="1" t="s">
        <v>33513</v>
      </c>
    </row>
    <row r="6612">
      <c r="A6612" s="1" t="s">
        <v>33514</v>
      </c>
      <c r="B6612" s="1" t="s">
        <v>6</v>
      </c>
      <c r="C6612" s="1" t="s">
        <v>7307</v>
      </c>
      <c r="D6612" s="1"/>
      <c r="E6612" s="1" t="s">
        <v>33515</v>
      </c>
      <c r="F6612" s="1" t="s">
        <v>33516</v>
      </c>
      <c r="H6612" s="1" t="s">
        <v>33517</v>
      </c>
      <c r="I6612" s="1">
        <v>2019.0</v>
      </c>
      <c r="J6612" s="1" t="s">
        <v>8493</v>
      </c>
      <c r="K6612" s="1" t="s">
        <v>840</v>
      </c>
      <c r="L6612" s="1" t="s">
        <v>33518</v>
      </c>
      <c r="M6612" s="1" t="s">
        <v>33519</v>
      </c>
    </row>
    <row r="6613">
      <c r="A6613" s="1" t="s">
        <v>33520</v>
      </c>
      <c r="B6613" s="1" t="s">
        <v>6</v>
      </c>
      <c r="C6613" s="1" t="s">
        <v>7308</v>
      </c>
      <c r="D6613" s="1"/>
      <c r="E6613" s="1" t="s">
        <v>9177</v>
      </c>
      <c r="F6613" s="1" t="s">
        <v>33521</v>
      </c>
      <c r="G6613" s="1" t="s">
        <v>8513</v>
      </c>
      <c r="H6613" s="1" t="s">
        <v>13224</v>
      </c>
      <c r="I6613" s="1">
        <v>2018.0</v>
      </c>
      <c r="J6613" s="1" t="s">
        <v>8507</v>
      </c>
      <c r="K6613" s="1" t="s">
        <v>552</v>
      </c>
      <c r="L6613" s="1" t="s">
        <v>9425</v>
      </c>
      <c r="M6613" s="1" t="s">
        <v>33522</v>
      </c>
    </row>
    <row r="6614">
      <c r="A6614" s="1" t="s">
        <v>33523</v>
      </c>
      <c r="B6614" s="1" t="s">
        <v>6</v>
      </c>
      <c r="C6614" s="1" t="s">
        <v>7309</v>
      </c>
      <c r="D6614" s="1"/>
      <c r="E6614" s="1" t="s">
        <v>33524</v>
      </c>
      <c r="G6614" s="1" t="s">
        <v>8513</v>
      </c>
      <c r="H6614" s="1" t="s">
        <v>33525</v>
      </c>
      <c r="I6614" s="1">
        <v>2019.0</v>
      </c>
      <c r="J6614" s="1" t="s">
        <v>8613</v>
      </c>
      <c r="K6614" s="1" t="s">
        <v>561</v>
      </c>
      <c r="L6614" s="1" t="s">
        <v>9038</v>
      </c>
      <c r="M6614" s="1" t="s">
        <v>33526</v>
      </c>
    </row>
    <row r="6615">
      <c r="A6615" s="1" t="s">
        <v>33527</v>
      </c>
      <c r="B6615" s="1" t="s">
        <v>6</v>
      </c>
      <c r="C6615" s="1" t="s">
        <v>7310</v>
      </c>
      <c r="D6615" s="1"/>
      <c r="E6615" s="1" t="s">
        <v>33528</v>
      </c>
      <c r="F6615" s="1" t="s">
        <v>33529</v>
      </c>
      <c r="G6615" s="1" t="s">
        <v>8513</v>
      </c>
      <c r="H6615" s="1" t="s">
        <v>10069</v>
      </c>
      <c r="I6615" s="1">
        <v>1974.0</v>
      </c>
      <c r="J6615" s="1" t="s">
        <v>8507</v>
      </c>
      <c r="K6615" s="1" t="s">
        <v>671</v>
      </c>
      <c r="L6615" s="1" t="s">
        <v>33530</v>
      </c>
      <c r="M6615" s="1" t="s">
        <v>33531</v>
      </c>
    </row>
    <row r="6616">
      <c r="A6616" s="1" t="s">
        <v>33532</v>
      </c>
      <c r="B6616" s="1" t="s">
        <v>6</v>
      </c>
      <c r="C6616" s="1" t="s">
        <v>7311</v>
      </c>
      <c r="D6616" s="1"/>
      <c r="E6616" s="1" t="s">
        <v>33533</v>
      </c>
      <c r="F6616" s="1" t="s">
        <v>33534</v>
      </c>
      <c r="G6616" s="1" t="s">
        <v>8513</v>
      </c>
      <c r="H6616" s="1" t="s">
        <v>23778</v>
      </c>
      <c r="I6616" s="1">
        <v>2008.0</v>
      </c>
      <c r="J6616" s="1" t="s">
        <v>9260</v>
      </c>
      <c r="K6616" s="1" t="s">
        <v>538</v>
      </c>
      <c r="L6616" s="1" t="s">
        <v>33535</v>
      </c>
      <c r="M6616" s="1" t="s">
        <v>33536</v>
      </c>
    </row>
    <row r="6617">
      <c r="A6617" s="1" t="s">
        <v>33537</v>
      </c>
      <c r="B6617" s="1" t="s">
        <v>6</v>
      </c>
      <c r="C6617" s="1" t="s">
        <v>7312</v>
      </c>
      <c r="D6617" s="1"/>
      <c r="E6617" s="1" t="s">
        <v>33538</v>
      </c>
      <c r="G6617" s="1" t="s">
        <v>33539</v>
      </c>
      <c r="H6617" s="1" t="s">
        <v>15145</v>
      </c>
      <c r="I6617" s="1">
        <v>2014.0</v>
      </c>
      <c r="J6617" s="1" t="s">
        <v>8515</v>
      </c>
      <c r="K6617" s="1" t="s">
        <v>546</v>
      </c>
      <c r="L6617" s="1" t="s">
        <v>8663</v>
      </c>
      <c r="M6617" s="1" t="s">
        <v>33540</v>
      </c>
    </row>
    <row r="6618">
      <c r="A6618" s="1" t="s">
        <v>33541</v>
      </c>
      <c r="B6618" s="1" t="s">
        <v>6</v>
      </c>
      <c r="C6618" s="1" t="s">
        <v>272</v>
      </c>
      <c r="D6618" s="1"/>
      <c r="E6618" s="1" t="s">
        <v>33542</v>
      </c>
      <c r="F6618" s="1" t="s">
        <v>33543</v>
      </c>
      <c r="G6618" s="1" t="s">
        <v>33544</v>
      </c>
      <c r="H6618" s="1" t="s">
        <v>8521</v>
      </c>
      <c r="I6618" s="1">
        <v>2003.0</v>
      </c>
      <c r="J6618" s="1" t="s">
        <v>8515</v>
      </c>
      <c r="K6618" s="1" t="s">
        <v>7313</v>
      </c>
      <c r="L6618" s="1" t="s">
        <v>8750</v>
      </c>
      <c r="M6618" s="1" t="s">
        <v>33545</v>
      </c>
    </row>
    <row r="6619">
      <c r="A6619" s="1" t="s">
        <v>33546</v>
      </c>
      <c r="B6619" s="1" t="s">
        <v>6</v>
      </c>
      <c r="C6619" s="1" t="s">
        <v>278</v>
      </c>
      <c r="D6619" s="1"/>
      <c r="E6619" s="1" t="s">
        <v>33542</v>
      </c>
      <c r="F6619" s="1" t="s">
        <v>33547</v>
      </c>
      <c r="G6619" s="1" t="s">
        <v>33544</v>
      </c>
      <c r="H6619" s="1" t="s">
        <v>8521</v>
      </c>
      <c r="I6619" s="1">
        <v>2002.0</v>
      </c>
      <c r="J6619" s="1" t="s">
        <v>8515</v>
      </c>
      <c r="K6619" s="1" t="s">
        <v>3307</v>
      </c>
      <c r="L6619" s="1" t="s">
        <v>8750</v>
      </c>
      <c r="M6619" s="1" t="s">
        <v>33548</v>
      </c>
    </row>
    <row r="6620">
      <c r="A6620" s="1" t="s">
        <v>33549</v>
      </c>
      <c r="B6620" s="1" t="s">
        <v>6</v>
      </c>
      <c r="C6620" s="1" t="s">
        <v>7314</v>
      </c>
      <c r="D6620" s="1"/>
      <c r="E6620" s="1" t="s">
        <v>14499</v>
      </c>
      <c r="F6620" s="1" t="s">
        <v>33550</v>
      </c>
      <c r="G6620" s="1" t="s">
        <v>33551</v>
      </c>
      <c r="H6620" s="1" t="s">
        <v>9298</v>
      </c>
      <c r="I6620" s="1">
        <v>2017.0</v>
      </c>
      <c r="J6620" s="1" t="s">
        <v>8493</v>
      </c>
      <c r="K6620" s="1" t="s">
        <v>634</v>
      </c>
      <c r="L6620" s="1" t="s">
        <v>8501</v>
      </c>
      <c r="M6620" s="1" t="s">
        <v>33552</v>
      </c>
    </row>
    <row r="6621">
      <c r="A6621" s="1" t="s">
        <v>33553</v>
      </c>
      <c r="B6621" s="1" t="s">
        <v>6</v>
      </c>
      <c r="C6621" s="1" t="s">
        <v>7315</v>
      </c>
      <c r="D6621" s="1"/>
      <c r="E6621" s="1" t="s">
        <v>33554</v>
      </c>
      <c r="F6621" s="1" t="s">
        <v>33555</v>
      </c>
      <c r="G6621" s="1" t="s">
        <v>8513</v>
      </c>
      <c r="H6621" s="1" t="s">
        <v>18201</v>
      </c>
      <c r="I6621" s="1">
        <v>2020.0</v>
      </c>
      <c r="J6621" s="1" t="s">
        <v>8515</v>
      </c>
      <c r="K6621" s="1" t="s">
        <v>563</v>
      </c>
      <c r="L6621" s="1" t="s">
        <v>8759</v>
      </c>
      <c r="M6621" s="1" t="s">
        <v>33556</v>
      </c>
    </row>
    <row r="6622">
      <c r="A6622" s="1" t="s">
        <v>33557</v>
      </c>
      <c r="B6622" s="1" t="s">
        <v>6</v>
      </c>
      <c r="C6622" s="1" t="s">
        <v>7316</v>
      </c>
      <c r="D6622" s="1"/>
      <c r="E6622" s="1" t="s">
        <v>18913</v>
      </c>
      <c r="F6622" s="1" t="s">
        <v>33558</v>
      </c>
      <c r="G6622" s="1" t="s">
        <v>8588</v>
      </c>
      <c r="H6622" s="1" t="s">
        <v>11520</v>
      </c>
      <c r="I6622" s="1">
        <v>2019.0</v>
      </c>
      <c r="J6622" s="1" t="s">
        <v>8493</v>
      </c>
      <c r="K6622" s="1" t="s">
        <v>645</v>
      </c>
      <c r="L6622" s="1" t="s">
        <v>8607</v>
      </c>
      <c r="M6622" s="1" t="s">
        <v>33559</v>
      </c>
    </row>
    <row r="6623">
      <c r="A6623" s="1" t="s">
        <v>33560</v>
      </c>
      <c r="B6623" s="1" t="s">
        <v>6</v>
      </c>
      <c r="C6623" s="1" t="s">
        <v>7317</v>
      </c>
      <c r="D6623" s="1"/>
      <c r="E6623" s="1" t="s">
        <v>33561</v>
      </c>
      <c r="F6623" s="1" t="s">
        <v>33562</v>
      </c>
      <c r="G6623" s="1" t="s">
        <v>9545</v>
      </c>
      <c r="H6623" s="1" t="s">
        <v>16265</v>
      </c>
      <c r="I6623" s="1">
        <v>2015.0</v>
      </c>
      <c r="J6623" s="1" t="s">
        <v>8493</v>
      </c>
      <c r="K6623" s="1" t="s">
        <v>886</v>
      </c>
      <c r="L6623" s="1" t="s">
        <v>8681</v>
      </c>
      <c r="M6623" s="1" t="s">
        <v>33563</v>
      </c>
    </row>
    <row r="6624">
      <c r="A6624" s="1" t="s">
        <v>33564</v>
      </c>
      <c r="B6624" s="1" t="s">
        <v>6</v>
      </c>
      <c r="C6624" s="1" t="s">
        <v>7318</v>
      </c>
      <c r="D6624" s="1"/>
      <c r="E6624" s="1" t="s">
        <v>33565</v>
      </c>
      <c r="F6624" s="1" t="s">
        <v>33566</v>
      </c>
      <c r="G6624" s="1" t="s">
        <v>33567</v>
      </c>
      <c r="H6624" s="1" t="s">
        <v>10069</v>
      </c>
      <c r="I6624" s="1">
        <v>2008.0</v>
      </c>
      <c r="J6624" s="1" t="s">
        <v>8515</v>
      </c>
      <c r="K6624" s="1" t="s">
        <v>561</v>
      </c>
      <c r="L6624" s="1" t="s">
        <v>11994</v>
      </c>
      <c r="M6624" s="1" t="s">
        <v>33568</v>
      </c>
    </row>
    <row r="6625">
      <c r="A6625" s="1" t="s">
        <v>33569</v>
      </c>
      <c r="B6625" s="1" t="s">
        <v>6</v>
      </c>
      <c r="C6625" s="1" t="s">
        <v>7319</v>
      </c>
      <c r="D6625" s="1"/>
      <c r="E6625" s="1" t="s">
        <v>28222</v>
      </c>
      <c r="F6625" s="1" t="s">
        <v>33570</v>
      </c>
      <c r="G6625" s="1" t="s">
        <v>8513</v>
      </c>
      <c r="H6625" s="1" t="s">
        <v>14927</v>
      </c>
      <c r="I6625" s="1">
        <v>2020.0</v>
      </c>
      <c r="J6625" s="1" t="s">
        <v>8507</v>
      </c>
      <c r="K6625" s="1" t="s">
        <v>561</v>
      </c>
      <c r="L6625" s="1" t="s">
        <v>19741</v>
      </c>
      <c r="M6625" s="1" t="s">
        <v>33571</v>
      </c>
    </row>
    <row r="6626">
      <c r="A6626" s="1" t="s">
        <v>33572</v>
      </c>
      <c r="B6626" s="1" t="s">
        <v>6</v>
      </c>
      <c r="C6626" s="1" t="s">
        <v>7320</v>
      </c>
      <c r="D6626" s="1"/>
      <c r="E6626" s="1" t="s">
        <v>33573</v>
      </c>
      <c r="F6626" s="1" t="s">
        <v>33574</v>
      </c>
      <c r="G6626" s="1" t="s">
        <v>8513</v>
      </c>
      <c r="H6626" s="1" t="s">
        <v>23550</v>
      </c>
      <c r="I6626" s="1">
        <v>2017.0</v>
      </c>
      <c r="J6626" s="1" t="s">
        <v>8507</v>
      </c>
      <c r="K6626" s="1" t="s">
        <v>803</v>
      </c>
      <c r="L6626" s="1" t="s">
        <v>8607</v>
      </c>
      <c r="M6626" s="1" t="s">
        <v>33575</v>
      </c>
    </row>
    <row r="6627">
      <c r="A6627" s="1" t="s">
        <v>33576</v>
      </c>
      <c r="B6627" s="1" t="s">
        <v>6</v>
      </c>
      <c r="C6627" s="1" t="s">
        <v>7321</v>
      </c>
      <c r="D6627" s="1"/>
      <c r="E6627" s="1" t="s">
        <v>33577</v>
      </c>
      <c r="G6627" s="1" t="s">
        <v>8611</v>
      </c>
      <c r="H6627" s="1" t="s">
        <v>22010</v>
      </c>
      <c r="I6627" s="1">
        <v>2016.0</v>
      </c>
      <c r="J6627" s="1" t="s">
        <v>8547</v>
      </c>
      <c r="K6627" s="1" t="s">
        <v>803</v>
      </c>
      <c r="L6627" s="1" t="s">
        <v>8663</v>
      </c>
      <c r="M6627" s="1" t="s">
        <v>33578</v>
      </c>
    </row>
    <row r="6628">
      <c r="A6628" s="1" t="s">
        <v>33579</v>
      </c>
      <c r="B6628" s="1" t="s">
        <v>6</v>
      </c>
      <c r="C6628" s="1" t="s">
        <v>7322</v>
      </c>
      <c r="D6628" s="1"/>
      <c r="E6628" s="1" t="s">
        <v>33580</v>
      </c>
      <c r="F6628" s="1" t="s">
        <v>33581</v>
      </c>
      <c r="G6628" s="1" t="s">
        <v>9065</v>
      </c>
      <c r="H6628" s="1" t="s">
        <v>9060</v>
      </c>
      <c r="I6628" s="1">
        <v>1982.0</v>
      </c>
      <c r="J6628" s="1" t="s">
        <v>8547</v>
      </c>
      <c r="K6628" s="1" t="s">
        <v>664</v>
      </c>
      <c r="L6628" s="1" t="s">
        <v>8501</v>
      </c>
      <c r="M6628" s="1" t="s">
        <v>33582</v>
      </c>
    </row>
    <row r="6629">
      <c r="A6629" s="1" t="s">
        <v>33583</v>
      </c>
      <c r="B6629" s="1" t="s">
        <v>6</v>
      </c>
      <c r="C6629" s="1" t="s">
        <v>7323</v>
      </c>
      <c r="D6629" s="1"/>
      <c r="E6629" s="1" t="s">
        <v>33584</v>
      </c>
      <c r="F6629" s="1" t="s">
        <v>33585</v>
      </c>
      <c r="G6629" s="1" t="s">
        <v>9478</v>
      </c>
      <c r="H6629" s="1" t="s">
        <v>12535</v>
      </c>
      <c r="I6629" s="1">
        <v>1993.0</v>
      </c>
      <c r="J6629" s="1" t="s">
        <v>8547</v>
      </c>
      <c r="K6629" s="1" t="s">
        <v>750</v>
      </c>
      <c r="L6629" s="1" t="s">
        <v>9930</v>
      </c>
      <c r="M6629" s="1" t="s">
        <v>33586</v>
      </c>
    </row>
    <row r="6630">
      <c r="A6630" s="1" t="s">
        <v>33587</v>
      </c>
      <c r="B6630" s="1" t="s">
        <v>6</v>
      </c>
      <c r="C6630" s="1" t="s">
        <v>7324</v>
      </c>
      <c r="D6630" s="1"/>
      <c r="E6630" s="1" t="s">
        <v>33588</v>
      </c>
      <c r="F6630" s="1" t="s">
        <v>33589</v>
      </c>
      <c r="G6630" s="1" t="s">
        <v>33590</v>
      </c>
      <c r="H6630" s="1" t="s">
        <v>21910</v>
      </c>
      <c r="I6630" s="1">
        <v>2017.0</v>
      </c>
      <c r="J6630" s="1" t="s">
        <v>8613</v>
      </c>
      <c r="K6630" s="1" t="s">
        <v>580</v>
      </c>
      <c r="L6630" s="1" t="s">
        <v>8646</v>
      </c>
      <c r="M6630" s="1" t="s">
        <v>33591</v>
      </c>
    </row>
    <row r="6631">
      <c r="A6631" s="1" t="s">
        <v>33592</v>
      </c>
      <c r="B6631" s="1" t="s">
        <v>7</v>
      </c>
      <c r="C6631" s="1" t="s">
        <v>7325</v>
      </c>
      <c r="F6631" s="1" t="s">
        <v>33593</v>
      </c>
      <c r="G6631" s="1" t="s">
        <v>9391</v>
      </c>
      <c r="H6631" s="1" t="s">
        <v>18790</v>
      </c>
      <c r="I6631" s="1">
        <v>1997.0</v>
      </c>
      <c r="J6631" s="1" t="s">
        <v>8807</v>
      </c>
      <c r="K6631" s="1" t="s">
        <v>526</v>
      </c>
      <c r="L6631" s="1" t="s">
        <v>9093</v>
      </c>
      <c r="M6631" s="1" t="s">
        <v>33594</v>
      </c>
    </row>
    <row r="6632">
      <c r="A6632" s="1" t="s">
        <v>33595</v>
      </c>
      <c r="B6632" s="1" t="s">
        <v>7</v>
      </c>
      <c r="C6632" s="1" t="s">
        <v>7326</v>
      </c>
      <c r="F6632" s="1" t="s">
        <v>33596</v>
      </c>
      <c r="G6632" s="1" t="s">
        <v>8513</v>
      </c>
      <c r="H6632" s="1" t="s">
        <v>14724</v>
      </c>
      <c r="I6632" s="1">
        <v>2018.0</v>
      </c>
      <c r="J6632" s="1" t="s">
        <v>8807</v>
      </c>
      <c r="K6632" s="1" t="s">
        <v>571</v>
      </c>
      <c r="L6632" s="1" t="s">
        <v>9093</v>
      </c>
      <c r="M6632" s="1" t="s">
        <v>33597</v>
      </c>
    </row>
    <row r="6633">
      <c r="A6633" s="1" t="s">
        <v>33598</v>
      </c>
      <c r="B6633" s="1" t="s">
        <v>6</v>
      </c>
      <c r="C6633" s="1" t="s">
        <v>7327</v>
      </c>
      <c r="D6633" s="1"/>
      <c r="E6633" s="1" t="s">
        <v>33599</v>
      </c>
      <c r="F6633" s="1" t="s">
        <v>33600</v>
      </c>
      <c r="G6633" s="1" t="s">
        <v>8672</v>
      </c>
      <c r="H6633" s="1" t="s">
        <v>16082</v>
      </c>
      <c r="I6633" s="1">
        <v>2020.0</v>
      </c>
      <c r="J6633" s="1" t="s">
        <v>8807</v>
      </c>
      <c r="K6633" s="1" t="s">
        <v>1882</v>
      </c>
      <c r="L6633" s="1" t="s">
        <v>9272</v>
      </c>
      <c r="M6633" s="1" t="s">
        <v>33601</v>
      </c>
    </row>
    <row r="6634">
      <c r="A6634" s="1" t="s">
        <v>33602</v>
      </c>
      <c r="B6634" s="1" t="s">
        <v>6</v>
      </c>
      <c r="C6634" s="1" t="s">
        <v>7328</v>
      </c>
      <c r="D6634" s="1"/>
      <c r="E6634" s="1" t="s">
        <v>33599</v>
      </c>
      <c r="F6634" s="1" t="s">
        <v>33603</v>
      </c>
      <c r="G6634" s="1" t="s">
        <v>8513</v>
      </c>
      <c r="H6634" s="1" t="s">
        <v>12346</v>
      </c>
      <c r="I6634" s="1">
        <v>2020.0</v>
      </c>
      <c r="J6634" s="1" t="s">
        <v>8807</v>
      </c>
      <c r="K6634" s="1" t="s">
        <v>1882</v>
      </c>
      <c r="L6634" s="1" t="s">
        <v>9272</v>
      </c>
      <c r="M6634" s="1" t="s">
        <v>33604</v>
      </c>
    </row>
    <row r="6635">
      <c r="A6635" s="1" t="s">
        <v>33605</v>
      </c>
      <c r="B6635" s="1" t="s">
        <v>6</v>
      </c>
      <c r="C6635" s="1" t="s">
        <v>7329</v>
      </c>
      <c r="D6635" s="1"/>
      <c r="E6635" s="1" t="s">
        <v>33599</v>
      </c>
      <c r="F6635" s="1" t="s">
        <v>33606</v>
      </c>
      <c r="G6635" s="1" t="s">
        <v>8672</v>
      </c>
      <c r="H6635" s="1" t="s">
        <v>13912</v>
      </c>
      <c r="I6635" s="1">
        <v>2020.0</v>
      </c>
      <c r="J6635" s="1" t="s">
        <v>8807</v>
      </c>
      <c r="K6635" s="1" t="s">
        <v>1882</v>
      </c>
      <c r="L6635" s="1" t="s">
        <v>9272</v>
      </c>
      <c r="M6635" s="1" t="s">
        <v>33607</v>
      </c>
    </row>
    <row r="6636">
      <c r="A6636" s="1" t="s">
        <v>33608</v>
      </c>
      <c r="B6636" s="1" t="s">
        <v>7</v>
      </c>
      <c r="C6636" s="1" t="s">
        <v>7330</v>
      </c>
      <c r="F6636" s="1" t="s">
        <v>33609</v>
      </c>
      <c r="G6636" s="1" t="s">
        <v>9356</v>
      </c>
      <c r="H6636" s="1" t="s">
        <v>12911</v>
      </c>
      <c r="I6636" s="1">
        <v>2020.0</v>
      </c>
      <c r="J6636" s="1" t="s">
        <v>8493</v>
      </c>
      <c r="K6636" s="1" t="s">
        <v>1044</v>
      </c>
      <c r="L6636" s="1" t="s">
        <v>14157</v>
      </c>
      <c r="M6636" s="1" t="s">
        <v>33610</v>
      </c>
    </row>
    <row r="6637">
      <c r="A6637" s="1" t="s">
        <v>33611</v>
      </c>
      <c r="B6637" s="1" t="s">
        <v>6</v>
      </c>
      <c r="C6637" s="1" t="s">
        <v>7331</v>
      </c>
      <c r="D6637" s="1"/>
      <c r="E6637" s="1" t="s">
        <v>10031</v>
      </c>
      <c r="F6637" s="1" t="s">
        <v>33612</v>
      </c>
      <c r="G6637" s="1" t="s">
        <v>8513</v>
      </c>
      <c r="H6637" s="1" t="s">
        <v>13389</v>
      </c>
      <c r="I6637" s="1">
        <v>2020.0</v>
      </c>
      <c r="J6637" s="1" t="s">
        <v>8680</v>
      </c>
      <c r="K6637" s="1" t="s">
        <v>546</v>
      </c>
      <c r="L6637" s="1" t="s">
        <v>28937</v>
      </c>
      <c r="M6637" s="1" t="s">
        <v>33613</v>
      </c>
    </row>
    <row r="6638">
      <c r="A6638" s="1" t="s">
        <v>33614</v>
      </c>
      <c r="B6638" s="1" t="s">
        <v>7</v>
      </c>
      <c r="C6638" s="1" t="s">
        <v>7332</v>
      </c>
      <c r="F6638" s="1" t="s">
        <v>10110</v>
      </c>
      <c r="G6638" s="1" t="s">
        <v>18043</v>
      </c>
      <c r="H6638" s="1" t="s">
        <v>18044</v>
      </c>
      <c r="I6638" s="1">
        <v>2012.0</v>
      </c>
      <c r="J6638" s="1" t="s">
        <v>8613</v>
      </c>
      <c r="K6638" s="1" t="s">
        <v>536</v>
      </c>
      <c r="L6638" s="1" t="s">
        <v>9245</v>
      </c>
      <c r="M6638" s="1" t="s">
        <v>33615</v>
      </c>
    </row>
    <row r="6639">
      <c r="A6639" s="1" t="s">
        <v>33616</v>
      </c>
      <c r="B6639" s="1" t="s">
        <v>6</v>
      </c>
      <c r="C6639" s="1" t="s">
        <v>7333</v>
      </c>
      <c r="D6639" s="1"/>
      <c r="E6639" s="1" t="s">
        <v>33617</v>
      </c>
      <c r="F6639" s="1" t="s">
        <v>33618</v>
      </c>
      <c r="G6639" s="1" t="s">
        <v>8545</v>
      </c>
      <c r="H6639" s="1" t="s">
        <v>9728</v>
      </c>
      <c r="I6639" s="1">
        <v>2018.0</v>
      </c>
      <c r="J6639" s="1" t="s">
        <v>8547</v>
      </c>
      <c r="K6639" s="1" t="s">
        <v>720</v>
      </c>
      <c r="L6639" s="1" t="s">
        <v>8992</v>
      </c>
      <c r="M6639" s="1" t="s">
        <v>33619</v>
      </c>
    </row>
    <row r="6640">
      <c r="A6640" s="1" t="s">
        <v>33620</v>
      </c>
      <c r="B6640" s="1" t="s">
        <v>6</v>
      </c>
      <c r="C6640" s="1" t="s">
        <v>7334</v>
      </c>
      <c r="D6640" s="1"/>
      <c r="E6640" s="1" t="s">
        <v>33621</v>
      </c>
      <c r="F6640" s="1" t="s">
        <v>33622</v>
      </c>
      <c r="G6640" s="1" t="s">
        <v>8513</v>
      </c>
      <c r="H6640" s="1" t="s">
        <v>16053</v>
      </c>
      <c r="I6640" s="1">
        <v>2009.0</v>
      </c>
      <c r="J6640" s="1" t="s">
        <v>8547</v>
      </c>
      <c r="K6640" s="1" t="s">
        <v>758</v>
      </c>
      <c r="L6640" s="1" t="s">
        <v>8928</v>
      </c>
      <c r="M6640" s="1" t="s">
        <v>33623</v>
      </c>
    </row>
    <row r="6641">
      <c r="A6641" s="1" t="s">
        <v>33624</v>
      </c>
      <c r="B6641" s="1" t="s">
        <v>6</v>
      </c>
      <c r="C6641" s="1" t="s">
        <v>7335</v>
      </c>
      <c r="D6641" s="1"/>
      <c r="E6641" s="1" t="s">
        <v>33625</v>
      </c>
      <c r="F6641" s="1" t="s">
        <v>33626</v>
      </c>
      <c r="G6641" s="1" t="s">
        <v>33627</v>
      </c>
      <c r="H6641" s="1" t="s">
        <v>8540</v>
      </c>
      <c r="I6641" s="1">
        <v>2019.0</v>
      </c>
      <c r="J6641" s="1" t="s">
        <v>8493</v>
      </c>
      <c r="K6641" s="1" t="s">
        <v>602</v>
      </c>
      <c r="L6641" s="1" t="s">
        <v>8501</v>
      </c>
      <c r="M6641" s="1" t="s">
        <v>33628</v>
      </c>
    </row>
    <row r="6642">
      <c r="A6642" s="1" t="s">
        <v>33629</v>
      </c>
      <c r="B6642" s="1" t="s">
        <v>6</v>
      </c>
      <c r="C6642" s="1" t="s">
        <v>7336</v>
      </c>
      <c r="D6642" s="1"/>
      <c r="E6642" s="1" t="s">
        <v>33630</v>
      </c>
      <c r="F6642" s="1" t="s">
        <v>33631</v>
      </c>
      <c r="G6642" s="1" t="s">
        <v>11218</v>
      </c>
      <c r="H6642" s="1" t="s">
        <v>15238</v>
      </c>
      <c r="I6642" s="1">
        <v>2017.0</v>
      </c>
      <c r="J6642" s="1" t="s">
        <v>8493</v>
      </c>
      <c r="K6642" s="1" t="s">
        <v>569</v>
      </c>
      <c r="L6642" s="1" t="s">
        <v>18543</v>
      </c>
      <c r="M6642" s="1" t="s">
        <v>33632</v>
      </c>
    </row>
    <row r="6643">
      <c r="A6643" s="1" t="s">
        <v>33633</v>
      </c>
      <c r="B6643" s="1" t="s">
        <v>7</v>
      </c>
      <c r="C6643" s="1" t="s">
        <v>7337</v>
      </c>
      <c r="F6643" s="1" t="s">
        <v>33634</v>
      </c>
      <c r="G6643" s="1" t="s">
        <v>8638</v>
      </c>
      <c r="H6643" s="1" t="s">
        <v>13609</v>
      </c>
      <c r="I6643" s="1">
        <v>2017.0</v>
      </c>
      <c r="J6643" s="1" t="s">
        <v>8547</v>
      </c>
      <c r="K6643" s="1" t="s">
        <v>536</v>
      </c>
      <c r="L6643" s="1" t="s">
        <v>8788</v>
      </c>
      <c r="M6643" s="1" t="s">
        <v>33635</v>
      </c>
    </row>
    <row r="6644">
      <c r="A6644" s="1" t="s">
        <v>33636</v>
      </c>
      <c r="B6644" s="1" t="s">
        <v>6</v>
      </c>
      <c r="C6644" s="1" t="s">
        <v>7338</v>
      </c>
      <c r="D6644" s="1"/>
      <c r="E6644" s="1" t="s">
        <v>33637</v>
      </c>
      <c r="F6644" s="1" t="s">
        <v>33638</v>
      </c>
      <c r="G6644" s="1" t="s">
        <v>8534</v>
      </c>
      <c r="H6644" s="1" t="s">
        <v>8679</v>
      </c>
      <c r="I6644" s="1">
        <v>1981.0</v>
      </c>
      <c r="J6644" s="1" t="s">
        <v>8547</v>
      </c>
      <c r="K6644" s="1" t="s">
        <v>6129</v>
      </c>
      <c r="L6644" s="1" t="s">
        <v>8772</v>
      </c>
      <c r="M6644" s="1" t="s">
        <v>33639</v>
      </c>
    </row>
    <row r="6645">
      <c r="A6645" s="1" t="s">
        <v>33640</v>
      </c>
      <c r="B6645" s="1" t="s">
        <v>6</v>
      </c>
      <c r="C6645" s="1" t="s">
        <v>7339</v>
      </c>
      <c r="D6645" s="1"/>
      <c r="E6645" s="1" t="s">
        <v>33641</v>
      </c>
      <c r="F6645" s="1" t="s">
        <v>33642</v>
      </c>
      <c r="G6645" s="1" t="s">
        <v>8513</v>
      </c>
      <c r="H6645" s="1" t="s">
        <v>19141</v>
      </c>
      <c r="I6645" s="1">
        <v>2017.0</v>
      </c>
      <c r="J6645" s="1" t="s">
        <v>8613</v>
      </c>
      <c r="K6645" s="1" t="s">
        <v>803</v>
      </c>
      <c r="L6645" s="1" t="s">
        <v>15314</v>
      </c>
      <c r="M6645" s="1" t="s">
        <v>33643</v>
      </c>
    </row>
    <row r="6646">
      <c r="A6646" s="1" t="s">
        <v>33644</v>
      </c>
      <c r="B6646" s="1" t="s">
        <v>6</v>
      </c>
      <c r="C6646" s="1" t="s">
        <v>7340</v>
      </c>
      <c r="D6646" s="1"/>
      <c r="E6646" s="1" t="s">
        <v>13954</v>
      </c>
      <c r="F6646" s="1" t="s">
        <v>33645</v>
      </c>
      <c r="G6646" s="1" t="s">
        <v>33646</v>
      </c>
      <c r="H6646" s="1" t="s">
        <v>8521</v>
      </c>
      <c r="I6646" s="1">
        <v>1998.0</v>
      </c>
      <c r="J6646" s="1" t="s">
        <v>8515</v>
      </c>
      <c r="K6646" s="1" t="s">
        <v>1317</v>
      </c>
      <c r="L6646" s="1" t="s">
        <v>15146</v>
      </c>
      <c r="M6646" s="1" t="s">
        <v>33647</v>
      </c>
    </row>
    <row r="6647">
      <c r="A6647" s="1" t="s">
        <v>33648</v>
      </c>
      <c r="B6647" s="1" t="s">
        <v>6</v>
      </c>
      <c r="C6647" s="1" t="s">
        <v>7341</v>
      </c>
      <c r="D6647" s="1"/>
      <c r="E6647" s="1" t="s">
        <v>33649</v>
      </c>
      <c r="F6647" s="1" t="s">
        <v>33650</v>
      </c>
      <c r="G6647" s="1" t="s">
        <v>8513</v>
      </c>
      <c r="H6647" s="1" t="s">
        <v>8806</v>
      </c>
      <c r="I6647" s="1">
        <v>2015.0</v>
      </c>
      <c r="J6647" s="1" t="s">
        <v>8807</v>
      </c>
      <c r="K6647" s="1" t="s">
        <v>1048</v>
      </c>
      <c r="L6647" s="1" t="s">
        <v>9104</v>
      </c>
      <c r="M6647" s="1" t="s">
        <v>33651</v>
      </c>
    </row>
    <row r="6648">
      <c r="A6648" s="1" t="s">
        <v>33652</v>
      </c>
      <c r="B6648" s="1" t="s">
        <v>6</v>
      </c>
      <c r="C6648" s="1" t="s">
        <v>7342</v>
      </c>
      <c r="D6648" s="1"/>
      <c r="E6648" s="1" t="s">
        <v>11018</v>
      </c>
      <c r="F6648" s="1" t="s">
        <v>33653</v>
      </c>
      <c r="G6648" s="1" t="s">
        <v>8513</v>
      </c>
      <c r="H6648" s="1" t="s">
        <v>22847</v>
      </c>
      <c r="I6648" s="1">
        <v>2012.0</v>
      </c>
      <c r="J6648" s="1" t="s">
        <v>8507</v>
      </c>
      <c r="K6648" s="1" t="s">
        <v>720</v>
      </c>
      <c r="L6648" s="1" t="s">
        <v>8948</v>
      </c>
      <c r="M6648" s="1" t="s">
        <v>33654</v>
      </c>
    </row>
    <row r="6649">
      <c r="A6649" s="1" t="s">
        <v>33655</v>
      </c>
      <c r="B6649" s="1" t="s">
        <v>6</v>
      </c>
      <c r="C6649" s="1" t="s">
        <v>7343</v>
      </c>
      <c r="D6649" s="1"/>
      <c r="E6649" s="1" t="s">
        <v>33656</v>
      </c>
      <c r="F6649" s="1" t="s">
        <v>33657</v>
      </c>
      <c r="G6649" s="1" t="s">
        <v>8661</v>
      </c>
      <c r="H6649" s="1" t="s">
        <v>10075</v>
      </c>
      <c r="I6649" s="1">
        <v>2020.0</v>
      </c>
      <c r="J6649" s="1" t="s">
        <v>8493</v>
      </c>
      <c r="K6649" s="1" t="s">
        <v>597</v>
      </c>
      <c r="L6649" s="1" t="s">
        <v>8802</v>
      </c>
      <c r="M6649" s="1" t="s">
        <v>33658</v>
      </c>
    </row>
    <row r="6650">
      <c r="A6650" s="1" t="s">
        <v>33659</v>
      </c>
      <c r="B6650" s="1" t="s">
        <v>6</v>
      </c>
      <c r="C6650" s="1" t="s">
        <v>281</v>
      </c>
      <c r="D6650" s="1"/>
      <c r="E6650" s="1" t="s">
        <v>33660</v>
      </c>
      <c r="F6650" s="1" t="s">
        <v>33661</v>
      </c>
      <c r="G6650" s="1" t="s">
        <v>8513</v>
      </c>
      <c r="H6650" s="1" t="s">
        <v>8540</v>
      </c>
      <c r="I6650" s="1">
        <v>1999.0</v>
      </c>
      <c r="J6650" s="1" t="s">
        <v>8507</v>
      </c>
      <c r="K6650" s="1" t="s">
        <v>890</v>
      </c>
      <c r="L6650" s="1" t="s">
        <v>8750</v>
      </c>
      <c r="M6650" s="1" t="s">
        <v>33662</v>
      </c>
    </row>
    <row r="6651">
      <c r="A6651" s="1" t="s">
        <v>33663</v>
      </c>
      <c r="B6651" s="1" t="s">
        <v>6</v>
      </c>
      <c r="C6651" s="1" t="s">
        <v>7344</v>
      </c>
      <c r="D6651" s="1"/>
      <c r="E6651" s="1" t="s">
        <v>33660</v>
      </c>
      <c r="F6651" s="1" t="s">
        <v>33664</v>
      </c>
      <c r="G6651" s="1" t="s">
        <v>8513</v>
      </c>
      <c r="H6651" s="1" t="s">
        <v>8540</v>
      </c>
      <c r="I6651" s="1">
        <v>2003.0</v>
      </c>
      <c r="J6651" s="1" t="s">
        <v>8507</v>
      </c>
      <c r="K6651" s="1" t="s">
        <v>1317</v>
      </c>
      <c r="L6651" s="1" t="s">
        <v>8750</v>
      </c>
      <c r="M6651" s="1" t="s">
        <v>33665</v>
      </c>
    </row>
    <row r="6652">
      <c r="A6652" s="1" t="s">
        <v>33666</v>
      </c>
      <c r="B6652" s="1" t="s">
        <v>6</v>
      </c>
      <c r="C6652" s="1" t="s">
        <v>7345</v>
      </c>
      <c r="D6652" s="1"/>
      <c r="E6652" s="1" t="s">
        <v>33660</v>
      </c>
      <c r="F6652" s="1" t="s">
        <v>33667</v>
      </c>
      <c r="G6652" s="1" t="s">
        <v>8513</v>
      </c>
      <c r="H6652" s="1" t="s">
        <v>8540</v>
      </c>
      <c r="I6652" s="1">
        <v>2003.0</v>
      </c>
      <c r="J6652" s="1" t="s">
        <v>8507</v>
      </c>
      <c r="K6652" s="1" t="s">
        <v>710</v>
      </c>
      <c r="L6652" s="1" t="s">
        <v>8750</v>
      </c>
      <c r="M6652" s="1" t="s">
        <v>33668</v>
      </c>
    </row>
    <row r="6653">
      <c r="A6653" s="1" t="s">
        <v>33669</v>
      </c>
      <c r="B6653" s="1" t="s">
        <v>6</v>
      </c>
      <c r="C6653" s="1" t="s">
        <v>7346</v>
      </c>
      <c r="D6653" s="1"/>
      <c r="E6653" s="1" t="s">
        <v>33670</v>
      </c>
      <c r="F6653" s="1" t="s">
        <v>33671</v>
      </c>
      <c r="G6653" s="1" t="s">
        <v>8722</v>
      </c>
      <c r="H6653" s="1" t="s">
        <v>12652</v>
      </c>
      <c r="I6653" s="1">
        <v>2017.0</v>
      </c>
      <c r="J6653" s="1" t="s">
        <v>8493</v>
      </c>
      <c r="K6653" s="1" t="s">
        <v>580</v>
      </c>
      <c r="L6653" s="1" t="s">
        <v>10081</v>
      </c>
      <c r="M6653" s="1" t="s">
        <v>33672</v>
      </c>
    </row>
    <row r="6654">
      <c r="A6654" s="1" t="s">
        <v>33673</v>
      </c>
      <c r="B6654" s="1" t="s">
        <v>6</v>
      </c>
      <c r="C6654" s="1" t="s">
        <v>7347</v>
      </c>
      <c r="D6654" s="1"/>
      <c r="E6654" s="1" t="s">
        <v>33674</v>
      </c>
      <c r="F6654" s="1" t="s">
        <v>21871</v>
      </c>
      <c r="G6654" s="1" t="s">
        <v>8513</v>
      </c>
      <c r="H6654" s="1" t="s">
        <v>9917</v>
      </c>
      <c r="I6654" s="1">
        <v>2018.0</v>
      </c>
      <c r="J6654" s="1" t="s">
        <v>8547</v>
      </c>
      <c r="K6654" s="1" t="s">
        <v>685</v>
      </c>
      <c r="L6654" s="1" t="s">
        <v>8646</v>
      </c>
      <c r="M6654" s="1" t="s">
        <v>33675</v>
      </c>
    </row>
    <row r="6655">
      <c r="A6655" s="1" t="s">
        <v>33676</v>
      </c>
      <c r="B6655" s="1" t="s">
        <v>6</v>
      </c>
      <c r="C6655" s="1" t="s">
        <v>7348</v>
      </c>
      <c r="D6655" s="1"/>
      <c r="E6655" s="1" t="s">
        <v>33677</v>
      </c>
      <c r="F6655" s="1" t="s">
        <v>33678</v>
      </c>
      <c r="G6655" s="1" t="s">
        <v>8655</v>
      </c>
      <c r="H6655" s="1" t="s">
        <v>33679</v>
      </c>
      <c r="I6655" s="1">
        <v>2017.0</v>
      </c>
      <c r="J6655" s="1" t="s">
        <v>8493</v>
      </c>
      <c r="K6655" s="1" t="s">
        <v>642</v>
      </c>
      <c r="L6655" s="1" t="s">
        <v>8501</v>
      </c>
      <c r="M6655" s="1" t="s">
        <v>33680</v>
      </c>
    </row>
    <row r="6656">
      <c r="A6656" s="1" t="s">
        <v>33681</v>
      </c>
      <c r="B6656" s="1" t="s">
        <v>6</v>
      </c>
      <c r="C6656" s="1" t="s">
        <v>7349</v>
      </c>
      <c r="D6656" s="1"/>
      <c r="E6656" s="1" t="s">
        <v>33682</v>
      </c>
      <c r="G6656" s="1" t="s">
        <v>8611</v>
      </c>
      <c r="H6656" s="1" t="s">
        <v>15643</v>
      </c>
      <c r="I6656" s="1">
        <v>2013.0</v>
      </c>
      <c r="J6656" s="1" t="s">
        <v>8493</v>
      </c>
      <c r="K6656" s="1" t="s">
        <v>965</v>
      </c>
      <c r="L6656" s="1" t="s">
        <v>8646</v>
      </c>
      <c r="M6656" s="1" t="s">
        <v>33683</v>
      </c>
    </row>
    <row r="6657">
      <c r="A6657" s="1" t="s">
        <v>33684</v>
      </c>
      <c r="B6657" s="1" t="s">
        <v>7</v>
      </c>
      <c r="C6657" s="1" t="s">
        <v>7350</v>
      </c>
      <c r="F6657" s="1" t="s">
        <v>33685</v>
      </c>
      <c r="G6657" s="1" t="s">
        <v>8491</v>
      </c>
      <c r="H6657" s="1" t="s">
        <v>12539</v>
      </c>
      <c r="I6657" s="1">
        <v>2019.0</v>
      </c>
      <c r="J6657" s="1" t="s">
        <v>8493</v>
      </c>
      <c r="K6657" s="1" t="s">
        <v>571</v>
      </c>
      <c r="L6657" s="1" t="s">
        <v>8565</v>
      </c>
      <c r="M6657" s="1" t="s">
        <v>33686</v>
      </c>
    </row>
    <row r="6658">
      <c r="A6658" s="1" t="s">
        <v>33687</v>
      </c>
      <c r="B6658" s="1" t="s">
        <v>6</v>
      </c>
      <c r="C6658" s="1" t="s">
        <v>7351</v>
      </c>
      <c r="D6658" s="1"/>
      <c r="E6658" s="1" t="s">
        <v>33688</v>
      </c>
      <c r="F6658" s="1" t="s">
        <v>33689</v>
      </c>
      <c r="G6658" s="1" t="s">
        <v>33690</v>
      </c>
      <c r="H6658" s="1" t="s">
        <v>9467</v>
      </c>
      <c r="I6658" s="1">
        <v>2015.0</v>
      </c>
      <c r="J6658" s="1" t="s">
        <v>8493</v>
      </c>
      <c r="K6658" s="1" t="s">
        <v>894</v>
      </c>
      <c r="L6658" s="1" t="s">
        <v>8501</v>
      </c>
      <c r="M6658" s="1" t="s">
        <v>33691</v>
      </c>
    </row>
    <row r="6659">
      <c r="A6659" s="1" t="s">
        <v>33692</v>
      </c>
      <c r="B6659" s="1" t="s">
        <v>6</v>
      </c>
      <c r="C6659" s="1" t="s">
        <v>7352</v>
      </c>
      <c r="D6659" s="1"/>
      <c r="E6659" s="1" t="s">
        <v>33693</v>
      </c>
      <c r="G6659" s="1" t="s">
        <v>8513</v>
      </c>
      <c r="H6659" s="1" t="s">
        <v>13413</v>
      </c>
      <c r="I6659" s="1">
        <v>1944.0</v>
      </c>
      <c r="J6659" s="1" t="s">
        <v>8613</v>
      </c>
      <c r="K6659" s="1" t="s">
        <v>1048</v>
      </c>
      <c r="L6659" s="1" t="s">
        <v>22190</v>
      </c>
      <c r="M6659" s="1" t="s">
        <v>33694</v>
      </c>
    </row>
    <row r="6660">
      <c r="A6660" s="1" t="s">
        <v>33695</v>
      </c>
      <c r="B6660" s="1" t="s">
        <v>6</v>
      </c>
      <c r="C6660" s="1" t="s">
        <v>7353</v>
      </c>
      <c r="D6660" s="1"/>
      <c r="E6660" s="1" t="s">
        <v>33696</v>
      </c>
      <c r="F6660" s="1" t="s">
        <v>33697</v>
      </c>
      <c r="G6660" s="1" t="s">
        <v>9304</v>
      </c>
      <c r="H6660" s="1" t="s">
        <v>14983</v>
      </c>
      <c r="I6660" s="1">
        <v>2009.0</v>
      </c>
      <c r="J6660" s="1" t="s">
        <v>8507</v>
      </c>
      <c r="K6660" s="1" t="s">
        <v>645</v>
      </c>
      <c r="L6660" s="1" t="s">
        <v>8691</v>
      </c>
      <c r="M6660" s="1" t="s">
        <v>33698</v>
      </c>
    </row>
    <row r="6661">
      <c r="A6661" s="1" t="s">
        <v>33699</v>
      </c>
      <c r="B6661" s="1" t="s">
        <v>7</v>
      </c>
      <c r="C6661" s="1" t="s">
        <v>7354</v>
      </c>
      <c r="F6661" s="1" t="s">
        <v>33700</v>
      </c>
      <c r="G6661" s="1" t="s">
        <v>8722</v>
      </c>
      <c r="H6661" s="1" t="s">
        <v>9747</v>
      </c>
      <c r="I6661" s="1">
        <v>2020.0</v>
      </c>
      <c r="J6661" s="1" t="s">
        <v>8493</v>
      </c>
      <c r="K6661" s="1" t="s">
        <v>536</v>
      </c>
      <c r="L6661" s="1" t="s">
        <v>11790</v>
      </c>
      <c r="M6661" s="1" t="s">
        <v>33701</v>
      </c>
    </row>
    <row r="6662">
      <c r="A6662" s="1" t="s">
        <v>33702</v>
      </c>
      <c r="B6662" s="1" t="s">
        <v>7</v>
      </c>
      <c r="C6662" s="1" t="s">
        <v>7355</v>
      </c>
      <c r="F6662" s="1" t="s">
        <v>33703</v>
      </c>
      <c r="G6662" s="1" t="s">
        <v>8513</v>
      </c>
      <c r="H6662" s="1" t="s">
        <v>33704</v>
      </c>
      <c r="I6662" s="1">
        <v>2015.0</v>
      </c>
      <c r="J6662" s="1" t="s">
        <v>8547</v>
      </c>
      <c r="K6662" s="1" t="s">
        <v>536</v>
      </c>
      <c r="L6662" s="1" t="s">
        <v>31534</v>
      </c>
      <c r="M6662" s="1" t="s">
        <v>33705</v>
      </c>
    </row>
    <row r="6663">
      <c r="A6663" s="1" t="s">
        <v>33706</v>
      </c>
      <c r="B6663" s="1" t="s">
        <v>7</v>
      </c>
      <c r="C6663" s="1" t="s">
        <v>7356</v>
      </c>
      <c r="F6663" s="1" t="s">
        <v>33707</v>
      </c>
      <c r="G6663" s="1" t="s">
        <v>12088</v>
      </c>
      <c r="H6663" s="1" t="s">
        <v>9402</v>
      </c>
      <c r="I6663" s="1">
        <v>2015.0</v>
      </c>
      <c r="J6663" s="1" t="s">
        <v>8493</v>
      </c>
      <c r="K6663" s="1" t="s">
        <v>536</v>
      </c>
      <c r="L6663" s="1" t="s">
        <v>8565</v>
      </c>
      <c r="M6663" s="1" t="s">
        <v>33708</v>
      </c>
    </row>
    <row r="6664">
      <c r="A6664" s="1" t="s">
        <v>33709</v>
      </c>
      <c r="B6664" s="1" t="s">
        <v>6</v>
      </c>
      <c r="C6664" s="1" t="s">
        <v>7357</v>
      </c>
      <c r="D6664" s="1"/>
      <c r="E6664" s="1" t="s">
        <v>17861</v>
      </c>
      <c r="F6664" s="1" t="s">
        <v>33710</v>
      </c>
      <c r="G6664" s="1" t="s">
        <v>8513</v>
      </c>
      <c r="H6664" s="1" t="s">
        <v>10281</v>
      </c>
      <c r="I6664" s="1">
        <v>2017.0</v>
      </c>
      <c r="J6664" s="1" t="s">
        <v>8493</v>
      </c>
      <c r="K6664" s="1" t="s">
        <v>634</v>
      </c>
      <c r="L6664" s="1" t="s">
        <v>8607</v>
      </c>
      <c r="M6664" s="1" t="s">
        <v>33711</v>
      </c>
    </row>
    <row r="6665">
      <c r="A6665" s="1" t="s">
        <v>33712</v>
      </c>
      <c r="B6665" s="1" t="s">
        <v>6</v>
      </c>
      <c r="C6665" s="1" t="s">
        <v>7358</v>
      </c>
      <c r="D6665" s="1"/>
      <c r="E6665" s="1" t="s">
        <v>33713</v>
      </c>
      <c r="F6665" s="1" t="s">
        <v>33714</v>
      </c>
      <c r="G6665" s="1" t="s">
        <v>9478</v>
      </c>
      <c r="H6665" s="1" t="s">
        <v>12115</v>
      </c>
      <c r="I6665" s="1">
        <v>2013.0</v>
      </c>
      <c r="J6665" s="1" t="s">
        <v>8547</v>
      </c>
      <c r="K6665" s="1" t="s">
        <v>803</v>
      </c>
      <c r="L6665" s="1" t="s">
        <v>8724</v>
      </c>
      <c r="M6665" s="1" t="s">
        <v>33715</v>
      </c>
    </row>
    <row r="6666">
      <c r="A6666" s="1" t="s">
        <v>33716</v>
      </c>
      <c r="B6666" s="1" t="s">
        <v>7</v>
      </c>
      <c r="C6666" s="1" t="s">
        <v>7359</v>
      </c>
      <c r="F6666" s="1" t="s">
        <v>33717</v>
      </c>
      <c r="G6666" s="1" t="s">
        <v>8513</v>
      </c>
      <c r="H6666" s="1" t="s">
        <v>14948</v>
      </c>
      <c r="I6666" s="1">
        <v>2020.0</v>
      </c>
      <c r="J6666" s="1" t="s">
        <v>8493</v>
      </c>
      <c r="K6666" s="1" t="s">
        <v>536</v>
      </c>
      <c r="L6666" s="1" t="s">
        <v>8668</v>
      </c>
      <c r="M6666" s="1" t="s">
        <v>33718</v>
      </c>
    </row>
    <row r="6667">
      <c r="A6667" s="1" t="s">
        <v>33719</v>
      </c>
      <c r="B6667" s="1" t="s">
        <v>6</v>
      </c>
      <c r="C6667" s="1" t="s">
        <v>7360</v>
      </c>
      <c r="D6667" s="1"/>
      <c r="E6667" s="1" t="s">
        <v>18745</v>
      </c>
      <c r="F6667" s="1" t="s">
        <v>33720</v>
      </c>
      <c r="G6667" s="1" t="s">
        <v>8513</v>
      </c>
      <c r="H6667" s="1" t="s">
        <v>32958</v>
      </c>
      <c r="I6667" s="1">
        <v>2020.0</v>
      </c>
      <c r="J6667" s="1" t="s">
        <v>8515</v>
      </c>
      <c r="K6667" s="1" t="s">
        <v>540</v>
      </c>
      <c r="L6667" s="1" t="s">
        <v>8522</v>
      </c>
      <c r="M6667" s="1" t="s">
        <v>33721</v>
      </c>
    </row>
    <row r="6668">
      <c r="A6668" s="1" t="s">
        <v>33722</v>
      </c>
      <c r="B6668" s="1" t="s">
        <v>6</v>
      </c>
      <c r="C6668" s="1" t="s">
        <v>7361</v>
      </c>
      <c r="D6668" s="1"/>
      <c r="E6668" s="1" t="s">
        <v>33723</v>
      </c>
      <c r="G6668" s="1" t="s">
        <v>33724</v>
      </c>
      <c r="H6668" s="1" t="s">
        <v>9075</v>
      </c>
      <c r="I6668" s="1">
        <v>2017.0</v>
      </c>
      <c r="J6668" s="1" t="s">
        <v>8547</v>
      </c>
      <c r="K6668" s="1" t="s">
        <v>552</v>
      </c>
      <c r="L6668" s="1" t="s">
        <v>8663</v>
      </c>
      <c r="M6668" s="1" t="s">
        <v>33725</v>
      </c>
    </row>
    <row r="6669">
      <c r="A6669" s="1" t="s">
        <v>33726</v>
      </c>
      <c r="B6669" s="1" t="s">
        <v>6</v>
      </c>
      <c r="C6669" s="1" t="s">
        <v>7362</v>
      </c>
      <c r="D6669" s="1"/>
      <c r="E6669" s="1" t="s">
        <v>33727</v>
      </c>
      <c r="F6669" s="1" t="s">
        <v>33728</v>
      </c>
      <c r="G6669" s="1" t="s">
        <v>8588</v>
      </c>
      <c r="H6669" s="1" t="s">
        <v>15178</v>
      </c>
      <c r="I6669" s="1">
        <v>2019.0</v>
      </c>
      <c r="J6669" s="1" t="s">
        <v>8493</v>
      </c>
      <c r="K6669" s="1" t="s">
        <v>538</v>
      </c>
      <c r="L6669" s="1" t="s">
        <v>8724</v>
      </c>
      <c r="M6669" s="1" t="s">
        <v>33729</v>
      </c>
    </row>
    <row r="6670">
      <c r="A6670" s="1" t="s">
        <v>33730</v>
      </c>
      <c r="B6670" s="1" t="s">
        <v>7</v>
      </c>
      <c r="C6670" s="1" t="s">
        <v>7363</v>
      </c>
      <c r="F6670" s="1" t="s">
        <v>33731</v>
      </c>
      <c r="G6670" s="1" t="s">
        <v>8513</v>
      </c>
      <c r="H6670" s="1" t="s">
        <v>18851</v>
      </c>
      <c r="I6670" s="1">
        <v>2016.0</v>
      </c>
      <c r="J6670" s="1" t="s">
        <v>8613</v>
      </c>
      <c r="K6670" s="1" t="s">
        <v>1044</v>
      </c>
      <c r="L6670" s="1" t="s">
        <v>9208</v>
      </c>
      <c r="M6670" s="1" t="s">
        <v>33732</v>
      </c>
    </row>
    <row r="6671">
      <c r="A6671" s="1" t="s">
        <v>33733</v>
      </c>
      <c r="B6671" s="1" t="s">
        <v>7</v>
      </c>
      <c r="C6671" s="1" t="s">
        <v>7364</v>
      </c>
      <c r="F6671" s="1" t="s">
        <v>33734</v>
      </c>
      <c r="G6671" s="1" t="s">
        <v>8513</v>
      </c>
      <c r="H6671" s="1" t="s">
        <v>33037</v>
      </c>
      <c r="I6671" s="1">
        <v>2019.0</v>
      </c>
      <c r="J6671" s="1" t="s">
        <v>8547</v>
      </c>
      <c r="K6671" s="1" t="s">
        <v>536</v>
      </c>
      <c r="L6671" s="1" t="s">
        <v>8796</v>
      </c>
      <c r="M6671" s="1" t="s">
        <v>33735</v>
      </c>
    </row>
    <row r="6672">
      <c r="A6672" s="1" t="s">
        <v>33736</v>
      </c>
      <c r="B6672" s="1" t="s">
        <v>6</v>
      </c>
      <c r="C6672" s="1" t="s">
        <v>7365</v>
      </c>
      <c r="G6672" s="1" t="s">
        <v>8513</v>
      </c>
      <c r="H6672" s="1" t="s">
        <v>8892</v>
      </c>
      <c r="I6672" s="1">
        <v>2021.0</v>
      </c>
      <c r="J6672" s="1" t="s">
        <v>8547</v>
      </c>
      <c r="K6672" s="1" t="s">
        <v>996</v>
      </c>
      <c r="L6672" s="1" t="s">
        <v>8646</v>
      </c>
      <c r="M6672" s="1" t="s">
        <v>33737</v>
      </c>
    </row>
    <row r="6673">
      <c r="A6673" s="1" t="s">
        <v>33738</v>
      </c>
      <c r="B6673" s="1" t="s">
        <v>7</v>
      </c>
      <c r="C6673" s="1" t="s">
        <v>7366</v>
      </c>
      <c r="G6673" s="1" t="s">
        <v>8777</v>
      </c>
      <c r="H6673" s="1" t="s">
        <v>33739</v>
      </c>
      <c r="I6673" s="1">
        <v>2012.0</v>
      </c>
      <c r="J6673" s="1" t="s">
        <v>8680</v>
      </c>
      <c r="K6673" s="1" t="s">
        <v>571</v>
      </c>
      <c r="L6673" s="1" t="s">
        <v>10380</v>
      </c>
      <c r="M6673" s="1" t="s">
        <v>33740</v>
      </c>
    </row>
    <row r="6674">
      <c r="A6674" s="1" t="s">
        <v>33741</v>
      </c>
      <c r="B6674" s="1" t="s">
        <v>7</v>
      </c>
      <c r="C6674" s="1" t="s">
        <v>7367</v>
      </c>
      <c r="D6674" s="1"/>
      <c r="E6674" s="1" t="s">
        <v>33397</v>
      </c>
      <c r="F6674" s="1" t="s">
        <v>33742</v>
      </c>
      <c r="G6674" s="1" t="s">
        <v>8722</v>
      </c>
      <c r="H6674" s="1" t="s">
        <v>10771</v>
      </c>
      <c r="I6674" s="1">
        <v>2020.0</v>
      </c>
      <c r="J6674" s="1" t="s">
        <v>8493</v>
      </c>
      <c r="K6674" s="1" t="s">
        <v>536</v>
      </c>
      <c r="L6674" s="1" t="s">
        <v>11156</v>
      </c>
      <c r="M6674" s="1" t="s">
        <v>33743</v>
      </c>
    </row>
    <row r="6675">
      <c r="A6675" s="1" t="s">
        <v>33744</v>
      </c>
      <c r="B6675" s="1" t="s">
        <v>7</v>
      </c>
      <c r="C6675" s="1" t="s">
        <v>7368</v>
      </c>
      <c r="F6675" s="1" t="s">
        <v>33745</v>
      </c>
      <c r="G6675" s="1" t="s">
        <v>8722</v>
      </c>
      <c r="H6675" s="1" t="s">
        <v>33746</v>
      </c>
      <c r="I6675" s="1">
        <v>2017.0</v>
      </c>
      <c r="J6675" s="1" t="s">
        <v>8493</v>
      </c>
      <c r="K6675" s="1" t="s">
        <v>628</v>
      </c>
      <c r="L6675" s="1" t="s">
        <v>15914</v>
      </c>
      <c r="M6675" s="1" t="s">
        <v>33747</v>
      </c>
    </row>
    <row r="6676">
      <c r="A6676" s="1" t="s">
        <v>33748</v>
      </c>
      <c r="B6676" s="1" t="s">
        <v>7</v>
      </c>
      <c r="C6676" s="1" t="s">
        <v>7369</v>
      </c>
      <c r="F6676" s="1" t="s">
        <v>33749</v>
      </c>
      <c r="G6676" s="1" t="s">
        <v>8655</v>
      </c>
      <c r="H6676" s="1" t="s">
        <v>17895</v>
      </c>
      <c r="I6676" s="1">
        <v>2016.0</v>
      </c>
      <c r="J6676" s="1" t="s">
        <v>8547</v>
      </c>
      <c r="K6676" s="1" t="s">
        <v>536</v>
      </c>
      <c r="L6676" s="1" t="s">
        <v>11234</v>
      </c>
      <c r="M6676" s="1" t="s">
        <v>33750</v>
      </c>
    </row>
    <row r="6677">
      <c r="A6677" s="1" t="s">
        <v>33751</v>
      </c>
      <c r="B6677" s="1" t="s">
        <v>7</v>
      </c>
      <c r="C6677" s="1" t="s">
        <v>7370</v>
      </c>
      <c r="D6677" s="1"/>
      <c r="E6677" s="1" t="s">
        <v>33752</v>
      </c>
      <c r="F6677" s="1" t="s">
        <v>33753</v>
      </c>
      <c r="G6677" s="1" t="s">
        <v>9065</v>
      </c>
      <c r="H6677" s="1" t="s">
        <v>12409</v>
      </c>
      <c r="I6677" s="1">
        <v>2018.0</v>
      </c>
      <c r="J6677" s="1" t="s">
        <v>8493</v>
      </c>
      <c r="K6677" s="1" t="s">
        <v>536</v>
      </c>
      <c r="L6677" s="1" t="s">
        <v>8565</v>
      </c>
      <c r="M6677" s="1" t="s">
        <v>33754</v>
      </c>
    </row>
    <row r="6678">
      <c r="A6678" s="1" t="s">
        <v>33755</v>
      </c>
      <c r="B6678" s="1" t="s">
        <v>6</v>
      </c>
      <c r="C6678" s="1" t="s">
        <v>7371</v>
      </c>
      <c r="D6678" s="1"/>
      <c r="E6678" s="1" t="s">
        <v>15063</v>
      </c>
      <c r="F6678" s="1" t="s">
        <v>33756</v>
      </c>
      <c r="G6678" s="1" t="s">
        <v>33757</v>
      </c>
      <c r="H6678" s="1" t="s">
        <v>13021</v>
      </c>
      <c r="I6678" s="1">
        <v>2011.0</v>
      </c>
      <c r="J6678" s="1" t="s">
        <v>8547</v>
      </c>
      <c r="K6678" s="1" t="s">
        <v>694</v>
      </c>
      <c r="L6678" s="1" t="s">
        <v>8626</v>
      </c>
      <c r="M6678" s="1" t="s">
        <v>33758</v>
      </c>
    </row>
    <row r="6679">
      <c r="A6679" s="1" t="s">
        <v>33759</v>
      </c>
      <c r="B6679" s="1" t="s">
        <v>7</v>
      </c>
      <c r="C6679" s="1" t="s">
        <v>7372</v>
      </c>
      <c r="F6679" s="1" t="s">
        <v>33760</v>
      </c>
      <c r="H6679" s="1" t="s">
        <v>11525</v>
      </c>
      <c r="I6679" s="1">
        <v>2016.0</v>
      </c>
      <c r="J6679" s="1" t="s">
        <v>8613</v>
      </c>
      <c r="K6679" s="1" t="s">
        <v>536</v>
      </c>
      <c r="L6679" s="1" t="s">
        <v>8595</v>
      </c>
      <c r="M6679" s="1" t="s">
        <v>33761</v>
      </c>
    </row>
    <row r="6680">
      <c r="A6680" s="1" t="s">
        <v>33762</v>
      </c>
      <c r="B6680" s="1" t="s">
        <v>7</v>
      </c>
      <c r="C6680" s="1" t="s">
        <v>7373</v>
      </c>
      <c r="F6680" s="1" t="s">
        <v>33763</v>
      </c>
      <c r="G6680" s="1" t="s">
        <v>9391</v>
      </c>
      <c r="H6680" s="1" t="s">
        <v>21025</v>
      </c>
      <c r="I6680" s="1">
        <v>2017.0</v>
      </c>
      <c r="J6680" s="1" t="s">
        <v>8493</v>
      </c>
      <c r="K6680" s="1" t="s">
        <v>536</v>
      </c>
      <c r="L6680" s="1" t="s">
        <v>23296</v>
      </c>
      <c r="M6680" s="1" t="s">
        <v>33764</v>
      </c>
    </row>
    <row r="6681">
      <c r="A6681" s="1" t="s">
        <v>33765</v>
      </c>
      <c r="B6681" s="1" t="s">
        <v>6</v>
      </c>
      <c r="C6681" s="1" t="s">
        <v>7374</v>
      </c>
      <c r="D6681" s="1"/>
      <c r="E6681" s="1" t="s">
        <v>11958</v>
      </c>
      <c r="F6681" s="1" t="s">
        <v>33766</v>
      </c>
      <c r="G6681" s="1" t="s">
        <v>9545</v>
      </c>
      <c r="H6681" s="1" t="s">
        <v>9651</v>
      </c>
      <c r="I6681" s="1">
        <v>2012.0</v>
      </c>
      <c r="J6681" s="1" t="s">
        <v>8493</v>
      </c>
      <c r="K6681" s="1" t="s">
        <v>1410</v>
      </c>
      <c r="L6681" s="1" t="s">
        <v>8681</v>
      </c>
      <c r="M6681" s="1" t="s">
        <v>33767</v>
      </c>
    </row>
    <row r="6682">
      <c r="A6682" s="1" t="s">
        <v>33768</v>
      </c>
      <c r="B6682" s="1" t="s">
        <v>6</v>
      </c>
      <c r="C6682" s="1" t="s">
        <v>7375</v>
      </c>
      <c r="D6682" s="1"/>
      <c r="E6682" s="1" t="s">
        <v>10693</v>
      </c>
      <c r="F6682" s="1" t="s">
        <v>10694</v>
      </c>
      <c r="G6682" s="1" t="s">
        <v>8611</v>
      </c>
      <c r="H6682" s="1" t="s">
        <v>9891</v>
      </c>
      <c r="I6682" s="1">
        <v>2017.0</v>
      </c>
      <c r="J6682" s="1" t="s">
        <v>8613</v>
      </c>
      <c r="K6682" s="1" t="s">
        <v>616</v>
      </c>
      <c r="L6682" s="1" t="s">
        <v>8646</v>
      </c>
      <c r="M6682" s="1" t="s">
        <v>33769</v>
      </c>
    </row>
    <row r="6683">
      <c r="A6683" s="1" t="s">
        <v>33770</v>
      </c>
      <c r="B6683" s="1" t="s">
        <v>6</v>
      </c>
      <c r="C6683" s="1" t="s">
        <v>7376</v>
      </c>
      <c r="D6683" s="1"/>
      <c r="E6683" s="1" t="s">
        <v>33771</v>
      </c>
      <c r="F6683" s="1" t="s">
        <v>33772</v>
      </c>
      <c r="G6683" s="1" t="s">
        <v>9408</v>
      </c>
      <c r="H6683" s="1" t="s">
        <v>12987</v>
      </c>
      <c r="I6683" s="1">
        <v>2016.0</v>
      </c>
      <c r="J6683" s="1" t="s">
        <v>8493</v>
      </c>
      <c r="K6683" s="1" t="s">
        <v>584</v>
      </c>
      <c r="L6683" s="1" t="s">
        <v>8620</v>
      </c>
      <c r="M6683" s="1" t="s">
        <v>33773</v>
      </c>
    </row>
    <row r="6684">
      <c r="A6684" s="1" t="s">
        <v>33774</v>
      </c>
      <c r="B6684" s="1" t="s">
        <v>6</v>
      </c>
      <c r="C6684" s="1" t="s">
        <v>7377</v>
      </c>
      <c r="D6684" s="1"/>
      <c r="E6684" s="1" t="s">
        <v>33775</v>
      </c>
      <c r="F6684" s="1" t="s">
        <v>33776</v>
      </c>
      <c r="G6684" s="1" t="s">
        <v>9356</v>
      </c>
      <c r="H6684" s="1" t="s">
        <v>18641</v>
      </c>
      <c r="I6684" s="1">
        <v>2016.0</v>
      </c>
      <c r="J6684" s="1" t="s">
        <v>8507</v>
      </c>
      <c r="K6684" s="1" t="s">
        <v>552</v>
      </c>
      <c r="L6684" s="1" t="s">
        <v>8913</v>
      </c>
      <c r="M6684" s="1" t="s">
        <v>33777</v>
      </c>
    </row>
    <row r="6685">
      <c r="A6685" s="1" t="s">
        <v>33778</v>
      </c>
      <c r="B6685" s="1" t="s">
        <v>6</v>
      </c>
      <c r="C6685" s="1" t="s">
        <v>7378</v>
      </c>
      <c r="D6685" s="1"/>
      <c r="E6685" s="1" t="s">
        <v>33779</v>
      </c>
      <c r="F6685" s="1" t="s">
        <v>33780</v>
      </c>
      <c r="G6685" s="1" t="s">
        <v>12274</v>
      </c>
      <c r="H6685" s="1" t="s">
        <v>33781</v>
      </c>
      <c r="I6685" s="1">
        <v>2015.0</v>
      </c>
      <c r="J6685" s="1" t="s">
        <v>8493</v>
      </c>
      <c r="K6685" s="1" t="s">
        <v>666</v>
      </c>
      <c r="L6685" s="1" t="s">
        <v>8522</v>
      </c>
      <c r="M6685" s="1" t="s">
        <v>33782</v>
      </c>
    </row>
    <row r="6686">
      <c r="A6686" s="1" t="s">
        <v>33783</v>
      </c>
      <c r="B6686" s="1" t="s">
        <v>7</v>
      </c>
      <c r="C6686" s="1" t="s">
        <v>7379</v>
      </c>
      <c r="G6686" s="1" t="s">
        <v>8513</v>
      </c>
      <c r="H6686" s="1" t="s">
        <v>14428</v>
      </c>
      <c r="I6686" s="1">
        <v>2018.0</v>
      </c>
      <c r="J6686" s="1" t="s">
        <v>8493</v>
      </c>
      <c r="K6686" s="1" t="s">
        <v>536</v>
      </c>
      <c r="L6686" s="1" t="s">
        <v>9208</v>
      </c>
      <c r="M6686" s="1" t="s">
        <v>33784</v>
      </c>
    </row>
    <row r="6687">
      <c r="A6687" s="1" t="s">
        <v>33785</v>
      </c>
      <c r="B6687" s="1" t="s">
        <v>6</v>
      </c>
      <c r="C6687" s="1" t="s">
        <v>7380</v>
      </c>
      <c r="D6687" s="1"/>
      <c r="E6687" s="1" t="s">
        <v>33786</v>
      </c>
      <c r="F6687" s="1" t="s">
        <v>33787</v>
      </c>
      <c r="G6687" s="1" t="s">
        <v>33788</v>
      </c>
      <c r="H6687" s="1" t="s">
        <v>13974</v>
      </c>
      <c r="I6687" s="1">
        <v>2018.0</v>
      </c>
      <c r="J6687" s="1" t="s">
        <v>8493</v>
      </c>
      <c r="K6687" s="1" t="s">
        <v>582</v>
      </c>
      <c r="L6687" s="1" t="s">
        <v>8590</v>
      </c>
      <c r="M6687" s="1" t="s">
        <v>33789</v>
      </c>
    </row>
    <row r="6688">
      <c r="A6688" s="1" t="s">
        <v>33790</v>
      </c>
      <c r="B6688" s="1" t="s">
        <v>7</v>
      </c>
      <c r="C6688" s="1" t="s">
        <v>7381</v>
      </c>
      <c r="F6688" s="1" t="s">
        <v>33791</v>
      </c>
      <c r="G6688" s="1" t="s">
        <v>13171</v>
      </c>
      <c r="H6688" s="1" t="s">
        <v>20047</v>
      </c>
      <c r="I6688" s="1">
        <v>2017.0</v>
      </c>
      <c r="J6688" s="1" t="s">
        <v>8493</v>
      </c>
      <c r="K6688" s="1" t="s">
        <v>536</v>
      </c>
      <c r="L6688" s="1" t="s">
        <v>9299</v>
      </c>
      <c r="M6688" s="1" t="s">
        <v>33792</v>
      </c>
    </row>
    <row r="6689">
      <c r="A6689" s="1" t="s">
        <v>33793</v>
      </c>
      <c r="B6689" s="1" t="s">
        <v>6</v>
      </c>
      <c r="C6689" s="1" t="s">
        <v>7382</v>
      </c>
      <c r="D6689" s="1"/>
      <c r="E6689" s="1" t="s">
        <v>33794</v>
      </c>
      <c r="F6689" s="1" t="s">
        <v>33795</v>
      </c>
      <c r="G6689" s="1" t="s">
        <v>8513</v>
      </c>
      <c r="H6689" s="1" t="s">
        <v>13247</v>
      </c>
      <c r="I6689" s="1">
        <v>2017.0</v>
      </c>
      <c r="J6689" s="1" t="s">
        <v>8493</v>
      </c>
      <c r="K6689" s="1" t="s">
        <v>528</v>
      </c>
      <c r="L6689" s="1" t="s">
        <v>8522</v>
      </c>
      <c r="M6689" s="1" t="s">
        <v>33796</v>
      </c>
    </row>
    <row r="6690">
      <c r="A6690" s="1" t="s">
        <v>33797</v>
      </c>
      <c r="B6690" s="1" t="s">
        <v>6</v>
      </c>
      <c r="C6690" s="1" t="s">
        <v>7383</v>
      </c>
      <c r="D6690" s="1"/>
      <c r="E6690" s="1" t="s">
        <v>33798</v>
      </c>
      <c r="G6690" s="1" t="s">
        <v>8513</v>
      </c>
      <c r="H6690" s="1" t="s">
        <v>27232</v>
      </c>
      <c r="I6690" s="1">
        <v>2018.0</v>
      </c>
      <c r="J6690" s="1" t="s">
        <v>8613</v>
      </c>
      <c r="K6690" s="1" t="s">
        <v>673</v>
      </c>
      <c r="L6690" s="1" t="s">
        <v>8646</v>
      </c>
      <c r="M6690" s="1" t="s">
        <v>33799</v>
      </c>
    </row>
    <row r="6691">
      <c r="A6691" s="1" t="s">
        <v>33800</v>
      </c>
      <c r="B6691" s="1" t="s">
        <v>6</v>
      </c>
      <c r="C6691" s="1" t="s">
        <v>7384</v>
      </c>
      <c r="D6691" s="1"/>
      <c r="E6691" s="1" t="s">
        <v>33801</v>
      </c>
      <c r="F6691" s="1" t="s">
        <v>33802</v>
      </c>
      <c r="G6691" s="1" t="s">
        <v>32104</v>
      </c>
      <c r="H6691" s="1" t="s">
        <v>27081</v>
      </c>
      <c r="I6691" s="1">
        <v>2017.0</v>
      </c>
      <c r="J6691" s="1" t="s">
        <v>8493</v>
      </c>
      <c r="K6691" s="1" t="s">
        <v>640</v>
      </c>
      <c r="L6691" s="1" t="s">
        <v>8709</v>
      </c>
      <c r="M6691" s="1" t="s">
        <v>33803</v>
      </c>
    </row>
    <row r="6692">
      <c r="A6692" s="1" t="s">
        <v>33804</v>
      </c>
      <c r="B6692" s="1" t="s">
        <v>7</v>
      </c>
      <c r="C6692" s="1" t="s">
        <v>7385</v>
      </c>
      <c r="G6692" s="1" t="s">
        <v>8513</v>
      </c>
      <c r="H6692" s="1" t="s">
        <v>11399</v>
      </c>
      <c r="I6692" s="1">
        <v>2019.0</v>
      </c>
      <c r="J6692" s="1" t="s">
        <v>8493</v>
      </c>
      <c r="K6692" s="1" t="s">
        <v>536</v>
      </c>
      <c r="L6692" s="1" t="s">
        <v>9208</v>
      </c>
      <c r="M6692" s="1" t="s">
        <v>33805</v>
      </c>
    </row>
    <row r="6693">
      <c r="A6693" s="1" t="s">
        <v>33806</v>
      </c>
      <c r="B6693" s="1" t="s">
        <v>7</v>
      </c>
      <c r="C6693" s="1" t="s">
        <v>7386</v>
      </c>
      <c r="F6693" s="1" t="s">
        <v>33807</v>
      </c>
      <c r="G6693" s="1" t="s">
        <v>8513</v>
      </c>
      <c r="H6693" s="1" t="s">
        <v>18515</v>
      </c>
      <c r="I6693" s="1">
        <v>2017.0</v>
      </c>
      <c r="J6693" s="1" t="s">
        <v>9076</v>
      </c>
      <c r="K6693" s="1" t="s">
        <v>526</v>
      </c>
      <c r="L6693" s="1" t="s">
        <v>10380</v>
      </c>
      <c r="M6693" s="1" t="s">
        <v>33808</v>
      </c>
    </row>
    <row r="6694">
      <c r="A6694" s="1" t="s">
        <v>33809</v>
      </c>
      <c r="B6694" s="1" t="s">
        <v>6</v>
      </c>
      <c r="C6694" s="1" t="s">
        <v>7387</v>
      </c>
      <c r="D6694" s="1"/>
      <c r="E6694" s="1" t="s">
        <v>25326</v>
      </c>
      <c r="F6694" s="1" t="s">
        <v>33810</v>
      </c>
      <c r="G6694" s="1" t="s">
        <v>8513</v>
      </c>
      <c r="H6694" s="1" t="s">
        <v>10075</v>
      </c>
      <c r="I6694" s="1">
        <v>2011.0</v>
      </c>
      <c r="J6694" s="1" t="s">
        <v>9260</v>
      </c>
      <c r="K6694" s="1" t="s">
        <v>584</v>
      </c>
      <c r="L6694" s="1" t="s">
        <v>9104</v>
      </c>
      <c r="M6694" s="1" t="s">
        <v>33811</v>
      </c>
    </row>
    <row r="6695">
      <c r="A6695" s="1" t="s">
        <v>33812</v>
      </c>
      <c r="B6695" s="1" t="s">
        <v>7</v>
      </c>
      <c r="C6695" s="1" t="s">
        <v>7388</v>
      </c>
      <c r="G6695" s="1" t="s">
        <v>8611</v>
      </c>
      <c r="H6695" s="1" t="s">
        <v>13413</v>
      </c>
      <c r="I6695" s="1">
        <v>2015.0</v>
      </c>
      <c r="J6695" s="1" t="s">
        <v>8493</v>
      </c>
      <c r="K6695" s="1" t="s">
        <v>536</v>
      </c>
      <c r="L6695" s="1" t="s">
        <v>14017</v>
      </c>
      <c r="M6695" s="1" t="s">
        <v>33813</v>
      </c>
    </row>
    <row r="6696">
      <c r="A6696" s="1" t="s">
        <v>33814</v>
      </c>
      <c r="B6696" s="1" t="s">
        <v>6</v>
      </c>
      <c r="C6696" s="1" t="s">
        <v>7389</v>
      </c>
      <c r="D6696" s="1"/>
      <c r="E6696" s="1" t="s">
        <v>33815</v>
      </c>
      <c r="F6696" s="1" t="s">
        <v>33816</v>
      </c>
      <c r="G6696" s="1" t="s">
        <v>8661</v>
      </c>
      <c r="H6696" s="1" t="s">
        <v>10966</v>
      </c>
      <c r="I6696" s="1">
        <v>2017.0</v>
      </c>
      <c r="J6696" s="1" t="s">
        <v>8613</v>
      </c>
      <c r="K6696" s="1" t="s">
        <v>879</v>
      </c>
      <c r="L6696" s="1" t="s">
        <v>9892</v>
      </c>
      <c r="M6696" s="1" t="s">
        <v>33817</v>
      </c>
    </row>
    <row r="6697">
      <c r="A6697" s="1" t="s">
        <v>33818</v>
      </c>
      <c r="B6697" s="1" t="s">
        <v>7</v>
      </c>
      <c r="C6697" s="1" t="s">
        <v>7390</v>
      </c>
      <c r="F6697" s="1" t="s">
        <v>33819</v>
      </c>
      <c r="G6697" s="1" t="s">
        <v>8638</v>
      </c>
      <c r="H6697" s="1" t="s">
        <v>11732</v>
      </c>
      <c r="I6697" s="1">
        <v>2019.0</v>
      </c>
      <c r="J6697" s="1" t="s">
        <v>8493</v>
      </c>
      <c r="K6697" s="1" t="s">
        <v>536</v>
      </c>
      <c r="L6697" s="1" t="s">
        <v>8595</v>
      </c>
      <c r="M6697" s="1" t="s">
        <v>33820</v>
      </c>
    </row>
    <row r="6698">
      <c r="A6698" s="1" t="s">
        <v>33821</v>
      </c>
      <c r="B6698" s="1" t="s">
        <v>6</v>
      </c>
      <c r="C6698" s="1" t="s">
        <v>7391</v>
      </c>
      <c r="D6698" s="1"/>
      <c r="E6698" s="1" t="s">
        <v>11992</v>
      </c>
      <c r="F6698" s="1" t="s">
        <v>33822</v>
      </c>
      <c r="H6698" s="1" t="s">
        <v>8521</v>
      </c>
      <c r="I6698" s="1">
        <v>1991.0</v>
      </c>
      <c r="J6698" s="1" t="s">
        <v>8515</v>
      </c>
      <c r="K6698" s="1" t="s">
        <v>750</v>
      </c>
      <c r="L6698" s="1" t="s">
        <v>8691</v>
      </c>
      <c r="M6698" s="1" t="s">
        <v>33823</v>
      </c>
    </row>
    <row r="6699">
      <c r="A6699" s="1" t="s">
        <v>33824</v>
      </c>
      <c r="B6699" s="1" t="s">
        <v>6</v>
      </c>
      <c r="C6699" s="1" t="s">
        <v>7392</v>
      </c>
      <c r="D6699" s="1"/>
      <c r="E6699" s="1" t="s">
        <v>11992</v>
      </c>
      <c r="F6699" s="1" t="s">
        <v>33825</v>
      </c>
      <c r="G6699" s="1" t="s">
        <v>8513</v>
      </c>
      <c r="H6699" s="1" t="s">
        <v>8892</v>
      </c>
      <c r="I6699" s="1">
        <v>1988.0</v>
      </c>
      <c r="J6699" s="1" t="s">
        <v>8515</v>
      </c>
      <c r="K6699" s="1" t="s">
        <v>750</v>
      </c>
      <c r="L6699" s="1" t="s">
        <v>9590</v>
      </c>
      <c r="M6699" s="1" t="s">
        <v>33826</v>
      </c>
    </row>
    <row r="6700">
      <c r="A6700" s="1" t="s">
        <v>33827</v>
      </c>
      <c r="B6700" s="1" t="s">
        <v>6</v>
      </c>
      <c r="C6700" s="1" t="s">
        <v>7393</v>
      </c>
      <c r="D6700" s="1"/>
      <c r="E6700" s="1" t="s">
        <v>28086</v>
      </c>
      <c r="F6700" s="1" t="s">
        <v>33828</v>
      </c>
      <c r="G6700" s="1" t="s">
        <v>8513</v>
      </c>
      <c r="H6700" s="1" t="s">
        <v>8521</v>
      </c>
      <c r="I6700" s="1">
        <v>1984.0</v>
      </c>
      <c r="J6700" s="1" t="s">
        <v>9260</v>
      </c>
      <c r="K6700" s="1" t="s">
        <v>1317</v>
      </c>
      <c r="L6700" s="1" t="s">
        <v>28060</v>
      </c>
      <c r="M6700" s="1" t="s">
        <v>33829</v>
      </c>
    </row>
    <row r="6701">
      <c r="A6701" s="1" t="s">
        <v>33830</v>
      </c>
      <c r="B6701" s="1" t="s">
        <v>6</v>
      </c>
      <c r="C6701" s="1" t="s">
        <v>7394</v>
      </c>
      <c r="D6701" s="1"/>
      <c r="E6701" s="1" t="s">
        <v>33831</v>
      </c>
      <c r="G6701" s="1" t="s">
        <v>8513</v>
      </c>
      <c r="H6701" s="1" t="s">
        <v>13413</v>
      </c>
      <c r="I6701" s="1">
        <v>1944.0</v>
      </c>
      <c r="J6701" s="1" t="s">
        <v>8547</v>
      </c>
      <c r="K6701" s="1" t="s">
        <v>1048</v>
      </c>
      <c r="L6701" s="1" t="s">
        <v>22190</v>
      </c>
      <c r="M6701" s="1" t="s">
        <v>33832</v>
      </c>
    </row>
    <row r="6702">
      <c r="A6702" s="1" t="s">
        <v>33833</v>
      </c>
      <c r="B6702" s="1" t="s">
        <v>7</v>
      </c>
      <c r="C6702" s="1" t="s">
        <v>7395</v>
      </c>
      <c r="F6702" s="1" t="s">
        <v>33834</v>
      </c>
      <c r="G6702" s="1" t="s">
        <v>8722</v>
      </c>
      <c r="H6702" s="1" t="s">
        <v>9017</v>
      </c>
      <c r="I6702" s="1">
        <v>2019.0</v>
      </c>
      <c r="J6702" s="1" t="s">
        <v>8493</v>
      </c>
      <c r="K6702" s="1" t="s">
        <v>536</v>
      </c>
      <c r="L6702" s="1" t="s">
        <v>10588</v>
      </c>
      <c r="M6702" s="1" t="s">
        <v>33835</v>
      </c>
    </row>
    <row r="6703">
      <c r="A6703" s="1" t="s">
        <v>33836</v>
      </c>
      <c r="B6703" s="1" t="s">
        <v>7</v>
      </c>
      <c r="C6703" s="1" t="s">
        <v>7396</v>
      </c>
      <c r="F6703" s="1" t="s">
        <v>33837</v>
      </c>
      <c r="G6703" s="1" t="s">
        <v>8513</v>
      </c>
      <c r="H6703" s="1" t="s">
        <v>11348</v>
      </c>
      <c r="I6703" s="1">
        <v>2021.0</v>
      </c>
      <c r="J6703" s="1" t="s">
        <v>8493</v>
      </c>
      <c r="K6703" s="1" t="s">
        <v>536</v>
      </c>
      <c r="L6703" s="1" t="s">
        <v>9526</v>
      </c>
      <c r="M6703" s="1" t="s">
        <v>33838</v>
      </c>
    </row>
    <row r="6704">
      <c r="A6704" s="1" t="s">
        <v>33839</v>
      </c>
      <c r="B6704" s="1" t="s">
        <v>6</v>
      </c>
      <c r="C6704" s="1" t="s">
        <v>7397</v>
      </c>
      <c r="F6704" s="1" t="s">
        <v>33837</v>
      </c>
      <c r="G6704" s="1" t="s">
        <v>8513</v>
      </c>
      <c r="H6704" s="1" t="s">
        <v>33840</v>
      </c>
      <c r="I6704" s="1">
        <v>2020.0</v>
      </c>
      <c r="J6704" s="1" t="s">
        <v>8493</v>
      </c>
      <c r="K6704" s="1" t="s">
        <v>778</v>
      </c>
      <c r="L6704" s="1" t="s">
        <v>8691</v>
      </c>
      <c r="M6704" s="1" t="s">
        <v>33841</v>
      </c>
    </row>
    <row r="6705">
      <c r="A6705" s="1" t="s">
        <v>33842</v>
      </c>
      <c r="B6705" s="1" t="s">
        <v>7</v>
      </c>
      <c r="C6705" s="1" t="s">
        <v>7398</v>
      </c>
      <c r="F6705" s="1" t="s">
        <v>33843</v>
      </c>
      <c r="G6705" s="1" t="s">
        <v>33844</v>
      </c>
      <c r="H6705" s="1" t="s">
        <v>12346</v>
      </c>
      <c r="I6705" s="1">
        <v>2020.0</v>
      </c>
      <c r="J6705" s="1" t="s">
        <v>8613</v>
      </c>
      <c r="K6705" s="1" t="s">
        <v>571</v>
      </c>
      <c r="L6705" s="1" t="s">
        <v>9077</v>
      </c>
      <c r="M6705" s="1" t="s">
        <v>33845</v>
      </c>
    </row>
    <row r="6706">
      <c r="A6706" s="1" t="s">
        <v>33846</v>
      </c>
      <c r="B6706" s="1" t="s">
        <v>6</v>
      </c>
      <c r="C6706" s="1" t="s">
        <v>7399</v>
      </c>
      <c r="D6706" s="1"/>
      <c r="E6706" s="1" t="s">
        <v>33847</v>
      </c>
      <c r="F6706" s="1" t="s">
        <v>33848</v>
      </c>
      <c r="G6706" s="1" t="s">
        <v>8672</v>
      </c>
      <c r="H6706" s="1" t="s">
        <v>13115</v>
      </c>
      <c r="I6706" s="1">
        <v>2018.0</v>
      </c>
      <c r="J6706" s="1" t="s">
        <v>8493</v>
      </c>
      <c r="K6706" s="1" t="s">
        <v>664</v>
      </c>
      <c r="L6706" s="1" t="s">
        <v>21976</v>
      </c>
      <c r="M6706" s="1" t="s">
        <v>33849</v>
      </c>
    </row>
    <row r="6707">
      <c r="A6707" s="1" t="s">
        <v>33850</v>
      </c>
      <c r="B6707" s="1" t="s">
        <v>6</v>
      </c>
      <c r="C6707" s="1" t="s">
        <v>7400</v>
      </c>
      <c r="D6707" s="1"/>
      <c r="E6707" s="1" t="s">
        <v>33851</v>
      </c>
      <c r="F6707" s="1" t="s">
        <v>33852</v>
      </c>
      <c r="G6707" s="1" t="s">
        <v>8513</v>
      </c>
      <c r="H6707" s="1" t="s">
        <v>9188</v>
      </c>
      <c r="I6707" s="1">
        <v>1994.0</v>
      </c>
      <c r="J6707" s="1" t="s">
        <v>9260</v>
      </c>
      <c r="K6707" s="1" t="s">
        <v>602</v>
      </c>
      <c r="L6707" s="1" t="s">
        <v>33853</v>
      </c>
      <c r="M6707" s="1" t="s">
        <v>33854</v>
      </c>
    </row>
    <row r="6708">
      <c r="A6708" s="1" t="s">
        <v>33855</v>
      </c>
      <c r="B6708" s="1" t="s">
        <v>6</v>
      </c>
      <c r="C6708" s="1" t="s">
        <v>7401</v>
      </c>
      <c r="D6708" s="1"/>
      <c r="E6708" s="1" t="s">
        <v>33856</v>
      </c>
      <c r="F6708" s="1" t="s">
        <v>33857</v>
      </c>
      <c r="G6708" s="1" t="s">
        <v>33858</v>
      </c>
      <c r="H6708" s="1" t="s">
        <v>9493</v>
      </c>
      <c r="I6708" s="1">
        <v>2016.0</v>
      </c>
      <c r="J6708" s="1" t="s">
        <v>8493</v>
      </c>
      <c r="K6708" s="1" t="s">
        <v>584</v>
      </c>
      <c r="L6708" s="1" t="s">
        <v>8501</v>
      </c>
      <c r="M6708" s="1" t="s">
        <v>33859</v>
      </c>
    </row>
    <row r="6709">
      <c r="A6709" s="1" t="s">
        <v>33860</v>
      </c>
      <c r="B6709" s="1" t="s">
        <v>7</v>
      </c>
      <c r="C6709" s="1" t="s">
        <v>7402</v>
      </c>
      <c r="F6709" s="1" t="s">
        <v>33861</v>
      </c>
      <c r="G6709" s="1" t="s">
        <v>8672</v>
      </c>
      <c r="H6709" s="1" t="s">
        <v>10022</v>
      </c>
      <c r="I6709" s="1">
        <v>2018.0</v>
      </c>
      <c r="J6709" s="1" t="s">
        <v>8680</v>
      </c>
      <c r="K6709" s="1" t="s">
        <v>536</v>
      </c>
      <c r="L6709" s="1" t="s">
        <v>33862</v>
      </c>
      <c r="M6709" s="1" t="s">
        <v>33863</v>
      </c>
    </row>
    <row r="6710">
      <c r="A6710" s="1" t="s">
        <v>33864</v>
      </c>
      <c r="B6710" s="1" t="s">
        <v>6</v>
      </c>
      <c r="C6710" s="1" t="s">
        <v>7403</v>
      </c>
      <c r="D6710" s="1"/>
      <c r="E6710" s="1" t="s">
        <v>33865</v>
      </c>
      <c r="F6710" s="1" t="s">
        <v>33866</v>
      </c>
      <c r="G6710" s="1" t="s">
        <v>8513</v>
      </c>
      <c r="H6710" s="1" t="s">
        <v>19164</v>
      </c>
      <c r="I6710" s="1">
        <v>2020.0</v>
      </c>
      <c r="J6710" s="1" t="s">
        <v>8507</v>
      </c>
      <c r="K6710" s="1" t="s">
        <v>580</v>
      </c>
      <c r="L6710" s="1" t="s">
        <v>8948</v>
      </c>
      <c r="M6710" s="1" t="s">
        <v>33867</v>
      </c>
    </row>
    <row r="6711">
      <c r="A6711" s="1" t="s">
        <v>33868</v>
      </c>
      <c r="B6711" s="1" t="s">
        <v>6</v>
      </c>
      <c r="C6711" s="1" t="s">
        <v>7404</v>
      </c>
      <c r="D6711" s="1"/>
      <c r="E6711" s="1" t="s">
        <v>24259</v>
      </c>
      <c r="F6711" s="1" t="s">
        <v>33869</v>
      </c>
      <c r="G6711" s="1" t="s">
        <v>33870</v>
      </c>
      <c r="H6711" s="1" t="s">
        <v>9981</v>
      </c>
      <c r="I6711" s="1">
        <v>2018.0</v>
      </c>
      <c r="J6711" s="1" t="s">
        <v>8493</v>
      </c>
      <c r="K6711" s="1" t="s">
        <v>671</v>
      </c>
      <c r="L6711" s="1" t="s">
        <v>8873</v>
      </c>
      <c r="M6711" s="1" t="s">
        <v>33871</v>
      </c>
    </row>
    <row r="6712">
      <c r="A6712" s="1" t="s">
        <v>33872</v>
      </c>
      <c r="B6712" s="1" t="s">
        <v>7</v>
      </c>
      <c r="C6712" s="1" t="s">
        <v>7405</v>
      </c>
      <c r="F6712" s="1" t="s">
        <v>33873</v>
      </c>
      <c r="G6712" s="1" t="s">
        <v>8513</v>
      </c>
      <c r="H6712" s="1" t="s">
        <v>11572</v>
      </c>
      <c r="I6712" s="1">
        <v>2017.0</v>
      </c>
      <c r="J6712" s="1" t="s">
        <v>8547</v>
      </c>
      <c r="K6712" s="1" t="s">
        <v>526</v>
      </c>
      <c r="L6712" s="1" t="s">
        <v>9826</v>
      </c>
      <c r="M6712" s="1" t="s">
        <v>33874</v>
      </c>
    </row>
    <row r="6713">
      <c r="A6713" s="1" t="s">
        <v>33875</v>
      </c>
      <c r="B6713" s="1" t="s">
        <v>7</v>
      </c>
      <c r="C6713" s="1" t="s">
        <v>7406</v>
      </c>
      <c r="G6713" s="1" t="s">
        <v>8513</v>
      </c>
      <c r="H6713" s="1" t="s">
        <v>10037</v>
      </c>
      <c r="I6713" s="1">
        <v>2017.0</v>
      </c>
      <c r="J6713" s="1" t="s">
        <v>8547</v>
      </c>
      <c r="K6713" s="1" t="s">
        <v>536</v>
      </c>
      <c r="L6713" s="1" t="s">
        <v>9208</v>
      </c>
      <c r="M6713" s="1" t="s">
        <v>33876</v>
      </c>
    </row>
    <row r="6714">
      <c r="A6714" s="1" t="s">
        <v>33877</v>
      </c>
      <c r="B6714" s="1" t="s">
        <v>6</v>
      </c>
      <c r="C6714" s="1" t="s">
        <v>7407</v>
      </c>
      <c r="D6714" s="1"/>
      <c r="E6714" s="1" t="s">
        <v>33878</v>
      </c>
      <c r="G6714" s="1" t="s">
        <v>9043</v>
      </c>
      <c r="H6714" s="1" t="s">
        <v>33879</v>
      </c>
      <c r="I6714" s="1">
        <v>2016.0</v>
      </c>
      <c r="J6714" s="1" t="s">
        <v>8547</v>
      </c>
      <c r="K6714" s="1" t="s">
        <v>580</v>
      </c>
      <c r="L6714" s="1" t="s">
        <v>8663</v>
      </c>
      <c r="M6714" s="1" t="s">
        <v>33880</v>
      </c>
    </row>
    <row r="6715">
      <c r="A6715" s="1" t="s">
        <v>33881</v>
      </c>
      <c r="B6715" s="1" t="s">
        <v>6</v>
      </c>
      <c r="C6715" s="1" t="s">
        <v>7408</v>
      </c>
      <c r="D6715" s="1"/>
      <c r="E6715" s="1" t="s">
        <v>18578</v>
      </c>
      <c r="F6715" s="1" t="s">
        <v>33882</v>
      </c>
      <c r="G6715" s="1" t="s">
        <v>33883</v>
      </c>
      <c r="H6715" s="1" t="s">
        <v>9802</v>
      </c>
      <c r="I6715" s="1">
        <v>2014.0</v>
      </c>
      <c r="J6715" s="1" t="s">
        <v>9260</v>
      </c>
      <c r="K6715" s="1" t="s">
        <v>750</v>
      </c>
      <c r="L6715" s="1" t="s">
        <v>9104</v>
      </c>
      <c r="M6715" s="1" t="s">
        <v>33884</v>
      </c>
    </row>
    <row r="6716">
      <c r="A6716" s="1" t="s">
        <v>33885</v>
      </c>
      <c r="B6716" s="1" t="s">
        <v>6</v>
      </c>
      <c r="C6716" s="1" t="s">
        <v>7409</v>
      </c>
      <c r="D6716" s="1"/>
      <c r="E6716" s="1" t="s">
        <v>33886</v>
      </c>
      <c r="F6716" s="1" t="s">
        <v>33887</v>
      </c>
      <c r="G6716" s="1" t="s">
        <v>8513</v>
      </c>
      <c r="H6716" s="1" t="s">
        <v>22952</v>
      </c>
      <c r="I6716" s="1">
        <v>2018.0</v>
      </c>
      <c r="J6716" s="1" t="s">
        <v>9260</v>
      </c>
      <c r="K6716" s="1" t="s">
        <v>576</v>
      </c>
      <c r="L6716" s="1" t="s">
        <v>9272</v>
      </c>
      <c r="M6716" s="1" t="s">
        <v>33888</v>
      </c>
    </row>
    <row r="6717">
      <c r="A6717" s="1" t="s">
        <v>33889</v>
      </c>
      <c r="B6717" s="1" t="s">
        <v>7</v>
      </c>
      <c r="C6717" s="1" t="s">
        <v>7410</v>
      </c>
      <c r="F6717" s="1" t="s">
        <v>33890</v>
      </c>
      <c r="G6717" s="1" t="s">
        <v>8513</v>
      </c>
      <c r="H6717" s="1" t="s">
        <v>14146</v>
      </c>
      <c r="I6717" s="1">
        <v>2019.0</v>
      </c>
      <c r="J6717" s="1" t="s">
        <v>8493</v>
      </c>
      <c r="K6717" s="1" t="s">
        <v>571</v>
      </c>
      <c r="L6717" s="1" t="s">
        <v>31534</v>
      </c>
      <c r="M6717" s="1" t="s">
        <v>33891</v>
      </c>
    </row>
    <row r="6718">
      <c r="A6718" s="1" t="s">
        <v>33892</v>
      </c>
      <c r="B6718" s="1" t="s">
        <v>7</v>
      </c>
      <c r="C6718" s="1" t="s">
        <v>7411</v>
      </c>
      <c r="F6718" s="1" t="s">
        <v>33893</v>
      </c>
      <c r="G6718" s="1" t="s">
        <v>6324</v>
      </c>
      <c r="H6718" s="1" t="s">
        <v>8528</v>
      </c>
      <c r="I6718" s="1">
        <v>2011.0</v>
      </c>
      <c r="J6718" s="1" t="s">
        <v>8547</v>
      </c>
      <c r="K6718" s="1" t="s">
        <v>536</v>
      </c>
      <c r="L6718" s="1" t="s">
        <v>8788</v>
      </c>
      <c r="M6718" s="1" t="s">
        <v>33894</v>
      </c>
    </row>
    <row r="6719">
      <c r="A6719" s="1" t="s">
        <v>33895</v>
      </c>
      <c r="B6719" s="1" t="s">
        <v>6</v>
      </c>
      <c r="C6719" s="1" t="s">
        <v>7412</v>
      </c>
      <c r="D6719" s="1"/>
      <c r="E6719" s="1" t="s">
        <v>13929</v>
      </c>
      <c r="F6719" s="1" t="s">
        <v>33896</v>
      </c>
      <c r="G6719" s="1" t="s">
        <v>8722</v>
      </c>
      <c r="H6719" s="1" t="s">
        <v>12409</v>
      </c>
      <c r="I6719" s="1">
        <v>2020.0</v>
      </c>
      <c r="J6719" s="1" t="s">
        <v>8493</v>
      </c>
      <c r="K6719" s="1" t="s">
        <v>584</v>
      </c>
      <c r="L6719" s="1" t="s">
        <v>11715</v>
      </c>
      <c r="M6719" s="1" t="s">
        <v>33897</v>
      </c>
    </row>
    <row r="6720">
      <c r="A6720" s="1" t="s">
        <v>33898</v>
      </c>
      <c r="B6720" s="1" t="s">
        <v>7</v>
      </c>
      <c r="C6720" s="1" t="s">
        <v>7413</v>
      </c>
      <c r="F6720" s="1" t="s">
        <v>33899</v>
      </c>
      <c r="G6720" s="1" t="s">
        <v>8513</v>
      </c>
      <c r="H6720" s="1" t="s">
        <v>33900</v>
      </c>
      <c r="I6720" s="1">
        <v>2012.0</v>
      </c>
      <c r="J6720" s="1" t="s">
        <v>8547</v>
      </c>
      <c r="K6720" s="1" t="s">
        <v>1105</v>
      </c>
      <c r="L6720" s="1" t="s">
        <v>8668</v>
      </c>
      <c r="M6720" s="1" t="s">
        <v>33901</v>
      </c>
    </row>
    <row r="6721">
      <c r="A6721" s="1" t="s">
        <v>33902</v>
      </c>
      <c r="B6721" s="1" t="s">
        <v>6</v>
      </c>
      <c r="C6721" s="1" t="s">
        <v>7414</v>
      </c>
      <c r="D6721" s="1"/>
      <c r="E6721" s="1" t="s">
        <v>33903</v>
      </c>
      <c r="F6721" s="1" t="s">
        <v>33904</v>
      </c>
      <c r="G6721" s="1" t="s">
        <v>8513</v>
      </c>
      <c r="H6721" s="1" t="s">
        <v>15457</v>
      </c>
      <c r="I6721" s="1">
        <v>2020.0</v>
      </c>
      <c r="J6721" s="1" t="s">
        <v>8507</v>
      </c>
      <c r="K6721" s="1" t="s">
        <v>705</v>
      </c>
      <c r="L6721" s="1" t="s">
        <v>8783</v>
      </c>
      <c r="M6721" s="1" t="s">
        <v>33905</v>
      </c>
    </row>
    <row r="6722">
      <c r="A6722" s="1" t="s">
        <v>33906</v>
      </c>
      <c r="B6722" s="1" t="s">
        <v>6</v>
      </c>
      <c r="C6722" s="1" t="s">
        <v>7415</v>
      </c>
      <c r="D6722" s="1"/>
      <c r="E6722" s="1" t="s">
        <v>9264</v>
      </c>
      <c r="G6722" s="1" t="s">
        <v>8499</v>
      </c>
      <c r="H6722" s="1" t="s">
        <v>8540</v>
      </c>
      <c r="I6722" s="1">
        <v>2007.0</v>
      </c>
      <c r="J6722" s="1" t="s">
        <v>8493</v>
      </c>
      <c r="K6722" s="1" t="s">
        <v>597</v>
      </c>
      <c r="L6722" s="1" t="s">
        <v>8663</v>
      </c>
      <c r="M6722" s="1" t="s">
        <v>33907</v>
      </c>
    </row>
    <row r="6723">
      <c r="A6723" s="1" t="s">
        <v>33908</v>
      </c>
      <c r="B6723" s="1" t="s">
        <v>7</v>
      </c>
      <c r="C6723" s="1" t="s">
        <v>7416</v>
      </c>
      <c r="F6723" s="1" t="s">
        <v>26444</v>
      </c>
      <c r="G6723" s="1" t="s">
        <v>8777</v>
      </c>
      <c r="H6723" s="1" t="s">
        <v>22847</v>
      </c>
      <c r="I6723" s="1">
        <v>2018.0</v>
      </c>
      <c r="J6723" s="1" t="s">
        <v>8807</v>
      </c>
      <c r="K6723" s="1" t="s">
        <v>536</v>
      </c>
      <c r="L6723" s="1" t="s">
        <v>9093</v>
      </c>
      <c r="M6723" s="1" t="s">
        <v>26446</v>
      </c>
    </row>
    <row r="6724">
      <c r="A6724" s="1" t="s">
        <v>33909</v>
      </c>
      <c r="B6724" s="1" t="s">
        <v>6</v>
      </c>
      <c r="C6724" s="1" t="s">
        <v>7417</v>
      </c>
      <c r="D6724" s="1"/>
      <c r="E6724" s="1" t="s">
        <v>32431</v>
      </c>
      <c r="F6724" s="1" t="s">
        <v>33910</v>
      </c>
      <c r="G6724" s="1" t="s">
        <v>8513</v>
      </c>
      <c r="H6724" s="1" t="s">
        <v>25618</v>
      </c>
      <c r="I6724" s="1">
        <v>2014.0</v>
      </c>
      <c r="J6724" s="1" t="s">
        <v>8507</v>
      </c>
      <c r="K6724" s="1" t="s">
        <v>552</v>
      </c>
      <c r="L6724" s="1" t="s">
        <v>8607</v>
      </c>
      <c r="M6724" s="1" t="s">
        <v>33911</v>
      </c>
    </row>
    <row r="6725">
      <c r="A6725" s="1" t="s">
        <v>33912</v>
      </c>
      <c r="B6725" s="1" t="s">
        <v>6</v>
      </c>
      <c r="C6725" s="1" t="s">
        <v>7418</v>
      </c>
      <c r="D6725" s="1"/>
      <c r="E6725" s="1" t="s">
        <v>12140</v>
      </c>
      <c r="F6725" s="1" t="s">
        <v>33913</v>
      </c>
      <c r="G6725" s="1" t="s">
        <v>9545</v>
      </c>
      <c r="H6725" s="1" t="s">
        <v>9651</v>
      </c>
      <c r="I6725" s="1">
        <v>2008.0</v>
      </c>
      <c r="J6725" s="1" t="s">
        <v>8613</v>
      </c>
      <c r="K6725" s="1" t="s">
        <v>599</v>
      </c>
      <c r="L6725" s="1" t="s">
        <v>8724</v>
      </c>
      <c r="M6725" s="1" t="s">
        <v>33914</v>
      </c>
    </row>
    <row r="6726">
      <c r="A6726" s="1" t="s">
        <v>33915</v>
      </c>
      <c r="B6726" s="1" t="s">
        <v>6</v>
      </c>
      <c r="C6726" s="1" t="s">
        <v>7419</v>
      </c>
      <c r="D6726" s="1"/>
      <c r="E6726" s="1" t="s">
        <v>33916</v>
      </c>
      <c r="F6726" s="1" t="s">
        <v>33917</v>
      </c>
      <c r="G6726" s="1" t="s">
        <v>9391</v>
      </c>
      <c r="H6726" s="1" t="s">
        <v>19271</v>
      </c>
      <c r="I6726" s="1">
        <v>2018.0</v>
      </c>
      <c r="J6726" s="1" t="s">
        <v>8493</v>
      </c>
      <c r="K6726" s="1" t="s">
        <v>538</v>
      </c>
      <c r="L6726" s="1" t="s">
        <v>8858</v>
      </c>
      <c r="M6726" s="1" t="s">
        <v>33918</v>
      </c>
    </row>
    <row r="6727">
      <c r="A6727" s="1" t="s">
        <v>33919</v>
      </c>
      <c r="B6727" s="1" t="s">
        <v>7</v>
      </c>
      <c r="C6727" s="1" t="s">
        <v>7420</v>
      </c>
      <c r="F6727" s="1" t="s">
        <v>33920</v>
      </c>
      <c r="G6727" s="1" t="s">
        <v>8513</v>
      </c>
      <c r="H6727" s="1" t="s">
        <v>9802</v>
      </c>
      <c r="I6727" s="1">
        <v>2020.0</v>
      </c>
      <c r="J6727" s="1" t="s">
        <v>8493</v>
      </c>
      <c r="K6727" s="1" t="s">
        <v>571</v>
      </c>
      <c r="L6727" s="1" t="s">
        <v>9483</v>
      </c>
      <c r="M6727" s="1" t="s">
        <v>33921</v>
      </c>
    </row>
    <row r="6728">
      <c r="A6728" s="1" t="s">
        <v>33922</v>
      </c>
      <c r="B6728" s="1" t="s">
        <v>6</v>
      </c>
      <c r="C6728" s="1" t="s">
        <v>7421</v>
      </c>
      <c r="D6728" s="1"/>
      <c r="E6728" s="1" t="s">
        <v>15232</v>
      </c>
      <c r="F6728" s="1" t="s">
        <v>33923</v>
      </c>
      <c r="G6728" s="1" t="s">
        <v>8513</v>
      </c>
      <c r="H6728" s="1" t="s">
        <v>8521</v>
      </c>
      <c r="I6728" s="1">
        <v>2000.0</v>
      </c>
      <c r="J6728" s="1" t="s">
        <v>8507</v>
      </c>
      <c r="K6728" s="1" t="s">
        <v>761</v>
      </c>
      <c r="L6728" s="1" t="s">
        <v>9641</v>
      </c>
      <c r="M6728" s="1" t="s">
        <v>33924</v>
      </c>
    </row>
    <row r="6729">
      <c r="A6729" s="1" t="s">
        <v>33925</v>
      </c>
      <c r="B6729" s="1" t="s">
        <v>7</v>
      </c>
      <c r="C6729" s="1" t="s">
        <v>7422</v>
      </c>
      <c r="F6729" s="1" t="s">
        <v>33926</v>
      </c>
      <c r="G6729" s="1" t="s">
        <v>8513</v>
      </c>
      <c r="H6729" s="1" t="s">
        <v>27232</v>
      </c>
      <c r="I6729" s="1">
        <v>2018.0</v>
      </c>
      <c r="J6729" s="1" t="s">
        <v>8547</v>
      </c>
      <c r="K6729" s="1" t="s">
        <v>1044</v>
      </c>
      <c r="L6729" s="1" t="s">
        <v>23296</v>
      </c>
      <c r="M6729" s="1" t="s">
        <v>33927</v>
      </c>
    </row>
    <row r="6730">
      <c r="A6730" s="1" t="s">
        <v>33928</v>
      </c>
      <c r="B6730" s="1" t="s">
        <v>6</v>
      </c>
      <c r="C6730" s="1" t="s">
        <v>7423</v>
      </c>
      <c r="D6730" s="1"/>
      <c r="E6730" s="1" t="s">
        <v>10383</v>
      </c>
      <c r="F6730" s="1" t="s">
        <v>33929</v>
      </c>
      <c r="G6730" s="1" t="s">
        <v>10390</v>
      </c>
      <c r="H6730" s="1" t="s">
        <v>17949</v>
      </c>
      <c r="I6730" s="1">
        <v>1999.0</v>
      </c>
      <c r="J6730" s="1" t="s">
        <v>8493</v>
      </c>
      <c r="K6730" s="1" t="s">
        <v>599</v>
      </c>
      <c r="L6730" s="1" t="s">
        <v>8681</v>
      </c>
      <c r="M6730" s="1" t="s">
        <v>33930</v>
      </c>
    </row>
    <row r="6731">
      <c r="A6731" s="1" t="s">
        <v>33931</v>
      </c>
      <c r="B6731" s="1" t="s">
        <v>6</v>
      </c>
      <c r="C6731" s="1" t="s">
        <v>7424</v>
      </c>
      <c r="D6731" s="1"/>
      <c r="E6731" s="1" t="s">
        <v>30682</v>
      </c>
      <c r="F6731" s="1" t="s">
        <v>33932</v>
      </c>
      <c r="G6731" s="1" t="s">
        <v>8513</v>
      </c>
      <c r="H6731" s="1" t="s">
        <v>14496</v>
      </c>
      <c r="I6731" s="1">
        <v>2010.0</v>
      </c>
      <c r="J6731" s="1" t="s">
        <v>8515</v>
      </c>
      <c r="K6731" s="1" t="s">
        <v>805</v>
      </c>
      <c r="L6731" s="1" t="s">
        <v>9054</v>
      </c>
      <c r="M6731" s="1" t="s">
        <v>33933</v>
      </c>
    </row>
    <row r="6732">
      <c r="A6732" s="1" t="s">
        <v>33934</v>
      </c>
      <c r="B6732" s="1" t="s">
        <v>6</v>
      </c>
      <c r="C6732" s="1" t="s">
        <v>7425</v>
      </c>
      <c r="D6732" s="1"/>
      <c r="E6732" s="1" t="s">
        <v>33935</v>
      </c>
      <c r="F6732" s="1" t="s">
        <v>33936</v>
      </c>
      <c r="G6732" s="1" t="s">
        <v>8513</v>
      </c>
      <c r="H6732" s="1" t="s">
        <v>21185</v>
      </c>
      <c r="I6732" s="1">
        <v>2015.0</v>
      </c>
      <c r="J6732" s="1" t="s">
        <v>8547</v>
      </c>
      <c r="K6732" s="1" t="s">
        <v>573</v>
      </c>
      <c r="L6732" s="1" t="s">
        <v>8928</v>
      </c>
      <c r="M6732" s="1" t="s">
        <v>33937</v>
      </c>
    </row>
    <row r="6733">
      <c r="A6733" s="1" t="s">
        <v>33938</v>
      </c>
      <c r="B6733" s="1" t="s">
        <v>6</v>
      </c>
      <c r="C6733" s="1" t="s">
        <v>7426</v>
      </c>
      <c r="D6733" s="1"/>
      <c r="E6733" s="1" t="s">
        <v>33939</v>
      </c>
      <c r="F6733" s="1" t="s">
        <v>33940</v>
      </c>
      <c r="G6733" s="1" t="s">
        <v>33941</v>
      </c>
      <c r="H6733" s="1" t="s">
        <v>10901</v>
      </c>
      <c r="I6733" s="1">
        <v>2018.0</v>
      </c>
      <c r="J6733" s="1" t="s">
        <v>8507</v>
      </c>
      <c r="K6733" s="1" t="s">
        <v>737</v>
      </c>
      <c r="L6733" s="1" t="s">
        <v>15466</v>
      </c>
      <c r="M6733" s="1" t="s">
        <v>33942</v>
      </c>
    </row>
    <row r="6734">
      <c r="A6734" s="1" t="s">
        <v>33943</v>
      </c>
      <c r="B6734" s="1" t="s">
        <v>6</v>
      </c>
      <c r="C6734" s="1" t="s">
        <v>7427</v>
      </c>
      <c r="D6734" s="1"/>
      <c r="E6734" s="1" t="s">
        <v>33944</v>
      </c>
      <c r="F6734" s="1" t="s">
        <v>33945</v>
      </c>
      <c r="G6734" s="1" t="s">
        <v>10004</v>
      </c>
      <c r="H6734" s="1" t="s">
        <v>10022</v>
      </c>
      <c r="I6734" s="1">
        <v>2017.0</v>
      </c>
      <c r="J6734" s="1" t="s">
        <v>8507</v>
      </c>
      <c r="K6734" s="1" t="s">
        <v>761</v>
      </c>
      <c r="L6734" s="1" t="s">
        <v>8759</v>
      </c>
      <c r="M6734" s="1" t="s">
        <v>33946</v>
      </c>
    </row>
    <row r="6735">
      <c r="A6735" s="1" t="s">
        <v>33947</v>
      </c>
      <c r="B6735" s="1" t="s">
        <v>6</v>
      </c>
      <c r="C6735" s="1" t="s">
        <v>7428</v>
      </c>
      <c r="D6735" s="1"/>
      <c r="E6735" s="1" t="s">
        <v>33948</v>
      </c>
      <c r="F6735" s="1" t="s">
        <v>33949</v>
      </c>
      <c r="G6735" s="1" t="s">
        <v>8513</v>
      </c>
      <c r="H6735" s="1" t="s">
        <v>10182</v>
      </c>
      <c r="I6735" s="1">
        <v>2017.0</v>
      </c>
      <c r="J6735" s="1" t="s">
        <v>8547</v>
      </c>
      <c r="K6735" s="1" t="s">
        <v>645</v>
      </c>
      <c r="L6735" s="1" t="s">
        <v>8691</v>
      </c>
      <c r="M6735" s="1" t="s">
        <v>33950</v>
      </c>
    </row>
    <row r="6736">
      <c r="A6736" s="1" t="s">
        <v>33951</v>
      </c>
      <c r="B6736" s="1" t="s">
        <v>6</v>
      </c>
      <c r="C6736" s="1" t="s">
        <v>7429</v>
      </c>
      <c r="D6736" s="1"/>
      <c r="E6736" s="1" t="s">
        <v>33952</v>
      </c>
      <c r="F6736" s="1" t="s">
        <v>33953</v>
      </c>
      <c r="G6736" s="1" t="s">
        <v>10350</v>
      </c>
      <c r="H6736" s="1" t="s">
        <v>9092</v>
      </c>
      <c r="I6736" s="1">
        <v>2020.0</v>
      </c>
      <c r="J6736" s="1" t="s">
        <v>8507</v>
      </c>
      <c r="K6736" s="1" t="s">
        <v>534</v>
      </c>
      <c r="L6736" s="1" t="s">
        <v>9174</v>
      </c>
      <c r="M6736" s="1" t="s">
        <v>33954</v>
      </c>
    </row>
    <row r="6737">
      <c r="A6737" s="1" t="s">
        <v>33955</v>
      </c>
      <c r="B6737" s="1" t="s">
        <v>6</v>
      </c>
      <c r="C6737" s="1" t="s">
        <v>7430</v>
      </c>
      <c r="D6737" s="1"/>
      <c r="E6737" s="1" t="s">
        <v>19606</v>
      </c>
      <c r="F6737" s="1" t="s">
        <v>33956</v>
      </c>
      <c r="G6737" s="1" t="s">
        <v>8513</v>
      </c>
      <c r="H6737" s="1" t="s">
        <v>10698</v>
      </c>
      <c r="I6737" s="1">
        <v>2019.0</v>
      </c>
      <c r="J6737" s="1" t="s">
        <v>8493</v>
      </c>
      <c r="K6737" s="1" t="s">
        <v>694</v>
      </c>
      <c r="L6737" s="1" t="s">
        <v>8808</v>
      </c>
      <c r="M6737" s="1" t="s">
        <v>33957</v>
      </c>
    </row>
    <row r="6738">
      <c r="A6738" s="1" t="s">
        <v>33958</v>
      </c>
      <c r="B6738" s="1" t="s">
        <v>7</v>
      </c>
      <c r="C6738" s="1" t="s">
        <v>7431</v>
      </c>
      <c r="F6738" s="1" t="s">
        <v>33959</v>
      </c>
      <c r="G6738" s="1" t="s">
        <v>9297</v>
      </c>
      <c r="H6738" s="1" t="s">
        <v>9479</v>
      </c>
      <c r="I6738" s="1">
        <v>2004.0</v>
      </c>
      <c r="J6738" s="1" t="s">
        <v>8493</v>
      </c>
      <c r="K6738" s="1" t="s">
        <v>536</v>
      </c>
      <c r="L6738" s="1" t="s">
        <v>18335</v>
      </c>
      <c r="M6738" s="1" t="s">
        <v>33960</v>
      </c>
    </row>
    <row r="6739">
      <c r="A6739" s="1" t="s">
        <v>33961</v>
      </c>
      <c r="B6739" s="1" t="s">
        <v>6</v>
      </c>
      <c r="C6739" s="1" t="s">
        <v>7432</v>
      </c>
      <c r="D6739" s="1"/>
      <c r="E6739" s="1" t="s">
        <v>33962</v>
      </c>
      <c r="F6739" s="1" t="s">
        <v>33963</v>
      </c>
      <c r="G6739" s="1" t="s">
        <v>8513</v>
      </c>
      <c r="H6739" s="1" t="s">
        <v>9229</v>
      </c>
      <c r="I6739" s="1">
        <v>2018.0</v>
      </c>
      <c r="J6739" s="1" t="s">
        <v>8493</v>
      </c>
      <c r="K6739" s="1" t="s">
        <v>538</v>
      </c>
      <c r="L6739" s="1" t="s">
        <v>8691</v>
      </c>
      <c r="M6739" s="1" t="s">
        <v>33964</v>
      </c>
    </row>
    <row r="6740">
      <c r="A6740" s="1" t="s">
        <v>33965</v>
      </c>
      <c r="B6740" s="1" t="s">
        <v>6</v>
      </c>
      <c r="C6740" s="1" t="s">
        <v>7433</v>
      </c>
      <c r="D6740" s="1"/>
      <c r="E6740" s="1" t="s">
        <v>13632</v>
      </c>
      <c r="F6740" s="1" t="s">
        <v>33966</v>
      </c>
      <c r="G6740" s="1" t="s">
        <v>9545</v>
      </c>
      <c r="H6740" s="1" t="s">
        <v>10436</v>
      </c>
      <c r="I6740" s="1">
        <v>2019.0</v>
      </c>
      <c r="J6740" s="1" t="s">
        <v>8493</v>
      </c>
      <c r="K6740" s="1" t="s">
        <v>805</v>
      </c>
      <c r="L6740" s="1" t="s">
        <v>10443</v>
      </c>
      <c r="M6740" s="1" t="s">
        <v>33967</v>
      </c>
    </row>
    <row r="6741">
      <c r="A6741" s="1" t="s">
        <v>33968</v>
      </c>
      <c r="B6741" s="1" t="s">
        <v>7</v>
      </c>
      <c r="C6741" s="1" t="s">
        <v>7434</v>
      </c>
      <c r="F6741" s="1" t="s">
        <v>33969</v>
      </c>
      <c r="G6741" s="1" t="s">
        <v>33970</v>
      </c>
      <c r="H6741" s="1" t="s">
        <v>9609</v>
      </c>
      <c r="I6741" s="1">
        <v>2018.0</v>
      </c>
      <c r="J6741" s="1" t="s">
        <v>8493</v>
      </c>
      <c r="K6741" s="1" t="s">
        <v>571</v>
      </c>
      <c r="L6741" s="1" t="s">
        <v>8595</v>
      </c>
      <c r="M6741" s="1" t="s">
        <v>33971</v>
      </c>
    </row>
    <row r="6742">
      <c r="A6742" s="1" t="s">
        <v>33972</v>
      </c>
      <c r="B6742" s="1" t="s">
        <v>6</v>
      </c>
      <c r="C6742" s="1" t="s">
        <v>7435</v>
      </c>
      <c r="D6742" s="1"/>
      <c r="E6742" s="1" t="s">
        <v>33973</v>
      </c>
      <c r="F6742" s="1" t="s">
        <v>33974</v>
      </c>
      <c r="G6742" s="1" t="s">
        <v>8722</v>
      </c>
      <c r="H6742" s="1" t="s">
        <v>11630</v>
      </c>
      <c r="I6742" s="1">
        <v>2020.0</v>
      </c>
      <c r="J6742" s="1" t="s">
        <v>8493</v>
      </c>
      <c r="K6742" s="1" t="s">
        <v>645</v>
      </c>
      <c r="L6742" s="1" t="s">
        <v>8590</v>
      </c>
      <c r="M6742" s="1" t="s">
        <v>33975</v>
      </c>
    </row>
    <row r="6743">
      <c r="A6743" s="1" t="s">
        <v>33976</v>
      </c>
      <c r="B6743" s="1" t="s">
        <v>7</v>
      </c>
      <c r="C6743" s="1" t="s">
        <v>7436</v>
      </c>
      <c r="F6743" s="1" t="s">
        <v>33977</v>
      </c>
      <c r="G6743" s="1" t="s">
        <v>8513</v>
      </c>
      <c r="H6743" s="1" t="s">
        <v>9092</v>
      </c>
      <c r="I6743" s="1">
        <v>2003.0</v>
      </c>
      <c r="J6743" s="1" t="s">
        <v>8613</v>
      </c>
      <c r="K6743" s="1" t="s">
        <v>1044</v>
      </c>
      <c r="L6743" s="1" t="s">
        <v>8668</v>
      </c>
      <c r="M6743" s="1" t="s">
        <v>33978</v>
      </c>
    </row>
    <row r="6744">
      <c r="A6744" s="1" t="s">
        <v>33979</v>
      </c>
      <c r="B6744" s="1" t="s">
        <v>6</v>
      </c>
      <c r="C6744" s="1" t="s">
        <v>7437</v>
      </c>
      <c r="D6744" s="1"/>
      <c r="E6744" s="1" t="s">
        <v>33980</v>
      </c>
      <c r="F6744" s="1" t="s">
        <v>33981</v>
      </c>
      <c r="G6744" s="1" t="s">
        <v>8611</v>
      </c>
      <c r="H6744" s="1" t="s">
        <v>12097</v>
      </c>
      <c r="I6744" s="1">
        <v>2001.0</v>
      </c>
      <c r="J6744" s="1" t="s">
        <v>8507</v>
      </c>
      <c r="K6744" s="1" t="s">
        <v>645</v>
      </c>
      <c r="L6744" s="1" t="s">
        <v>9054</v>
      </c>
      <c r="M6744" s="1" t="s">
        <v>33982</v>
      </c>
    </row>
    <row r="6745">
      <c r="A6745" s="1" t="s">
        <v>33983</v>
      </c>
      <c r="B6745" s="1" t="s">
        <v>6</v>
      </c>
      <c r="C6745" s="1" t="s">
        <v>7438</v>
      </c>
      <c r="D6745" s="1"/>
      <c r="E6745" s="1" t="s">
        <v>33984</v>
      </c>
      <c r="F6745" s="1" t="s">
        <v>33985</v>
      </c>
      <c r="G6745" s="1" t="s">
        <v>8611</v>
      </c>
      <c r="H6745" s="1" t="s">
        <v>9609</v>
      </c>
      <c r="I6745" s="1">
        <v>2016.0</v>
      </c>
      <c r="J6745" s="1" t="s">
        <v>8645</v>
      </c>
      <c r="K6745" s="1" t="s">
        <v>561</v>
      </c>
      <c r="L6745" s="1" t="s">
        <v>9610</v>
      </c>
      <c r="M6745" s="1" t="s">
        <v>33986</v>
      </c>
    </row>
    <row r="6746">
      <c r="A6746" s="1" t="s">
        <v>33987</v>
      </c>
      <c r="B6746" s="1" t="s">
        <v>6</v>
      </c>
      <c r="C6746" s="1" t="s">
        <v>7439</v>
      </c>
      <c r="D6746" s="1"/>
      <c r="E6746" s="1" t="s">
        <v>33988</v>
      </c>
      <c r="F6746" s="1" t="s">
        <v>33989</v>
      </c>
      <c r="G6746" s="1" t="s">
        <v>8513</v>
      </c>
      <c r="H6746" s="1" t="s">
        <v>8521</v>
      </c>
      <c r="I6746" s="1">
        <v>1997.0</v>
      </c>
      <c r="J6746" s="1" t="s">
        <v>8507</v>
      </c>
      <c r="K6746" s="1" t="s">
        <v>559</v>
      </c>
      <c r="L6746" s="1" t="s">
        <v>8783</v>
      </c>
      <c r="M6746" s="1" t="s">
        <v>33990</v>
      </c>
    </row>
    <row r="6747">
      <c r="A6747" s="1" t="s">
        <v>33991</v>
      </c>
      <c r="B6747" s="1" t="s">
        <v>6</v>
      </c>
      <c r="C6747" s="1" t="s">
        <v>7440</v>
      </c>
      <c r="D6747" s="1"/>
      <c r="E6747" s="1" t="s">
        <v>33992</v>
      </c>
      <c r="F6747" s="1" t="s">
        <v>33993</v>
      </c>
      <c r="G6747" s="1" t="s">
        <v>8513</v>
      </c>
      <c r="H6747" s="1" t="s">
        <v>8540</v>
      </c>
      <c r="I6747" s="1">
        <v>1993.0</v>
      </c>
      <c r="J6747" s="1" t="s">
        <v>8515</v>
      </c>
      <c r="K6747" s="1" t="s">
        <v>1377</v>
      </c>
      <c r="L6747" s="1" t="s">
        <v>8559</v>
      </c>
      <c r="M6747" s="1" t="s">
        <v>33994</v>
      </c>
    </row>
    <row r="6748">
      <c r="A6748" s="1" t="s">
        <v>33995</v>
      </c>
      <c r="B6748" s="1" t="s">
        <v>6</v>
      </c>
      <c r="C6748" s="1" t="s">
        <v>7441</v>
      </c>
      <c r="D6748" s="1"/>
      <c r="E6748" s="1" t="s">
        <v>33996</v>
      </c>
      <c r="F6748" s="1" t="s">
        <v>33997</v>
      </c>
      <c r="G6748" s="1" t="s">
        <v>8513</v>
      </c>
      <c r="H6748" s="1" t="s">
        <v>11552</v>
      </c>
      <c r="I6748" s="1">
        <v>2019.0</v>
      </c>
      <c r="J6748" s="1" t="s">
        <v>8547</v>
      </c>
      <c r="K6748" s="1" t="s">
        <v>552</v>
      </c>
      <c r="L6748" s="1" t="s">
        <v>8697</v>
      </c>
      <c r="M6748" s="1" t="s">
        <v>33998</v>
      </c>
    </row>
    <row r="6749">
      <c r="A6749" s="1" t="s">
        <v>33999</v>
      </c>
      <c r="B6749" s="1" t="s">
        <v>6</v>
      </c>
      <c r="C6749" s="1" t="s">
        <v>7442</v>
      </c>
      <c r="D6749" s="1"/>
      <c r="E6749" s="1" t="s">
        <v>34000</v>
      </c>
      <c r="H6749" s="1" t="s">
        <v>8619</v>
      </c>
      <c r="I6749" s="1">
        <v>2018.0</v>
      </c>
      <c r="J6749" s="1" t="s">
        <v>8547</v>
      </c>
      <c r="K6749" s="1" t="s">
        <v>528</v>
      </c>
      <c r="L6749" s="1" t="s">
        <v>8577</v>
      </c>
      <c r="M6749" s="1" t="s">
        <v>34001</v>
      </c>
    </row>
    <row r="6750">
      <c r="A6750" s="1" t="s">
        <v>34002</v>
      </c>
      <c r="B6750" s="1" t="s">
        <v>6</v>
      </c>
      <c r="C6750" s="1" t="s">
        <v>7443</v>
      </c>
      <c r="D6750" s="1"/>
      <c r="E6750" s="1" t="s">
        <v>34003</v>
      </c>
      <c r="F6750" s="1" t="s">
        <v>34004</v>
      </c>
      <c r="G6750" s="1" t="s">
        <v>8499</v>
      </c>
      <c r="H6750" s="1" t="s">
        <v>21415</v>
      </c>
      <c r="I6750" s="1">
        <v>2014.0</v>
      </c>
      <c r="J6750" s="1" t="s">
        <v>8493</v>
      </c>
      <c r="K6750" s="1" t="s">
        <v>544</v>
      </c>
      <c r="L6750" s="1" t="s">
        <v>8709</v>
      </c>
      <c r="M6750" s="1" t="s">
        <v>34005</v>
      </c>
    </row>
    <row r="6751">
      <c r="A6751" s="1" t="s">
        <v>34006</v>
      </c>
      <c r="B6751" s="1" t="s">
        <v>7</v>
      </c>
      <c r="C6751" s="1" t="s">
        <v>7444</v>
      </c>
      <c r="F6751" s="1" t="s">
        <v>34007</v>
      </c>
      <c r="H6751" s="1" t="s">
        <v>11037</v>
      </c>
      <c r="I6751" s="1">
        <v>2017.0</v>
      </c>
      <c r="J6751" s="1" t="s">
        <v>8547</v>
      </c>
      <c r="K6751" s="1" t="s">
        <v>536</v>
      </c>
      <c r="L6751" s="1" t="s">
        <v>8717</v>
      </c>
      <c r="M6751" s="1" t="s">
        <v>34008</v>
      </c>
    </row>
    <row r="6752">
      <c r="A6752" s="1" t="s">
        <v>34009</v>
      </c>
      <c r="B6752" s="1" t="s">
        <v>6</v>
      </c>
      <c r="C6752" s="1" t="s">
        <v>7445</v>
      </c>
      <c r="D6752" s="1"/>
      <c r="E6752" s="1" t="s">
        <v>27581</v>
      </c>
      <c r="F6752" s="1" t="s">
        <v>34010</v>
      </c>
      <c r="G6752" s="1" t="s">
        <v>11546</v>
      </c>
      <c r="H6752" s="1" t="s">
        <v>13673</v>
      </c>
      <c r="I6752" s="1">
        <v>2019.0</v>
      </c>
      <c r="J6752" s="1" t="s">
        <v>8493</v>
      </c>
      <c r="K6752" s="1" t="s">
        <v>722</v>
      </c>
      <c r="L6752" s="1" t="s">
        <v>8709</v>
      </c>
      <c r="M6752" s="1" t="s">
        <v>34011</v>
      </c>
    </row>
    <row r="6753">
      <c r="A6753" s="1" t="s">
        <v>34012</v>
      </c>
      <c r="B6753" s="1" t="s">
        <v>6</v>
      </c>
      <c r="C6753" s="1" t="s">
        <v>7446</v>
      </c>
      <c r="D6753" s="1"/>
      <c r="E6753" s="1" t="s">
        <v>34013</v>
      </c>
      <c r="F6753" s="1" t="s">
        <v>34014</v>
      </c>
      <c r="G6753" s="1" t="s">
        <v>8513</v>
      </c>
      <c r="H6753" s="1" t="s">
        <v>10132</v>
      </c>
      <c r="I6753" s="1">
        <v>2019.0</v>
      </c>
      <c r="J6753" s="1" t="s">
        <v>8493</v>
      </c>
      <c r="K6753" s="1" t="s">
        <v>552</v>
      </c>
      <c r="L6753" s="1" t="s">
        <v>34015</v>
      </c>
      <c r="M6753" s="1" t="s">
        <v>34016</v>
      </c>
    </row>
    <row r="6754">
      <c r="A6754" s="1" t="s">
        <v>34017</v>
      </c>
      <c r="B6754" s="1" t="s">
        <v>6</v>
      </c>
      <c r="C6754" s="1" t="s">
        <v>7447</v>
      </c>
      <c r="D6754" s="1"/>
      <c r="E6754" s="1" t="s">
        <v>34018</v>
      </c>
      <c r="F6754" s="1" t="s">
        <v>34019</v>
      </c>
      <c r="G6754" s="1" t="s">
        <v>8513</v>
      </c>
      <c r="H6754" s="1" t="s">
        <v>10212</v>
      </c>
      <c r="I6754" s="1">
        <v>2012.0</v>
      </c>
      <c r="J6754" s="1" t="s">
        <v>8515</v>
      </c>
      <c r="K6754" s="1" t="s">
        <v>546</v>
      </c>
      <c r="L6754" s="1" t="s">
        <v>9002</v>
      </c>
      <c r="M6754" s="1" t="s">
        <v>34020</v>
      </c>
    </row>
    <row r="6755">
      <c r="A6755" s="1" t="s">
        <v>34021</v>
      </c>
      <c r="B6755" s="1" t="s">
        <v>6</v>
      </c>
      <c r="C6755" s="1" t="s">
        <v>7448</v>
      </c>
      <c r="D6755" s="1"/>
      <c r="E6755" s="1" t="s">
        <v>34022</v>
      </c>
      <c r="F6755" s="1" t="s">
        <v>34023</v>
      </c>
      <c r="G6755" s="1" t="s">
        <v>9367</v>
      </c>
      <c r="H6755" s="1" t="s">
        <v>8708</v>
      </c>
      <c r="I6755" s="1">
        <v>2004.0</v>
      </c>
      <c r="J6755" s="1" t="s">
        <v>8515</v>
      </c>
      <c r="K6755" s="1" t="s">
        <v>1377</v>
      </c>
      <c r="L6755" s="1" t="s">
        <v>9995</v>
      </c>
      <c r="M6755" s="1" t="s">
        <v>34024</v>
      </c>
    </row>
    <row r="6756">
      <c r="A6756" s="1" t="s">
        <v>34025</v>
      </c>
      <c r="B6756" s="1" t="s">
        <v>7</v>
      </c>
      <c r="C6756" s="1" t="s">
        <v>7449</v>
      </c>
      <c r="D6756" s="1"/>
      <c r="E6756" s="1" t="s">
        <v>34026</v>
      </c>
      <c r="G6756" s="1" t="s">
        <v>8513</v>
      </c>
      <c r="H6756" s="1" t="s">
        <v>8673</v>
      </c>
      <c r="I6756" s="1">
        <v>2020.0</v>
      </c>
      <c r="J6756" s="1" t="s">
        <v>8493</v>
      </c>
      <c r="K6756" s="1" t="s">
        <v>536</v>
      </c>
      <c r="L6756" s="1" t="s">
        <v>8852</v>
      </c>
      <c r="M6756" s="1" t="s">
        <v>34027</v>
      </c>
    </row>
    <row r="6757">
      <c r="A6757" s="1" t="s">
        <v>34028</v>
      </c>
      <c r="B6757" s="1" t="s">
        <v>6</v>
      </c>
      <c r="C6757" s="1" t="s">
        <v>7450</v>
      </c>
      <c r="D6757" s="1"/>
      <c r="E6757" s="1" t="s">
        <v>13272</v>
      </c>
      <c r="F6757" s="1" t="s">
        <v>34029</v>
      </c>
      <c r="G6757" s="1" t="s">
        <v>8722</v>
      </c>
      <c r="H6757" s="1" t="s">
        <v>34030</v>
      </c>
      <c r="I6757" s="1">
        <v>2018.0</v>
      </c>
      <c r="J6757" s="1" t="s">
        <v>8493</v>
      </c>
      <c r="K6757" s="1" t="s">
        <v>563</v>
      </c>
      <c r="L6757" s="1" t="s">
        <v>8501</v>
      </c>
      <c r="M6757" s="1" t="s">
        <v>34031</v>
      </c>
    </row>
    <row r="6758">
      <c r="A6758" s="1" t="s">
        <v>34032</v>
      </c>
      <c r="B6758" s="1" t="s">
        <v>6</v>
      </c>
      <c r="C6758" s="1" t="s">
        <v>7451</v>
      </c>
      <c r="D6758" s="1"/>
      <c r="E6758" s="1" t="s">
        <v>16668</v>
      </c>
      <c r="F6758" s="1" t="s">
        <v>34033</v>
      </c>
      <c r="G6758" s="1" t="s">
        <v>9043</v>
      </c>
      <c r="H6758" s="1" t="s">
        <v>19042</v>
      </c>
      <c r="I6758" s="1">
        <v>2013.0</v>
      </c>
      <c r="J6758" s="1" t="s">
        <v>8507</v>
      </c>
      <c r="K6758" s="1" t="s">
        <v>1787</v>
      </c>
      <c r="L6758" s="1" t="s">
        <v>8626</v>
      </c>
      <c r="M6758" s="1" t="s">
        <v>34034</v>
      </c>
    </row>
    <row r="6759">
      <c r="A6759" s="1" t="s">
        <v>34035</v>
      </c>
      <c r="B6759" s="1" t="s">
        <v>6</v>
      </c>
      <c r="C6759" s="1" t="s">
        <v>7452</v>
      </c>
      <c r="D6759" s="1"/>
      <c r="E6759" s="1" t="s">
        <v>12592</v>
      </c>
      <c r="F6759" s="1" t="s">
        <v>34036</v>
      </c>
      <c r="G6759" s="1" t="s">
        <v>19352</v>
      </c>
      <c r="H6759" s="1" t="s">
        <v>10431</v>
      </c>
      <c r="I6759" s="1">
        <v>2006.0</v>
      </c>
      <c r="J6759" s="1" t="s">
        <v>9260</v>
      </c>
      <c r="K6759" s="1" t="s">
        <v>528</v>
      </c>
      <c r="L6759" s="1" t="s">
        <v>9104</v>
      </c>
      <c r="M6759" s="1" t="s">
        <v>34037</v>
      </c>
    </row>
    <row r="6760">
      <c r="A6760" s="1" t="s">
        <v>34038</v>
      </c>
      <c r="B6760" s="1" t="s">
        <v>6</v>
      </c>
      <c r="C6760" s="1" t="s">
        <v>7453</v>
      </c>
      <c r="D6760" s="1"/>
      <c r="E6760" s="1" t="s">
        <v>34039</v>
      </c>
      <c r="F6760" s="1" t="s">
        <v>34040</v>
      </c>
      <c r="G6760" s="1" t="s">
        <v>8513</v>
      </c>
      <c r="H6760" s="1" t="s">
        <v>34041</v>
      </c>
      <c r="I6760" s="1">
        <v>2014.0</v>
      </c>
      <c r="J6760" s="1" t="s">
        <v>9316</v>
      </c>
      <c r="K6760" s="1" t="s">
        <v>530</v>
      </c>
      <c r="L6760" s="1" t="s">
        <v>9272</v>
      </c>
      <c r="M6760" s="1" t="s">
        <v>34042</v>
      </c>
    </row>
    <row r="6761">
      <c r="A6761" s="1" t="s">
        <v>34043</v>
      </c>
      <c r="B6761" s="1" t="s">
        <v>6</v>
      </c>
      <c r="C6761" s="1" t="s">
        <v>7454</v>
      </c>
      <c r="D6761" s="1"/>
      <c r="E6761" s="1" t="s">
        <v>34044</v>
      </c>
      <c r="F6761" s="1" t="s">
        <v>34045</v>
      </c>
      <c r="G6761" s="1" t="s">
        <v>34046</v>
      </c>
      <c r="H6761" s="1" t="s">
        <v>8965</v>
      </c>
      <c r="I6761" s="1">
        <v>2017.0</v>
      </c>
      <c r="J6761" s="1" t="s">
        <v>8507</v>
      </c>
      <c r="K6761" s="1" t="s">
        <v>542</v>
      </c>
      <c r="L6761" s="1" t="s">
        <v>8522</v>
      </c>
      <c r="M6761" s="1" t="s">
        <v>34047</v>
      </c>
    </row>
    <row r="6762">
      <c r="A6762" s="1" t="s">
        <v>34048</v>
      </c>
      <c r="B6762" s="1" t="s">
        <v>6</v>
      </c>
      <c r="C6762" s="1" t="s">
        <v>7455</v>
      </c>
      <c r="D6762" s="1"/>
      <c r="E6762" s="1" t="s">
        <v>34049</v>
      </c>
      <c r="F6762" s="1" t="s">
        <v>34050</v>
      </c>
      <c r="G6762" s="1" t="s">
        <v>9367</v>
      </c>
      <c r="H6762" s="1" t="s">
        <v>9092</v>
      </c>
      <c r="I6762" s="1">
        <v>2012.0</v>
      </c>
      <c r="J6762" s="1" t="s">
        <v>9260</v>
      </c>
      <c r="K6762" s="1" t="s">
        <v>894</v>
      </c>
      <c r="L6762" s="1" t="s">
        <v>9104</v>
      </c>
      <c r="M6762" s="1" t="s">
        <v>34051</v>
      </c>
    </row>
    <row r="6763">
      <c r="A6763" s="1" t="s">
        <v>34052</v>
      </c>
      <c r="B6763" s="1" t="s">
        <v>6</v>
      </c>
      <c r="C6763" s="1" t="s">
        <v>7456</v>
      </c>
      <c r="D6763" s="1"/>
      <c r="E6763" s="1" t="s">
        <v>22668</v>
      </c>
      <c r="F6763" s="1" t="s">
        <v>34053</v>
      </c>
      <c r="G6763" s="1" t="s">
        <v>8513</v>
      </c>
      <c r="H6763" s="1" t="s">
        <v>34054</v>
      </c>
      <c r="I6763" s="1">
        <v>2007.0</v>
      </c>
      <c r="J6763" s="1" t="s">
        <v>9316</v>
      </c>
      <c r="K6763" s="1" t="s">
        <v>550</v>
      </c>
      <c r="L6763" s="1" t="s">
        <v>8646</v>
      </c>
      <c r="M6763" s="1" t="s">
        <v>34055</v>
      </c>
    </row>
    <row r="6764">
      <c r="A6764" s="1" t="s">
        <v>34056</v>
      </c>
      <c r="B6764" s="1" t="s">
        <v>6</v>
      </c>
      <c r="C6764" s="1" t="s">
        <v>7457</v>
      </c>
      <c r="D6764" s="1"/>
      <c r="E6764" s="1" t="s">
        <v>13008</v>
      </c>
      <c r="F6764" s="1" t="s">
        <v>34057</v>
      </c>
      <c r="G6764" s="1" t="s">
        <v>8513</v>
      </c>
      <c r="H6764" s="1" t="s">
        <v>34058</v>
      </c>
      <c r="I6764" s="1">
        <v>2012.0</v>
      </c>
      <c r="J6764" s="1" t="s">
        <v>8507</v>
      </c>
      <c r="K6764" s="1" t="s">
        <v>660</v>
      </c>
      <c r="L6764" s="1" t="s">
        <v>8948</v>
      </c>
      <c r="M6764" s="1" t="s">
        <v>34059</v>
      </c>
    </row>
    <row r="6765">
      <c r="A6765" s="1" t="s">
        <v>34060</v>
      </c>
      <c r="B6765" s="1" t="s">
        <v>6</v>
      </c>
      <c r="C6765" s="1" t="s">
        <v>7458</v>
      </c>
      <c r="D6765" s="1"/>
      <c r="E6765" s="1" t="s">
        <v>34061</v>
      </c>
      <c r="F6765" s="1" t="s">
        <v>34062</v>
      </c>
      <c r="G6765" s="1" t="s">
        <v>9065</v>
      </c>
      <c r="H6765" s="1" t="s">
        <v>9958</v>
      </c>
      <c r="I6765" s="1">
        <v>2018.0</v>
      </c>
      <c r="J6765" s="1" t="s">
        <v>8493</v>
      </c>
      <c r="K6765" s="1" t="s">
        <v>645</v>
      </c>
      <c r="L6765" s="1" t="s">
        <v>9084</v>
      </c>
      <c r="M6765" s="1" t="s">
        <v>34063</v>
      </c>
    </row>
    <row r="6766">
      <c r="A6766" s="1" t="s">
        <v>34064</v>
      </c>
      <c r="B6766" s="1" t="s">
        <v>6</v>
      </c>
      <c r="C6766" s="1" t="s">
        <v>7459</v>
      </c>
      <c r="D6766" s="1"/>
      <c r="E6766" s="1" t="s">
        <v>34065</v>
      </c>
      <c r="F6766" s="1" t="s">
        <v>34066</v>
      </c>
      <c r="G6766" s="1" t="s">
        <v>8545</v>
      </c>
      <c r="H6766" s="1" t="s">
        <v>8965</v>
      </c>
      <c r="I6766" s="1">
        <v>2015.0</v>
      </c>
      <c r="J6766" s="1" t="s">
        <v>8493</v>
      </c>
      <c r="K6766" s="1" t="s">
        <v>559</v>
      </c>
      <c r="L6766" s="1" t="s">
        <v>8590</v>
      </c>
      <c r="M6766" s="1" t="s">
        <v>34067</v>
      </c>
    </row>
    <row r="6767">
      <c r="A6767" s="1" t="s">
        <v>34068</v>
      </c>
      <c r="B6767" s="1" t="s">
        <v>7</v>
      </c>
      <c r="C6767" s="1" t="s">
        <v>7460</v>
      </c>
      <c r="F6767" s="1" t="s">
        <v>34069</v>
      </c>
      <c r="G6767" s="1" t="s">
        <v>10097</v>
      </c>
      <c r="H6767" s="1" t="s">
        <v>10107</v>
      </c>
      <c r="I6767" s="1">
        <v>2020.0</v>
      </c>
      <c r="J6767" s="1" t="s">
        <v>8547</v>
      </c>
      <c r="K6767" s="1" t="s">
        <v>536</v>
      </c>
      <c r="L6767" s="1" t="s">
        <v>8595</v>
      </c>
      <c r="M6767" s="1" t="s">
        <v>34070</v>
      </c>
    </row>
    <row r="6768">
      <c r="A6768" s="1" t="s">
        <v>34071</v>
      </c>
      <c r="B6768" s="1" t="s">
        <v>7</v>
      </c>
      <c r="C6768" s="1" t="s">
        <v>7461</v>
      </c>
      <c r="G6768" s="1" t="s">
        <v>8513</v>
      </c>
      <c r="H6768" s="1" t="s">
        <v>21037</v>
      </c>
      <c r="I6768" s="1">
        <v>2020.0</v>
      </c>
      <c r="J6768" s="1" t="s">
        <v>8493</v>
      </c>
      <c r="K6768" s="1" t="s">
        <v>536</v>
      </c>
      <c r="L6768" s="1" t="s">
        <v>9208</v>
      </c>
      <c r="M6768" s="1" t="s">
        <v>34072</v>
      </c>
    </row>
    <row r="6769">
      <c r="A6769" s="1" t="s">
        <v>34073</v>
      </c>
      <c r="B6769" s="1" t="s">
        <v>6</v>
      </c>
      <c r="C6769" s="1" t="s">
        <v>7462</v>
      </c>
      <c r="D6769" s="1"/>
      <c r="E6769" s="1" t="s">
        <v>9559</v>
      </c>
      <c r="F6769" s="1" t="s">
        <v>34074</v>
      </c>
      <c r="G6769" s="1" t="s">
        <v>8534</v>
      </c>
      <c r="H6769" s="1" t="s">
        <v>10896</v>
      </c>
      <c r="I6769" s="1">
        <v>2012.0</v>
      </c>
      <c r="J6769" s="1" t="s">
        <v>8493</v>
      </c>
      <c r="K6769" s="1" t="s">
        <v>563</v>
      </c>
      <c r="L6769" s="1" t="s">
        <v>8724</v>
      </c>
      <c r="M6769" s="1" t="s">
        <v>34075</v>
      </c>
    </row>
    <row r="6770">
      <c r="A6770" s="1" t="s">
        <v>34076</v>
      </c>
      <c r="B6770" s="1" t="s">
        <v>6</v>
      </c>
      <c r="C6770" s="1" t="s">
        <v>7463</v>
      </c>
      <c r="D6770" s="1"/>
      <c r="E6770" s="1" t="s">
        <v>34077</v>
      </c>
      <c r="F6770" s="1" t="s">
        <v>34078</v>
      </c>
      <c r="G6770" s="1" t="s">
        <v>8661</v>
      </c>
      <c r="H6770" s="1" t="s">
        <v>14801</v>
      </c>
      <c r="I6770" s="1">
        <v>2020.0</v>
      </c>
      <c r="J6770" s="1" t="s">
        <v>8493</v>
      </c>
      <c r="K6770" s="1" t="s">
        <v>550</v>
      </c>
      <c r="L6770" s="1" t="s">
        <v>8724</v>
      </c>
      <c r="M6770" s="1" t="s">
        <v>34079</v>
      </c>
    </row>
    <row r="6771">
      <c r="A6771" s="1" t="s">
        <v>34080</v>
      </c>
      <c r="B6771" s="1" t="s">
        <v>6</v>
      </c>
      <c r="C6771" s="1" t="s">
        <v>7464</v>
      </c>
      <c r="D6771" s="1"/>
      <c r="E6771" s="1" t="s">
        <v>34081</v>
      </c>
      <c r="F6771" s="1" t="s">
        <v>34082</v>
      </c>
      <c r="G6771" s="1" t="s">
        <v>8513</v>
      </c>
      <c r="H6771" s="1" t="s">
        <v>8892</v>
      </c>
      <c r="I6771" s="1">
        <v>2004.0</v>
      </c>
      <c r="J6771" s="1" t="s">
        <v>9316</v>
      </c>
      <c r="K6771" s="1" t="s">
        <v>569</v>
      </c>
      <c r="L6771" s="1" t="s">
        <v>9272</v>
      </c>
      <c r="M6771" s="1" t="s">
        <v>34083</v>
      </c>
    </row>
    <row r="6772">
      <c r="A6772" s="1" t="s">
        <v>34084</v>
      </c>
      <c r="B6772" s="1" t="s">
        <v>7</v>
      </c>
      <c r="C6772" s="1" t="s">
        <v>7465</v>
      </c>
      <c r="F6772" s="1" t="s">
        <v>34085</v>
      </c>
      <c r="G6772" s="1" t="s">
        <v>8513</v>
      </c>
      <c r="H6772" s="1" t="s">
        <v>11626</v>
      </c>
      <c r="I6772" s="1">
        <v>2020.0</v>
      </c>
      <c r="J6772" s="1" t="s">
        <v>8493</v>
      </c>
      <c r="K6772" s="1" t="s">
        <v>571</v>
      </c>
      <c r="L6772" s="1" t="s">
        <v>11433</v>
      </c>
      <c r="M6772" s="1" t="s">
        <v>34086</v>
      </c>
    </row>
    <row r="6773">
      <c r="A6773" s="1" t="s">
        <v>34087</v>
      </c>
      <c r="B6773" s="1" t="s">
        <v>6</v>
      </c>
      <c r="C6773" s="1" t="s">
        <v>7466</v>
      </c>
      <c r="D6773" s="1"/>
      <c r="E6773" s="1" t="s">
        <v>34088</v>
      </c>
      <c r="F6773" s="1" t="s">
        <v>34089</v>
      </c>
      <c r="G6773" s="1" t="s">
        <v>8513</v>
      </c>
      <c r="H6773" s="1" t="s">
        <v>16053</v>
      </c>
      <c r="I6773" s="1">
        <v>2018.0</v>
      </c>
      <c r="J6773" s="1" t="s">
        <v>8547</v>
      </c>
      <c r="K6773" s="1" t="s">
        <v>645</v>
      </c>
      <c r="L6773" s="1" t="s">
        <v>9425</v>
      </c>
      <c r="M6773" s="1" t="s">
        <v>34090</v>
      </c>
    </row>
    <row r="6774">
      <c r="A6774" s="1" t="s">
        <v>34091</v>
      </c>
      <c r="B6774" s="1" t="s">
        <v>6</v>
      </c>
      <c r="C6774" s="1" t="s">
        <v>7467</v>
      </c>
      <c r="D6774" s="1"/>
      <c r="E6774" s="1" t="s">
        <v>34092</v>
      </c>
      <c r="G6774" s="1" t="s">
        <v>9391</v>
      </c>
      <c r="H6774" s="1" t="s">
        <v>12366</v>
      </c>
      <c r="I6774" s="1">
        <v>2017.0</v>
      </c>
      <c r="J6774" s="1" t="s">
        <v>8547</v>
      </c>
      <c r="K6774" s="1" t="s">
        <v>700</v>
      </c>
      <c r="L6774" s="1" t="s">
        <v>8646</v>
      </c>
      <c r="M6774" s="1" t="s">
        <v>34093</v>
      </c>
    </row>
    <row r="6775">
      <c r="A6775" s="1" t="s">
        <v>34094</v>
      </c>
      <c r="B6775" s="1" t="s">
        <v>6</v>
      </c>
      <c r="C6775" s="1" t="s">
        <v>7468</v>
      </c>
      <c r="D6775" s="1"/>
      <c r="E6775" s="1" t="s">
        <v>34095</v>
      </c>
      <c r="F6775" s="1" t="s">
        <v>34096</v>
      </c>
      <c r="G6775" s="1" t="s">
        <v>8655</v>
      </c>
      <c r="H6775" s="1" t="s">
        <v>8985</v>
      </c>
      <c r="I6775" s="1">
        <v>2004.0</v>
      </c>
      <c r="J6775" s="1" t="s">
        <v>8493</v>
      </c>
      <c r="K6775" s="1" t="s">
        <v>685</v>
      </c>
      <c r="L6775" s="1" t="s">
        <v>8709</v>
      </c>
      <c r="M6775" s="1" t="s">
        <v>34097</v>
      </c>
    </row>
    <row r="6776">
      <c r="A6776" s="1" t="s">
        <v>34098</v>
      </c>
      <c r="B6776" s="1" t="s">
        <v>6</v>
      </c>
      <c r="C6776" s="1" t="s">
        <v>7469</v>
      </c>
      <c r="D6776" s="1"/>
      <c r="E6776" s="1" t="s">
        <v>34099</v>
      </c>
      <c r="F6776" s="1" t="s">
        <v>34100</v>
      </c>
      <c r="G6776" s="1" t="s">
        <v>8777</v>
      </c>
      <c r="H6776" s="1" t="s">
        <v>11614</v>
      </c>
      <c r="I6776" s="1">
        <v>2017.0</v>
      </c>
      <c r="J6776" s="1" t="s">
        <v>8493</v>
      </c>
      <c r="K6776" s="1" t="s">
        <v>673</v>
      </c>
      <c r="L6776" s="1" t="s">
        <v>8501</v>
      </c>
      <c r="M6776" s="1" t="s">
        <v>34101</v>
      </c>
    </row>
    <row r="6777">
      <c r="A6777" s="1" t="s">
        <v>34102</v>
      </c>
      <c r="B6777" s="1" t="s">
        <v>6</v>
      </c>
      <c r="C6777" s="1" t="s">
        <v>7470</v>
      </c>
      <c r="D6777" s="1"/>
      <c r="E6777" s="1" t="s">
        <v>34103</v>
      </c>
      <c r="F6777" s="1" t="s">
        <v>34104</v>
      </c>
      <c r="G6777" s="1" t="s">
        <v>9304</v>
      </c>
      <c r="H6777" s="1" t="s">
        <v>12370</v>
      </c>
      <c r="I6777" s="1">
        <v>2014.0</v>
      </c>
      <c r="J6777" s="1" t="s">
        <v>8507</v>
      </c>
      <c r="K6777" s="1" t="s">
        <v>552</v>
      </c>
      <c r="L6777" s="1" t="s">
        <v>8783</v>
      </c>
      <c r="M6777" s="1" t="s">
        <v>34105</v>
      </c>
    </row>
    <row r="6778">
      <c r="A6778" s="1" t="s">
        <v>34106</v>
      </c>
      <c r="B6778" s="1" t="s">
        <v>6</v>
      </c>
      <c r="C6778" s="1" t="s">
        <v>7471</v>
      </c>
      <c r="D6778" s="1"/>
      <c r="E6778" s="1" t="s">
        <v>34107</v>
      </c>
      <c r="F6778" s="1" t="s">
        <v>34108</v>
      </c>
      <c r="G6778" s="1" t="s">
        <v>19352</v>
      </c>
      <c r="H6778" s="1" t="s">
        <v>9092</v>
      </c>
      <c r="I6778" s="1">
        <v>2004.0</v>
      </c>
      <c r="J6778" s="1" t="s">
        <v>9260</v>
      </c>
      <c r="K6778" s="1" t="s">
        <v>761</v>
      </c>
      <c r="L6778" s="1" t="s">
        <v>8697</v>
      </c>
      <c r="M6778" s="1" t="s">
        <v>34109</v>
      </c>
    </row>
    <row r="6779">
      <c r="A6779" s="1" t="s">
        <v>34110</v>
      </c>
      <c r="B6779" s="1" t="s">
        <v>7</v>
      </c>
      <c r="C6779" s="1" t="s">
        <v>7472</v>
      </c>
      <c r="F6779" s="1" t="s">
        <v>34111</v>
      </c>
      <c r="G6779" s="1" t="s">
        <v>9530</v>
      </c>
      <c r="H6779" s="1" t="s">
        <v>33356</v>
      </c>
      <c r="I6779" s="1">
        <v>2019.0</v>
      </c>
      <c r="J6779" s="1" t="s">
        <v>8613</v>
      </c>
      <c r="K6779" s="1" t="s">
        <v>536</v>
      </c>
      <c r="L6779" s="1" t="s">
        <v>11074</v>
      </c>
      <c r="M6779" s="1" t="s">
        <v>34112</v>
      </c>
    </row>
    <row r="6780">
      <c r="A6780" s="1" t="s">
        <v>34113</v>
      </c>
      <c r="B6780" s="1" t="s">
        <v>7</v>
      </c>
      <c r="C6780" s="1" t="s">
        <v>7473</v>
      </c>
      <c r="F6780" s="1" t="s">
        <v>34114</v>
      </c>
      <c r="G6780" s="1" t="s">
        <v>9297</v>
      </c>
      <c r="H6780" s="1" t="s">
        <v>11168</v>
      </c>
      <c r="I6780" s="1">
        <v>2005.0</v>
      </c>
      <c r="J6780" s="1" t="s">
        <v>8547</v>
      </c>
      <c r="K6780" s="1" t="s">
        <v>536</v>
      </c>
      <c r="L6780" s="1" t="s">
        <v>8717</v>
      </c>
      <c r="M6780" s="1" t="s">
        <v>34115</v>
      </c>
    </row>
    <row r="6781">
      <c r="A6781" s="1" t="s">
        <v>34116</v>
      </c>
      <c r="B6781" s="1" t="s">
        <v>6</v>
      </c>
      <c r="C6781" s="1" t="s">
        <v>7474</v>
      </c>
      <c r="D6781" s="1"/>
      <c r="E6781" s="1" t="s">
        <v>34117</v>
      </c>
      <c r="F6781" s="1" t="s">
        <v>34118</v>
      </c>
      <c r="G6781" s="1" t="s">
        <v>8513</v>
      </c>
      <c r="H6781" s="1" t="s">
        <v>13090</v>
      </c>
      <c r="I6781" s="1">
        <v>2009.0</v>
      </c>
      <c r="J6781" s="1" t="s">
        <v>9316</v>
      </c>
      <c r="K6781" s="1" t="s">
        <v>803</v>
      </c>
      <c r="L6781" s="1" t="s">
        <v>9272</v>
      </c>
      <c r="M6781" s="1" t="s">
        <v>34119</v>
      </c>
    </row>
    <row r="6782">
      <c r="A6782" s="1" t="s">
        <v>34120</v>
      </c>
      <c r="B6782" s="1" t="s">
        <v>6</v>
      </c>
      <c r="C6782" s="1" t="s">
        <v>7475</v>
      </c>
      <c r="F6782" s="1" t="s">
        <v>34121</v>
      </c>
      <c r="G6782" s="1" t="s">
        <v>8513</v>
      </c>
      <c r="H6782" s="1" t="s">
        <v>13748</v>
      </c>
      <c r="I6782" s="1">
        <v>2018.0</v>
      </c>
      <c r="J6782" s="1" t="s">
        <v>8680</v>
      </c>
      <c r="K6782" s="1" t="s">
        <v>582</v>
      </c>
      <c r="L6782" s="1" t="s">
        <v>9337</v>
      </c>
      <c r="M6782" s="1" t="s">
        <v>34122</v>
      </c>
    </row>
    <row r="6783">
      <c r="A6783" s="1" t="s">
        <v>34123</v>
      </c>
      <c r="B6783" s="1" t="s">
        <v>6</v>
      </c>
      <c r="C6783" s="1" t="s">
        <v>7476</v>
      </c>
      <c r="D6783" s="1"/>
      <c r="E6783" s="1" t="s">
        <v>34124</v>
      </c>
      <c r="F6783" s="1" t="s">
        <v>34125</v>
      </c>
      <c r="G6783" s="1" t="s">
        <v>8513</v>
      </c>
      <c r="H6783" s="1" t="s">
        <v>12786</v>
      </c>
      <c r="I6783" s="1">
        <v>2020.0</v>
      </c>
      <c r="J6783" s="1" t="s">
        <v>8680</v>
      </c>
      <c r="K6783" s="1" t="s">
        <v>597</v>
      </c>
      <c r="L6783" s="1" t="s">
        <v>9337</v>
      </c>
      <c r="M6783" s="1" t="s">
        <v>34126</v>
      </c>
    </row>
    <row r="6784">
      <c r="A6784" s="1" t="s">
        <v>34127</v>
      </c>
      <c r="B6784" s="1" t="s">
        <v>7</v>
      </c>
      <c r="C6784" s="1" t="s">
        <v>7477</v>
      </c>
      <c r="F6784" s="1" t="s">
        <v>34128</v>
      </c>
      <c r="G6784" s="1" t="s">
        <v>9530</v>
      </c>
      <c r="H6784" s="1" t="s">
        <v>12539</v>
      </c>
      <c r="I6784" s="1">
        <v>2016.0</v>
      </c>
      <c r="J6784" s="1" t="s">
        <v>8547</v>
      </c>
      <c r="K6784" s="1" t="s">
        <v>536</v>
      </c>
      <c r="L6784" s="1" t="s">
        <v>8788</v>
      </c>
      <c r="M6784" s="1" t="s">
        <v>34129</v>
      </c>
    </row>
    <row r="6785">
      <c r="A6785" s="1" t="s">
        <v>34130</v>
      </c>
      <c r="B6785" s="1" t="s">
        <v>6</v>
      </c>
      <c r="C6785" s="1" t="s">
        <v>7478</v>
      </c>
      <c r="D6785" s="1"/>
      <c r="E6785" s="1" t="s">
        <v>34131</v>
      </c>
      <c r="F6785" s="1" t="s">
        <v>34132</v>
      </c>
      <c r="G6785" s="1" t="s">
        <v>8655</v>
      </c>
      <c r="H6785" s="1" t="s">
        <v>34133</v>
      </c>
      <c r="I6785" s="1">
        <v>2017.0</v>
      </c>
      <c r="J6785" s="1" t="s">
        <v>8493</v>
      </c>
      <c r="K6785" s="1" t="s">
        <v>591</v>
      </c>
      <c r="L6785" s="1" t="s">
        <v>8626</v>
      </c>
      <c r="M6785" s="1" t="s">
        <v>34134</v>
      </c>
    </row>
    <row r="6786">
      <c r="A6786" s="1" t="s">
        <v>34135</v>
      </c>
      <c r="B6786" s="1" t="s">
        <v>6</v>
      </c>
      <c r="C6786" s="1" t="s">
        <v>7479</v>
      </c>
      <c r="D6786" s="1"/>
      <c r="E6786" s="1" t="s">
        <v>34136</v>
      </c>
      <c r="F6786" s="1" t="s">
        <v>34137</v>
      </c>
      <c r="G6786" s="1" t="s">
        <v>34138</v>
      </c>
      <c r="H6786" s="1" t="s">
        <v>12797</v>
      </c>
      <c r="I6786" s="1">
        <v>2019.0</v>
      </c>
      <c r="J6786" s="1" t="s">
        <v>8547</v>
      </c>
      <c r="K6786" s="1" t="s">
        <v>591</v>
      </c>
      <c r="L6786" s="1" t="s">
        <v>8948</v>
      </c>
      <c r="M6786" s="1" t="s">
        <v>34139</v>
      </c>
    </row>
    <row r="6787">
      <c r="A6787" s="1" t="s">
        <v>34140</v>
      </c>
      <c r="B6787" s="1" t="s">
        <v>6</v>
      </c>
      <c r="C6787" s="1" t="s">
        <v>7480</v>
      </c>
      <c r="D6787" s="1"/>
      <c r="E6787" s="1" t="s">
        <v>16561</v>
      </c>
      <c r="F6787" s="1" t="s">
        <v>34141</v>
      </c>
      <c r="G6787" s="1" t="s">
        <v>8513</v>
      </c>
      <c r="H6787" s="1" t="s">
        <v>9747</v>
      </c>
      <c r="I6787" s="1">
        <v>2020.0</v>
      </c>
      <c r="J6787" s="1" t="s">
        <v>8515</v>
      </c>
      <c r="K6787" s="1" t="s">
        <v>1410</v>
      </c>
      <c r="L6787" s="1" t="s">
        <v>34142</v>
      </c>
      <c r="M6787" s="1" t="s">
        <v>34143</v>
      </c>
    </row>
    <row r="6788">
      <c r="A6788" s="1" t="s">
        <v>34144</v>
      </c>
      <c r="B6788" s="1" t="s">
        <v>6</v>
      </c>
      <c r="C6788" s="1" t="s">
        <v>7481</v>
      </c>
      <c r="D6788" s="1"/>
      <c r="E6788" s="1" t="s">
        <v>34145</v>
      </c>
      <c r="F6788" s="1" t="s">
        <v>34146</v>
      </c>
      <c r="G6788" s="1" t="s">
        <v>34147</v>
      </c>
      <c r="H6788" s="1" t="s">
        <v>34148</v>
      </c>
      <c r="I6788" s="1">
        <v>2016.0</v>
      </c>
      <c r="J6788" s="1" t="s">
        <v>8515</v>
      </c>
      <c r="K6788" s="1" t="s">
        <v>876</v>
      </c>
      <c r="L6788" s="1" t="s">
        <v>8522</v>
      </c>
      <c r="M6788" s="1" t="s">
        <v>34149</v>
      </c>
    </row>
    <row r="6789">
      <c r="A6789" s="1" t="s">
        <v>34150</v>
      </c>
      <c r="B6789" s="1" t="s">
        <v>7</v>
      </c>
      <c r="C6789" s="1" t="s">
        <v>7482</v>
      </c>
      <c r="F6789" s="1" t="s">
        <v>34151</v>
      </c>
      <c r="G6789" s="1" t="s">
        <v>8638</v>
      </c>
      <c r="H6789" s="1" t="s">
        <v>10075</v>
      </c>
      <c r="I6789" s="1">
        <v>2019.0</v>
      </c>
      <c r="J6789" s="1" t="s">
        <v>8547</v>
      </c>
      <c r="K6789" s="1" t="s">
        <v>536</v>
      </c>
      <c r="L6789" s="1" t="s">
        <v>16984</v>
      </c>
      <c r="M6789" s="1" t="s">
        <v>34152</v>
      </c>
    </row>
    <row r="6790">
      <c r="A6790" s="1" t="s">
        <v>34153</v>
      </c>
      <c r="B6790" s="1" t="s">
        <v>7</v>
      </c>
      <c r="C6790" s="1" t="s">
        <v>7483</v>
      </c>
      <c r="F6790" s="1" t="s">
        <v>34154</v>
      </c>
      <c r="G6790" s="1" t="s">
        <v>8527</v>
      </c>
      <c r="H6790" s="1" t="s">
        <v>21124</v>
      </c>
      <c r="I6790" s="1">
        <v>2020.0</v>
      </c>
      <c r="J6790" s="1" t="s">
        <v>8493</v>
      </c>
      <c r="K6790" s="1" t="s">
        <v>526</v>
      </c>
      <c r="L6790" s="1" t="s">
        <v>34155</v>
      </c>
      <c r="M6790" s="1" t="s">
        <v>34156</v>
      </c>
    </row>
    <row r="6791">
      <c r="A6791" s="1" t="s">
        <v>34157</v>
      </c>
      <c r="B6791" s="1" t="s">
        <v>6</v>
      </c>
      <c r="C6791" s="1" t="s">
        <v>7484</v>
      </c>
      <c r="D6791" s="1"/>
      <c r="E6791" s="1" t="s">
        <v>34158</v>
      </c>
      <c r="F6791" s="1" t="s">
        <v>34159</v>
      </c>
      <c r="G6791" s="1" t="s">
        <v>8513</v>
      </c>
      <c r="H6791" s="1" t="s">
        <v>11764</v>
      </c>
      <c r="I6791" s="1">
        <v>2019.0</v>
      </c>
      <c r="J6791" s="1" t="s">
        <v>8547</v>
      </c>
      <c r="K6791" s="1" t="s">
        <v>809</v>
      </c>
      <c r="L6791" s="1" t="s">
        <v>8646</v>
      </c>
      <c r="M6791" s="1" t="s">
        <v>34160</v>
      </c>
    </row>
    <row r="6792">
      <c r="A6792" s="1" t="s">
        <v>34161</v>
      </c>
      <c r="B6792" s="1" t="s">
        <v>6</v>
      </c>
      <c r="C6792" s="1" t="s">
        <v>7485</v>
      </c>
      <c r="D6792" s="1"/>
      <c r="E6792" s="1" t="s">
        <v>27436</v>
      </c>
      <c r="F6792" s="1" t="s">
        <v>34162</v>
      </c>
      <c r="G6792" s="1" t="s">
        <v>8513</v>
      </c>
      <c r="H6792" s="1" t="s">
        <v>9060</v>
      </c>
      <c r="I6792" s="1">
        <v>2006.0</v>
      </c>
      <c r="J6792" s="1" t="s">
        <v>8515</v>
      </c>
      <c r="K6792" s="1" t="s">
        <v>567</v>
      </c>
      <c r="L6792" s="1" t="s">
        <v>8522</v>
      </c>
      <c r="M6792" s="1" t="s">
        <v>34163</v>
      </c>
    </row>
    <row r="6793">
      <c r="A6793" s="1" t="s">
        <v>34164</v>
      </c>
      <c r="B6793" s="1" t="s">
        <v>6</v>
      </c>
      <c r="C6793" s="1" t="s">
        <v>7486</v>
      </c>
      <c r="D6793" s="1"/>
      <c r="E6793" s="1" t="s">
        <v>34165</v>
      </c>
      <c r="F6793" s="1" t="s">
        <v>34166</v>
      </c>
      <c r="G6793" s="1" t="s">
        <v>8513</v>
      </c>
      <c r="H6793" s="1" t="s">
        <v>12283</v>
      </c>
      <c r="I6793" s="1">
        <v>2018.0</v>
      </c>
      <c r="J6793" s="1" t="s">
        <v>8493</v>
      </c>
      <c r="K6793" s="1" t="s">
        <v>580</v>
      </c>
      <c r="L6793" s="1" t="s">
        <v>8702</v>
      </c>
      <c r="M6793" s="1" t="s">
        <v>34167</v>
      </c>
    </row>
    <row r="6794">
      <c r="A6794" s="1" t="s">
        <v>34168</v>
      </c>
      <c r="B6794" s="1" t="s">
        <v>7</v>
      </c>
      <c r="C6794" s="1" t="s">
        <v>7487</v>
      </c>
      <c r="F6794" s="1" t="s">
        <v>34169</v>
      </c>
      <c r="G6794" s="1" t="s">
        <v>8672</v>
      </c>
      <c r="H6794" s="1" t="s">
        <v>34170</v>
      </c>
      <c r="I6794" s="1">
        <v>2009.0</v>
      </c>
      <c r="J6794" s="1" t="s">
        <v>8613</v>
      </c>
      <c r="K6794" s="1" t="s">
        <v>536</v>
      </c>
      <c r="L6794" s="1" t="s">
        <v>8796</v>
      </c>
      <c r="M6794" s="1" t="s">
        <v>34171</v>
      </c>
    </row>
    <row r="6795">
      <c r="A6795" s="1" t="s">
        <v>34172</v>
      </c>
      <c r="B6795" s="1" t="s">
        <v>6</v>
      </c>
      <c r="C6795" s="1" t="s">
        <v>7488</v>
      </c>
      <c r="D6795" s="1"/>
      <c r="E6795" s="1" t="s">
        <v>34173</v>
      </c>
      <c r="G6795" s="1" t="s">
        <v>8513</v>
      </c>
      <c r="H6795" s="1" t="s">
        <v>8639</v>
      </c>
      <c r="I6795" s="1">
        <v>1968.0</v>
      </c>
      <c r="J6795" s="1" t="s">
        <v>8493</v>
      </c>
      <c r="K6795" s="1" t="s">
        <v>1593</v>
      </c>
      <c r="L6795" s="1" t="s">
        <v>34174</v>
      </c>
      <c r="M6795" s="1" t="s">
        <v>34175</v>
      </c>
    </row>
    <row r="6796">
      <c r="A6796" s="1" t="s">
        <v>34176</v>
      </c>
      <c r="B6796" s="1" t="s">
        <v>7</v>
      </c>
      <c r="C6796" s="1" t="s">
        <v>7489</v>
      </c>
      <c r="F6796" s="1" t="s">
        <v>34177</v>
      </c>
      <c r="G6796" s="1" t="s">
        <v>10354</v>
      </c>
      <c r="H6796" s="1" t="s">
        <v>10921</v>
      </c>
      <c r="I6796" s="1">
        <v>2020.0</v>
      </c>
      <c r="J6796" s="1" t="s">
        <v>8547</v>
      </c>
      <c r="K6796" s="1" t="s">
        <v>536</v>
      </c>
      <c r="L6796" s="1" t="s">
        <v>11790</v>
      </c>
      <c r="M6796" s="1" t="s">
        <v>34178</v>
      </c>
    </row>
    <row r="6797">
      <c r="A6797" s="1" t="s">
        <v>34179</v>
      </c>
      <c r="B6797" s="1" t="s">
        <v>7</v>
      </c>
      <c r="C6797" s="1" t="s">
        <v>7490</v>
      </c>
      <c r="F6797" s="1" t="s">
        <v>34180</v>
      </c>
      <c r="G6797" s="1" t="s">
        <v>10354</v>
      </c>
      <c r="H6797" s="1" t="s">
        <v>10573</v>
      </c>
      <c r="I6797" s="1">
        <v>2018.0</v>
      </c>
      <c r="J6797" s="1" t="s">
        <v>8493</v>
      </c>
      <c r="K6797" s="1" t="s">
        <v>536</v>
      </c>
      <c r="L6797" s="1" t="s">
        <v>11156</v>
      </c>
      <c r="M6797" s="1" t="s">
        <v>34181</v>
      </c>
    </row>
    <row r="6798">
      <c r="A6798" s="1" t="s">
        <v>34182</v>
      </c>
      <c r="B6798" s="1" t="s">
        <v>7</v>
      </c>
      <c r="C6798" s="1" t="s">
        <v>7491</v>
      </c>
      <c r="F6798" s="1" t="s">
        <v>34183</v>
      </c>
      <c r="G6798" s="1" t="s">
        <v>8513</v>
      </c>
      <c r="H6798" s="1" t="s">
        <v>10442</v>
      </c>
      <c r="I6798" s="1">
        <v>2020.0</v>
      </c>
      <c r="J6798" s="1" t="s">
        <v>8493</v>
      </c>
      <c r="K6798" s="1" t="s">
        <v>536</v>
      </c>
      <c r="L6798" s="1" t="s">
        <v>9826</v>
      </c>
      <c r="M6798" s="1" t="s">
        <v>34184</v>
      </c>
    </row>
    <row r="6799">
      <c r="A6799" s="1" t="s">
        <v>34185</v>
      </c>
      <c r="B6799" s="1" t="s">
        <v>6</v>
      </c>
      <c r="C6799" s="1" t="s">
        <v>7492</v>
      </c>
      <c r="D6799" s="1"/>
      <c r="E6799" s="1" t="s">
        <v>34186</v>
      </c>
      <c r="G6799" s="1" t="s">
        <v>8513</v>
      </c>
      <c r="H6799" s="1" t="s">
        <v>13069</v>
      </c>
      <c r="I6799" s="1">
        <v>2018.0</v>
      </c>
      <c r="J6799" s="1" t="s">
        <v>8493</v>
      </c>
      <c r="K6799" s="1" t="s">
        <v>587</v>
      </c>
      <c r="L6799" s="1" t="s">
        <v>8646</v>
      </c>
      <c r="M6799" s="1" t="s">
        <v>34187</v>
      </c>
    </row>
    <row r="6800">
      <c r="A6800" s="1" t="s">
        <v>34188</v>
      </c>
      <c r="B6800" s="1" t="s">
        <v>7</v>
      </c>
      <c r="C6800" s="1" t="s">
        <v>7493</v>
      </c>
      <c r="F6800" s="1" t="s">
        <v>34189</v>
      </c>
      <c r="G6800" s="1" t="s">
        <v>10656</v>
      </c>
      <c r="H6800" s="1" t="s">
        <v>17080</v>
      </c>
      <c r="I6800" s="1">
        <v>2020.0</v>
      </c>
      <c r="J6800" s="1" t="s">
        <v>8493</v>
      </c>
      <c r="K6800" s="1" t="s">
        <v>628</v>
      </c>
      <c r="L6800" s="1" t="s">
        <v>8529</v>
      </c>
      <c r="M6800" s="1" t="s">
        <v>34190</v>
      </c>
    </row>
    <row r="6801">
      <c r="A6801" s="1" t="s">
        <v>34191</v>
      </c>
      <c r="B6801" s="1" t="s">
        <v>6</v>
      </c>
      <c r="C6801" s="1" t="s">
        <v>7494</v>
      </c>
      <c r="D6801" s="1"/>
      <c r="E6801" s="1" t="s">
        <v>16865</v>
      </c>
      <c r="F6801" s="1" t="s">
        <v>34192</v>
      </c>
      <c r="G6801" s="1" t="s">
        <v>8678</v>
      </c>
      <c r="H6801" s="1" t="s">
        <v>34193</v>
      </c>
      <c r="I6801" s="1">
        <v>2008.0</v>
      </c>
      <c r="J6801" s="1" t="s">
        <v>8613</v>
      </c>
      <c r="K6801" s="1" t="s">
        <v>540</v>
      </c>
      <c r="L6801" s="1" t="s">
        <v>14043</v>
      </c>
      <c r="M6801" s="1" t="s">
        <v>34194</v>
      </c>
    </row>
    <row r="6802">
      <c r="A6802" s="1" t="s">
        <v>34195</v>
      </c>
      <c r="B6802" s="1" t="s">
        <v>6</v>
      </c>
      <c r="C6802" s="1" t="s">
        <v>7495</v>
      </c>
      <c r="D6802" s="1"/>
      <c r="E6802" s="1" t="s">
        <v>34196</v>
      </c>
      <c r="F6802" s="1" t="s">
        <v>34197</v>
      </c>
      <c r="G6802" s="1" t="s">
        <v>8887</v>
      </c>
      <c r="H6802" s="1" t="s">
        <v>10069</v>
      </c>
      <c r="I6802" s="1">
        <v>1997.0</v>
      </c>
      <c r="J6802" s="1" t="s">
        <v>8515</v>
      </c>
      <c r="K6802" s="1" t="s">
        <v>890</v>
      </c>
      <c r="L6802" s="1" t="s">
        <v>8559</v>
      </c>
      <c r="M6802" s="1" t="s">
        <v>34198</v>
      </c>
    </row>
    <row r="6803">
      <c r="A6803" s="1" t="s">
        <v>34199</v>
      </c>
      <c r="B6803" s="1" t="s">
        <v>7</v>
      </c>
      <c r="C6803" s="1" t="s">
        <v>7496</v>
      </c>
      <c r="F6803" s="1" t="s">
        <v>34200</v>
      </c>
      <c r="G6803" s="1" t="s">
        <v>8513</v>
      </c>
      <c r="H6803" s="1" t="s">
        <v>9713</v>
      </c>
      <c r="I6803" s="1">
        <v>2020.0</v>
      </c>
      <c r="J6803" s="1" t="s">
        <v>8493</v>
      </c>
      <c r="K6803" s="1" t="s">
        <v>1236</v>
      </c>
      <c r="L6803" s="1" t="s">
        <v>10273</v>
      </c>
      <c r="M6803" s="1" t="s">
        <v>34201</v>
      </c>
    </row>
    <row r="6804">
      <c r="A6804" s="1" t="s">
        <v>34202</v>
      </c>
      <c r="B6804" s="1" t="s">
        <v>7</v>
      </c>
      <c r="C6804" s="1" t="s">
        <v>7497</v>
      </c>
      <c r="F6804" s="1" t="s">
        <v>34203</v>
      </c>
      <c r="G6804" s="1" t="s">
        <v>8513</v>
      </c>
      <c r="H6804" s="1" t="s">
        <v>10698</v>
      </c>
      <c r="I6804" s="1">
        <v>2016.0</v>
      </c>
      <c r="J6804" s="1" t="s">
        <v>8547</v>
      </c>
      <c r="K6804" s="1" t="s">
        <v>536</v>
      </c>
      <c r="L6804" s="1" t="s">
        <v>8650</v>
      </c>
      <c r="M6804" s="1" t="s">
        <v>34204</v>
      </c>
    </row>
    <row r="6805">
      <c r="A6805" s="1" t="s">
        <v>34205</v>
      </c>
      <c r="B6805" s="1" t="s">
        <v>6</v>
      </c>
      <c r="C6805" s="1" t="s">
        <v>7498</v>
      </c>
      <c r="D6805" s="1"/>
      <c r="E6805" s="1" t="s">
        <v>34206</v>
      </c>
      <c r="G6805" s="1" t="s">
        <v>8545</v>
      </c>
      <c r="H6805" s="1" t="s">
        <v>9442</v>
      </c>
      <c r="I6805" s="1">
        <v>2010.0</v>
      </c>
      <c r="J6805" s="1" t="s">
        <v>8613</v>
      </c>
      <c r="K6805" s="1" t="s">
        <v>1442</v>
      </c>
      <c r="L6805" s="1" t="s">
        <v>8663</v>
      </c>
      <c r="M6805" s="1" t="s">
        <v>34207</v>
      </c>
    </row>
    <row r="6806">
      <c r="A6806" s="1" t="s">
        <v>34208</v>
      </c>
      <c r="B6806" s="1" t="s">
        <v>7</v>
      </c>
      <c r="C6806" s="1" t="s">
        <v>7499</v>
      </c>
      <c r="F6806" s="1" t="s">
        <v>34209</v>
      </c>
      <c r="G6806" s="1" t="s">
        <v>8611</v>
      </c>
      <c r="H6806" s="1" t="s">
        <v>22456</v>
      </c>
      <c r="I6806" s="1">
        <v>2006.0</v>
      </c>
      <c r="J6806" s="1" t="s">
        <v>8493</v>
      </c>
      <c r="K6806" s="1" t="s">
        <v>536</v>
      </c>
      <c r="L6806" s="1" t="s">
        <v>10112</v>
      </c>
      <c r="M6806" s="1" t="s">
        <v>34210</v>
      </c>
    </row>
    <row r="6807">
      <c r="A6807" s="1" t="s">
        <v>34211</v>
      </c>
      <c r="B6807" s="1" t="s">
        <v>6</v>
      </c>
      <c r="C6807" s="1" t="s">
        <v>7500</v>
      </c>
      <c r="D6807" s="1"/>
      <c r="E6807" s="1" t="s">
        <v>34212</v>
      </c>
      <c r="F6807" s="1" t="s">
        <v>34213</v>
      </c>
      <c r="G6807" s="1" t="s">
        <v>34214</v>
      </c>
      <c r="H6807" s="1" t="s">
        <v>11188</v>
      </c>
      <c r="I6807" s="1">
        <v>2015.0</v>
      </c>
      <c r="J6807" s="1" t="s">
        <v>8613</v>
      </c>
      <c r="K6807" s="1" t="s">
        <v>595</v>
      </c>
      <c r="L6807" s="1" t="s">
        <v>8702</v>
      </c>
      <c r="M6807" s="1" t="s">
        <v>34215</v>
      </c>
    </row>
    <row r="6808">
      <c r="A6808" s="1" t="s">
        <v>34216</v>
      </c>
      <c r="B6808" s="1" t="s">
        <v>6</v>
      </c>
      <c r="C6808" s="1" t="s">
        <v>7501</v>
      </c>
      <c r="D6808" s="1"/>
      <c r="E6808" s="1" t="s">
        <v>34217</v>
      </c>
      <c r="F6808" s="1" t="s">
        <v>34218</v>
      </c>
      <c r="G6808" s="1" t="s">
        <v>8513</v>
      </c>
      <c r="H6808" s="1" t="s">
        <v>12689</v>
      </c>
      <c r="I6808" s="1">
        <v>2016.0</v>
      </c>
      <c r="J6808" s="1" t="s">
        <v>8493</v>
      </c>
      <c r="K6808" s="1" t="s">
        <v>717</v>
      </c>
      <c r="L6808" s="1" t="s">
        <v>8702</v>
      </c>
      <c r="M6808" s="1" t="s">
        <v>34219</v>
      </c>
    </row>
    <row r="6809">
      <c r="A6809" s="1" t="s">
        <v>34220</v>
      </c>
      <c r="B6809" s="1" t="s">
        <v>6</v>
      </c>
      <c r="C6809" s="1" t="s">
        <v>7502</v>
      </c>
      <c r="D6809" s="1"/>
      <c r="E6809" s="1" t="s">
        <v>34221</v>
      </c>
      <c r="F6809" s="1" t="s">
        <v>34222</v>
      </c>
      <c r="G6809" s="1" t="s">
        <v>8722</v>
      </c>
      <c r="H6809" s="1" t="s">
        <v>13761</v>
      </c>
      <c r="I6809" s="1">
        <v>2016.0</v>
      </c>
      <c r="J6809" s="1" t="s">
        <v>8493</v>
      </c>
      <c r="K6809" s="1" t="s">
        <v>805</v>
      </c>
      <c r="L6809" s="1" t="s">
        <v>8681</v>
      </c>
      <c r="M6809" s="1" t="s">
        <v>34223</v>
      </c>
    </row>
    <row r="6810">
      <c r="A6810" s="1" t="s">
        <v>34224</v>
      </c>
      <c r="B6810" s="1" t="s">
        <v>6</v>
      </c>
      <c r="C6810" s="1" t="s">
        <v>7503</v>
      </c>
      <c r="D6810" s="1"/>
      <c r="E6810" s="1" t="s">
        <v>34225</v>
      </c>
      <c r="F6810" s="1" t="s">
        <v>34226</v>
      </c>
      <c r="G6810" s="1" t="s">
        <v>8672</v>
      </c>
      <c r="H6810" s="1" t="s">
        <v>11860</v>
      </c>
      <c r="I6810" s="1">
        <v>2019.0</v>
      </c>
      <c r="J6810" s="1" t="s">
        <v>8493</v>
      </c>
      <c r="K6810" s="1" t="s">
        <v>642</v>
      </c>
      <c r="L6810" s="1" t="s">
        <v>8559</v>
      </c>
      <c r="M6810" s="1" t="s">
        <v>34227</v>
      </c>
    </row>
    <row r="6811">
      <c r="A6811" s="1" t="s">
        <v>34228</v>
      </c>
      <c r="B6811" s="1" t="s">
        <v>6</v>
      </c>
      <c r="C6811" s="1" t="s">
        <v>7504</v>
      </c>
      <c r="D6811" s="1"/>
      <c r="E6811" s="1" t="s">
        <v>34229</v>
      </c>
      <c r="G6811" s="1" t="s">
        <v>8513</v>
      </c>
      <c r="H6811" s="1" t="s">
        <v>10966</v>
      </c>
      <c r="I6811" s="1">
        <v>2017.0</v>
      </c>
      <c r="J6811" s="1" t="s">
        <v>8547</v>
      </c>
      <c r="K6811" s="1" t="s">
        <v>696</v>
      </c>
      <c r="L6811" s="1" t="s">
        <v>8702</v>
      </c>
      <c r="M6811" s="1" t="s">
        <v>34230</v>
      </c>
    </row>
    <row r="6812">
      <c r="A6812" s="1" t="s">
        <v>34231</v>
      </c>
      <c r="B6812" s="1" t="s">
        <v>6</v>
      </c>
      <c r="C6812" s="1" t="s">
        <v>7505</v>
      </c>
      <c r="D6812" s="1"/>
      <c r="E6812" s="1" t="s">
        <v>34232</v>
      </c>
      <c r="F6812" s="1" t="s">
        <v>34233</v>
      </c>
      <c r="G6812" s="1" t="s">
        <v>12274</v>
      </c>
      <c r="H6812" s="1" t="s">
        <v>9860</v>
      </c>
      <c r="I6812" s="1">
        <v>2016.0</v>
      </c>
      <c r="J6812" s="1" t="s">
        <v>8493</v>
      </c>
      <c r="K6812" s="1" t="s">
        <v>582</v>
      </c>
      <c r="L6812" s="1" t="s">
        <v>8620</v>
      </c>
      <c r="M6812" s="1" t="s">
        <v>34234</v>
      </c>
    </row>
    <row r="6813">
      <c r="A6813" s="1" t="s">
        <v>34235</v>
      </c>
      <c r="B6813" s="1" t="s">
        <v>6</v>
      </c>
      <c r="C6813" s="1" t="s">
        <v>7506</v>
      </c>
      <c r="D6813" s="1"/>
      <c r="E6813" s="1" t="s">
        <v>34236</v>
      </c>
      <c r="F6813" s="1" t="s">
        <v>34237</v>
      </c>
      <c r="G6813" s="1" t="s">
        <v>8513</v>
      </c>
      <c r="H6813" s="1" t="s">
        <v>12474</v>
      </c>
      <c r="I6813" s="1">
        <v>2019.0</v>
      </c>
      <c r="J6813" s="1" t="s">
        <v>8515</v>
      </c>
      <c r="K6813" s="1" t="s">
        <v>685</v>
      </c>
      <c r="L6813" s="1" t="s">
        <v>10881</v>
      </c>
      <c r="M6813" s="1" t="s">
        <v>34238</v>
      </c>
    </row>
    <row r="6814">
      <c r="A6814" s="1" t="s">
        <v>34239</v>
      </c>
      <c r="B6814" s="1" t="s">
        <v>6</v>
      </c>
      <c r="C6814" s="1" t="s">
        <v>7507</v>
      </c>
      <c r="D6814" s="1"/>
      <c r="E6814" s="1" t="s">
        <v>34240</v>
      </c>
      <c r="G6814" s="1" t="s">
        <v>8513</v>
      </c>
      <c r="H6814" s="1" t="s">
        <v>17416</v>
      </c>
      <c r="I6814" s="1">
        <v>2019.0</v>
      </c>
      <c r="J6814" s="1" t="s">
        <v>8493</v>
      </c>
      <c r="K6814" s="1" t="s">
        <v>1579</v>
      </c>
      <c r="L6814" s="1" t="s">
        <v>8928</v>
      </c>
      <c r="M6814" s="1" t="s">
        <v>34241</v>
      </c>
    </row>
    <row r="6815">
      <c r="A6815" s="1" t="s">
        <v>34242</v>
      </c>
      <c r="B6815" s="1" t="s">
        <v>7</v>
      </c>
      <c r="C6815" s="1" t="s">
        <v>7508</v>
      </c>
      <c r="G6815" s="1" t="s">
        <v>8611</v>
      </c>
      <c r="H6815" s="1" t="s">
        <v>9012</v>
      </c>
      <c r="I6815" s="1">
        <v>2018.0</v>
      </c>
      <c r="J6815" s="1" t="s">
        <v>8613</v>
      </c>
      <c r="K6815" s="1" t="s">
        <v>536</v>
      </c>
      <c r="L6815" s="1" t="s">
        <v>8957</v>
      </c>
      <c r="M6815" s="1" t="s">
        <v>34243</v>
      </c>
    </row>
    <row r="6816">
      <c r="A6816" s="1" t="s">
        <v>34244</v>
      </c>
      <c r="B6816" s="1" t="s">
        <v>6</v>
      </c>
      <c r="C6816" s="1" t="s">
        <v>7509</v>
      </c>
      <c r="D6816" s="1"/>
      <c r="E6816" s="1" t="s">
        <v>18204</v>
      </c>
      <c r="F6816" s="1" t="s">
        <v>34245</v>
      </c>
      <c r="H6816" s="1" t="s">
        <v>9615</v>
      </c>
      <c r="I6816" s="1">
        <v>2015.0</v>
      </c>
      <c r="J6816" s="1" t="s">
        <v>8547</v>
      </c>
      <c r="K6816" s="1" t="s">
        <v>580</v>
      </c>
      <c r="L6816" s="1" t="s">
        <v>8501</v>
      </c>
      <c r="M6816" s="1" t="s">
        <v>34246</v>
      </c>
    </row>
    <row r="6817">
      <c r="A6817" s="1" t="s">
        <v>34247</v>
      </c>
      <c r="B6817" s="1" t="s">
        <v>6</v>
      </c>
      <c r="C6817" s="1" t="s">
        <v>7510</v>
      </c>
      <c r="D6817" s="1"/>
      <c r="E6817" s="1" t="s">
        <v>34248</v>
      </c>
      <c r="G6817" s="1" t="s">
        <v>8655</v>
      </c>
      <c r="H6817" s="1" t="s">
        <v>16053</v>
      </c>
      <c r="I6817" s="1">
        <v>2017.0</v>
      </c>
      <c r="J6817" s="1" t="s">
        <v>8493</v>
      </c>
      <c r="K6817" s="1" t="s">
        <v>569</v>
      </c>
      <c r="L6817" s="1" t="s">
        <v>8663</v>
      </c>
      <c r="M6817" s="1" t="s">
        <v>34249</v>
      </c>
    </row>
    <row r="6818">
      <c r="A6818" s="1" t="s">
        <v>34250</v>
      </c>
      <c r="B6818" s="1" t="s">
        <v>6</v>
      </c>
      <c r="C6818" s="1" t="s">
        <v>7511</v>
      </c>
      <c r="D6818" s="1"/>
      <c r="E6818" s="1" t="s">
        <v>9593</v>
      </c>
      <c r="F6818" s="1" t="s">
        <v>34251</v>
      </c>
      <c r="G6818" s="1" t="s">
        <v>9595</v>
      </c>
      <c r="H6818" s="1" t="s">
        <v>15356</v>
      </c>
      <c r="I6818" s="1">
        <v>2018.0</v>
      </c>
      <c r="J6818" s="1" t="s">
        <v>8493</v>
      </c>
      <c r="K6818" s="1" t="s">
        <v>534</v>
      </c>
      <c r="L6818" s="1" t="s">
        <v>8501</v>
      </c>
      <c r="M6818" s="1" t="s">
        <v>34252</v>
      </c>
    </row>
    <row r="6819">
      <c r="A6819" s="1" t="s">
        <v>34253</v>
      </c>
      <c r="B6819" s="1" t="s">
        <v>7</v>
      </c>
      <c r="C6819" s="1" t="s">
        <v>7512</v>
      </c>
      <c r="F6819" s="1" t="s">
        <v>34254</v>
      </c>
      <c r="G6819" s="1" t="s">
        <v>8777</v>
      </c>
      <c r="H6819" s="1" t="s">
        <v>18323</v>
      </c>
      <c r="I6819" s="1">
        <v>2015.0</v>
      </c>
      <c r="J6819" s="1" t="s">
        <v>8493</v>
      </c>
      <c r="K6819" s="1" t="s">
        <v>536</v>
      </c>
      <c r="L6819" s="1" t="s">
        <v>9483</v>
      </c>
      <c r="M6819" s="1" t="s">
        <v>34255</v>
      </c>
    </row>
    <row r="6820">
      <c r="A6820" s="1" t="s">
        <v>34256</v>
      </c>
      <c r="B6820" s="1" t="s">
        <v>6</v>
      </c>
      <c r="C6820" s="1" t="s">
        <v>7513</v>
      </c>
      <c r="D6820" s="1"/>
      <c r="E6820" s="1" t="s">
        <v>34257</v>
      </c>
      <c r="F6820" s="1" t="s">
        <v>34258</v>
      </c>
      <c r="G6820" s="1" t="s">
        <v>34259</v>
      </c>
      <c r="H6820" s="1" t="s">
        <v>17672</v>
      </c>
      <c r="I6820" s="1">
        <v>2016.0</v>
      </c>
      <c r="J6820" s="1" t="s">
        <v>8493</v>
      </c>
      <c r="K6820" s="1" t="s">
        <v>580</v>
      </c>
      <c r="L6820" s="1" t="s">
        <v>8508</v>
      </c>
      <c r="M6820" s="1" t="s">
        <v>34260</v>
      </c>
    </row>
    <row r="6821">
      <c r="A6821" s="1" t="s">
        <v>34261</v>
      </c>
      <c r="B6821" s="1" t="s">
        <v>6</v>
      </c>
      <c r="C6821" s="1" t="s">
        <v>7514</v>
      </c>
      <c r="D6821" s="1"/>
      <c r="E6821" s="1" t="s">
        <v>14644</v>
      </c>
      <c r="F6821" s="1" t="s">
        <v>34262</v>
      </c>
      <c r="G6821" s="1" t="s">
        <v>8513</v>
      </c>
      <c r="H6821" s="1" t="s">
        <v>34263</v>
      </c>
      <c r="I6821" s="1">
        <v>2015.0</v>
      </c>
      <c r="J6821" s="1" t="s">
        <v>8547</v>
      </c>
      <c r="K6821" s="1" t="s">
        <v>696</v>
      </c>
      <c r="L6821" s="1" t="s">
        <v>9054</v>
      </c>
      <c r="M6821" s="1" t="s">
        <v>34264</v>
      </c>
    </row>
    <row r="6822">
      <c r="A6822" s="1" t="s">
        <v>34265</v>
      </c>
      <c r="B6822" s="1" t="s">
        <v>6</v>
      </c>
      <c r="C6822" s="1" t="s">
        <v>7515</v>
      </c>
      <c r="D6822" s="1"/>
      <c r="E6822" s="1" t="s">
        <v>34266</v>
      </c>
      <c r="F6822" s="1" t="s">
        <v>34267</v>
      </c>
      <c r="G6822" s="1" t="s">
        <v>34268</v>
      </c>
      <c r="H6822" s="1" t="s">
        <v>32950</v>
      </c>
      <c r="I6822" s="1">
        <v>2016.0</v>
      </c>
      <c r="J6822" s="1" t="s">
        <v>8493</v>
      </c>
      <c r="K6822" s="1" t="s">
        <v>673</v>
      </c>
      <c r="L6822" s="1" t="s">
        <v>15416</v>
      </c>
      <c r="M6822" s="1" t="s">
        <v>34269</v>
      </c>
    </row>
    <row r="6823">
      <c r="A6823" s="1" t="s">
        <v>34270</v>
      </c>
      <c r="B6823" s="1" t="s">
        <v>6</v>
      </c>
      <c r="C6823" s="1" t="s">
        <v>7516</v>
      </c>
      <c r="D6823" s="1"/>
      <c r="E6823" s="1" t="s">
        <v>34271</v>
      </c>
      <c r="F6823" s="1" t="s">
        <v>34272</v>
      </c>
      <c r="G6823" s="1" t="s">
        <v>8534</v>
      </c>
      <c r="H6823" s="1" t="s">
        <v>14935</v>
      </c>
      <c r="I6823" s="1">
        <v>2011.0</v>
      </c>
      <c r="J6823" s="1" t="s">
        <v>8547</v>
      </c>
      <c r="K6823" s="1" t="s">
        <v>528</v>
      </c>
      <c r="L6823" s="1" t="s">
        <v>8681</v>
      </c>
      <c r="M6823" s="1" t="s">
        <v>34273</v>
      </c>
    </row>
    <row r="6824">
      <c r="A6824" s="1" t="s">
        <v>34274</v>
      </c>
      <c r="B6824" s="1" t="s">
        <v>6</v>
      </c>
      <c r="C6824" s="1" t="s">
        <v>7517</v>
      </c>
      <c r="D6824" s="1"/>
      <c r="E6824" s="1" t="s">
        <v>28191</v>
      </c>
      <c r="F6824" s="1" t="s">
        <v>34275</v>
      </c>
      <c r="G6824" s="1" t="s">
        <v>8513</v>
      </c>
      <c r="H6824" s="1" t="s">
        <v>8521</v>
      </c>
      <c r="I6824" s="1">
        <v>2002.0</v>
      </c>
      <c r="J6824" s="1" t="s">
        <v>8515</v>
      </c>
      <c r="K6824" s="1" t="s">
        <v>685</v>
      </c>
      <c r="L6824" s="1" t="s">
        <v>8858</v>
      </c>
      <c r="M6824" s="1" t="s">
        <v>34276</v>
      </c>
    </row>
    <row r="6825">
      <c r="A6825" s="1" t="s">
        <v>34277</v>
      </c>
      <c r="B6825" s="1" t="s">
        <v>6</v>
      </c>
      <c r="C6825" s="1" t="s">
        <v>7518</v>
      </c>
      <c r="D6825" s="1"/>
      <c r="E6825" s="1" t="s">
        <v>34278</v>
      </c>
      <c r="F6825" s="1" t="s">
        <v>34279</v>
      </c>
      <c r="G6825" s="1" t="s">
        <v>8611</v>
      </c>
      <c r="H6825" s="1" t="s">
        <v>9138</v>
      </c>
      <c r="I6825" s="1">
        <v>2014.0</v>
      </c>
      <c r="J6825" s="1" t="s">
        <v>8507</v>
      </c>
      <c r="K6825" s="1" t="s">
        <v>602</v>
      </c>
      <c r="L6825" s="1" t="s">
        <v>8501</v>
      </c>
      <c r="M6825" s="1" t="s">
        <v>34280</v>
      </c>
    </row>
    <row r="6826">
      <c r="A6826" s="1" t="s">
        <v>34281</v>
      </c>
      <c r="B6826" s="1" t="s">
        <v>7</v>
      </c>
      <c r="C6826" s="1" t="s">
        <v>7519</v>
      </c>
      <c r="D6826" s="1"/>
      <c r="E6826" s="1" t="s">
        <v>34282</v>
      </c>
      <c r="G6826" s="1" t="s">
        <v>8611</v>
      </c>
      <c r="H6826" s="1" t="s">
        <v>11042</v>
      </c>
      <c r="I6826" s="1">
        <v>2020.0</v>
      </c>
      <c r="J6826" s="1" t="s">
        <v>8493</v>
      </c>
      <c r="K6826" s="1" t="s">
        <v>536</v>
      </c>
      <c r="L6826" s="1" t="s">
        <v>14017</v>
      </c>
      <c r="M6826" s="1" t="s">
        <v>34283</v>
      </c>
    </row>
    <row r="6827">
      <c r="A6827" s="1" t="s">
        <v>34284</v>
      </c>
      <c r="B6827" s="1" t="s">
        <v>7</v>
      </c>
      <c r="C6827" s="1" t="s">
        <v>7520</v>
      </c>
      <c r="F6827" s="1" t="s">
        <v>34285</v>
      </c>
      <c r="G6827" s="1" t="s">
        <v>9530</v>
      </c>
      <c r="H6827" s="1" t="s">
        <v>10802</v>
      </c>
      <c r="I6827" s="1">
        <v>2018.0</v>
      </c>
      <c r="J6827" s="1" t="s">
        <v>8547</v>
      </c>
      <c r="K6827" s="1" t="s">
        <v>536</v>
      </c>
      <c r="L6827" s="1" t="s">
        <v>34155</v>
      </c>
      <c r="M6827" s="1" t="s">
        <v>34286</v>
      </c>
    </row>
    <row r="6828">
      <c r="A6828" s="1" t="s">
        <v>34287</v>
      </c>
      <c r="B6828" s="1" t="s">
        <v>6</v>
      </c>
      <c r="C6828" s="1" t="s">
        <v>7521</v>
      </c>
      <c r="D6828" s="1"/>
      <c r="E6828" s="1" t="s">
        <v>34288</v>
      </c>
      <c r="F6828" s="1" t="s">
        <v>34289</v>
      </c>
      <c r="G6828" s="1" t="s">
        <v>14368</v>
      </c>
      <c r="H6828" s="1" t="s">
        <v>29533</v>
      </c>
      <c r="I6828" s="1">
        <v>2018.0</v>
      </c>
      <c r="J6828" s="1" t="s">
        <v>8493</v>
      </c>
      <c r="K6828" s="1" t="s">
        <v>538</v>
      </c>
      <c r="L6828" s="1" t="s">
        <v>8553</v>
      </c>
      <c r="M6828" s="1" t="s">
        <v>34290</v>
      </c>
    </row>
    <row r="6829">
      <c r="A6829" s="1" t="s">
        <v>34291</v>
      </c>
      <c r="B6829" s="1" t="s">
        <v>6</v>
      </c>
      <c r="C6829" s="1" t="s">
        <v>7522</v>
      </c>
      <c r="D6829" s="1"/>
      <c r="E6829" s="1" t="s">
        <v>34292</v>
      </c>
      <c r="F6829" s="1" t="s">
        <v>34293</v>
      </c>
      <c r="G6829" s="1" t="s">
        <v>8513</v>
      </c>
      <c r="H6829" s="1" t="s">
        <v>13779</v>
      </c>
      <c r="I6829" s="1">
        <v>2016.0</v>
      </c>
      <c r="J6829" s="1" t="s">
        <v>8645</v>
      </c>
      <c r="K6829" s="1" t="s">
        <v>561</v>
      </c>
      <c r="L6829" s="1" t="s">
        <v>8948</v>
      </c>
      <c r="M6829" s="1" t="s">
        <v>34294</v>
      </c>
    </row>
    <row r="6830">
      <c r="A6830" s="1" t="s">
        <v>34295</v>
      </c>
      <c r="B6830" s="1" t="s">
        <v>6</v>
      </c>
      <c r="C6830" s="1" t="s">
        <v>7523</v>
      </c>
      <c r="D6830" s="1"/>
      <c r="E6830" s="1" t="s">
        <v>34296</v>
      </c>
      <c r="F6830" s="1" t="s">
        <v>34297</v>
      </c>
      <c r="G6830" s="1" t="s">
        <v>8513</v>
      </c>
      <c r="H6830" s="1" t="s">
        <v>8619</v>
      </c>
      <c r="I6830" s="1">
        <v>1994.0</v>
      </c>
      <c r="J6830" s="1" t="s">
        <v>8515</v>
      </c>
      <c r="K6830" s="1" t="s">
        <v>761</v>
      </c>
      <c r="L6830" s="1" t="s">
        <v>8783</v>
      </c>
      <c r="M6830" s="1" t="s">
        <v>34298</v>
      </c>
    </row>
    <row r="6831">
      <c r="A6831" s="1" t="s">
        <v>34299</v>
      </c>
      <c r="B6831" s="1" t="s">
        <v>7</v>
      </c>
      <c r="C6831" s="1" t="s">
        <v>7524</v>
      </c>
      <c r="F6831" s="1" t="s">
        <v>34300</v>
      </c>
      <c r="G6831" s="1" t="s">
        <v>12088</v>
      </c>
      <c r="H6831" s="1" t="s">
        <v>8619</v>
      </c>
      <c r="I6831" s="1">
        <v>2017.0</v>
      </c>
      <c r="J6831" s="1" t="s">
        <v>8547</v>
      </c>
      <c r="K6831" s="1" t="s">
        <v>536</v>
      </c>
      <c r="L6831" s="1" t="s">
        <v>8595</v>
      </c>
      <c r="M6831" s="1" t="s">
        <v>34301</v>
      </c>
    </row>
    <row r="6832">
      <c r="A6832" s="1" t="s">
        <v>34302</v>
      </c>
      <c r="B6832" s="1" t="s">
        <v>6</v>
      </c>
      <c r="C6832" s="1" t="s">
        <v>7525</v>
      </c>
      <c r="G6832" s="1" t="s">
        <v>8513</v>
      </c>
      <c r="H6832" s="1" t="s">
        <v>11276</v>
      </c>
      <c r="I6832" s="1">
        <v>2019.0</v>
      </c>
      <c r="J6832" s="1" t="s">
        <v>8547</v>
      </c>
      <c r="K6832" s="1" t="s">
        <v>1799</v>
      </c>
      <c r="L6832" s="1" t="s">
        <v>8663</v>
      </c>
      <c r="M6832" s="1" t="s">
        <v>34303</v>
      </c>
    </row>
    <row r="6833">
      <c r="A6833" s="1" t="s">
        <v>34304</v>
      </c>
      <c r="B6833" s="1" t="s">
        <v>7</v>
      </c>
      <c r="C6833" s="1" t="s">
        <v>7526</v>
      </c>
      <c r="F6833" s="1" t="s">
        <v>34305</v>
      </c>
      <c r="G6833" s="1" t="s">
        <v>10354</v>
      </c>
      <c r="H6833" s="1" t="s">
        <v>33356</v>
      </c>
      <c r="I6833" s="1">
        <v>2019.0</v>
      </c>
      <c r="J6833" s="1" t="s">
        <v>8547</v>
      </c>
      <c r="K6833" s="1" t="s">
        <v>536</v>
      </c>
      <c r="L6833" s="1" t="s">
        <v>9098</v>
      </c>
      <c r="M6833" s="1" t="s">
        <v>34306</v>
      </c>
    </row>
    <row r="6834">
      <c r="A6834" s="1" t="s">
        <v>34307</v>
      </c>
      <c r="B6834" s="1" t="s">
        <v>6</v>
      </c>
      <c r="C6834" s="1" t="s">
        <v>7527</v>
      </c>
      <c r="D6834" s="1"/>
      <c r="E6834" s="1" t="s">
        <v>11246</v>
      </c>
      <c r="F6834" s="1" t="s">
        <v>34308</v>
      </c>
      <c r="G6834" s="1" t="s">
        <v>8611</v>
      </c>
      <c r="H6834" s="1" t="s">
        <v>14146</v>
      </c>
      <c r="I6834" s="1">
        <v>2016.0</v>
      </c>
      <c r="J6834" s="1" t="s">
        <v>8493</v>
      </c>
      <c r="K6834" s="1" t="s">
        <v>620</v>
      </c>
      <c r="L6834" s="1" t="s">
        <v>10361</v>
      </c>
      <c r="M6834" s="1" t="s">
        <v>34309</v>
      </c>
    </row>
    <row r="6835">
      <c r="A6835" s="1" t="s">
        <v>34310</v>
      </c>
      <c r="B6835" s="1" t="s">
        <v>6</v>
      </c>
      <c r="C6835" s="1" t="s">
        <v>7528</v>
      </c>
      <c r="D6835" s="1"/>
      <c r="E6835" s="1" t="s">
        <v>34311</v>
      </c>
      <c r="F6835" s="1" t="s">
        <v>34312</v>
      </c>
      <c r="G6835" s="1" t="s">
        <v>8513</v>
      </c>
      <c r="H6835" s="1" t="s">
        <v>10212</v>
      </c>
      <c r="I6835" s="1">
        <v>2011.0</v>
      </c>
      <c r="J6835" s="1" t="s">
        <v>8515</v>
      </c>
      <c r="K6835" s="1" t="s">
        <v>552</v>
      </c>
      <c r="L6835" s="1" t="s">
        <v>9494</v>
      </c>
      <c r="M6835" s="1" t="s">
        <v>34313</v>
      </c>
    </row>
    <row r="6836">
      <c r="A6836" s="1" t="s">
        <v>34314</v>
      </c>
      <c r="B6836" s="1" t="s">
        <v>6</v>
      </c>
      <c r="C6836" s="1" t="s">
        <v>7529</v>
      </c>
      <c r="D6836" s="1"/>
      <c r="E6836" s="1" t="s">
        <v>34315</v>
      </c>
      <c r="F6836" s="1" t="s">
        <v>34316</v>
      </c>
      <c r="G6836" s="1" t="s">
        <v>9297</v>
      </c>
      <c r="H6836" s="1" t="s">
        <v>12374</v>
      </c>
      <c r="I6836" s="1">
        <v>2020.0</v>
      </c>
      <c r="J6836" s="1" t="s">
        <v>8493</v>
      </c>
      <c r="K6836" s="1" t="s">
        <v>587</v>
      </c>
      <c r="L6836" s="1" t="s">
        <v>8508</v>
      </c>
      <c r="M6836" s="1" t="s">
        <v>34317</v>
      </c>
    </row>
    <row r="6837">
      <c r="A6837" s="1" t="s">
        <v>34318</v>
      </c>
      <c r="B6837" s="1" t="s">
        <v>6</v>
      </c>
      <c r="C6837" s="1" t="s">
        <v>7530</v>
      </c>
      <c r="D6837" s="1"/>
      <c r="E6837" s="1" t="s">
        <v>33226</v>
      </c>
      <c r="F6837" s="1" t="s">
        <v>34319</v>
      </c>
      <c r="G6837" s="1" t="s">
        <v>9232</v>
      </c>
      <c r="H6837" s="1" t="s">
        <v>16711</v>
      </c>
      <c r="I6837" s="1">
        <v>2014.0</v>
      </c>
      <c r="J6837" s="1" t="s">
        <v>8507</v>
      </c>
      <c r="K6837" s="1" t="s">
        <v>546</v>
      </c>
      <c r="L6837" s="1" t="s">
        <v>9084</v>
      </c>
      <c r="M6837" s="1" t="s">
        <v>34320</v>
      </c>
    </row>
    <row r="6838">
      <c r="A6838" s="1" t="s">
        <v>34321</v>
      </c>
      <c r="B6838" s="1" t="s">
        <v>6</v>
      </c>
      <c r="C6838" s="1" t="s">
        <v>7531</v>
      </c>
      <c r="D6838" s="1"/>
      <c r="E6838" s="1" t="s">
        <v>34322</v>
      </c>
      <c r="F6838" s="1" t="s">
        <v>34323</v>
      </c>
      <c r="G6838" s="1" t="s">
        <v>8545</v>
      </c>
      <c r="H6838" s="1" t="s">
        <v>12523</v>
      </c>
      <c r="I6838" s="1">
        <v>2014.0</v>
      </c>
      <c r="J6838" s="1" t="s">
        <v>8493</v>
      </c>
      <c r="K6838" s="1" t="s">
        <v>546</v>
      </c>
      <c r="L6838" s="1" t="s">
        <v>8590</v>
      </c>
      <c r="M6838" s="1" t="s">
        <v>34324</v>
      </c>
    </row>
    <row r="6839">
      <c r="A6839" s="1" t="s">
        <v>34325</v>
      </c>
      <c r="B6839" s="1" t="s">
        <v>6</v>
      </c>
      <c r="C6839" s="1" t="s">
        <v>7532</v>
      </c>
      <c r="D6839" s="1"/>
      <c r="E6839" s="1" t="s">
        <v>9117</v>
      </c>
      <c r="F6839" s="1" t="s">
        <v>34326</v>
      </c>
      <c r="G6839" s="1" t="s">
        <v>8588</v>
      </c>
      <c r="H6839" s="1" t="s">
        <v>15430</v>
      </c>
      <c r="I6839" s="1">
        <v>2017.0</v>
      </c>
      <c r="J6839" s="1" t="s">
        <v>8613</v>
      </c>
      <c r="K6839" s="1" t="s">
        <v>580</v>
      </c>
      <c r="L6839" s="1" t="s">
        <v>8772</v>
      </c>
      <c r="M6839" s="1" t="s">
        <v>34327</v>
      </c>
    </row>
    <row r="6840">
      <c r="A6840" s="1" t="s">
        <v>34328</v>
      </c>
      <c r="B6840" s="1" t="s">
        <v>7</v>
      </c>
      <c r="C6840" s="1" t="s">
        <v>7533</v>
      </c>
      <c r="G6840" s="1" t="s">
        <v>8611</v>
      </c>
      <c r="H6840" s="1" t="s">
        <v>33679</v>
      </c>
      <c r="I6840" s="1">
        <v>2017.0</v>
      </c>
      <c r="J6840" s="1" t="s">
        <v>8493</v>
      </c>
      <c r="K6840" s="1" t="s">
        <v>536</v>
      </c>
      <c r="L6840" s="1" t="s">
        <v>10112</v>
      </c>
      <c r="M6840" s="1" t="s">
        <v>34329</v>
      </c>
    </row>
    <row r="6841">
      <c r="A6841" s="1" t="s">
        <v>34330</v>
      </c>
      <c r="B6841" s="1" t="s">
        <v>6</v>
      </c>
      <c r="C6841" s="1" t="s">
        <v>7534</v>
      </c>
      <c r="D6841" s="1"/>
      <c r="E6841" s="1" t="s">
        <v>34331</v>
      </c>
      <c r="F6841" s="1" t="s">
        <v>34332</v>
      </c>
      <c r="G6841" s="1" t="s">
        <v>8513</v>
      </c>
      <c r="H6841" s="1" t="s">
        <v>9060</v>
      </c>
      <c r="I6841" s="1">
        <v>1998.0</v>
      </c>
      <c r="J6841" s="1" t="s">
        <v>9316</v>
      </c>
      <c r="K6841" s="1" t="s">
        <v>595</v>
      </c>
      <c r="L6841" s="1" t="s">
        <v>9104</v>
      </c>
      <c r="M6841" s="1" t="s">
        <v>34333</v>
      </c>
    </row>
    <row r="6842">
      <c r="A6842" s="1" t="s">
        <v>34334</v>
      </c>
      <c r="B6842" s="1" t="s">
        <v>6</v>
      </c>
      <c r="C6842" s="1" t="s">
        <v>7535</v>
      </c>
      <c r="D6842" s="1"/>
      <c r="E6842" s="1" t="s">
        <v>34335</v>
      </c>
      <c r="F6842" s="1" t="s">
        <v>34336</v>
      </c>
      <c r="G6842" s="1" t="s">
        <v>9304</v>
      </c>
      <c r="H6842" s="1" t="s">
        <v>11356</v>
      </c>
      <c r="I6842" s="1">
        <v>2011.0</v>
      </c>
      <c r="J6842" s="1" t="s">
        <v>8507</v>
      </c>
      <c r="K6842" s="1" t="s">
        <v>696</v>
      </c>
      <c r="L6842" s="1" t="s">
        <v>9002</v>
      </c>
      <c r="M6842" s="1" t="s">
        <v>34337</v>
      </c>
    </row>
    <row r="6843">
      <c r="A6843" s="1" t="s">
        <v>34338</v>
      </c>
      <c r="B6843" s="1" t="s">
        <v>6</v>
      </c>
      <c r="C6843" s="1" t="s">
        <v>7536</v>
      </c>
      <c r="D6843" s="1"/>
      <c r="E6843" s="1" t="s">
        <v>34339</v>
      </c>
      <c r="F6843" s="1" t="s">
        <v>34340</v>
      </c>
      <c r="G6843" s="1" t="s">
        <v>8513</v>
      </c>
      <c r="H6843" s="1" t="s">
        <v>10212</v>
      </c>
      <c r="I6843" s="1">
        <v>2010.0</v>
      </c>
      <c r="J6843" s="1" t="s">
        <v>8507</v>
      </c>
      <c r="K6843" s="1" t="s">
        <v>602</v>
      </c>
      <c r="L6843" s="1" t="s">
        <v>11021</v>
      </c>
      <c r="M6843" s="1" t="s">
        <v>34341</v>
      </c>
    </row>
    <row r="6844">
      <c r="A6844" s="1" t="s">
        <v>34342</v>
      </c>
      <c r="B6844" s="1" t="s">
        <v>6</v>
      </c>
      <c r="C6844" s="1" t="s">
        <v>7537</v>
      </c>
      <c r="D6844" s="1"/>
      <c r="E6844" s="1" t="s">
        <v>34343</v>
      </c>
      <c r="F6844" s="1" t="s">
        <v>34344</v>
      </c>
      <c r="G6844" s="1" t="s">
        <v>8513</v>
      </c>
      <c r="H6844" s="1" t="s">
        <v>8690</v>
      </c>
      <c r="I6844" s="1">
        <v>2015.0</v>
      </c>
      <c r="J6844" s="1" t="s">
        <v>8507</v>
      </c>
      <c r="K6844" s="1" t="s">
        <v>580</v>
      </c>
      <c r="L6844" s="1" t="s">
        <v>8948</v>
      </c>
      <c r="M6844" s="1" t="s">
        <v>34345</v>
      </c>
    </row>
    <row r="6845">
      <c r="A6845" s="1" t="s">
        <v>34346</v>
      </c>
      <c r="B6845" s="1" t="s">
        <v>6</v>
      </c>
      <c r="C6845" s="1" t="s">
        <v>7538</v>
      </c>
      <c r="D6845" s="1"/>
      <c r="E6845" s="1" t="s">
        <v>20099</v>
      </c>
      <c r="F6845" s="1" t="s">
        <v>34347</v>
      </c>
      <c r="G6845" s="1" t="s">
        <v>8611</v>
      </c>
      <c r="H6845" s="1" t="s">
        <v>14022</v>
      </c>
      <c r="I6845" s="1">
        <v>2017.0</v>
      </c>
      <c r="J6845" s="1" t="s">
        <v>8613</v>
      </c>
      <c r="K6845" s="1" t="s">
        <v>1681</v>
      </c>
      <c r="L6845" s="1" t="s">
        <v>8646</v>
      </c>
      <c r="M6845" s="1" t="s">
        <v>34348</v>
      </c>
    </row>
    <row r="6846">
      <c r="A6846" s="1" t="s">
        <v>34349</v>
      </c>
      <c r="B6846" s="1" t="s">
        <v>6</v>
      </c>
      <c r="C6846" s="1" t="s">
        <v>7539</v>
      </c>
      <c r="D6846" s="1"/>
      <c r="E6846" s="1" t="s">
        <v>34350</v>
      </c>
      <c r="F6846" s="1" t="s">
        <v>34351</v>
      </c>
      <c r="G6846" s="1" t="s">
        <v>17548</v>
      </c>
      <c r="H6846" s="1" t="s">
        <v>9917</v>
      </c>
      <c r="I6846" s="1">
        <v>2019.0</v>
      </c>
      <c r="J6846" s="1" t="s">
        <v>8493</v>
      </c>
      <c r="K6846" s="1" t="s">
        <v>761</v>
      </c>
      <c r="L6846" s="1" t="s">
        <v>8501</v>
      </c>
      <c r="M6846" s="1" t="s">
        <v>34352</v>
      </c>
    </row>
    <row r="6847">
      <c r="A6847" s="1" t="s">
        <v>34353</v>
      </c>
      <c r="B6847" s="1" t="s">
        <v>6</v>
      </c>
      <c r="C6847" s="1" t="s">
        <v>7540</v>
      </c>
      <c r="D6847" s="1"/>
      <c r="E6847" s="1" t="s">
        <v>34354</v>
      </c>
      <c r="F6847" s="1" t="s">
        <v>34355</v>
      </c>
      <c r="G6847" s="1" t="s">
        <v>8513</v>
      </c>
      <c r="H6847" s="1" t="s">
        <v>9703</v>
      </c>
      <c r="I6847" s="1">
        <v>1989.0</v>
      </c>
      <c r="J6847" s="1" t="s">
        <v>8613</v>
      </c>
      <c r="K6847" s="1" t="s">
        <v>645</v>
      </c>
      <c r="L6847" s="1" t="s">
        <v>8522</v>
      </c>
      <c r="M6847" s="1" t="s">
        <v>34356</v>
      </c>
    </row>
    <row r="6848">
      <c r="A6848" s="1" t="s">
        <v>34357</v>
      </c>
      <c r="B6848" s="1" t="s">
        <v>6</v>
      </c>
      <c r="C6848" s="1" t="s">
        <v>7541</v>
      </c>
      <c r="D6848" s="1"/>
      <c r="E6848" s="1" t="s">
        <v>14469</v>
      </c>
      <c r="F6848" s="1" t="s">
        <v>34358</v>
      </c>
      <c r="G6848" s="1" t="s">
        <v>8513</v>
      </c>
      <c r="H6848" s="1" t="s">
        <v>10474</v>
      </c>
      <c r="I6848" s="1">
        <v>2017.0</v>
      </c>
      <c r="J6848" s="1" t="s">
        <v>8547</v>
      </c>
      <c r="K6848" s="1" t="s">
        <v>673</v>
      </c>
      <c r="L6848" s="1" t="s">
        <v>8783</v>
      </c>
      <c r="M6848" s="1" t="s">
        <v>34359</v>
      </c>
    </row>
    <row r="6849">
      <c r="A6849" s="1" t="s">
        <v>34360</v>
      </c>
      <c r="B6849" s="1" t="s">
        <v>6</v>
      </c>
      <c r="C6849" s="1" t="s">
        <v>7542</v>
      </c>
      <c r="D6849" s="1"/>
      <c r="E6849" s="1" t="s">
        <v>34361</v>
      </c>
      <c r="F6849" s="1" t="s">
        <v>34362</v>
      </c>
      <c r="G6849" s="1" t="s">
        <v>34363</v>
      </c>
      <c r="H6849" s="1" t="s">
        <v>15368</v>
      </c>
      <c r="I6849" s="1">
        <v>2014.0</v>
      </c>
      <c r="J6849" s="1" t="s">
        <v>8507</v>
      </c>
      <c r="K6849" s="1" t="s">
        <v>673</v>
      </c>
      <c r="L6849" s="1" t="s">
        <v>8620</v>
      </c>
      <c r="M6849" s="1" t="s">
        <v>34364</v>
      </c>
    </row>
    <row r="6850">
      <c r="A6850" s="1" t="s">
        <v>34365</v>
      </c>
      <c r="B6850" s="1" t="s">
        <v>6</v>
      </c>
      <c r="C6850" s="1" t="s">
        <v>7543</v>
      </c>
      <c r="D6850" s="1"/>
      <c r="E6850" s="1" t="s">
        <v>29579</v>
      </c>
      <c r="F6850" s="1" t="s">
        <v>34366</v>
      </c>
      <c r="G6850" s="1" t="s">
        <v>9223</v>
      </c>
      <c r="H6850" s="1" t="s">
        <v>10683</v>
      </c>
      <c r="I6850" s="1">
        <v>2012.0</v>
      </c>
      <c r="J6850" s="1" t="s">
        <v>8515</v>
      </c>
      <c r="K6850" s="1" t="s">
        <v>576</v>
      </c>
      <c r="L6850" s="1" t="s">
        <v>8607</v>
      </c>
      <c r="M6850" s="1" t="s">
        <v>34367</v>
      </c>
    </row>
    <row r="6851">
      <c r="A6851" s="1" t="s">
        <v>34368</v>
      </c>
      <c r="B6851" s="1" t="s">
        <v>7</v>
      </c>
      <c r="C6851" s="1" t="s">
        <v>7544</v>
      </c>
      <c r="F6851" s="1" t="s">
        <v>34369</v>
      </c>
      <c r="G6851" s="1" t="s">
        <v>8655</v>
      </c>
      <c r="H6851" s="1" t="s">
        <v>9604</v>
      </c>
      <c r="I6851" s="1">
        <v>2020.0</v>
      </c>
      <c r="J6851" s="1" t="s">
        <v>8493</v>
      </c>
      <c r="K6851" s="1" t="s">
        <v>536</v>
      </c>
      <c r="L6851" s="1" t="s">
        <v>8529</v>
      </c>
      <c r="M6851" s="1" t="s">
        <v>34370</v>
      </c>
    </row>
    <row r="6852">
      <c r="A6852" s="1" t="s">
        <v>34371</v>
      </c>
      <c r="B6852" s="1" t="s">
        <v>6</v>
      </c>
      <c r="C6852" s="1" t="s">
        <v>7545</v>
      </c>
      <c r="D6852" s="1"/>
      <c r="E6852" s="1" t="s">
        <v>34372</v>
      </c>
      <c r="F6852" s="1" t="s">
        <v>34373</v>
      </c>
      <c r="G6852" s="1" t="s">
        <v>8534</v>
      </c>
      <c r="H6852" s="1" t="s">
        <v>8679</v>
      </c>
      <c r="I6852" s="1">
        <v>1973.0</v>
      </c>
      <c r="J6852" s="1" t="s">
        <v>8547</v>
      </c>
      <c r="K6852" s="1" t="s">
        <v>7546</v>
      </c>
      <c r="L6852" s="1" t="s">
        <v>8709</v>
      </c>
      <c r="M6852" s="1" t="s">
        <v>34374</v>
      </c>
    </row>
    <row r="6853">
      <c r="A6853" s="1" t="s">
        <v>34375</v>
      </c>
      <c r="B6853" s="1" t="s">
        <v>6</v>
      </c>
      <c r="C6853" s="1" t="s">
        <v>7547</v>
      </c>
      <c r="D6853" s="1"/>
      <c r="E6853" s="1" t="s">
        <v>33084</v>
      </c>
      <c r="F6853" s="1" t="s">
        <v>34376</v>
      </c>
      <c r="G6853" s="1" t="s">
        <v>34377</v>
      </c>
      <c r="H6853" s="1" t="s">
        <v>19809</v>
      </c>
      <c r="I6853" s="1">
        <v>2001.0</v>
      </c>
      <c r="J6853" s="1" t="s">
        <v>8507</v>
      </c>
      <c r="K6853" s="1" t="s">
        <v>559</v>
      </c>
      <c r="L6853" s="1" t="s">
        <v>8559</v>
      </c>
      <c r="M6853" s="1" t="s">
        <v>34378</v>
      </c>
    </row>
    <row r="6854">
      <c r="A6854" s="1" t="s">
        <v>34379</v>
      </c>
      <c r="B6854" s="1" t="s">
        <v>6</v>
      </c>
      <c r="C6854" s="1" t="s">
        <v>7548</v>
      </c>
      <c r="D6854" s="1"/>
      <c r="E6854" s="1" t="s">
        <v>24649</v>
      </c>
      <c r="F6854" s="1" t="s">
        <v>34380</v>
      </c>
      <c r="G6854" s="1" t="s">
        <v>8513</v>
      </c>
      <c r="H6854" s="1" t="s">
        <v>19923</v>
      </c>
      <c r="I6854" s="1">
        <v>2015.0</v>
      </c>
      <c r="J6854" s="1" t="s">
        <v>8515</v>
      </c>
      <c r="K6854" s="1" t="s">
        <v>761</v>
      </c>
      <c r="L6854" s="1" t="s">
        <v>8522</v>
      </c>
      <c r="M6854" s="1" t="s">
        <v>34381</v>
      </c>
    </row>
    <row r="6855">
      <c r="A6855" s="1" t="s">
        <v>34382</v>
      </c>
      <c r="B6855" s="1" t="s">
        <v>7</v>
      </c>
      <c r="C6855" s="1" t="s">
        <v>7549</v>
      </c>
      <c r="F6855" s="1" t="s">
        <v>34383</v>
      </c>
      <c r="G6855" s="1" t="s">
        <v>8499</v>
      </c>
      <c r="H6855" s="1" t="s">
        <v>10051</v>
      </c>
      <c r="I6855" s="1">
        <v>2020.0</v>
      </c>
      <c r="J6855" s="1" t="s">
        <v>8493</v>
      </c>
      <c r="K6855" s="1" t="s">
        <v>536</v>
      </c>
      <c r="L6855" s="1" t="s">
        <v>11156</v>
      </c>
      <c r="M6855" s="1" t="s">
        <v>34384</v>
      </c>
    </row>
    <row r="6856">
      <c r="A6856" s="1" t="s">
        <v>34385</v>
      </c>
      <c r="B6856" s="1" t="s">
        <v>6</v>
      </c>
      <c r="C6856" s="1" t="s">
        <v>7550</v>
      </c>
      <c r="D6856" s="1"/>
      <c r="E6856" s="1" t="s">
        <v>34386</v>
      </c>
      <c r="G6856" s="1" t="s">
        <v>8513</v>
      </c>
      <c r="H6856" s="1" t="s">
        <v>9287</v>
      </c>
      <c r="I6856" s="1">
        <v>2016.0</v>
      </c>
      <c r="J6856" s="1" t="s">
        <v>8680</v>
      </c>
      <c r="K6856" s="1" t="s">
        <v>2953</v>
      </c>
      <c r="L6856" s="1" t="s">
        <v>8646</v>
      </c>
      <c r="M6856" s="1" t="s">
        <v>34387</v>
      </c>
    </row>
    <row r="6857">
      <c r="A6857" s="1" t="s">
        <v>34388</v>
      </c>
      <c r="B6857" s="1" t="s">
        <v>6</v>
      </c>
      <c r="C6857" s="1" t="s">
        <v>7551</v>
      </c>
      <c r="D6857" s="1"/>
      <c r="E6857" s="1" t="s">
        <v>34389</v>
      </c>
      <c r="F6857" s="1" t="s">
        <v>34390</v>
      </c>
      <c r="H6857" s="1" t="s">
        <v>8625</v>
      </c>
      <c r="I6857" s="1">
        <v>2018.0</v>
      </c>
      <c r="J6857" s="1" t="s">
        <v>8547</v>
      </c>
      <c r="K6857" s="1" t="s">
        <v>803</v>
      </c>
      <c r="L6857" s="1" t="s">
        <v>8508</v>
      </c>
      <c r="M6857" s="1" t="s">
        <v>34391</v>
      </c>
    </row>
    <row r="6858">
      <c r="A6858" s="1" t="s">
        <v>34392</v>
      </c>
      <c r="B6858" s="1" t="s">
        <v>6</v>
      </c>
      <c r="C6858" s="1" t="s">
        <v>7552</v>
      </c>
      <c r="D6858" s="1"/>
      <c r="E6858" s="1" t="s">
        <v>34393</v>
      </c>
      <c r="F6858" s="1" t="s">
        <v>34394</v>
      </c>
      <c r="G6858" s="1" t="s">
        <v>12575</v>
      </c>
      <c r="H6858" s="1" t="s">
        <v>12921</v>
      </c>
      <c r="I6858" s="1">
        <v>2019.0</v>
      </c>
      <c r="J6858" s="1" t="s">
        <v>9260</v>
      </c>
      <c r="K6858" s="1" t="s">
        <v>694</v>
      </c>
      <c r="L6858" s="1" t="s">
        <v>9104</v>
      </c>
      <c r="M6858" s="1" t="s">
        <v>34395</v>
      </c>
    </row>
    <row r="6859">
      <c r="A6859" s="1" t="s">
        <v>34396</v>
      </c>
      <c r="B6859" s="1" t="s">
        <v>6</v>
      </c>
      <c r="C6859" s="1" t="s">
        <v>7553</v>
      </c>
      <c r="D6859" s="1"/>
      <c r="E6859" s="1" t="s">
        <v>14319</v>
      </c>
      <c r="F6859" s="1" t="s">
        <v>34397</v>
      </c>
      <c r="G6859" s="1" t="s">
        <v>8588</v>
      </c>
      <c r="H6859" s="1" t="s">
        <v>9958</v>
      </c>
      <c r="I6859" s="1">
        <v>2019.0</v>
      </c>
      <c r="J6859" s="1" t="s">
        <v>8493</v>
      </c>
      <c r="K6859" s="1" t="s">
        <v>587</v>
      </c>
      <c r="L6859" s="1" t="s">
        <v>8501</v>
      </c>
      <c r="M6859" s="1" t="s">
        <v>34398</v>
      </c>
    </row>
    <row r="6860">
      <c r="A6860" s="1" t="s">
        <v>34399</v>
      </c>
      <c r="B6860" s="1" t="s">
        <v>7</v>
      </c>
      <c r="C6860" s="1" t="s">
        <v>7554</v>
      </c>
      <c r="F6860" s="1" t="s">
        <v>34400</v>
      </c>
      <c r="G6860" s="1" t="s">
        <v>8638</v>
      </c>
      <c r="H6860" s="1" t="s">
        <v>17080</v>
      </c>
      <c r="I6860" s="1">
        <v>2019.0</v>
      </c>
      <c r="J6860" s="1" t="s">
        <v>8547</v>
      </c>
      <c r="K6860" s="1" t="s">
        <v>526</v>
      </c>
      <c r="L6860" s="1" t="s">
        <v>8640</v>
      </c>
      <c r="M6860" s="1" t="s">
        <v>34401</v>
      </c>
    </row>
    <row r="6861">
      <c r="A6861" s="1" t="s">
        <v>34402</v>
      </c>
      <c r="B6861" s="1" t="s">
        <v>6</v>
      </c>
      <c r="C6861" s="1" t="s">
        <v>7555</v>
      </c>
      <c r="D6861" s="1"/>
      <c r="E6861" s="1" t="s">
        <v>12884</v>
      </c>
      <c r="F6861" s="1" t="s">
        <v>34403</v>
      </c>
      <c r="G6861" s="1" t="s">
        <v>8638</v>
      </c>
      <c r="H6861" s="1" t="s">
        <v>12656</v>
      </c>
      <c r="I6861" s="1">
        <v>2018.0</v>
      </c>
      <c r="J6861" s="1" t="s">
        <v>8547</v>
      </c>
      <c r="K6861" s="1" t="s">
        <v>569</v>
      </c>
      <c r="L6861" s="1" t="s">
        <v>10641</v>
      </c>
      <c r="M6861" s="1" t="s">
        <v>34404</v>
      </c>
    </row>
    <row r="6862">
      <c r="A6862" s="1" t="s">
        <v>34405</v>
      </c>
      <c r="B6862" s="1" t="s">
        <v>6</v>
      </c>
      <c r="C6862" s="1" t="s">
        <v>7556</v>
      </c>
      <c r="D6862" s="1"/>
      <c r="E6862" s="1" t="s">
        <v>25968</v>
      </c>
      <c r="G6862" s="1" t="s">
        <v>8513</v>
      </c>
      <c r="H6862" s="1" t="s">
        <v>11219</v>
      </c>
      <c r="I6862" s="1">
        <v>2014.0</v>
      </c>
      <c r="J6862" s="1" t="s">
        <v>8507</v>
      </c>
      <c r="K6862" s="1" t="s">
        <v>584</v>
      </c>
      <c r="L6862" s="1" t="s">
        <v>8646</v>
      </c>
      <c r="M6862" s="1" t="s">
        <v>34406</v>
      </c>
    </row>
    <row r="6863">
      <c r="A6863" s="1" t="s">
        <v>34407</v>
      </c>
      <c r="B6863" s="1" t="s">
        <v>7</v>
      </c>
      <c r="C6863" s="1" t="s">
        <v>7557</v>
      </c>
      <c r="G6863" s="1" t="s">
        <v>8513</v>
      </c>
      <c r="H6863" s="1" t="s">
        <v>10037</v>
      </c>
      <c r="I6863" s="1">
        <v>2015.0</v>
      </c>
      <c r="J6863" s="1" t="s">
        <v>8613</v>
      </c>
      <c r="K6863" s="1" t="s">
        <v>536</v>
      </c>
      <c r="L6863" s="1" t="s">
        <v>9208</v>
      </c>
      <c r="M6863" s="1" t="s">
        <v>34408</v>
      </c>
    </row>
    <row r="6864">
      <c r="A6864" s="1" t="s">
        <v>34409</v>
      </c>
      <c r="B6864" s="1" t="s">
        <v>7</v>
      </c>
      <c r="C6864" s="1" t="s">
        <v>7558</v>
      </c>
      <c r="F6864" s="1" t="s">
        <v>34410</v>
      </c>
      <c r="G6864" s="1" t="s">
        <v>27634</v>
      </c>
      <c r="H6864" s="1" t="s">
        <v>14987</v>
      </c>
      <c r="I6864" s="1">
        <v>2018.0</v>
      </c>
      <c r="J6864" s="1" t="s">
        <v>8493</v>
      </c>
      <c r="K6864" s="1" t="s">
        <v>571</v>
      </c>
      <c r="L6864" s="1" t="s">
        <v>12801</v>
      </c>
      <c r="M6864" s="1" t="s">
        <v>34411</v>
      </c>
    </row>
    <row r="6865">
      <c r="A6865" s="1" t="s">
        <v>34412</v>
      </c>
      <c r="B6865" s="1" t="s">
        <v>6</v>
      </c>
      <c r="C6865" s="1" t="s">
        <v>7559</v>
      </c>
      <c r="D6865" s="1"/>
      <c r="E6865" s="1" t="s">
        <v>27069</v>
      </c>
      <c r="F6865" s="1" t="s">
        <v>34413</v>
      </c>
      <c r="G6865" s="1" t="s">
        <v>8545</v>
      </c>
      <c r="H6865" s="1" t="s">
        <v>8965</v>
      </c>
      <c r="I6865" s="1">
        <v>2014.0</v>
      </c>
      <c r="J6865" s="1" t="s">
        <v>8493</v>
      </c>
      <c r="K6865" s="1" t="s">
        <v>534</v>
      </c>
      <c r="L6865" s="1" t="s">
        <v>9215</v>
      </c>
      <c r="M6865" s="1" t="s">
        <v>34414</v>
      </c>
    </row>
    <row r="6866">
      <c r="A6866" s="1" t="s">
        <v>34415</v>
      </c>
      <c r="B6866" s="1" t="s">
        <v>6</v>
      </c>
      <c r="C6866" s="1" t="s">
        <v>7560</v>
      </c>
      <c r="D6866" s="1"/>
      <c r="E6866" s="1" t="s">
        <v>34416</v>
      </c>
      <c r="F6866" s="1" t="s">
        <v>34417</v>
      </c>
      <c r="G6866" s="1" t="s">
        <v>8513</v>
      </c>
      <c r="H6866" s="1" t="s">
        <v>34418</v>
      </c>
      <c r="I6866" s="1">
        <v>2013.0</v>
      </c>
      <c r="J6866" s="1" t="s">
        <v>9260</v>
      </c>
      <c r="K6866" s="1" t="s">
        <v>569</v>
      </c>
      <c r="L6866" s="1" t="s">
        <v>12410</v>
      </c>
      <c r="M6866" s="1" t="s">
        <v>34419</v>
      </c>
    </row>
    <row r="6867">
      <c r="A6867" s="1" t="s">
        <v>34420</v>
      </c>
      <c r="B6867" s="1" t="s">
        <v>6</v>
      </c>
      <c r="C6867" s="1" t="s">
        <v>7561</v>
      </c>
      <c r="D6867" s="1"/>
      <c r="E6867" s="1" t="s">
        <v>34421</v>
      </c>
      <c r="F6867" s="1" t="s">
        <v>34422</v>
      </c>
      <c r="G6867" s="1" t="s">
        <v>8513</v>
      </c>
      <c r="H6867" s="1" t="s">
        <v>8535</v>
      </c>
      <c r="I6867" s="1">
        <v>2017.0</v>
      </c>
      <c r="J6867" s="1" t="s">
        <v>8493</v>
      </c>
      <c r="K6867" s="1" t="s">
        <v>587</v>
      </c>
      <c r="L6867" s="1" t="s">
        <v>8522</v>
      </c>
      <c r="M6867" s="1" t="s">
        <v>34423</v>
      </c>
    </row>
    <row r="6868">
      <c r="A6868" s="1" t="s">
        <v>34424</v>
      </c>
      <c r="B6868" s="1" t="s">
        <v>6</v>
      </c>
      <c r="C6868" s="1" t="s">
        <v>7562</v>
      </c>
      <c r="F6868" s="1" t="s">
        <v>34425</v>
      </c>
      <c r="G6868" s="1" t="s">
        <v>9367</v>
      </c>
      <c r="H6868" s="1" t="s">
        <v>31608</v>
      </c>
      <c r="I6868" s="1">
        <v>2019.0</v>
      </c>
      <c r="J6868" s="1" t="s">
        <v>8493</v>
      </c>
      <c r="K6868" s="1" t="s">
        <v>750</v>
      </c>
      <c r="L6868" s="1" t="s">
        <v>8928</v>
      </c>
      <c r="M6868" s="1" t="s">
        <v>34426</v>
      </c>
    </row>
    <row r="6869">
      <c r="A6869" s="1" t="s">
        <v>34427</v>
      </c>
      <c r="B6869" s="1" t="s">
        <v>6</v>
      </c>
      <c r="C6869" s="1" t="s">
        <v>7563</v>
      </c>
      <c r="D6869" s="1"/>
      <c r="E6869" s="1" t="s">
        <v>34428</v>
      </c>
      <c r="F6869" s="1" t="s">
        <v>34429</v>
      </c>
      <c r="G6869" s="1" t="s">
        <v>34430</v>
      </c>
      <c r="H6869" s="1" t="s">
        <v>8862</v>
      </c>
      <c r="I6869" s="1">
        <v>2016.0</v>
      </c>
      <c r="J6869" s="1" t="s">
        <v>8493</v>
      </c>
      <c r="K6869" s="1" t="s">
        <v>805</v>
      </c>
      <c r="L6869" s="1" t="s">
        <v>8626</v>
      </c>
      <c r="M6869" s="1" t="s">
        <v>34431</v>
      </c>
    </row>
    <row r="6870">
      <c r="A6870" s="1" t="s">
        <v>34432</v>
      </c>
      <c r="B6870" s="1" t="s">
        <v>6</v>
      </c>
      <c r="C6870" s="1" t="s">
        <v>7564</v>
      </c>
      <c r="D6870" s="1"/>
      <c r="E6870" s="1" t="s">
        <v>29337</v>
      </c>
      <c r="F6870" s="1" t="s">
        <v>34433</v>
      </c>
      <c r="G6870" s="1" t="s">
        <v>8661</v>
      </c>
      <c r="H6870" s="1" t="s">
        <v>10771</v>
      </c>
      <c r="I6870" s="1">
        <v>1955.0</v>
      </c>
      <c r="J6870" s="1" t="s">
        <v>8547</v>
      </c>
      <c r="K6870" s="1" t="s">
        <v>597</v>
      </c>
      <c r="L6870" s="1" t="s">
        <v>29339</v>
      </c>
      <c r="M6870" s="1" t="s">
        <v>34434</v>
      </c>
    </row>
    <row r="6871">
      <c r="A6871" s="1" t="s">
        <v>34435</v>
      </c>
      <c r="B6871" s="1" t="s">
        <v>6</v>
      </c>
      <c r="C6871" s="1" t="s">
        <v>7565</v>
      </c>
      <c r="D6871" s="1"/>
      <c r="E6871" s="1" t="s">
        <v>34436</v>
      </c>
      <c r="F6871" s="1" t="s">
        <v>34437</v>
      </c>
      <c r="G6871" s="1" t="s">
        <v>8513</v>
      </c>
      <c r="H6871" s="1" t="s">
        <v>17373</v>
      </c>
      <c r="I6871" s="1">
        <v>2014.0</v>
      </c>
      <c r="J6871" s="1" t="s">
        <v>8515</v>
      </c>
      <c r="K6871" s="1" t="s">
        <v>597</v>
      </c>
      <c r="L6871" s="1" t="s">
        <v>22195</v>
      </c>
      <c r="M6871" s="1" t="s">
        <v>34438</v>
      </c>
    </row>
    <row r="6872">
      <c r="A6872" s="1" t="s">
        <v>34439</v>
      </c>
      <c r="B6872" s="1" t="s">
        <v>6</v>
      </c>
      <c r="C6872" s="1" t="s">
        <v>7566</v>
      </c>
      <c r="D6872" s="1"/>
      <c r="E6872" s="1" t="s">
        <v>34440</v>
      </c>
      <c r="F6872" s="1" t="s">
        <v>34441</v>
      </c>
      <c r="G6872" s="1" t="s">
        <v>34442</v>
      </c>
      <c r="H6872" s="1" t="s">
        <v>8696</v>
      </c>
      <c r="I6872" s="1">
        <v>2019.0</v>
      </c>
      <c r="J6872" s="1" t="s">
        <v>8515</v>
      </c>
      <c r="K6872" s="1" t="s">
        <v>552</v>
      </c>
      <c r="L6872" s="1" t="s">
        <v>8858</v>
      </c>
      <c r="M6872" s="1" t="s">
        <v>34443</v>
      </c>
    </row>
    <row r="6873">
      <c r="A6873" s="1" t="s">
        <v>34444</v>
      </c>
      <c r="B6873" s="1" t="s">
        <v>6</v>
      </c>
      <c r="C6873" s="1" t="s">
        <v>7567</v>
      </c>
      <c r="D6873" s="1"/>
      <c r="E6873" s="1" t="s">
        <v>34445</v>
      </c>
      <c r="G6873" s="1" t="s">
        <v>34446</v>
      </c>
      <c r="H6873" s="1" t="s">
        <v>8662</v>
      </c>
      <c r="I6873" s="1">
        <v>2019.0</v>
      </c>
      <c r="J6873" s="1" t="s">
        <v>8547</v>
      </c>
      <c r="K6873" s="1" t="s">
        <v>700</v>
      </c>
      <c r="L6873" s="1" t="s">
        <v>8663</v>
      </c>
      <c r="M6873" s="1" t="s">
        <v>34447</v>
      </c>
    </row>
    <row r="6874">
      <c r="A6874" s="1" t="s">
        <v>34448</v>
      </c>
      <c r="B6874" s="1" t="s">
        <v>6</v>
      </c>
      <c r="C6874" s="1" t="s">
        <v>7568</v>
      </c>
      <c r="D6874" s="1"/>
      <c r="E6874" s="1" t="s">
        <v>34449</v>
      </c>
      <c r="F6874" s="1" t="s">
        <v>34450</v>
      </c>
      <c r="G6874" s="1" t="s">
        <v>8722</v>
      </c>
      <c r="H6874" s="1" t="s">
        <v>9958</v>
      </c>
      <c r="I6874" s="1">
        <v>2019.0</v>
      </c>
      <c r="J6874" s="1" t="s">
        <v>8493</v>
      </c>
      <c r="K6874" s="1" t="s">
        <v>528</v>
      </c>
      <c r="L6874" s="1" t="s">
        <v>9084</v>
      </c>
      <c r="M6874" s="1" t="s">
        <v>34451</v>
      </c>
    </row>
    <row r="6875">
      <c r="A6875" s="1" t="s">
        <v>34452</v>
      </c>
      <c r="B6875" s="1" t="s">
        <v>6</v>
      </c>
      <c r="C6875" s="1" t="s">
        <v>7569</v>
      </c>
      <c r="D6875" s="1"/>
      <c r="E6875" s="1" t="s">
        <v>34453</v>
      </c>
      <c r="F6875" s="1" t="s">
        <v>34454</v>
      </c>
      <c r="G6875" s="1" t="s">
        <v>8722</v>
      </c>
      <c r="H6875" s="1" t="s">
        <v>31355</v>
      </c>
      <c r="I6875" s="1">
        <v>2020.0</v>
      </c>
      <c r="J6875" s="1" t="s">
        <v>8493</v>
      </c>
      <c r="K6875" s="1" t="s">
        <v>737</v>
      </c>
      <c r="L6875" s="1" t="s">
        <v>8590</v>
      </c>
      <c r="M6875" s="1" t="s">
        <v>34455</v>
      </c>
    </row>
    <row r="6876">
      <c r="A6876" s="1" t="s">
        <v>34456</v>
      </c>
      <c r="B6876" s="1" t="s">
        <v>6</v>
      </c>
      <c r="C6876" s="1" t="s">
        <v>7570</v>
      </c>
      <c r="D6876" s="1"/>
      <c r="E6876" s="1" t="s">
        <v>33065</v>
      </c>
      <c r="F6876" s="1" t="s">
        <v>34457</v>
      </c>
      <c r="G6876" s="1" t="s">
        <v>8499</v>
      </c>
      <c r="H6876" s="1" t="s">
        <v>12333</v>
      </c>
      <c r="I6876" s="1">
        <v>2015.0</v>
      </c>
      <c r="J6876" s="1" t="s">
        <v>8645</v>
      </c>
      <c r="K6876" s="1" t="s">
        <v>580</v>
      </c>
      <c r="L6876" s="1" t="s">
        <v>10081</v>
      </c>
      <c r="M6876" s="1" t="s">
        <v>34458</v>
      </c>
    </row>
    <row r="6877">
      <c r="A6877" s="1" t="s">
        <v>34459</v>
      </c>
      <c r="B6877" s="1" t="s">
        <v>6</v>
      </c>
      <c r="C6877" s="1" t="s">
        <v>7571</v>
      </c>
      <c r="D6877" s="1"/>
      <c r="E6877" s="1" t="s">
        <v>34460</v>
      </c>
      <c r="F6877" s="1" t="s">
        <v>34461</v>
      </c>
      <c r="G6877" s="1" t="s">
        <v>8678</v>
      </c>
      <c r="H6877" s="1" t="s">
        <v>9152</v>
      </c>
      <c r="I6877" s="1">
        <v>2013.0</v>
      </c>
      <c r="J6877" s="1" t="s">
        <v>8547</v>
      </c>
      <c r="K6877" s="1" t="s">
        <v>1103</v>
      </c>
      <c r="L6877" s="1" t="s">
        <v>8681</v>
      </c>
      <c r="M6877" s="1" t="s">
        <v>34462</v>
      </c>
    </row>
    <row r="6878">
      <c r="A6878" s="1" t="s">
        <v>34463</v>
      </c>
      <c r="B6878" s="1" t="s">
        <v>7</v>
      </c>
      <c r="C6878" s="1" t="s">
        <v>7572</v>
      </c>
      <c r="F6878" s="1" t="s">
        <v>34464</v>
      </c>
      <c r="G6878" s="1" t="s">
        <v>8513</v>
      </c>
      <c r="H6878" s="1" t="s">
        <v>9033</v>
      </c>
      <c r="I6878" s="1">
        <v>2018.0</v>
      </c>
      <c r="J6878" s="1" t="s">
        <v>8493</v>
      </c>
      <c r="K6878" s="1" t="s">
        <v>571</v>
      </c>
      <c r="L6878" s="1" t="s">
        <v>8847</v>
      </c>
      <c r="M6878" s="1" t="s">
        <v>34465</v>
      </c>
    </row>
    <row r="6879">
      <c r="A6879" s="1" t="s">
        <v>34466</v>
      </c>
      <c r="B6879" s="1" t="s">
        <v>6</v>
      </c>
      <c r="C6879" s="1" t="s">
        <v>7573</v>
      </c>
      <c r="D6879" s="1"/>
      <c r="E6879" s="1" t="s">
        <v>34467</v>
      </c>
      <c r="F6879" s="1" t="s">
        <v>34468</v>
      </c>
      <c r="G6879" s="1" t="s">
        <v>8722</v>
      </c>
      <c r="H6879" s="1" t="s">
        <v>8791</v>
      </c>
      <c r="I6879" s="1">
        <v>2018.0</v>
      </c>
      <c r="J6879" s="1" t="s">
        <v>8493</v>
      </c>
      <c r="K6879" s="1" t="s">
        <v>563</v>
      </c>
      <c r="L6879" s="1" t="s">
        <v>8620</v>
      </c>
      <c r="M6879" s="1" t="s">
        <v>34469</v>
      </c>
    </row>
    <row r="6880">
      <c r="A6880" s="1" t="s">
        <v>34470</v>
      </c>
      <c r="B6880" s="1" t="s">
        <v>6</v>
      </c>
      <c r="C6880" s="1" t="s">
        <v>7574</v>
      </c>
      <c r="D6880" s="1"/>
      <c r="E6880" s="1" t="s">
        <v>34471</v>
      </c>
      <c r="F6880" s="1" t="s">
        <v>34472</v>
      </c>
      <c r="G6880" s="1" t="s">
        <v>34473</v>
      </c>
      <c r="H6880" s="1" t="s">
        <v>34474</v>
      </c>
      <c r="I6880" s="1">
        <v>2019.0</v>
      </c>
      <c r="J6880" s="1" t="s">
        <v>8493</v>
      </c>
      <c r="K6880" s="1" t="s">
        <v>544</v>
      </c>
      <c r="L6880" s="1" t="s">
        <v>8501</v>
      </c>
      <c r="M6880" s="1" t="s">
        <v>34475</v>
      </c>
    </row>
    <row r="6881">
      <c r="A6881" s="1" t="s">
        <v>34476</v>
      </c>
      <c r="B6881" s="1" t="s">
        <v>6</v>
      </c>
      <c r="C6881" s="1" t="s">
        <v>7575</v>
      </c>
      <c r="D6881" s="1"/>
      <c r="E6881" s="1" t="s">
        <v>34477</v>
      </c>
      <c r="F6881" s="1" t="s">
        <v>34478</v>
      </c>
      <c r="G6881" s="1" t="s">
        <v>8513</v>
      </c>
      <c r="H6881" s="1" t="s">
        <v>10451</v>
      </c>
      <c r="I6881" s="1">
        <v>2020.0</v>
      </c>
      <c r="J6881" s="1" t="s">
        <v>8613</v>
      </c>
      <c r="K6881" s="1" t="s">
        <v>584</v>
      </c>
      <c r="L6881" s="1" t="s">
        <v>27537</v>
      </c>
      <c r="M6881" s="1" t="s">
        <v>34479</v>
      </c>
    </row>
    <row r="6882">
      <c r="A6882" s="1" t="s">
        <v>34480</v>
      </c>
      <c r="B6882" s="1" t="s">
        <v>6</v>
      </c>
      <c r="C6882" s="1" t="s">
        <v>7576</v>
      </c>
      <c r="D6882" s="1"/>
      <c r="E6882" s="1" t="s">
        <v>34481</v>
      </c>
      <c r="F6882" s="1" t="s">
        <v>34482</v>
      </c>
      <c r="G6882" s="1" t="s">
        <v>34483</v>
      </c>
      <c r="H6882" s="1" t="s">
        <v>10075</v>
      </c>
      <c r="I6882" s="1">
        <v>2011.0</v>
      </c>
      <c r="J6882" s="1" t="s">
        <v>9260</v>
      </c>
      <c r="K6882" s="1" t="s">
        <v>546</v>
      </c>
      <c r="L6882" s="1" t="s">
        <v>9104</v>
      </c>
      <c r="M6882" s="1" t="s">
        <v>34484</v>
      </c>
    </row>
    <row r="6883">
      <c r="A6883" s="1" t="s">
        <v>34485</v>
      </c>
      <c r="B6883" s="1" t="s">
        <v>6</v>
      </c>
      <c r="C6883" s="1" t="s">
        <v>7577</v>
      </c>
      <c r="D6883" s="1"/>
      <c r="E6883" s="1" t="s">
        <v>34481</v>
      </c>
      <c r="F6883" s="1" t="s">
        <v>34486</v>
      </c>
      <c r="G6883" s="1" t="s">
        <v>34487</v>
      </c>
      <c r="H6883" s="1" t="s">
        <v>13739</v>
      </c>
      <c r="I6883" s="1">
        <v>2013.0</v>
      </c>
      <c r="J6883" s="1" t="s">
        <v>9260</v>
      </c>
      <c r="K6883" s="1" t="s">
        <v>587</v>
      </c>
      <c r="L6883" s="1" t="s">
        <v>9104</v>
      </c>
      <c r="M6883" s="1" t="s">
        <v>34488</v>
      </c>
    </row>
    <row r="6884">
      <c r="A6884" s="1" t="s">
        <v>34489</v>
      </c>
      <c r="B6884" s="1" t="s">
        <v>7</v>
      </c>
      <c r="C6884" s="1" t="s">
        <v>7578</v>
      </c>
      <c r="F6884" s="1" t="s">
        <v>34490</v>
      </c>
      <c r="G6884" s="1" t="s">
        <v>29602</v>
      </c>
      <c r="H6884" s="1" t="s">
        <v>34491</v>
      </c>
      <c r="I6884" s="1">
        <v>2017.0</v>
      </c>
      <c r="J6884" s="1" t="s">
        <v>8493</v>
      </c>
      <c r="K6884" s="1" t="s">
        <v>628</v>
      </c>
      <c r="L6884" s="1" t="s">
        <v>8565</v>
      </c>
      <c r="M6884" s="1" t="s">
        <v>34492</v>
      </c>
    </row>
    <row r="6885">
      <c r="A6885" s="1" t="s">
        <v>34493</v>
      </c>
      <c r="B6885" s="1" t="s">
        <v>6</v>
      </c>
      <c r="C6885" s="1" t="s">
        <v>7579</v>
      </c>
      <c r="D6885" s="1"/>
      <c r="E6885" s="1" t="s">
        <v>14178</v>
      </c>
      <c r="F6885" s="1" t="s">
        <v>34494</v>
      </c>
      <c r="G6885" s="1" t="s">
        <v>8513</v>
      </c>
      <c r="H6885" s="1" t="s">
        <v>13883</v>
      </c>
      <c r="I6885" s="1">
        <v>2020.0</v>
      </c>
      <c r="J6885" s="1" t="s">
        <v>8515</v>
      </c>
      <c r="K6885" s="1" t="s">
        <v>645</v>
      </c>
      <c r="L6885" s="1" t="s">
        <v>8646</v>
      </c>
      <c r="M6885" s="1" t="s">
        <v>34495</v>
      </c>
    </row>
    <row r="6886">
      <c r="A6886" s="1" t="s">
        <v>34496</v>
      </c>
      <c r="B6886" s="1" t="s">
        <v>6</v>
      </c>
      <c r="C6886" s="1" t="s">
        <v>7580</v>
      </c>
      <c r="D6886" s="1"/>
      <c r="E6886" s="1" t="s">
        <v>23947</v>
      </c>
      <c r="F6886" s="1" t="s">
        <v>34497</v>
      </c>
      <c r="G6886" s="1" t="s">
        <v>8513</v>
      </c>
      <c r="H6886" s="1" t="s">
        <v>10212</v>
      </c>
      <c r="I6886" s="1">
        <v>2010.0</v>
      </c>
      <c r="J6886" s="1" t="s">
        <v>8515</v>
      </c>
      <c r="K6886" s="1" t="s">
        <v>671</v>
      </c>
      <c r="L6886" s="1" t="s">
        <v>8522</v>
      </c>
      <c r="M6886" s="1" t="s">
        <v>34498</v>
      </c>
    </row>
    <row r="6887">
      <c r="A6887" s="1" t="s">
        <v>34499</v>
      </c>
      <c r="B6887" s="1" t="s">
        <v>7</v>
      </c>
      <c r="C6887" s="1" t="s">
        <v>7581</v>
      </c>
      <c r="F6887" s="1" t="s">
        <v>34500</v>
      </c>
      <c r="G6887" s="1" t="s">
        <v>8513</v>
      </c>
      <c r="H6887" s="1" t="s">
        <v>12539</v>
      </c>
      <c r="I6887" s="1">
        <v>2019.0</v>
      </c>
      <c r="J6887" s="1" t="s">
        <v>8493</v>
      </c>
      <c r="K6887" s="1" t="s">
        <v>536</v>
      </c>
      <c r="L6887" s="1" t="s">
        <v>10491</v>
      </c>
      <c r="M6887" s="1" t="s">
        <v>34501</v>
      </c>
    </row>
    <row r="6888">
      <c r="A6888" s="1" t="s">
        <v>34502</v>
      </c>
      <c r="B6888" s="1" t="s">
        <v>6</v>
      </c>
      <c r="C6888" s="1" t="s">
        <v>7582</v>
      </c>
      <c r="D6888" s="1"/>
      <c r="E6888" s="1" t="s">
        <v>32236</v>
      </c>
      <c r="F6888" s="1" t="s">
        <v>34503</v>
      </c>
      <c r="G6888" s="1" t="s">
        <v>8990</v>
      </c>
      <c r="H6888" s="1" t="s">
        <v>8912</v>
      </c>
      <c r="I6888" s="1">
        <v>2019.0</v>
      </c>
      <c r="J6888" s="1" t="s">
        <v>8493</v>
      </c>
      <c r="K6888" s="1" t="s">
        <v>528</v>
      </c>
      <c r="L6888" s="1" t="s">
        <v>8620</v>
      </c>
      <c r="M6888" s="1" t="s">
        <v>34504</v>
      </c>
    </row>
    <row r="6889">
      <c r="A6889" s="1" t="s">
        <v>34505</v>
      </c>
      <c r="B6889" s="1" t="s">
        <v>7</v>
      </c>
      <c r="C6889" s="1" t="s">
        <v>7583</v>
      </c>
      <c r="F6889" s="1" t="s">
        <v>34506</v>
      </c>
      <c r="G6889" s="1" t="s">
        <v>8655</v>
      </c>
      <c r="H6889" s="1" t="s">
        <v>20323</v>
      </c>
      <c r="I6889" s="1">
        <v>2016.0</v>
      </c>
      <c r="J6889" s="1" t="s">
        <v>8547</v>
      </c>
      <c r="K6889" s="1" t="s">
        <v>536</v>
      </c>
      <c r="L6889" s="1" t="s">
        <v>19958</v>
      </c>
      <c r="M6889" s="1" t="s">
        <v>34507</v>
      </c>
    </row>
    <row r="6890">
      <c r="A6890" s="1" t="s">
        <v>34508</v>
      </c>
      <c r="B6890" s="1" t="s">
        <v>7</v>
      </c>
      <c r="C6890" s="1" t="s">
        <v>7584</v>
      </c>
      <c r="F6890" s="1" t="s">
        <v>34509</v>
      </c>
      <c r="G6890" s="1" t="s">
        <v>8655</v>
      </c>
      <c r="H6890" s="1" t="s">
        <v>12995</v>
      </c>
      <c r="I6890" s="1">
        <v>2018.0</v>
      </c>
      <c r="J6890" s="1" t="s">
        <v>8547</v>
      </c>
      <c r="K6890" s="1" t="s">
        <v>571</v>
      </c>
      <c r="L6890" s="1" t="s">
        <v>19958</v>
      </c>
      <c r="M6890" s="1" t="s">
        <v>34510</v>
      </c>
    </row>
    <row r="6891">
      <c r="A6891" s="1" t="s">
        <v>34511</v>
      </c>
      <c r="B6891" s="1" t="s">
        <v>6</v>
      </c>
      <c r="C6891" s="1" t="s">
        <v>7585</v>
      </c>
      <c r="D6891" s="1"/>
      <c r="E6891" s="1" t="s">
        <v>34512</v>
      </c>
      <c r="F6891" s="1" t="s">
        <v>34513</v>
      </c>
      <c r="G6891" s="1" t="s">
        <v>8513</v>
      </c>
      <c r="H6891" s="1" t="s">
        <v>8708</v>
      </c>
      <c r="I6891" s="1">
        <v>2016.0</v>
      </c>
      <c r="J6891" s="1" t="s">
        <v>8515</v>
      </c>
      <c r="K6891" s="1" t="s">
        <v>696</v>
      </c>
      <c r="L6891" s="1" t="s">
        <v>34514</v>
      </c>
      <c r="M6891" s="1" t="s">
        <v>34515</v>
      </c>
    </row>
    <row r="6892">
      <c r="A6892" s="1" t="s">
        <v>34516</v>
      </c>
      <c r="B6892" s="1" t="s">
        <v>6</v>
      </c>
      <c r="C6892" s="1" t="s">
        <v>7586</v>
      </c>
      <c r="D6892" s="1"/>
      <c r="E6892" s="1" t="s">
        <v>32524</v>
      </c>
      <c r="F6892" s="1" t="s">
        <v>34517</v>
      </c>
      <c r="G6892" s="1" t="s">
        <v>8513</v>
      </c>
      <c r="H6892" s="1" t="s">
        <v>9424</v>
      </c>
      <c r="I6892" s="1">
        <v>2013.0</v>
      </c>
      <c r="J6892" s="1" t="s">
        <v>8507</v>
      </c>
      <c r="K6892" s="1" t="s">
        <v>538</v>
      </c>
      <c r="L6892" s="1" t="s">
        <v>9180</v>
      </c>
      <c r="M6892" s="1" t="s">
        <v>34518</v>
      </c>
    </row>
    <row r="6893">
      <c r="A6893" s="1" t="s">
        <v>34519</v>
      </c>
      <c r="B6893" s="1" t="s">
        <v>6</v>
      </c>
      <c r="C6893" s="1" t="s">
        <v>7587</v>
      </c>
      <c r="D6893" s="1"/>
      <c r="E6893" s="1" t="s">
        <v>34520</v>
      </c>
      <c r="G6893" s="1" t="s">
        <v>8513</v>
      </c>
      <c r="H6893" s="1" t="s">
        <v>20949</v>
      </c>
      <c r="I6893" s="1">
        <v>2020.0</v>
      </c>
      <c r="J6893" s="1" t="s">
        <v>8613</v>
      </c>
      <c r="K6893" s="1" t="s">
        <v>3993</v>
      </c>
      <c r="L6893" s="1" t="s">
        <v>8646</v>
      </c>
      <c r="M6893" s="1" t="s">
        <v>34521</v>
      </c>
    </row>
    <row r="6894">
      <c r="A6894" s="1" t="s">
        <v>34522</v>
      </c>
      <c r="B6894" s="1" t="s">
        <v>6</v>
      </c>
      <c r="C6894" s="1" t="s">
        <v>7588</v>
      </c>
      <c r="D6894" s="1"/>
      <c r="E6894" s="1" t="s">
        <v>34523</v>
      </c>
      <c r="F6894" s="1" t="s">
        <v>34524</v>
      </c>
      <c r="G6894" s="1" t="s">
        <v>8513</v>
      </c>
      <c r="H6894" s="1" t="s">
        <v>8576</v>
      </c>
      <c r="I6894" s="1">
        <v>2008.0</v>
      </c>
      <c r="J6894" s="1" t="s">
        <v>9260</v>
      </c>
      <c r="K6894" s="1" t="s">
        <v>597</v>
      </c>
      <c r="L6894" s="1" t="s">
        <v>9272</v>
      </c>
      <c r="M6894" s="1" t="s">
        <v>34525</v>
      </c>
    </row>
    <row r="6895">
      <c r="A6895" s="1" t="s">
        <v>34526</v>
      </c>
      <c r="B6895" s="1" t="s">
        <v>6</v>
      </c>
      <c r="C6895" s="1" t="s">
        <v>7589</v>
      </c>
      <c r="D6895" s="1"/>
      <c r="E6895" s="1" t="s">
        <v>34527</v>
      </c>
      <c r="F6895" s="1" t="s">
        <v>34528</v>
      </c>
      <c r="G6895" s="1" t="s">
        <v>9065</v>
      </c>
      <c r="H6895" s="1" t="s">
        <v>9060</v>
      </c>
      <c r="I6895" s="1">
        <v>1978.0</v>
      </c>
      <c r="J6895" s="1" t="s">
        <v>8493</v>
      </c>
      <c r="K6895" s="1" t="s">
        <v>573</v>
      </c>
      <c r="L6895" s="1" t="s">
        <v>8620</v>
      </c>
      <c r="M6895" s="1" t="s">
        <v>34529</v>
      </c>
    </row>
    <row r="6896">
      <c r="A6896" s="1" t="s">
        <v>34530</v>
      </c>
      <c r="B6896" s="1" t="s">
        <v>6</v>
      </c>
      <c r="C6896" s="1" t="s">
        <v>7590</v>
      </c>
      <c r="F6896" s="1" t="s">
        <v>34531</v>
      </c>
      <c r="G6896" s="1" t="s">
        <v>8513</v>
      </c>
      <c r="H6896" s="1" t="s">
        <v>15762</v>
      </c>
      <c r="I6896" s="1">
        <v>2019.0</v>
      </c>
      <c r="J6896" s="1" t="s">
        <v>9076</v>
      </c>
      <c r="K6896" s="1" t="s">
        <v>1882</v>
      </c>
      <c r="L6896" s="1" t="s">
        <v>9104</v>
      </c>
      <c r="M6896" s="1" t="s">
        <v>34532</v>
      </c>
    </row>
    <row r="6897">
      <c r="A6897" s="1" t="s">
        <v>34533</v>
      </c>
      <c r="B6897" s="1" t="s">
        <v>7</v>
      </c>
      <c r="C6897" s="1" t="s">
        <v>7591</v>
      </c>
      <c r="F6897" s="1" t="s">
        <v>34534</v>
      </c>
      <c r="G6897" s="1" t="s">
        <v>8777</v>
      </c>
      <c r="H6897" s="1" t="s">
        <v>11294</v>
      </c>
      <c r="I6897" s="1">
        <v>2019.0</v>
      </c>
      <c r="J6897" s="1" t="s">
        <v>8493</v>
      </c>
      <c r="K6897" s="1" t="s">
        <v>536</v>
      </c>
      <c r="L6897" s="1" t="s">
        <v>14333</v>
      </c>
      <c r="M6897" s="1" t="s">
        <v>34535</v>
      </c>
    </row>
    <row r="6898">
      <c r="A6898" s="1" t="s">
        <v>34536</v>
      </c>
      <c r="B6898" s="1" t="s">
        <v>6</v>
      </c>
      <c r="C6898" s="1" t="s">
        <v>7592</v>
      </c>
      <c r="D6898" s="1"/>
      <c r="E6898" s="1" t="s">
        <v>32631</v>
      </c>
      <c r="F6898" s="1" t="s">
        <v>34537</v>
      </c>
      <c r="G6898" s="1" t="s">
        <v>8513</v>
      </c>
      <c r="H6898" s="1" t="s">
        <v>9188</v>
      </c>
      <c r="I6898" s="1">
        <v>2010.0</v>
      </c>
      <c r="J6898" s="1" t="s">
        <v>9260</v>
      </c>
      <c r="K6898" s="1" t="s">
        <v>645</v>
      </c>
      <c r="L6898" s="1" t="s">
        <v>27537</v>
      </c>
      <c r="M6898" s="1" t="s">
        <v>34538</v>
      </c>
    </row>
    <row r="6899">
      <c r="A6899" s="1" t="s">
        <v>34539</v>
      </c>
      <c r="B6899" s="1" t="s">
        <v>6</v>
      </c>
      <c r="C6899" s="1" t="s">
        <v>7593</v>
      </c>
      <c r="D6899" s="1"/>
      <c r="E6899" s="1" t="s">
        <v>34540</v>
      </c>
      <c r="G6899" s="1" t="s">
        <v>8611</v>
      </c>
      <c r="H6899" s="1" t="s">
        <v>10456</v>
      </c>
      <c r="I6899" s="1">
        <v>2019.0</v>
      </c>
      <c r="J6899" s="1" t="s">
        <v>8493</v>
      </c>
      <c r="K6899" s="1" t="s">
        <v>645</v>
      </c>
      <c r="L6899" s="1" t="s">
        <v>8663</v>
      </c>
      <c r="M6899" s="1" t="s">
        <v>34541</v>
      </c>
    </row>
    <row r="6900">
      <c r="A6900" s="1" t="s">
        <v>34542</v>
      </c>
      <c r="B6900" s="1" t="s">
        <v>6</v>
      </c>
      <c r="C6900" s="1" t="s">
        <v>7594</v>
      </c>
      <c r="D6900" s="1"/>
      <c r="E6900" s="1" t="s">
        <v>34543</v>
      </c>
      <c r="F6900" s="1" t="s">
        <v>34544</v>
      </c>
      <c r="G6900" s="1" t="s">
        <v>34545</v>
      </c>
      <c r="H6900" s="1" t="s">
        <v>34546</v>
      </c>
      <c r="I6900" s="1">
        <v>2013.0</v>
      </c>
      <c r="J6900" s="1" t="s">
        <v>8493</v>
      </c>
      <c r="K6900" s="1" t="s">
        <v>587</v>
      </c>
      <c r="L6900" s="1" t="s">
        <v>8663</v>
      </c>
      <c r="M6900" s="1" t="s">
        <v>34547</v>
      </c>
    </row>
    <row r="6901">
      <c r="A6901" s="1" t="s">
        <v>34548</v>
      </c>
      <c r="B6901" s="1" t="s">
        <v>6</v>
      </c>
      <c r="C6901" s="1" t="s">
        <v>7595</v>
      </c>
      <c r="D6901" s="1"/>
      <c r="E6901" s="1" t="s">
        <v>17861</v>
      </c>
      <c r="F6901" s="1" t="s">
        <v>34549</v>
      </c>
      <c r="G6901" s="1" t="s">
        <v>8513</v>
      </c>
      <c r="H6901" s="1" t="s">
        <v>9060</v>
      </c>
      <c r="I6901" s="1">
        <v>2005.0</v>
      </c>
      <c r="J6901" s="1" t="s">
        <v>8507</v>
      </c>
      <c r="K6901" s="1" t="s">
        <v>595</v>
      </c>
      <c r="L6901" s="1" t="s">
        <v>8607</v>
      </c>
      <c r="M6901" s="1" t="s">
        <v>34550</v>
      </c>
    </row>
    <row r="6902">
      <c r="A6902" s="1" t="s">
        <v>34551</v>
      </c>
      <c r="B6902" s="1" t="s">
        <v>7</v>
      </c>
      <c r="C6902" s="1" t="s">
        <v>7596</v>
      </c>
      <c r="G6902" s="1" t="s">
        <v>8777</v>
      </c>
      <c r="H6902" s="1" t="s">
        <v>10376</v>
      </c>
      <c r="I6902" s="1">
        <v>2018.0</v>
      </c>
      <c r="J6902" s="1" t="s">
        <v>8493</v>
      </c>
      <c r="K6902" s="1" t="s">
        <v>536</v>
      </c>
      <c r="L6902" s="1" t="s">
        <v>17110</v>
      </c>
      <c r="M6902" s="1" t="s">
        <v>34552</v>
      </c>
    </row>
    <row r="6903">
      <c r="A6903" s="1" t="s">
        <v>34553</v>
      </c>
      <c r="B6903" s="1" t="s">
        <v>6</v>
      </c>
      <c r="C6903" s="1" t="s">
        <v>7597</v>
      </c>
      <c r="D6903" s="1"/>
      <c r="E6903" s="1" t="s">
        <v>34554</v>
      </c>
      <c r="F6903" s="1" t="s">
        <v>34555</v>
      </c>
      <c r="G6903" s="1" t="s">
        <v>8513</v>
      </c>
      <c r="H6903" s="1" t="s">
        <v>10587</v>
      </c>
      <c r="I6903" s="1">
        <v>2020.0</v>
      </c>
      <c r="J6903" s="1" t="s">
        <v>8507</v>
      </c>
      <c r="K6903" s="1" t="s">
        <v>546</v>
      </c>
      <c r="L6903" s="1" t="s">
        <v>11691</v>
      </c>
      <c r="M6903" s="1" t="s">
        <v>34556</v>
      </c>
    </row>
    <row r="6904">
      <c r="A6904" s="1" t="s">
        <v>34557</v>
      </c>
      <c r="B6904" s="1" t="s">
        <v>7</v>
      </c>
      <c r="C6904" s="1" t="s">
        <v>7598</v>
      </c>
      <c r="F6904" s="1" t="s">
        <v>34558</v>
      </c>
      <c r="G6904" s="1" t="s">
        <v>8513</v>
      </c>
      <c r="H6904" s="1" t="s">
        <v>8812</v>
      </c>
      <c r="I6904" s="1">
        <v>2018.0</v>
      </c>
      <c r="J6904" s="1" t="s">
        <v>8493</v>
      </c>
      <c r="K6904" s="1" t="s">
        <v>571</v>
      </c>
      <c r="L6904" s="1" t="s">
        <v>9526</v>
      </c>
      <c r="M6904" s="1" t="s">
        <v>34559</v>
      </c>
    </row>
    <row r="6905">
      <c r="A6905" s="1" t="s">
        <v>34560</v>
      </c>
      <c r="B6905" s="1" t="s">
        <v>6</v>
      </c>
      <c r="C6905" s="1" t="s">
        <v>7599</v>
      </c>
      <c r="D6905" s="1"/>
      <c r="E6905" s="1" t="s">
        <v>34561</v>
      </c>
      <c r="F6905" s="1" t="s">
        <v>34562</v>
      </c>
      <c r="G6905" s="1" t="s">
        <v>8513</v>
      </c>
      <c r="H6905" s="1" t="s">
        <v>34563</v>
      </c>
      <c r="I6905" s="1">
        <v>2015.0</v>
      </c>
      <c r="J6905" s="1" t="s">
        <v>8507</v>
      </c>
      <c r="K6905" s="1" t="s">
        <v>737</v>
      </c>
      <c r="L6905" s="1" t="s">
        <v>11691</v>
      </c>
      <c r="M6905" s="1" t="s">
        <v>34564</v>
      </c>
    </row>
    <row r="6906">
      <c r="A6906" s="1" t="s">
        <v>34565</v>
      </c>
      <c r="B6906" s="1" t="s">
        <v>6</v>
      </c>
      <c r="C6906" s="1" t="s">
        <v>7600</v>
      </c>
      <c r="D6906" s="1"/>
      <c r="E6906" s="1" t="s">
        <v>34566</v>
      </c>
      <c r="F6906" s="1" t="s">
        <v>34567</v>
      </c>
      <c r="G6906" s="1" t="s">
        <v>34568</v>
      </c>
      <c r="H6906" s="1" t="s">
        <v>8535</v>
      </c>
      <c r="I6906" s="1">
        <v>2016.0</v>
      </c>
      <c r="J6906" s="1" t="s">
        <v>8547</v>
      </c>
      <c r="K6906" s="1" t="s">
        <v>803</v>
      </c>
      <c r="L6906" s="1" t="s">
        <v>8522</v>
      </c>
      <c r="M6906" s="1" t="s">
        <v>34569</v>
      </c>
    </row>
    <row r="6907">
      <c r="A6907" s="1" t="s">
        <v>34570</v>
      </c>
      <c r="B6907" s="1" t="s">
        <v>7</v>
      </c>
      <c r="C6907" s="1" t="s">
        <v>7601</v>
      </c>
      <c r="F6907" s="1" t="s">
        <v>32026</v>
      </c>
      <c r="G6907" s="1" t="s">
        <v>8513</v>
      </c>
      <c r="H6907" s="1" t="s">
        <v>15352</v>
      </c>
      <c r="I6907" s="1">
        <v>2017.0</v>
      </c>
      <c r="J6907" s="1" t="s">
        <v>8547</v>
      </c>
      <c r="K6907" s="1" t="s">
        <v>571</v>
      </c>
      <c r="L6907" s="1" t="s">
        <v>9208</v>
      </c>
      <c r="M6907" s="1" t="s">
        <v>34571</v>
      </c>
    </row>
    <row r="6908">
      <c r="A6908" s="1" t="s">
        <v>34572</v>
      </c>
      <c r="B6908" s="1" t="s">
        <v>7</v>
      </c>
      <c r="C6908" s="1" t="s">
        <v>7602</v>
      </c>
      <c r="F6908" s="1" t="s">
        <v>32026</v>
      </c>
      <c r="G6908" s="1" t="s">
        <v>8513</v>
      </c>
      <c r="H6908" s="1" t="s">
        <v>8882</v>
      </c>
      <c r="I6908" s="1">
        <v>2017.0</v>
      </c>
      <c r="J6908" s="1" t="s">
        <v>8547</v>
      </c>
      <c r="K6908" s="1" t="s">
        <v>536</v>
      </c>
      <c r="L6908" s="1" t="s">
        <v>9208</v>
      </c>
      <c r="M6908" s="1" t="s">
        <v>34573</v>
      </c>
    </row>
    <row r="6909">
      <c r="A6909" s="1" t="s">
        <v>34574</v>
      </c>
      <c r="B6909" s="1" t="s">
        <v>7</v>
      </c>
      <c r="C6909" s="1" t="s">
        <v>7603</v>
      </c>
      <c r="F6909" s="1" t="s">
        <v>34575</v>
      </c>
      <c r="G6909" s="1" t="s">
        <v>8575</v>
      </c>
      <c r="H6909" s="1" t="s">
        <v>11384</v>
      </c>
      <c r="I6909" s="1">
        <v>2019.0</v>
      </c>
      <c r="J6909" s="1" t="s">
        <v>8493</v>
      </c>
      <c r="K6909" s="1" t="s">
        <v>536</v>
      </c>
      <c r="L6909" s="1" t="s">
        <v>11889</v>
      </c>
      <c r="M6909" s="1" t="s">
        <v>34576</v>
      </c>
    </row>
    <row r="6910">
      <c r="A6910" s="1" t="s">
        <v>34577</v>
      </c>
      <c r="B6910" s="1" t="s">
        <v>7</v>
      </c>
      <c r="C6910" s="1" t="s">
        <v>7604</v>
      </c>
      <c r="F6910" s="1" t="s">
        <v>34578</v>
      </c>
      <c r="G6910" s="1" t="s">
        <v>8611</v>
      </c>
      <c r="H6910" s="1" t="s">
        <v>10233</v>
      </c>
      <c r="I6910" s="1">
        <v>2020.0</v>
      </c>
      <c r="J6910" s="1" t="s">
        <v>8493</v>
      </c>
      <c r="K6910" s="1" t="s">
        <v>536</v>
      </c>
      <c r="L6910" s="1" t="s">
        <v>8847</v>
      </c>
      <c r="M6910" s="1" t="s">
        <v>34579</v>
      </c>
    </row>
    <row r="6911">
      <c r="A6911" s="1" t="s">
        <v>34580</v>
      </c>
      <c r="B6911" s="1" t="s">
        <v>6</v>
      </c>
      <c r="C6911" s="1" t="s">
        <v>7605</v>
      </c>
      <c r="D6911" s="1"/>
      <c r="E6911" s="1" t="s">
        <v>34581</v>
      </c>
      <c r="F6911" s="1" t="s">
        <v>34582</v>
      </c>
      <c r="G6911" s="1" t="s">
        <v>8513</v>
      </c>
      <c r="H6911" s="1" t="s">
        <v>13129</v>
      </c>
      <c r="I6911" s="1">
        <v>2017.0</v>
      </c>
      <c r="J6911" s="1" t="s">
        <v>8547</v>
      </c>
      <c r="K6911" s="1" t="s">
        <v>580</v>
      </c>
      <c r="L6911" s="1" t="s">
        <v>9494</v>
      </c>
      <c r="M6911" s="1" t="s">
        <v>34583</v>
      </c>
    </row>
    <row r="6912">
      <c r="A6912" s="1" t="s">
        <v>34584</v>
      </c>
      <c r="B6912" s="1" t="s">
        <v>6</v>
      </c>
      <c r="C6912" s="1" t="s">
        <v>7606</v>
      </c>
      <c r="D6912" s="1"/>
      <c r="E6912" s="1" t="s">
        <v>25250</v>
      </c>
      <c r="F6912" s="1" t="s">
        <v>34585</v>
      </c>
      <c r="G6912" s="1" t="s">
        <v>8534</v>
      </c>
      <c r="H6912" s="1" t="s">
        <v>10596</v>
      </c>
      <c r="I6912" s="1">
        <v>2004.0</v>
      </c>
      <c r="J6912" s="1" t="s">
        <v>8547</v>
      </c>
      <c r="K6912" s="1" t="s">
        <v>761</v>
      </c>
      <c r="L6912" s="1" t="s">
        <v>8992</v>
      </c>
      <c r="M6912" s="1" t="s">
        <v>34586</v>
      </c>
    </row>
    <row r="6913">
      <c r="A6913" s="1" t="s">
        <v>34587</v>
      </c>
      <c r="B6913" s="1" t="s">
        <v>6</v>
      </c>
      <c r="C6913" s="1" t="s">
        <v>7607</v>
      </c>
      <c r="D6913" s="1"/>
      <c r="E6913" s="1" t="s">
        <v>34588</v>
      </c>
      <c r="F6913" s="1" t="s">
        <v>34589</v>
      </c>
      <c r="G6913" s="1" t="s">
        <v>8534</v>
      </c>
      <c r="H6913" s="1" t="s">
        <v>19242</v>
      </c>
      <c r="I6913" s="1">
        <v>2018.0</v>
      </c>
      <c r="J6913" s="1" t="s">
        <v>8547</v>
      </c>
      <c r="K6913" s="1" t="s">
        <v>597</v>
      </c>
      <c r="L6913" s="1" t="s">
        <v>8992</v>
      </c>
      <c r="M6913" s="1" t="s">
        <v>34590</v>
      </c>
    </row>
    <row r="6914">
      <c r="A6914" s="1" t="s">
        <v>34591</v>
      </c>
      <c r="B6914" s="1" t="s">
        <v>6</v>
      </c>
      <c r="C6914" s="1" t="s">
        <v>7608</v>
      </c>
      <c r="D6914" s="1"/>
      <c r="E6914" s="1" t="s">
        <v>34592</v>
      </c>
      <c r="G6914" s="1" t="s">
        <v>8611</v>
      </c>
      <c r="H6914" s="1" t="s">
        <v>27268</v>
      </c>
      <c r="I6914" s="1">
        <v>2015.0</v>
      </c>
      <c r="J6914" s="1" t="s">
        <v>8493</v>
      </c>
      <c r="K6914" s="1" t="s">
        <v>552</v>
      </c>
      <c r="L6914" s="1" t="s">
        <v>8663</v>
      </c>
      <c r="M6914" s="1" t="s">
        <v>34593</v>
      </c>
    </row>
    <row r="6915">
      <c r="A6915" s="1" t="s">
        <v>34594</v>
      </c>
      <c r="B6915" s="1" t="s">
        <v>6</v>
      </c>
      <c r="C6915" s="1" t="s">
        <v>7609</v>
      </c>
      <c r="D6915" s="1"/>
      <c r="E6915" s="1" t="s">
        <v>34595</v>
      </c>
      <c r="F6915" s="1" t="s">
        <v>34596</v>
      </c>
      <c r="G6915" s="1" t="s">
        <v>8513</v>
      </c>
      <c r="H6915" s="1" t="s">
        <v>12832</v>
      </c>
      <c r="I6915" s="1">
        <v>2017.0</v>
      </c>
      <c r="J6915" s="1" t="s">
        <v>8507</v>
      </c>
      <c r="K6915" s="1" t="s">
        <v>550</v>
      </c>
      <c r="L6915" s="1" t="s">
        <v>9836</v>
      </c>
      <c r="M6915" s="1" t="s">
        <v>34597</v>
      </c>
    </row>
    <row r="6916">
      <c r="A6916" s="1" t="s">
        <v>34598</v>
      </c>
      <c r="B6916" s="1" t="s">
        <v>7</v>
      </c>
      <c r="C6916" s="1" t="s">
        <v>7610</v>
      </c>
      <c r="F6916" s="1" t="s">
        <v>34599</v>
      </c>
      <c r="G6916" s="1" t="s">
        <v>9356</v>
      </c>
      <c r="H6916" s="1" t="s">
        <v>34600</v>
      </c>
      <c r="I6916" s="1">
        <v>1989.0</v>
      </c>
      <c r="J6916" s="1" t="s">
        <v>9076</v>
      </c>
      <c r="K6916" s="1" t="s">
        <v>536</v>
      </c>
      <c r="L6916" s="1" t="s">
        <v>9093</v>
      </c>
      <c r="M6916" s="1" t="s">
        <v>34601</v>
      </c>
    </row>
    <row r="6917">
      <c r="A6917" s="1" t="s">
        <v>34602</v>
      </c>
      <c r="B6917" s="1" t="s">
        <v>6</v>
      </c>
      <c r="C6917" s="1" t="s">
        <v>7611</v>
      </c>
      <c r="D6917" s="1"/>
      <c r="E6917" s="1" t="s">
        <v>17099</v>
      </c>
      <c r="F6917" s="1" t="s">
        <v>34603</v>
      </c>
      <c r="G6917" s="1" t="s">
        <v>9545</v>
      </c>
      <c r="H6917" s="1" t="s">
        <v>11141</v>
      </c>
      <c r="I6917" s="1">
        <v>2016.0</v>
      </c>
      <c r="J6917" s="1" t="s">
        <v>8547</v>
      </c>
      <c r="K6917" s="1" t="s">
        <v>879</v>
      </c>
      <c r="L6917" s="1" t="s">
        <v>8992</v>
      </c>
      <c r="M6917" s="1" t="s">
        <v>34604</v>
      </c>
    </row>
    <row r="6918">
      <c r="A6918" s="1" t="s">
        <v>34605</v>
      </c>
      <c r="B6918" s="1" t="s">
        <v>7</v>
      </c>
      <c r="C6918" s="1" t="s">
        <v>7612</v>
      </c>
      <c r="G6918" s="1" t="s">
        <v>8513</v>
      </c>
      <c r="H6918" s="1" t="s">
        <v>21723</v>
      </c>
      <c r="I6918" s="1">
        <v>2020.0</v>
      </c>
      <c r="J6918" s="1" t="s">
        <v>8547</v>
      </c>
      <c r="K6918" s="1" t="s">
        <v>536</v>
      </c>
      <c r="L6918" s="1" t="s">
        <v>8796</v>
      </c>
      <c r="M6918" s="1" t="s">
        <v>34606</v>
      </c>
    </row>
    <row r="6919">
      <c r="A6919" s="1" t="s">
        <v>34607</v>
      </c>
      <c r="B6919" s="1" t="s">
        <v>6</v>
      </c>
      <c r="C6919" s="1" t="s">
        <v>7613</v>
      </c>
      <c r="D6919" s="1"/>
      <c r="E6919" s="1" t="s">
        <v>34608</v>
      </c>
      <c r="G6919" s="1" t="s">
        <v>8513</v>
      </c>
      <c r="H6919" s="1" t="s">
        <v>34609</v>
      </c>
      <c r="I6919" s="1">
        <v>2018.0</v>
      </c>
      <c r="J6919" s="1" t="s">
        <v>8547</v>
      </c>
      <c r="K6919" s="1" t="s">
        <v>803</v>
      </c>
      <c r="L6919" s="1" t="s">
        <v>8646</v>
      </c>
      <c r="M6919" s="1" t="s">
        <v>34610</v>
      </c>
    </row>
    <row r="6920">
      <c r="A6920" s="1" t="s">
        <v>34611</v>
      </c>
      <c r="B6920" s="1" t="s">
        <v>6</v>
      </c>
      <c r="C6920" s="1" t="s">
        <v>7614</v>
      </c>
      <c r="D6920" s="1"/>
      <c r="E6920" s="1" t="s">
        <v>34612</v>
      </c>
      <c r="F6920" s="1" t="s">
        <v>34613</v>
      </c>
      <c r="G6920" s="1" t="s">
        <v>34614</v>
      </c>
      <c r="H6920" s="1" t="s">
        <v>11630</v>
      </c>
      <c r="I6920" s="1">
        <v>2016.0</v>
      </c>
      <c r="J6920" s="1" t="s">
        <v>8507</v>
      </c>
      <c r="K6920" s="1" t="s">
        <v>673</v>
      </c>
      <c r="L6920" s="1" t="s">
        <v>8873</v>
      </c>
      <c r="M6920" s="1" t="s">
        <v>34615</v>
      </c>
    </row>
    <row r="6921">
      <c r="A6921" s="1" t="s">
        <v>34616</v>
      </c>
      <c r="B6921" s="1" t="s">
        <v>6</v>
      </c>
      <c r="C6921" s="1" t="s">
        <v>7615</v>
      </c>
      <c r="D6921" s="1"/>
      <c r="E6921" s="1" t="s">
        <v>33307</v>
      </c>
      <c r="F6921" s="1" t="s">
        <v>34617</v>
      </c>
      <c r="G6921" s="1" t="s">
        <v>9304</v>
      </c>
      <c r="H6921" s="1" t="s">
        <v>8589</v>
      </c>
      <c r="I6921" s="1">
        <v>2009.0</v>
      </c>
      <c r="J6921" s="1" t="s">
        <v>8507</v>
      </c>
      <c r="K6921" s="1" t="s">
        <v>599</v>
      </c>
      <c r="L6921" s="1" t="s">
        <v>8783</v>
      </c>
      <c r="M6921" s="1" t="s">
        <v>34618</v>
      </c>
    </row>
    <row r="6922">
      <c r="A6922" s="1" t="s">
        <v>34619</v>
      </c>
      <c r="B6922" s="1" t="s">
        <v>6</v>
      </c>
      <c r="C6922" s="1" t="s">
        <v>7616</v>
      </c>
      <c r="D6922" s="1"/>
      <c r="E6922" s="1" t="s">
        <v>34620</v>
      </c>
      <c r="F6922" s="1" t="s">
        <v>34621</v>
      </c>
      <c r="G6922" s="1" t="s">
        <v>8513</v>
      </c>
      <c r="H6922" s="1" t="s">
        <v>8521</v>
      </c>
      <c r="I6922" s="1">
        <v>1999.0</v>
      </c>
      <c r="J6922" s="1" t="s">
        <v>8507</v>
      </c>
      <c r="K6922" s="1" t="s">
        <v>1166</v>
      </c>
      <c r="L6922" s="1" t="s">
        <v>8559</v>
      </c>
      <c r="M6922" s="1" t="s">
        <v>34622</v>
      </c>
    </row>
    <row r="6923">
      <c r="A6923" s="1" t="s">
        <v>34623</v>
      </c>
      <c r="B6923" s="1" t="s">
        <v>6</v>
      </c>
      <c r="C6923" s="1" t="s">
        <v>7617</v>
      </c>
      <c r="D6923" s="1"/>
      <c r="E6923" s="1" t="s">
        <v>34624</v>
      </c>
      <c r="F6923" s="1" t="s">
        <v>34625</v>
      </c>
      <c r="G6923" s="1" t="s">
        <v>8990</v>
      </c>
      <c r="H6923" s="1" t="s">
        <v>11755</v>
      </c>
      <c r="I6923" s="1">
        <v>2016.0</v>
      </c>
      <c r="J6923" s="1" t="s">
        <v>8493</v>
      </c>
      <c r="K6923" s="1" t="s">
        <v>595</v>
      </c>
      <c r="L6923" s="1" t="s">
        <v>8501</v>
      </c>
      <c r="M6923" s="1" t="s">
        <v>34626</v>
      </c>
    </row>
    <row r="6924">
      <c r="A6924" s="1" t="s">
        <v>34627</v>
      </c>
      <c r="B6924" s="1" t="s">
        <v>7</v>
      </c>
      <c r="C6924" s="1" t="s">
        <v>7618</v>
      </c>
      <c r="F6924" s="1" t="s">
        <v>34628</v>
      </c>
      <c r="H6924" s="1" t="s">
        <v>8606</v>
      </c>
      <c r="I6924" s="1">
        <v>2018.0</v>
      </c>
      <c r="J6924" s="1" t="s">
        <v>8547</v>
      </c>
      <c r="K6924" s="1" t="s">
        <v>536</v>
      </c>
      <c r="L6924" s="1" t="s">
        <v>8595</v>
      </c>
      <c r="M6924" s="1" t="s">
        <v>34629</v>
      </c>
    </row>
    <row r="6925">
      <c r="A6925" s="1" t="s">
        <v>34630</v>
      </c>
      <c r="B6925" s="1" t="s">
        <v>6</v>
      </c>
      <c r="C6925" s="1" t="s">
        <v>7619</v>
      </c>
      <c r="D6925" s="1"/>
      <c r="E6925" s="1" t="s">
        <v>34631</v>
      </c>
      <c r="F6925" s="1" t="s">
        <v>34632</v>
      </c>
      <c r="G6925" s="1" t="s">
        <v>8513</v>
      </c>
      <c r="H6925" s="1" t="s">
        <v>20176</v>
      </c>
      <c r="I6925" s="1">
        <v>1974.0</v>
      </c>
      <c r="J6925" s="1" t="s">
        <v>8507</v>
      </c>
      <c r="K6925" s="1" t="s">
        <v>681</v>
      </c>
      <c r="L6925" s="1" t="s">
        <v>31243</v>
      </c>
      <c r="M6925" s="1" t="s">
        <v>34633</v>
      </c>
    </row>
    <row r="6926">
      <c r="A6926" s="1" t="s">
        <v>34634</v>
      </c>
      <c r="B6926" s="1" t="s">
        <v>6</v>
      </c>
      <c r="C6926" s="1" t="s">
        <v>7620</v>
      </c>
      <c r="D6926" s="1"/>
      <c r="E6926" s="1" t="s">
        <v>34635</v>
      </c>
      <c r="F6926" s="1" t="s">
        <v>34636</v>
      </c>
      <c r="G6926" s="1" t="s">
        <v>16541</v>
      </c>
      <c r="H6926" s="1" t="s">
        <v>10718</v>
      </c>
      <c r="I6926" s="1">
        <v>2014.0</v>
      </c>
      <c r="J6926" s="1" t="s">
        <v>8515</v>
      </c>
      <c r="K6926" s="1" t="s">
        <v>534</v>
      </c>
      <c r="L6926" s="1" t="s">
        <v>8759</v>
      </c>
      <c r="M6926" s="1" t="s">
        <v>34637</v>
      </c>
    </row>
    <row r="6927">
      <c r="A6927" s="1" t="s">
        <v>34638</v>
      </c>
      <c r="B6927" s="1" t="s">
        <v>6</v>
      </c>
      <c r="C6927" s="1" t="s">
        <v>7621</v>
      </c>
      <c r="D6927" s="1"/>
      <c r="E6927" s="1" t="s">
        <v>34639</v>
      </c>
      <c r="F6927" s="1" t="s">
        <v>34640</v>
      </c>
      <c r="G6927" s="1" t="s">
        <v>8534</v>
      </c>
      <c r="H6927" s="1" t="s">
        <v>9615</v>
      </c>
      <c r="I6927" s="1">
        <v>2013.0</v>
      </c>
      <c r="J6927" s="1" t="s">
        <v>8547</v>
      </c>
      <c r="K6927" s="1" t="s">
        <v>700</v>
      </c>
      <c r="L6927" s="1" t="s">
        <v>8501</v>
      </c>
      <c r="M6927" s="1" t="s">
        <v>34641</v>
      </c>
    </row>
    <row r="6928">
      <c r="A6928" s="1" t="s">
        <v>34642</v>
      </c>
      <c r="B6928" s="1" t="s">
        <v>6</v>
      </c>
      <c r="C6928" s="1" t="s">
        <v>7622</v>
      </c>
      <c r="D6928" s="1"/>
      <c r="E6928" s="1" t="s">
        <v>12433</v>
      </c>
      <c r="F6928" s="1" t="s">
        <v>34643</v>
      </c>
      <c r="G6928" s="1" t="s">
        <v>9545</v>
      </c>
      <c r="H6928" s="1" t="s">
        <v>11141</v>
      </c>
      <c r="I6928" s="1">
        <v>2016.0</v>
      </c>
      <c r="J6928" s="1" t="s">
        <v>8493</v>
      </c>
      <c r="K6928" s="1" t="s">
        <v>542</v>
      </c>
      <c r="L6928" s="1" t="s">
        <v>8709</v>
      </c>
      <c r="M6928" s="1" t="s">
        <v>34644</v>
      </c>
    </row>
    <row r="6929">
      <c r="A6929" s="1" t="s">
        <v>34645</v>
      </c>
      <c r="B6929" s="1" t="s">
        <v>6</v>
      </c>
      <c r="C6929" s="1" t="s">
        <v>7623</v>
      </c>
      <c r="D6929" s="1"/>
      <c r="E6929" s="1" t="s">
        <v>34646</v>
      </c>
      <c r="G6929" s="1" t="s">
        <v>8499</v>
      </c>
      <c r="H6929" s="1" t="s">
        <v>9326</v>
      </c>
      <c r="I6929" s="1">
        <v>2020.0</v>
      </c>
      <c r="J6929" s="1" t="s">
        <v>8493</v>
      </c>
      <c r="K6929" s="1" t="s">
        <v>563</v>
      </c>
      <c r="L6929" s="1" t="s">
        <v>8663</v>
      </c>
      <c r="M6929" s="1" t="s">
        <v>34647</v>
      </c>
    </row>
    <row r="6930">
      <c r="A6930" s="1" t="s">
        <v>34648</v>
      </c>
      <c r="B6930" s="1" t="s">
        <v>6</v>
      </c>
      <c r="C6930" s="1" t="s">
        <v>7624</v>
      </c>
      <c r="D6930" s="1"/>
      <c r="E6930" s="1" t="s">
        <v>34649</v>
      </c>
      <c r="F6930" s="1" t="s">
        <v>34650</v>
      </c>
      <c r="G6930" s="1" t="s">
        <v>8513</v>
      </c>
      <c r="H6930" s="1" t="s">
        <v>10815</v>
      </c>
      <c r="I6930" s="1">
        <v>2016.0</v>
      </c>
      <c r="J6930" s="1" t="s">
        <v>8547</v>
      </c>
      <c r="K6930" s="1" t="s">
        <v>645</v>
      </c>
      <c r="L6930" s="1" t="s">
        <v>8607</v>
      </c>
      <c r="M6930" s="1" t="s">
        <v>34651</v>
      </c>
    </row>
    <row r="6931">
      <c r="A6931" s="1" t="s">
        <v>34652</v>
      </c>
      <c r="B6931" s="1" t="s">
        <v>6</v>
      </c>
      <c r="C6931" s="1" t="s">
        <v>7625</v>
      </c>
      <c r="D6931" s="1"/>
      <c r="E6931" s="1" t="s">
        <v>34653</v>
      </c>
      <c r="F6931" s="1" t="s">
        <v>34654</v>
      </c>
      <c r="G6931" s="1" t="s">
        <v>8611</v>
      </c>
      <c r="H6931" s="1" t="s">
        <v>9793</v>
      </c>
      <c r="I6931" s="1">
        <v>2017.0</v>
      </c>
      <c r="J6931" s="1" t="s">
        <v>8680</v>
      </c>
      <c r="K6931" s="1" t="s">
        <v>1303</v>
      </c>
      <c r="L6931" s="1" t="s">
        <v>8646</v>
      </c>
      <c r="M6931" s="1" t="s">
        <v>34655</v>
      </c>
    </row>
    <row r="6932">
      <c r="A6932" s="1" t="s">
        <v>34656</v>
      </c>
      <c r="B6932" s="1" t="s">
        <v>6</v>
      </c>
      <c r="C6932" s="1" t="s">
        <v>7626</v>
      </c>
      <c r="D6932" s="1"/>
      <c r="E6932" s="1" t="s">
        <v>11793</v>
      </c>
      <c r="F6932" s="1" t="s">
        <v>34657</v>
      </c>
      <c r="G6932" s="1" t="s">
        <v>19413</v>
      </c>
      <c r="H6932" s="1" t="s">
        <v>14151</v>
      </c>
      <c r="I6932" s="1">
        <v>2002.0</v>
      </c>
      <c r="J6932" s="1" t="s">
        <v>8515</v>
      </c>
      <c r="K6932" s="1" t="s">
        <v>700</v>
      </c>
      <c r="L6932" s="1" t="s">
        <v>8750</v>
      </c>
      <c r="M6932" s="1" t="s">
        <v>34658</v>
      </c>
    </row>
    <row r="6933">
      <c r="A6933" s="1" t="s">
        <v>34659</v>
      </c>
      <c r="B6933" s="1" t="s">
        <v>6</v>
      </c>
      <c r="C6933" s="1" t="s">
        <v>7627</v>
      </c>
      <c r="D6933" s="1"/>
      <c r="E6933" s="1" t="s">
        <v>34660</v>
      </c>
      <c r="F6933" s="1" t="s">
        <v>34661</v>
      </c>
      <c r="G6933" s="1" t="s">
        <v>8513</v>
      </c>
      <c r="H6933" s="1" t="s">
        <v>9060</v>
      </c>
      <c r="I6933" s="1">
        <v>2009.0</v>
      </c>
      <c r="J6933" s="1" t="s">
        <v>8515</v>
      </c>
      <c r="K6933" s="1" t="s">
        <v>602</v>
      </c>
      <c r="L6933" s="1" t="s">
        <v>16968</v>
      </c>
      <c r="M6933" s="1" t="s">
        <v>34662</v>
      </c>
    </row>
    <row r="6934">
      <c r="A6934" s="1" t="s">
        <v>34663</v>
      </c>
      <c r="B6934" s="1" t="s">
        <v>6</v>
      </c>
      <c r="C6934" s="1" t="s">
        <v>7628</v>
      </c>
      <c r="D6934" s="1"/>
      <c r="E6934" s="1" t="s">
        <v>34664</v>
      </c>
      <c r="F6934" s="1" t="s">
        <v>34665</v>
      </c>
      <c r="G6934" s="1" t="s">
        <v>34666</v>
      </c>
      <c r="H6934" s="1" t="s">
        <v>17605</v>
      </c>
      <c r="I6934" s="1">
        <v>2018.0</v>
      </c>
      <c r="J6934" s="1" t="s">
        <v>8493</v>
      </c>
      <c r="K6934" s="1" t="s">
        <v>597</v>
      </c>
      <c r="L6934" s="1" t="s">
        <v>11084</v>
      </c>
      <c r="M6934" s="1" t="s">
        <v>34667</v>
      </c>
    </row>
    <row r="6935">
      <c r="A6935" s="1" t="s">
        <v>34668</v>
      </c>
      <c r="B6935" s="1" t="s">
        <v>6</v>
      </c>
      <c r="C6935" s="1" t="s">
        <v>7629</v>
      </c>
      <c r="D6935" s="1"/>
      <c r="E6935" s="1" t="s">
        <v>33500</v>
      </c>
      <c r="F6935" s="1" t="s">
        <v>34669</v>
      </c>
      <c r="G6935" s="1" t="s">
        <v>34670</v>
      </c>
      <c r="H6935" s="1" t="s">
        <v>9419</v>
      </c>
      <c r="I6935" s="1">
        <v>2010.0</v>
      </c>
      <c r="J6935" s="1" t="s">
        <v>8515</v>
      </c>
      <c r="K6935" s="1" t="s">
        <v>546</v>
      </c>
      <c r="L6935" s="1" t="s">
        <v>15146</v>
      </c>
      <c r="M6935" s="1" t="s">
        <v>34671</v>
      </c>
    </row>
    <row r="6936">
      <c r="A6936" s="1" t="s">
        <v>34672</v>
      </c>
      <c r="B6936" s="1" t="s">
        <v>7</v>
      </c>
      <c r="C6936" s="1" t="s">
        <v>7630</v>
      </c>
      <c r="G6936" s="1" t="s">
        <v>8513</v>
      </c>
      <c r="H6936" s="1" t="s">
        <v>11384</v>
      </c>
      <c r="I6936" s="1">
        <v>2019.0</v>
      </c>
      <c r="J6936" s="1" t="s">
        <v>8547</v>
      </c>
      <c r="K6936" s="1" t="s">
        <v>628</v>
      </c>
      <c r="L6936" s="1" t="s">
        <v>12003</v>
      </c>
      <c r="M6936" s="1" t="s">
        <v>34673</v>
      </c>
    </row>
    <row r="6937">
      <c r="A6937" s="1" t="s">
        <v>34674</v>
      </c>
      <c r="B6937" s="1" t="s">
        <v>6</v>
      </c>
      <c r="C6937" s="1" t="s">
        <v>7631</v>
      </c>
      <c r="D6937" s="1"/>
      <c r="E6937" s="1" t="s">
        <v>34675</v>
      </c>
      <c r="G6937" s="1" t="s">
        <v>34676</v>
      </c>
      <c r="H6937" s="1" t="s">
        <v>29533</v>
      </c>
      <c r="I6937" s="1">
        <v>2018.0</v>
      </c>
      <c r="J6937" s="1" t="s">
        <v>8613</v>
      </c>
      <c r="K6937" s="1" t="s">
        <v>909</v>
      </c>
      <c r="L6937" s="1" t="s">
        <v>8663</v>
      </c>
      <c r="M6937" s="1" t="s">
        <v>34677</v>
      </c>
    </row>
    <row r="6938">
      <c r="A6938" s="1" t="s">
        <v>34678</v>
      </c>
      <c r="B6938" s="1" t="s">
        <v>7</v>
      </c>
      <c r="C6938" s="1" t="s">
        <v>7632</v>
      </c>
      <c r="F6938" s="1" t="s">
        <v>34679</v>
      </c>
      <c r="G6938" s="1" t="s">
        <v>8513</v>
      </c>
      <c r="H6938" s="1" t="s">
        <v>14987</v>
      </c>
      <c r="I6938" s="1">
        <v>2016.0</v>
      </c>
      <c r="J6938" s="1" t="s">
        <v>8493</v>
      </c>
      <c r="K6938" s="1" t="s">
        <v>536</v>
      </c>
      <c r="L6938" s="1" t="s">
        <v>8852</v>
      </c>
      <c r="M6938" s="1" t="s">
        <v>34680</v>
      </c>
    </row>
    <row r="6939">
      <c r="A6939" s="1" t="s">
        <v>34681</v>
      </c>
      <c r="B6939" s="1" t="s">
        <v>6</v>
      </c>
      <c r="C6939" s="1" t="s">
        <v>7633</v>
      </c>
      <c r="D6939" s="1"/>
      <c r="E6939" s="1" t="s">
        <v>34682</v>
      </c>
      <c r="F6939" s="1" t="s">
        <v>34683</v>
      </c>
      <c r="G6939" s="1" t="s">
        <v>8513</v>
      </c>
      <c r="H6939" s="1" t="s">
        <v>8546</v>
      </c>
      <c r="I6939" s="1">
        <v>2017.0</v>
      </c>
      <c r="J6939" s="1" t="s">
        <v>8493</v>
      </c>
      <c r="K6939" s="1" t="s">
        <v>552</v>
      </c>
      <c r="L6939" s="1" t="s">
        <v>8691</v>
      </c>
      <c r="M6939" s="1" t="s">
        <v>34684</v>
      </c>
    </row>
    <row r="6940">
      <c r="A6940" s="1" t="s">
        <v>34685</v>
      </c>
      <c r="B6940" s="1" t="s">
        <v>6</v>
      </c>
      <c r="C6940" s="1" t="s">
        <v>7634</v>
      </c>
      <c r="D6940" s="1"/>
      <c r="E6940" s="1" t="s">
        <v>34686</v>
      </c>
      <c r="F6940" s="1" t="s">
        <v>34687</v>
      </c>
      <c r="G6940" s="1" t="s">
        <v>8722</v>
      </c>
      <c r="H6940" s="1" t="s">
        <v>16192</v>
      </c>
      <c r="I6940" s="1">
        <v>2018.0</v>
      </c>
      <c r="J6940" s="1" t="s">
        <v>8493</v>
      </c>
      <c r="K6940" s="1" t="s">
        <v>890</v>
      </c>
      <c r="L6940" s="1" t="s">
        <v>8620</v>
      </c>
      <c r="M6940" s="1" t="s">
        <v>34688</v>
      </c>
    </row>
    <row r="6941">
      <c r="A6941" s="1" t="s">
        <v>34689</v>
      </c>
      <c r="B6941" s="1" t="s">
        <v>7</v>
      </c>
      <c r="C6941" s="1" t="s">
        <v>7635</v>
      </c>
      <c r="D6941" s="1"/>
      <c r="E6941" s="1" t="s">
        <v>34690</v>
      </c>
      <c r="F6941" s="1" t="s">
        <v>34691</v>
      </c>
      <c r="G6941" s="1" t="s">
        <v>8661</v>
      </c>
      <c r="H6941" s="1" t="s">
        <v>13389</v>
      </c>
      <c r="I6941" s="1">
        <v>2019.0</v>
      </c>
      <c r="J6941" s="1" t="s">
        <v>8493</v>
      </c>
      <c r="K6941" s="1" t="s">
        <v>536</v>
      </c>
      <c r="L6941" s="1" t="s">
        <v>8565</v>
      </c>
      <c r="M6941" s="1" t="s">
        <v>34692</v>
      </c>
    </row>
    <row r="6942">
      <c r="A6942" s="1" t="s">
        <v>34693</v>
      </c>
      <c r="B6942" s="1" t="s">
        <v>6</v>
      </c>
      <c r="C6942" s="1" t="s">
        <v>7636</v>
      </c>
      <c r="D6942" s="1"/>
      <c r="E6942" s="1" t="s">
        <v>24901</v>
      </c>
      <c r="F6942" s="1" t="s">
        <v>34694</v>
      </c>
      <c r="G6942" s="1" t="s">
        <v>34695</v>
      </c>
      <c r="H6942" s="1" t="s">
        <v>16042</v>
      </c>
      <c r="I6942" s="1">
        <v>2020.0</v>
      </c>
      <c r="J6942" s="1" t="s">
        <v>8507</v>
      </c>
      <c r="K6942" s="1" t="s">
        <v>642</v>
      </c>
      <c r="L6942" s="1" t="s">
        <v>8522</v>
      </c>
      <c r="M6942" s="1" t="s">
        <v>34696</v>
      </c>
    </row>
    <row r="6943">
      <c r="A6943" s="1" t="s">
        <v>34697</v>
      </c>
      <c r="B6943" s="1" t="s">
        <v>7</v>
      </c>
      <c r="C6943" s="1" t="s">
        <v>7637</v>
      </c>
      <c r="G6943" s="1" t="s">
        <v>8513</v>
      </c>
      <c r="H6943" s="1" t="s">
        <v>15001</v>
      </c>
      <c r="I6943" s="1">
        <v>2020.0</v>
      </c>
      <c r="J6943" s="1" t="s">
        <v>8493</v>
      </c>
      <c r="K6943" s="1" t="s">
        <v>536</v>
      </c>
      <c r="L6943" s="1" t="s">
        <v>8852</v>
      </c>
      <c r="M6943" s="1" t="s">
        <v>34698</v>
      </c>
    </row>
    <row r="6944">
      <c r="A6944" s="1" t="s">
        <v>34699</v>
      </c>
      <c r="B6944" s="1" t="s">
        <v>6</v>
      </c>
      <c r="C6944" s="1" t="s">
        <v>7638</v>
      </c>
      <c r="D6944" s="1"/>
      <c r="E6944" s="1" t="s">
        <v>34700</v>
      </c>
      <c r="F6944" s="1" t="s">
        <v>34701</v>
      </c>
      <c r="G6944" s="1" t="s">
        <v>8722</v>
      </c>
      <c r="H6944" s="1" t="s">
        <v>15545</v>
      </c>
      <c r="I6944" s="1">
        <v>2018.0</v>
      </c>
      <c r="J6944" s="1" t="s">
        <v>8493</v>
      </c>
      <c r="K6944" s="1" t="s">
        <v>552</v>
      </c>
      <c r="L6944" s="1" t="s">
        <v>8724</v>
      </c>
      <c r="M6944" s="1" t="s">
        <v>34702</v>
      </c>
    </row>
    <row r="6945">
      <c r="A6945" s="1" t="s">
        <v>34703</v>
      </c>
      <c r="B6945" s="1" t="s">
        <v>6</v>
      </c>
      <c r="C6945" s="1" t="s">
        <v>7639</v>
      </c>
      <c r="D6945" s="1"/>
      <c r="E6945" s="1" t="s">
        <v>34704</v>
      </c>
      <c r="F6945" s="1" t="s">
        <v>34705</v>
      </c>
      <c r="G6945" s="1" t="s">
        <v>8513</v>
      </c>
      <c r="H6945" s="1" t="s">
        <v>9361</v>
      </c>
      <c r="I6945" s="1">
        <v>2017.0</v>
      </c>
      <c r="J6945" s="1" t="s">
        <v>8507</v>
      </c>
      <c r="K6945" s="1" t="s">
        <v>584</v>
      </c>
      <c r="L6945" s="1" t="s">
        <v>8831</v>
      </c>
      <c r="M6945" s="1" t="s">
        <v>34706</v>
      </c>
    </row>
    <row r="6946">
      <c r="A6946" s="1" t="s">
        <v>34707</v>
      </c>
      <c r="B6946" s="1" t="s">
        <v>6</v>
      </c>
      <c r="C6946" s="1" t="s">
        <v>7640</v>
      </c>
      <c r="D6946" s="1"/>
      <c r="E6946" s="1" t="s">
        <v>34708</v>
      </c>
      <c r="F6946" s="1" t="s">
        <v>34709</v>
      </c>
      <c r="G6946" s="1" t="s">
        <v>8513</v>
      </c>
      <c r="H6946" s="1" t="s">
        <v>9860</v>
      </c>
      <c r="I6946" s="1">
        <v>1996.0</v>
      </c>
      <c r="J6946" s="1" t="s">
        <v>8507</v>
      </c>
      <c r="K6946" s="1" t="s">
        <v>645</v>
      </c>
      <c r="L6946" s="1" t="s">
        <v>9494</v>
      </c>
      <c r="M6946" s="1" t="s">
        <v>34710</v>
      </c>
    </row>
    <row r="6947">
      <c r="A6947" s="1" t="s">
        <v>34711</v>
      </c>
      <c r="B6947" s="1" t="s">
        <v>6</v>
      </c>
      <c r="C6947" s="1" t="s">
        <v>7641</v>
      </c>
      <c r="D6947" s="1"/>
      <c r="E6947" s="1" t="s">
        <v>34712</v>
      </c>
      <c r="F6947" s="1" t="s">
        <v>34713</v>
      </c>
      <c r="G6947" s="1" t="s">
        <v>8611</v>
      </c>
      <c r="H6947" s="1" t="s">
        <v>21489</v>
      </c>
      <c r="I6947" s="1">
        <v>2016.0</v>
      </c>
      <c r="J6947" s="1" t="s">
        <v>8493</v>
      </c>
      <c r="K6947" s="1" t="s">
        <v>805</v>
      </c>
      <c r="L6947" s="1" t="s">
        <v>8691</v>
      </c>
      <c r="M6947" s="1" t="s">
        <v>34714</v>
      </c>
    </row>
    <row r="6948">
      <c r="A6948" s="1" t="s">
        <v>34715</v>
      </c>
      <c r="B6948" s="1" t="s">
        <v>6</v>
      </c>
      <c r="C6948" s="1" t="s">
        <v>7642</v>
      </c>
      <c r="D6948" s="1"/>
      <c r="E6948" s="1" t="s">
        <v>34716</v>
      </c>
      <c r="F6948" s="1" t="s">
        <v>34717</v>
      </c>
      <c r="G6948" s="1" t="s">
        <v>8513</v>
      </c>
      <c r="H6948" s="1" t="s">
        <v>8546</v>
      </c>
      <c r="I6948" s="1">
        <v>2015.0</v>
      </c>
      <c r="J6948" s="1" t="s">
        <v>8507</v>
      </c>
      <c r="K6948" s="1" t="s">
        <v>552</v>
      </c>
      <c r="L6948" s="1" t="s">
        <v>9494</v>
      </c>
      <c r="M6948" s="1" t="s">
        <v>34718</v>
      </c>
    </row>
    <row r="6949">
      <c r="A6949" s="1" t="s">
        <v>34719</v>
      </c>
      <c r="B6949" s="1" t="s">
        <v>7</v>
      </c>
      <c r="C6949" s="1" t="s">
        <v>7643</v>
      </c>
      <c r="F6949" s="1" t="s">
        <v>34720</v>
      </c>
      <c r="H6949" s="1" t="s">
        <v>9185</v>
      </c>
      <c r="I6949" s="1">
        <v>2008.0</v>
      </c>
      <c r="J6949" s="1" t="s">
        <v>8547</v>
      </c>
      <c r="K6949" s="1" t="s">
        <v>536</v>
      </c>
      <c r="L6949" s="1" t="s">
        <v>10199</v>
      </c>
      <c r="M6949" s="1" t="s">
        <v>34721</v>
      </c>
    </row>
    <row r="6950">
      <c r="A6950" s="1" t="s">
        <v>34722</v>
      </c>
      <c r="B6950" s="1" t="s">
        <v>6</v>
      </c>
      <c r="C6950" s="1" t="s">
        <v>7644</v>
      </c>
      <c r="D6950" s="1"/>
      <c r="E6950" s="1" t="s">
        <v>34723</v>
      </c>
      <c r="F6950" s="1" t="s">
        <v>34724</v>
      </c>
      <c r="G6950" s="1" t="s">
        <v>8611</v>
      </c>
      <c r="H6950" s="1" t="s">
        <v>9698</v>
      </c>
      <c r="I6950" s="1">
        <v>2016.0</v>
      </c>
      <c r="J6950" s="1" t="s">
        <v>8547</v>
      </c>
      <c r="K6950" s="1" t="s">
        <v>1303</v>
      </c>
      <c r="L6950" s="1" t="s">
        <v>8663</v>
      </c>
      <c r="M6950" s="1" t="s">
        <v>34725</v>
      </c>
    </row>
    <row r="6951">
      <c r="A6951" s="1" t="s">
        <v>34726</v>
      </c>
      <c r="B6951" s="1" t="s">
        <v>7</v>
      </c>
      <c r="C6951" s="1" t="s">
        <v>7645</v>
      </c>
      <c r="F6951" s="1" t="s">
        <v>34727</v>
      </c>
      <c r="G6951" s="1" t="s">
        <v>6324</v>
      </c>
      <c r="H6951" s="1" t="s">
        <v>8528</v>
      </c>
      <c r="I6951" s="1">
        <v>2016.0</v>
      </c>
      <c r="J6951" s="1" t="s">
        <v>8493</v>
      </c>
      <c r="K6951" s="1" t="s">
        <v>536</v>
      </c>
      <c r="L6951" s="1" t="s">
        <v>8565</v>
      </c>
      <c r="M6951" s="1" t="s">
        <v>34728</v>
      </c>
    </row>
    <row r="6952">
      <c r="A6952" s="1" t="s">
        <v>34729</v>
      </c>
      <c r="B6952" s="1" t="s">
        <v>7</v>
      </c>
      <c r="C6952" s="1" t="s">
        <v>7646</v>
      </c>
      <c r="F6952" s="1" t="s">
        <v>34730</v>
      </c>
      <c r="G6952" s="1" t="s">
        <v>34731</v>
      </c>
      <c r="H6952" s="1" t="s">
        <v>34732</v>
      </c>
      <c r="I6952" s="1">
        <v>2010.0</v>
      </c>
      <c r="J6952" s="1" t="s">
        <v>8493</v>
      </c>
      <c r="K6952" s="1" t="s">
        <v>526</v>
      </c>
      <c r="L6952" s="1" t="s">
        <v>9826</v>
      </c>
      <c r="M6952" s="1" t="s">
        <v>34733</v>
      </c>
    </row>
    <row r="6953">
      <c r="A6953" s="1" t="s">
        <v>34734</v>
      </c>
      <c r="B6953" s="1" t="s">
        <v>6</v>
      </c>
      <c r="C6953" s="1" t="s">
        <v>7647</v>
      </c>
      <c r="D6953" s="1"/>
      <c r="E6953" s="1" t="s">
        <v>34735</v>
      </c>
      <c r="F6953" s="1" t="s">
        <v>34736</v>
      </c>
      <c r="G6953" s="1" t="s">
        <v>8513</v>
      </c>
      <c r="H6953" s="1" t="s">
        <v>8540</v>
      </c>
      <c r="I6953" s="1">
        <v>2002.0</v>
      </c>
      <c r="J6953" s="1" t="s">
        <v>8515</v>
      </c>
      <c r="K6953" s="1" t="s">
        <v>576</v>
      </c>
      <c r="L6953" s="1" t="s">
        <v>9054</v>
      </c>
      <c r="M6953" s="1" t="s">
        <v>34737</v>
      </c>
    </row>
    <row r="6954">
      <c r="A6954" s="1" t="s">
        <v>34738</v>
      </c>
      <c r="B6954" s="1" t="s">
        <v>7</v>
      </c>
      <c r="C6954" s="1" t="s">
        <v>7648</v>
      </c>
      <c r="D6954" s="1"/>
      <c r="E6954" s="1" t="s">
        <v>34739</v>
      </c>
      <c r="F6954" s="1" t="s">
        <v>34740</v>
      </c>
      <c r="G6954" s="1" t="s">
        <v>20004</v>
      </c>
      <c r="H6954" s="1" t="s">
        <v>15457</v>
      </c>
      <c r="I6954" s="1">
        <v>2019.0</v>
      </c>
      <c r="J6954" s="1" t="s">
        <v>8493</v>
      </c>
      <c r="K6954" s="1" t="s">
        <v>536</v>
      </c>
      <c r="L6954" s="1" t="s">
        <v>8565</v>
      </c>
      <c r="M6954" s="1" t="s">
        <v>34741</v>
      </c>
    </row>
    <row r="6955">
      <c r="A6955" s="1" t="s">
        <v>34742</v>
      </c>
      <c r="B6955" s="1" t="s">
        <v>7</v>
      </c>
      <c r="C6955" s="1" t="s">
        <v>7649</v>
      </c>
      <c r="F6955" s="1" t="s">
        <v>34743</v>
      </c>
      <c r="G6955" s="1" t="s">
        <v>8513</v>
      </c>
      <c r="H6955" s="1" t="s">
        <v>8528</v>
      </c>
      <c r="I6955" s="1">
        <v>1963.0</v>
      </c>
      <c r="J6955" s="1" t="s">
        <v>8547</v>
      </c>
      <c r="K6955" s="1" t="s">
        <v>526</v>
      </c>
      <c r="L6955" s="1" t="s">
        <v>34744</v>
      </c>
      <c r="M6955" s="1" t="s">
        <v>34745</v>
      </c>
    </row>
    <row r="6956">
      <c r="A6956" s="1" t="s">
        <v>34746</v>
      </c>
      <c r="B6956" s="1" t="s">
        <v>6</v>
      </c>
      <c r="C6956" s="1" t="s">
        <v>7650</v>
      </c>
      <c r="D6956" s="1"/>
      <c r="E6956" s="1" t="s">
        <v>34747</v>
      </c>
      <c r="F6956" s="1" t="s">
        <v>34748</v>
      </c>
      <c r="G6956" s="1" t="s">
        <v>12908</v>
      </c>
      <c r="H6956" s="1" t="s">
        <v>12115</v>
      </c>
      <c r="I6956" s="1">
        <v>2004.0</v>
      </c>
      <c r="J6956" s="1" t="s">
        <v>8547</v>
      </c>
      <c r="K6956" s="1" t="s">
        <v>599</v>
      </c>
      <c r="L6956" s="1" t="s">
        <v>8992</v>
      </c>
      <c r="M6956" s="1" t="s">
        <v>34749</v>
      </c>
    </row>
    <row r="6957">
      <c r="A6957" s="1" t="s">
        <v>34750</v>
      </c>
      <c r="B6957" s="1" t="s">
        <v>6</v>
      </c>
      <c r="C6957" s="1" t="s">
        <v>7651</v>
      </c>
      <c r="D6957" s="1"/>
      <c r="E6957" s="1" t="s">
        <v>34751</v>
      </c>
      <c r="F6957" s="1" t="s">
        <v>34752</v>
      </c>
      <c r="G6957" s="1" t="s">
        <v>23466</v>
      </c>
      <c r="H6957" s="1" t="s">
        <v>10195</v>
      </c>
      <c r="I6957" s="1">
        <v>2019.0</v>
      </c>
      <c r="J6957" s="1" t="s">
        <v>8515</v>
      </c>
      <c r="K6957" s="1" t="s">
        <v>705</v>
      </c>
      <c r="L6957" s="1" t="s">
        <v>8522</v>
      </c>
      <c r="M6957" s="1" t="s">
        <v>34753</v>
      </c>
    </row>
    <row r="6958">
      <c r="A6958" s="1" t="s">
        <v>34754</v>
      </c>
      <c r="B6958" s="1" t="s">
        <v>6</v>
      </c>
      <c r="C6958" s="1" t="s">
        <v>7652</v>
      </c>
      <c r="D6958" s="1"/>
      <c r="E6958" s="1" t="s">
        <v>8519</v>
      </c>
      <c r="F6958" s="1" t="s">
        <v>34755</v>
      </c>
      <c r="G6958" s="1" t="s">
        <v>8513</v>
      </c>
      <c r="H6958" s="1" t="s">
        <v>9561</v>
      </c>
      <c r="I6958" s="1">
        <v>2009.0</v>
      </c>
      <c r="J6958" s="1" t="s">
        <v>8507</v>
      </c>
      <c r="K6958" s="1" t="s">
        <v>700</v>
      </c>
      <c r="L6958" s="1" t="s">
        <v>8697</v>
      </c>
      <c r="M6958" s="1" t="s">
        <v>34756</v>
      </c>
    </row>
    <row r="6959">
      <c r="A6959" s="1" t="s">
        <v>34757</v>
      </c>
      <c r="B6959" s="1" t="s">
        <v>7</v>
      </c>
      <c r="C6959" s="1" t="s">
        <v>7653</v>
      </c>
      <c r="F6959" s="1" t="s">
        <v>34758</v>
      </c>
      <c r="G6959" s="1" t="s">
        <v>6324</v>
      </c>
      <c r="H6959" s="1" t="s">
        <v>8528</v>
      </c>
      <c r="I6959" s="1">
        <v>2009.0</v>
      </c>
      <c r="J6959" s="1" t="s">
        <v>8547</v>
      </c>
      <c r="K6959" s="1" t="s">
        <v>536</v>
      </c>
      <c r="L6959" s="1" t="s">
        <v>8595</v>
      </c>
      <c r="M6959" s="1" t="s">
        <v>34759</v>
      </c>
    </row>
    <row r="6960">
      <c r="A6960" s="1" t="s">
        <v>34760</v>
      </c>
      <c r="B6960" s="1" t="s">
        <v>7</v>
      </c>
      <c r="C6960" s="1" t="s">
        <v>7654</v>
      </c>
      <c r="G6960" s="1" t="s">
        <v>9356</v>
      </c>
      <c r="H6960" s="1" t="s">
        <v>18355</v>
      </c>
      <c r="I6960" s="1">
        <v>2020.0</v>
      </c>
      <c r="J6960" s="1" t="s">
        <v>8547</v>
      </c>
      <c r="K6960" s="1" t="s">
        <v>571</v>
      </c>
      <c r="L6960" s="1" t="s">
        <v>34761</v>
      </c>
      <c r="M6960" s="1" t="s">
        <v>34762</v>
      </c>
    </row>
    <row r="6961">
      <c r="A6961" s="1" t="s">
        <v>34763</v>
      </c>
      <c r="B6961" s="1" t="s">
        <v>6</v>
      </c>
      <c r="C6961" s="1" t="s">
        <v>7655</v>
      </c>
      <c r="D6961" s="1"/>
      <c r="E6961" s="1" t="s">
        <v>26380</v>
      </c>
      <c r="F6961" s="1" t="s">
        <v>34764</v>
      </c>
      <c r="G6961" s="1" t="s">
        <v>8575</v>
      </c>
      <c r="H6961" s="1" t="s">
        <v>9778</v>
      </c>
      <c r="I6961" s="1">
        <v>2011.0</v>
      </c>
      <c r="J6961" s="1" t="s">
        <v>8493</v>
      </c>
      <c r="K6961" s="1" t="s">
        <v>528</v>
      </c>
      <c r="L6961" s="1" t="s">
        <v>8508</v>
      </c>
      <c r="M6961" s="1" t="s">
        <v>34765</v>
      </c>
    </row>
    <row r="6962">
      <c r="A6962" s="1" t="s">
        <v>34766</v>
      </c>
      <c r="B6962" s="1" t="s">
        <v>7</v>
      </c>
      <c r="C6962" s="1" t="s">
        <v>7656</v>
      </c>
      <c r="F6962" s="1" t="s">
        <v>34767</v>
      </c>
      <c r="G6962" s="1" t="s">
        <v>8655</v>
      </c>
      <c r="H6962" s="1" t="s">
        <v>34768</v>
      </c>
      <c r="I6962" s="1">
        <v>2020.0</v>
      </c>
      <c r="J6962" s="1" t="s">
        <v>8547</v>
      </c>
      <c r="K6962" s="1" t="s">
        <v>536</v>
      </c>
      <c r="L6962" s="1" t="s">
        <v>11889</v>
      </c>
      <c r="M6962" s="1" t="s">
        <v>34769</v>
      </c>
    </row>
    <row r="6963">
      <c r="A6963" s="1" t="s">
        <v>34770</v>
      </c>
      <c r="B6963" s="1" t="s">
        <v>7</v>
      </c>
      <c r="C6963" s="1" t="s">
        <v>7657</v>
      </c>
      <c r="D6963" s="1"/>
      <c r="E6963" s="1" t="s">
        <v>34771</v>
      </c>
      <c r="F6963" s="1" t="s">
        <v>34772</v>
      </c>
      <c r="G6963" s="1" t="s">
        <v>8575</v>
      </c>
      <c r="H6963" s="1" t="s">
        <v>9488</v>
      </c>
      <c r="I6963" s="1">
        <v>2020.0</v>
      </c>
      <c r="J6963" s="1" t="s">
        <v>8493</v>
      </c>
      <c r="K6963" s="1" t="s">
        <v>536</v>
      </c>
      <c r="L6963" s="1" t="s">
        <v>11074</v>
      </c>
      <c r="M6963" s="1" t="s">
        <v>34773</v>
      </c>
    </row>
    <row r="6964">
      <c r="A6964" s="1" t="s">
        <v>34774</v>
      </c>
      <c r="B6964" s="1" t="s">
        <v>7</v>
      </c>
      <c r="C6964" s="1" t="s">
        <v>7658</v>
      </c>
      <c r="F6964" s="1" t="s">
        <v>34775</v>
      </c>
      <c r="H6964" s="1" t="s">
        <v>19160</v>
      </c>
      <c r="I6964" s="1">
        <v>2017.0</v>
      </c>
      <c r="J6964" s="1" t="s">
        <v>8493</v>
      </c>
      <c r="K6964" s="1" t="s">
        <v>536</v>
      </c>
      <c r="L6964" s="1" t="s">
        <v>11074</v>
      </c>
      <c r="M6964" s="1" t="s">
        <v>34776</v>
      </c>
    </row>
    <row r="6965">
      <c r="A6965" s="1" t="s">
        <v>34777</v>
      </c>
      <c r="B6965" s="1" t="s">
        <v>7</v>
      </c>
      <c r="C6965" s="1" t="s">
        <v>7659</v>
      </c>
      <c r="F6965" s="1" t="s">
        <v>34778</v>
      </c>
      <c r="G6965" s="1" t="s">
        <v>8513</v>
      </c>
      <c r="H6965" s="1" t="s">
        <v>9092</v>
      </c>
      <c r="I6965" s="1">
        <v>2019.0</v>
      </c>
      <c r="J6965" s="1" t="s">
        <v>8547</v>
      </c>
      <c r="K6965" s="1" t="s">
        <v>536</v>
      </c>
      <c r="L6965" s="1" t="s">
        <v>10273</v>
      </c>
      <c r="M6965" s="1" t="s">
        <v>34779</v>
      </c>
    </row>
    <row r="6966">
      <c r="A6966" s="1" t="s">
        <v>34780</v>
      </c>
      <c r="B6966" s="1" t="s">
        <v>7</v>
      </c>
      <c r="C6966" s="1" t="s">
        <v>7660</v>
      </c>
      <c r="F6966" s="1" t="s">
        <v>34781</v>
      </c>
      <c r="G6966" s="1" t="s">
        <v>8513</v>
      </c>
      <c r="H6966" s="1" t="s">
        <v>10698</v>
      </c>
      <c r="I6966" s="1">
        <v>2009.0</v>
      </c>
      <c r="J6966" s="1" t="s">
        <v>8547</v>
      </c>
      <c r="K6966" s="1" t="s">
        <v>536</v>
      </c>
      <c r="L6966" s="1" t="s">
        <v>8796</v>
      </c>
      <c r="M6966" s="1" t="s">
        <v>34782</v>
      </c>
    </row>
    <row r="6967">
      <c r="A6967" s="1" t="s">
        <v>34783</v>
      </c>
      <c r="B6967" s="1" t="s">
        <v>7</v>
      </c>
      <c r="C6967" s="1" t="s">
        <v>7661</v>
      </c>
      <c r="F6967" s="1" t="s">
        <v>34781</v>
      </c>
      <c r="H6967" s="1" t="s">
        <v>10587</v>
      </c>
      <c r="I6967" s="1">
        <v>2015.0</v>
      </c>
      <c r="J6967" s="1" t="s">
        <v>8613</v>
      </c>
      <c r="K6967" s="1" t="s">
        <v>536</v>
      </c>
      <c r="L6967" s="1" t="s">
        <v>8796</v>
      </c>
      <c r="M6967" s="1" t="s">
        <v>34784</v>
      </c>
    </row>
    <row r="6968">
      <c r="A6968" s="1" t="s">
        <v>34785</v>
      </c>
      <c r="B6968" s="1" t="s">
        <v>6</v>
      </c>
      <c r="C6968" s="1" t="s">
        <v>7662</v>
      </c>
      <c r="D6968" s="1"/>
      <c r="E6968" s="1" t="s">
        <v>34786</v>
      </c>
      <c r="F6968" s="1" t="s">
        <v>34787</v>
      </c>
      <c r="G6968" s="1" t="s">
        <v>12269</v>
      </c>
      <c r="H6968" s="1" t="s">
        <v>21489</v>
      </c>
      <c r="I6968" s="1">
        <v>2016.0</v>
      </c>
      <c r="J6968" s="1" t="s">
        <v>8493</v>
      </c>
      <c r="K6968" s="1" t="s">
        <v>599</v>
      </c>
      <c r="L6968" s="1" t="s">
        <v>8501</v>
      </c>
      <c r="M6968" s="1" t="s">
        <v>34788</v>
      </c>
    </row>
    <row r="6969">
      <c r="A6969" s="1" t="s">
        <v>34789</v>
      </c>
      <c r="B6969" s="1" t="s">
        <v>6</v>
      </c>
      <c r="C6969" s="1" t="s">
        <v>7663</v>
      </c>
      <c r="D6969" s="1"/>
      <c r="E6969" s="1" t="s">
        <v>31696</v>
      </c>
      <c r="F6969" s="1" t="s">
        <v>34790</v>
      </c>
      <c r="G6969" s="1" t="s">
        <v>8513</v>
      </c>
      <c r="H6969" s="1" t="s">
        <v>12370</v>
      </c>
      <c r="I6969" s="1">
        <v>2013.0</v>
      </c>
      <c r="J6969" s="1" t="s">
        <v>8515</v>
      </c>
      <c r="K6969" s="1" t="s">
        <v>546</v>
      </c>
      <c r="L6969" s="1" t="s">
        <v>8646</v>
      </c>
      <c r="M6969" s="1" t="s">
        <v>34791</v>
      </c>
    </row>
    <row r="6970">
      <c r="A6970" s="1" t="s">
        <v>34792</v>
      </c>
      <c r="B6970" s="1" t="s">
        <v>7</v>
      </c>
      <c r="C6970" s="1" t="s">
        <v>7664</v>
      </c>
      <c r="F6970" s="1" t="s">
        <v>34793</v>
      </c>
      <c r="G6970" s="1" t="s">
        <v>9223</v>
      </c>
      <c r="H6970" s="1" t="s">
        <v>14406</v>
      </c>
      <c r="I6970" s="1">
        <v>2019.0</v>
      </c>
      <c r="J6970" s="1" t="s">
        <v>8613</v>
      </c>
      <c r="K6970" s="1" t="s">
        <v>536</v>
      </c>
      <c r="L6970" s="1" t="s">
        <v>13901</v>
      </c>
      <c r="M6970" s="1" t="s">
        <v>34794</v>
      </c>
    </row>
    <row r="6971">
      <c r="A6971" s="1" t="s">
        <v>34795</v>
      </c>
      <c r="B6971" s="1" t="s">
        <v>6</v>
      </c>
      <c r="C6971" s="1" t="s">
        <v>7665</v>
      </c>
      <c r="D6971" s="1"/>
      <c r="E6971" s="1" t="s">
        <v>9543</v>
      </c>
      <c r="F6971" s="1" t="s">
        <v>34796</v>
      </c>
      <c r="G6971" s="1" t="s">
        <v>9545</v>
      </c>
      <c r="H6971" s="1" t="s">
        <v>11141</v>
      </c>
      <c r="I6971" s="1">
        <v>2016.0</v>
      </c>
      <c r="J6971" s="1" t="s">
        <v>8493</v>
      </c>
      <c r="K6971" s="1" t="s">
        <v>642</v>
      </c>
      <c r="L6971" s="1" t="s">
        <v>8681</v>
      </c>
      <c r="M6971" s="1" t="s">
        <v>34797</v>
      </c>
    </row>
    <row r="6972">
      <c r="A6972" s="1" t="s">
        <v>34798</v>
      </c>
      <c r="B6972" s="1" t="s">
        <v>7</v>
      </c>
      <c r="C6972" s="1" t="s">
        <v>7666</v>
      </c>
      <c r="F6972" s="1" t="s">
        <v>34799</v>
      </c>
      <c r="H6972" s="1" t="s">
        <v>11483</v>
      </c>
      <c r="I6972" s="1">
        <v>2020.0</v>
      </c>
      <c r="J6972" s="1" t="s">
        <v>8493</v>
      </c>
      <c r="K6972" s="1" t="s">
        <v>536</v>
      </c>
      <c r="L6972" s="1" t="s">
        <v>10588</v>
      </c>
      <c r="M6972" s="1" t="s">
        <v>34800</v>
      </c>
    </row>
    <row r="6973">
      <c r="A6973" s="1" t="s">
        <v>34801</v>
      </c>
      <c r="B6973" s="1" t="s">
        <v>7</v>
      </c>
      <c r="C6973" s="1" t="s">
        <v>7667</v>
      </c>
      <c r="F6973" s="1" t="s">
        <v>34802</v>
      </c>
      <c r="G6973" s="1" t="s">
        <v>9530</v>
      </c>
      <c r="H6973" s="1" t="s">
        <v>9723</v>
      </c>
      <c r="I6973" s="1">
        <v>2019.0</v>
      </c>
      <c r="J6973" s="1" t="s">
        <v>8547</v>
      </c>
      <c r="K6973" s="1" t="s">
        <v>536</v>
      </c>
      <c r="L6973" s="1" t="s">
        <v>10437</v>
      </c>
      <c r="M6973" s="1" t="s">
        <v>34803</v>
      </c>
    </row>
    <row r="6974">
      <c r="A6974" s="1" t="s">
        <v>34804</v>
      </c>
      <c r="B6974" s="1" t="s">
        <v>6</v>
      </c>
      <c r="C6974" s="1" t="s">
        <v>7668</v>
      </c>
      <c r="D6974" s="1"/>
      <c r="E6974" s="1" t="s">
        <v>34805</v>
      </c>
      <c r="F6974" s="1" t="s">
        <v>34806</v>
      </c>
      <c r="G6974" s="1" t="s">
        <v>8513</v>
      </c>
      <c r="H6974" s="1" t="s">
        <v>9793</v>
      </c>
      <c r="I6974" s="1">
        <v>2017.0</v>
      </c>
      <c r="J6974" s="1" t="s">
        <v>8493</v>
      </c>
      <c r="K6974" s="1" t="s">
        <v>552</v>
      </c>
      <c r="L6974" s="1" t="s">
        <v>9656</v>
      </c>
      <c r="M6974" s="1" t="s">
        <v>34807</v>
      </c>
    </row>
    <row r="6975">
      <c r="A6975" s="1" t="s">
        <v>34808</v>
      </c>
      <c r="B6975" s="1" t="s">
        <v>7</v>
      </c>
      <c r="C6975" s="1" t="s">
        <v>7669</v>
      </c>
      <c r="F6975" s="1" t="s">
        <v>34809</v>
      </c>
      <c r="G6975" s="1" t="s">
        <v>8734</v>
      </c>
      <c r="H6975" s="1" t="s">
        <v>8795</v>
      </c>
      <c r="I6975" s="1">
        <v>2020.0</v>
      </c>
      <c r="J6975" s="1" t="s">
        <v>8493</v>
      </c>
      <c r="K6975" s="1" t="s">
        <v>536</v>
      </c>
      <c r="L6975" s="1" t="s">
        <v>8565</v>
      </c>
      <c r="M6975" s="1" t="s">
        <v>34810</v>
      </c>
    </row>
    <row r="6976">
      <c r="A6976" s="1" t="s">
        <v>34811</v>
      </c>
      <c r="B6976" s="1" t="s">
        <v>7</v>
      </c>
      <c r="C6976" s="1" t="s">
        <v>7670</v>
      </c>
      <c r="F6976" s="1" t="s">
        <v>34812</v>
      </c>
      <c r="G6976" s="1" t="s">
        <v>8513</v>
      </c>
      <c r="H6976" s="1" t="s">
        <v>17972</v>
      </c>
      <c r="I6976" s="1">
        <v>2017.0</v>
      </c>
      <c r="J6976" s="1" t="s">
        <v>8547</v>
      </c>
      <c r="K6976" s="1" t="s">
        <v>1236</v>
      </c>
      <c r="L6976" s="1" t="s">
        <v>31534</v>
      </c>
      <c r="M6976" s="1" t="s">
        <v>34813</v>
      </c>
    </row>
    <row r="6977">
      <c r="A6977" s="1" t="s">
        <v>34814</v>
      </c>
      <c r="B6977" s="1" t="s">
        <v>6</v>
      </c>
      <c r="C6977" s="1" t="s">
        <v>7671</v>
      </c>
      <c r="D6977" s="1"/>
      <c r="E6977" s="1" t="s">
        <v>34815</v>
      </c>
      <c r="F6977" s="1" t="s">
        <v>34816</v>
      </c>
      <c r="G6977" s="1" t="s">
        <v>8513</v>
      </c>
      <c r="H6977" s="1" t="s">
        <v>12911</v>
      </c>
      <c r="I6977" s="1">
        <v>2020.0</v>
      </c>
      <c r="J6977" s="1" t="s">
        <v>8507</v>
      </c>
      <c r="K6977" s="1" t="s">
        <v>879</v>
      </c>
      <c r="L6977" s="1" t="s">
        <v>9494</v>
      </c>
      <c r="M6977" s="1" t="s">
        <v>34817</v>
      </c>
    </row>
    <row r="6978">
      <c r="A6978" s="1" t="s">
        <v>34818</v>
      </c>
      <c r="B6978" s="1" t="s">
        <v>6</v>
      </c>
      <c r="C6978" s="1" t="s">
        <v>7672</v>
      </c>
      <c r="D6978" s="1"/>
      <c r="E6978" s="1" t="s">
        <v>34819</v>
      </c>
      <c r="F6978" s="1" t="s">
        <v>34820</v>
      </c>
      <c r="G6978" s="1" t="s">
        <v>8513</v>
      </c>
      <c r="H6978" s="1" t="s">
        <v>14948</v>
      </c>
      <c r="I6978" s="1">
        <v>2015.0</v>
      </c>
      <c r="J6978" s="1" t="s">
        <v>8515</v>
      </c>
      <c r="K6978" s="1" t="s">
        <v>552</v>
      </c>
      <c r="L6978" s="1" t="s">
        <v>8858</v>
      </c>
      <c r="M6978" s="1" t="s">
        <v>34821</v>
      </c>
    </row>
    <row r="6979">
      <c r="A6979" s="1" t="s">
        <v>34822</v>
      </c>
      <c r="B6979" s="1" t="s">
        <v>6</v>
      </c>
      <c r="C6979" s="1" t="s">
        <v>7673</v>
      </c>
      <c r="D6979" s="1"/>
      <c r="E6979" s="1" t="s">
        <v>34823</v>
      </c>
      <c r="F6979" s="1" t="s">
        <v>34824</v>
      </c>
      <c r="G6979" s="1" t="s">
        <v>8513</v>
      </c>
      <c r="H6979" s="1" t="s">
        <v>9860</v>
      </c>
      <c r="I6979" s="1">
        <v>2017.0</v>
      </c>
      <c r="J6979" s="1" t="s">
        <v>8493</v>
      </c>
      <c r="K6979" s="1" t="s">
        <v>673</v>
      </c>
      <c r="L6979" s="1" t="s">
        <v>8858</v>
      </c>
      <c r="M6979" s="1" t="s">
        <v>34825</v>
      </c>
    </row>
    <row r="6980">
      <c r="A6980" s="1" t="s">
        <v>34826</v>
      </c>
      <c r="B6980" s="1" t="s">
        <v>6</v>
      </c>
      <c r="C6980" s="1" t="s">
        <v>7674</v>
      </c>
      <c r="D6980" s="1"/>
      <c r="E6980" s="1" t="s">
        <v>34827</v>
      </c>
      <c r="F6980" s="1" t="s">
        <v>34828</v>
      </c>
      <c r="H6980" s="1" t="s">
        <v>12921</v>
      </c>
      <c r="I6980" s="1">
        <v>2018.0</v>
      </c>
      <c r="J6980" s="1" t="s">
        <v>8493</v>
      </c>
      <c r="K6980" s="1" t="s">
        <v>546</v>
      </c>
      <c r="L6980" s="1" t="s">
        <v>8724</v>
      </c>
      <c r="M6980" s="1" t="s">
        <v>34829</v>
      </c>
    </row>
    <row r="6981">
      <c r="A6981" s="1" t="s">
        <v>34830</v>
      </c>
      <c r="B6981" s="1" t="s">
        <v>7</v>
      </c>
      <c r="C6981" s="1" t="s">
        <v>7675</v>
      </c>
      <c r="D6981" s="1"/>
      <c r="E6981" s="1" t="s">
        <v>34831</v>
      </c>
      <c r="F6981" s="1" t="s">
        <v>34832</v>
      </c>
      <c r="G6981" s="1" t="s">
        <v>9297</v>
      </c>
      <c r="H6981" s="1" t="s">
        <v>15348</v>
      </c>
      <c r="I6981" s="1">
        <v>2020.0</v>
      </c>
      <c r="J6981" s="1" t="s">
        <v>8493</v>
      </c>
      <c r="K6981" s="1" t="s">
        <v>536</v>
      </c>
      <c r="L6981" s="1" t="s">
        <v>8565</v>
      </c>
      <c r="M6981" s="1" t="s">
        <v>34833</v>
      </c>
    </row>
    <row r="6982">
      <c r="A6982" s="1" t="s">
        <v>34834</v>
      </c>
      <c r="B6982" s="1" t="s">
        <v>7</v>
      </c>
      <c r="C6982" s="1" t="s">
        <v>7676</v>
      </c>
      <c r="D6982" s="1"/>
      <c r="E6982" s="1" t="s">
        <v>34835</v>
      </c>
      <c r="G6982" s="1" t="s">
        <v>8513</v>
      </c>
      <c r="H6982" s="1" t="s">
        <v>34836</v>
      </c>
      <c r="I6982" s="1">
        <v>2017.0</v>
      </c>
      <c r="J6982" s="1" t="s">
        <v>8493</v>
      </c>
      <c r="K6982" s="1" t="s">
        <v>536</v>
      </c>
      <c r="L6982" s="1" t="s">
        <v>9208</v>
      </c>
      <c r="M6982" s="1" t="s">
        <v>34837</v>
      </c>
    </row>
    <row r="6983">
      <c r="A6983" s="1" t="s">
        <v>34838</v>
      </c>
      <c r="B6983" s="1" t="s">
        <v>6</v>
      </c>
      <c r="C6983" s="1" t="s">
        <v>7677</v>
      </c>
      <c r="D6983" s="1"/>
      <c r="E6983" s="1" t="s">
        <v>34839</v>
      </c>
      <c r="F6983" s="1" t="s">
        <v>34840</v>
      </c>
      <c r="G6983" s="1" t="s">
        <v>8545</v>
      </c>
      <c r="H6983" s="1" t="s">
        <v>8701</v>
      </c>
      <c r="I6983" s="1">
        <v>2016.0</v>
      </c>
      <c r="J6983" s="1" t="s">
        <v>8547</v>
      </c>
      <c r="K6983" s="1" t="s">
        <v>1116</v>
      </c>
      <c r="L6983" s="1" t="s">
        <v>8620</v>
      </c>
      <c r="M6983" s="1" t="s">
        <v>34841</v>
      </c>
    </row>
    <row r="6984">
      <c r="A6984" s="1" t="s">
        <v>34842</v>
      </c>
      <c r="B6984" s="1" t="s">
        <v>6</v>
      </c>
      <c r="C6984" s="1" t="s">
        <v>7678</v>
      </c>
      <c r="D6984" s="1"/>
      <c r="E6984" s="1" t="s">
        <v>34843</v>
      </c>
      <c r="F6984" s="1" t="s">
        <v>34844</v>
      </c>
      <c r="H6984" s="1" t="s">
        <v>15001</v>
      </c>
      <c r="I6984" s="1">
        <v>2015.0</v>
      </c>
      <c r="J6984" s="1" t="s">
        <v>8493</v>
      </c>
      <c r="K6984" s="1" t="s">
        <v>1317</v>
      </c>
      <c r="L6984" s="1" t="s">
        <v>8620</v>
      </c>
      <c r="M6984" s="1" t="s">
        <v>34845</v>
      </c>
    </row>
    <row r="6985">
      <c r="A6985" s="1" t="s">
        <v>34846</v>
      </c>
      <c r="B6985" s="1" t="s">
        <v>7</v>
      </c>
      <c r="C6985" s="1" t="s">
        <v>7679</v>
      </c>
      <c r="F6985" s="1" t="s">
        <v>34847</v>
      </c>
      <c r="G6985" s="1" t="s">
        <v>8513</v>
      </c>
      <c r="H6985" s="1" t="s">
        <v>8589</v>
      </c>
      <c r="I6985" s="1">
        <v>2018.0</v>
      </c>
      <c r="J6985" s="1" t="s">
        <v>8493</v>
      </c>
      <c r="K6985" s="1" t="s">
        <v>1105</v>
      </c>
      <c r="L6985" s="1" t="s">
        <v>21212</v>
      </c>
      <c r="M6985" s="1" t="s">
        <v>34848</v>
      </c>
    </row>
    <row r="6986">
      <c r="A6986" s="1" t="s">
        <v>34849</v>
      </c>
      <c r="B6986" s="1" t="s">
        <v>6</v>
      </c>
      <c r="C6986" s="1" t="s">
        <v>7680</v>
      </c>
      <c r="D6986" s="1"/>
      <c r="E6986" s="1" t="s">
        <v>34850</v>
      </c>
      <c r="F6986" s="1" t="s">
        <v>34851</v>
      </c>
      <c r="G6986" s="1" t="s">
        <v>8534</v>
      </c>
      <c r="H6986" s="1" t="s">
        <v>9049</v>
      </c>
      <c r="I6986" s="1">
        <v>2015.0</v>
      </c>
      <c r="J6986" s="1" t="s">
        <v>8547</v>
      </c>
      <c r="K6986" s="1" t="s">
        <v>803</v>
      </c>
      <c r="L6986" s="1" t="s">
        <v>8626</v>
      </c>
      <c r="M6986" s="1" t="s">
        <v>34852</v>
      </c>
    </row>
    <row r="6987">
      <c r="A6987" s="1" t="s">
        <v>34853</v>
      </c>
      <c r="B6987" s="1" t="s">
        <v>6</v>
      </c>
      <c r="C6987" s="1" t="s">
        <v>7681</v>
      </c>
      <c r="D6987" s="1"/>
      <c r="E6987" s="1" t="s">
        <v>34854</v>
      </c>
      <c r="F6987" s="1" t="s">
        <v>34855</v>
      </c>
      <c r="G6987" s="1" t="s">
        <v>9530</v>
      </c>
      <c r="H6987" s="1" t="s">
        <v>22595</v>
      </c>
      <c r="I6987" s="1">
        <v>2019.0</v>
      </c>
      <c r="J6987" s="1" t="s">
        <v>8493</v>
      </c>
      <c r="K6987" s="1" t="s">
        <v>591</v>
      </c>
      <c r="L6987" s="1" t="s">
        <v>10099</v>
      </c>
      <c r="M6987" s="1" t="s">
        <v>34856</v>
      </c>
    </row>
    <row r="6988">
      <c r="A6988" s="1" t="s">
        <v>34857</v>
      </c>
      <c r="B6988" s="1" t="s">
        <v>7</v>
      </c>
      <c r="C6988" s="1" t="s">
        <v>7682</v>
      </c>
      <c r="F6988" s="1" t="s">
        <v>34858</v>
      </c>
      <c r="G6988" s="1" t="s">
        <v>8513</v>
      </c>
      <c r="H6988" s="1" t="s">
        <v>21866</v>
      </c>
      <c r="I6988" s="1">
        <v>2007.0</v>
      </c>
      <c r="J6988" s="1" t="s">
        <v>8547</v>
      </c>
      <c r="K6988" s="1" t="s">
        <v>536</v>
      </c>
      <c r="L6988" s="1" t="s">
        <v>9208</v>
      </c>
      <c r="M6988" s="1" t="s">
        <v>34859</v>
      </c>
    </row>
    <row r="6989">
      <c r="A6989" s="1" t="s">
        <v>34860</v>
      </c>
      <c r="B6989" s="1" t="s">
        <v>6</v>
      </c>
      <c r="C6989" s="1" t="s">
        <v>7683</v>
      </c>
      <c r="D6989" s="1"/>
      <c r="E6989" s="1" t="s">
        <v>34861</v>
      </c>
      <c r="F6989" s="1" t="s">
        <v>34862</v>
      </c>
      <c r="G6989" s="1" t="s">
        <v>8722</v>
      </c>
      <c r="H6989" s="1" t="s">
        <v>20463</v>
      </c>
      <c r="I6989" s="1">
        <v>2018.0</v>
      </c>
      <c r="J6989" s="1" t="s">
        <v>8493</v>
      </c>
      <c r="K6989" s="1" t="s">
        <v>528</v>
      </c>
      <c r="L6989" s="1" t="s">
        <v>9084</v>
      </c>
      <c r="M6989" s="1" t="s">
        <v>34863</v>
      </c>
    </row>
    <row r="6990">
      <c r="A6990" s="1" t="s">
        <v>34864</v>
      </c>
      <c r="B6990" s="1" t="s">
        <v>6</v>
      </c>
      <c r="C6990" s="1" t="s">
        <v>7684</v>
      </c>
      <c r="D6990" s="1"/>
      <c r="E6990" s="1" t="s">
        <v>34865</v>
      </c>
      <c r="F6990" s="1" t="s">
        <v>34866</v>
      </c>
      <c r="G6990" s="1" t="s">
        <v>9232</v>
      </c>
      <c r="H6990" s="1" t="s">
        <v>34867</v>
      </c>
      <c r="I6990" s="1">
        <v>2014.0</v>
      </c>
      <c r="J6990" s="1" t="s">
        <v>8507</v>
      </c>
      <c r="K6990" s="1" t="s">
        <v>761</v>
      </c>
      <c r="L6990" s="1" t="s">
        <v>8501</v>
      </c>
      <c r="M6990" s="1" t="s">
        <v>34868</v>
      </c>
    </row>
    <row r="6991">
      <c r="A6991" s="1" t="s">
        <v>34869</v>
      </c>
      <c r="B6991" s="1" t="s">
        <v>6</v>
      </c>
      <c r="C6991" s="1" t="s">
        <v>7685</v>
      </c>
      <c r="D6991" s="1"/>
      <c r="E6991" s="1" t="s">
        <v>34870</v>
      </c>
      <c r="F6991" s="1" t="s">
        <v>34871</v>
      </c>
      <c r="G6991" s="1" t="s">
        <v>34872</v>
      </c>
      <c r="H6991" s="1" t="s">
        <v>9793</v>
      </c>
      <c r="I6991" s="1">
        <v>2007.0</v>
      </c>
      <c r="J6991" s="1" t="s">
        <v>9260</v>
      </c>
      <c r="K6991" s="1" t="s">
        <v>914</v>
      </c>
      <c r="L6991" s="1" t="s">
        <v>9272</v>
      </c>
      <c r="M6991" s="1" t="s">
        <v>34873</v>
      </c>
    </row>
    <row r="6992">
      <c r="A6992" s="1" t="s">
        <v>34874</v>
      </c>
      <c r="B6992" s="1" t="s">
        <v>6</v>
      </c>
      <c r="C6992" s="1" t="s">
        <v>7686</v>
      </c>
      <c r="D6992" s="1"/>
      <c r="E6992" s="1" t="s">
        <v>14644</v>
      </c>
      <c r="F6992" s="1" t="s">
        <v>34875</v>
      </c>
      <c r="G6992" s="1" t="s">
        <v>8513</v>
      </c>
      <c r="H6992" s="1" t="s">
        <v>34876</v>
      </c>
      <c r="I6992" s="1">
        <v>1998.0</v>
      </c>
      <c r="J6992" s="1" t="s">
        <v>8515</v>
      </c>
      <c r="K6992" s="1" t="s">
        <v>580</v>
      </c>
      <c r="L6992" s="1" t="s">
        <v>11994</v>
      </c>
      <c r="M6992" s="1" t="s">
        <v>34877</v>
      </c>
    </row>
    <row r="6993">
      <c r="A6993" s="1" t="s">
        <v>34878</v>
      </c>
      <c r="B6993" s="1" t="s">
        <v>6</v>
      </c>
      <c r="C6993" s="1" t="s">
        <v>7687</v>
      </c>
      <c r="D6993" s="1"/>
      <c r="E6993" s="1" t="s">
        <v>13877</v>
      </c>
      <c r="F6993" s="1" t="s">
        <v>34879</v>
      </c>
      <c r="G6993" s="1" t="s">
        <v>9545</v>
      </c>
      <c r="H6993" s="1" t="s">
        <v>11141</v>
      </c>
      <c r="I6993" s="1">
        <v>2006.0</v>
      </c>
      <c r="J6993" s="1" t="s">
        <v>8613</v>
      </c>
      <c r="K6993" s="1" t="s">
        <v>620</v>
      </c>
      <c r="L6993" s="1" t="s">
        <v>8508</v>
      </c>
      <c r="M6993" s="1" t="s">
        <v>34880</v>
      </c>
    </row>
    <row r="6994">
      <c r="A6994" s="1" t="s">
        <v>34881</v>
      </c>
      <c r="B6994" s="1" t="s">
        <v>6</v>
      </c>
      <c r="C6994" s="1" t="s">
        <v>7688</v>
      </c>
      <c r="D6994" s="1"/>
      <c r="E6994" s="1" t="s">
        <v>22083</v>
      </c>
      <c r="F6994" s="1" t="s">
        <v>34882</v>
      </c>
      <c r="G6994" s="1" t="s">
        <v>8588</v>
      </c>
      <c r="H6994" s="1" t="s">
        <v>9601</v>
      </c>
      <c r="I6994" s="1">
        <v>2016.0</v>
      </c>
      <c r="J6994" s="1" t="s">
        <v>8547</v>
      </c>
      <c r="K6994" s="1" t="s">
        <v>620</v>
      </c>
      <c r="L6994" s="1" t="s">
        <v>8709</v>
      </c>
      <c r="M6994" s="1" t="s">
        <v>34883</v>
      </c>
    </row>
    <row r="6995">
      <c r="A6995" s="1" t="s">
        <v>34884</v>
      </c>
      <c r="B6995" s="1" t="s">
        <v>6</v>
      </c>
      <c r="C6995" s="1" t="s">
        <v>7689</v>
      </c>
      <c r="D6995" s="1"/>
      <c r="E6995" s="1" t="s">
        <v>14319</v>
      </c>
      <c r="F6995" s="1" t="s">
        <v>34885</v>
      </c>
      <c r="G6995" s="1" t="s">
        <v>8588</v>
      </c>
      <c r="H6995" s="1" t="s">
        <v>22085</v>
      </c>
      <c r="I6995" s="1">
        <v>2017.0</v>
      </c>
      <c r="J6995" s="1" t="s">
        <v>8547</v>
      </c>
      <c r="K6995" s="1" t="s">
        <v>803</v>
      </c>
      <c r="L6995" s="1" t="s">
        <v>8772</v>
      </c>
      <c r="M6995" s="1" t="s">
        <v>34886</v>
      </c>
    </row>
    <row r="6996">
      <c r="A6996" s="1" t="s">
        <v>34887</v>
      </c>
      <c r="B6996" s="1" t="s">
        <v>6</v>
      </c>
      <c r="C6996" s="1" t="s">
        <v>7690</v>
      </c>
      <c r="D6996" s="1"/>
      <c r="E6996" s="1" t="s">
        <v>34888</v>
      </c>
      <c r="F6996" s="1" t="s">
        <v>34889</v>
      </c>
      <c r="H6996" s="1" t="s">
        <v>10891</v>
      </c>
      <c r="I6996" s="1">
        <v>2019.0</v>
      </c>
      <c r="J6996" s="1" t="s">
        <v>8613</v>
      </c>
      <c r="K6996" s="1" t="s">
        <v>761</v>
      </c>
      <c r="L6996" s="1" t="s">
        <v>8681</v>
      </c>
      <c r="M6996" s="1" t="s">
        <v>34890</v>
      </c>
    </row>
    <row r="6997">
      <c r="A6997" s="1" t="s">
        <v>34891</v>
      </c>
      <c r="B6997" s="1" t="s">
        <v>6</v>
      </c>
      <c r="C6997" s="1" t="s">
        <v>7691</v>
      </c>
      <c r="D6997" s="1"/>
      <c r="E6997" s="1" t="s">
        <v>34892</v>
      </c>
      <c r="F6997" s="1" t="s">
        <v>34893</v>
      </c>
      <c r="G6997" s="1" t="s">
        <v>8513</v>
      </c>
      <c r="H6997" s="1" t="s">
        <v>13069</v>
      </c>
      <c r="I6997" s="1">
        <v>2018.0</v>
      </c>
      <c r="J6997" s="1" t="s">
        <v>8547</v>
      </c>
      <c r="K6997" s="1" t="s">
        <v>567</v>
      </c>
      <c r="L6997" s="1" t="s">
        <v>8691</v>
      </c>
      <c r="M6997" s="1" t="s">
        <v>34894</v>
      </c>
    </row>
    <row r="6998">
      <c r="A6998" s="1" t="s">
        <v>34895</v>
      </c>
      <c r="B6998" s="1" t="s">
        <v>7</v>
      </c>
      <c r="C6998" s="1" t="s">
        <v>7692</v>
      </c>
      <c r="F6998" s="1" t="s">
        <v>34896</v>
      </c>
      <c r="G6998" s="1" t="s">
        <v>8513</v>
      </c>
      <c r="H6998" s="1" t="s">
        <v>34897</v>
      </c>
      <c r="I6998" s="1">
        <v>2005.0</v>
      </c>
      <c r="J6998" s="1" t="s">
        <v>8547</v>
      </c>
      <c r="K6998" s="1" t="s">
        <v>2108</v>
      </c>
      <c r="L6998" s="1" t="s">
        <v>9826</v>
      </c>
      <c r="M6998" s="1" t="s">
        <v>34898</v>
      </c>
    </row>
    <row r="6999">
      <c r="A6999" s="1" t="s">
        <v>34899</v>
      </c>
      <c r="B6999" s="1" t="s">
        <v>6</v>
      </c>
      <c r="C6999" s="1" t="s">
        <v>7693</v>
      </c>
      <c r="D6999" s="1"/>
      <c r="E6999" s="1" t="s">
        <v>17063</v>
      </c>
      <c r="G6999" s="1" t="s">
        <v>8611</v>
      </c>
      <c r="H6999" s="1" t="s">
        <v>11261</v>
      </c>
      <c r="I6999" s="1">
        <v>2016.0</v>
      </c>
      <c r="J6999" s="1" t="s">
        <v>8613</v>
      </c>
      <c r="K6999" s="1" t="s">
        <v>3993</v>
      </c>
      <c r="L6999" s="1" t="s">
        <v>8646</v>
      </c>
      <c r="M6999" s="1" t="s">
        <v>34900</v>
      </c>
    </row>
    <row r="7000">
      <c r="A7000" s="1" t="s">
        <v>34901</v>
      </c>
      <c r="B7000" s="1" t="s">
        <v>7</v>
      </c>
      <c r="C7000" s="1" t="s">
        <v>7694</v>
      </c>
      <c r="F7000" s="1" t="s">
        <v>34902</v>
      </c>
      <c r="G7000" s="1" t="s">
        <v>8513</v>
      </c>
      <c r="H7000" s="1" t="s">
        <v>12671</v>
      </c>
      <c r="I7000" s="1">
        <v>2018.0</v>
      </c>
      <c r="J7000" s="1" t="s">
        <v>8613</v>
      </c>
      <c r="K7000" s="1" t="s">
        <v>536</v>
      </c>
      <c r="L7000" s="1" t="s">
        <v>10380</v>
      </c>
      <c r="M7000" s="1" t="s">
        <v>34903</v>
      </c>
    </row>
    <row r="7001">
      <c r="A7001" s="1" t="s">
        <v>34904</v>
      </c>
      <c r="B7001" s="1" t="s">
        <v>7</v>
      </c>
      <c r="C7001" s="1" t="s">
        <v>7695</v>
      </c>
      <c r="F7001" s="1" t="s">
        <v>34905</v>
      </c>
      <c r="G7001" s="1" t="s">
        <v>9223</v>
      </c>
      <c r="H7001" s="1" t="s">
        <v>11483</v>
      </c>
      <c r="I7001" s="1">
        <v>2015.0</v>
      </c>
      <c r="J7001" s="1" t="s">
        <v>8807</v>
      </c>
      <c r="K7001" s="1" t="s">
        <v>571</v>
      </c>
      <c r="L7001" s="1" t="s">
        <v>9093</v>
      </c>
      <c r="M7001" s="1" t="s">
        <v>34906</v>
      </c>
    </row>
    <row r="7002">
      <c r="A7002" s="1" t="s">
        <v>34907</v>
      </c>
      <c r="B7002" s="1" t="s">
        <v>6</v>
      </c>
      <c r="C7002" s="1" t="s">
        <v>7696</v>
      </c>
      <c r="D7002" s="1"/>
      <c r="E7002" s="1" t="s">
        <v>34908</v>
      </c>
      <c r="F7002" s="1" t="s">
        <v>34909</v>
      </c>
      <c r="G7002" s="1" t="s">
        <v>14847</v>
      </c>
      <c r="H7002" s="1" t="s">
        <v>9958</v>
      </c>
      <c r="I7002" s="1">
        <v>2020.0</v>
      </c>
      <c r="J7002" s="1" t="s">
        <v>9260</v>
      </c>
      <c r="K7002" s="1" t="s">
        <v>673</v>
      </c>
      <c r="L7002" s="1" t="s">
        <v>9104</v>
      </c>
      <c r="M7002" s="1" t="s">
        <v>34910</v>
      </c>
    </row>
    <row r="7003">
      <c r="A7003" s="1" t="s">
        <v>34911</v>
      </c>
      <c r="B7003" s="1" t="s">
        <v>7</v>
      </c>
      <c r="C7003" s="1" t="s">
        <v>7697</v>
      </c>
      <c r="F7003" s="1" t="s">
        <v>34912</v>
      </c>
      <c r="G7003" s="1" t="s">
        <v>8611</v>
      </c>
      <c r="H7003" s="1" t="s">
        <v>10212</v>
      </c>
      <c r="I7003" s="1">
        <v>2020.0</v>
      </c>
      <c r="J7003" s="1" t="s">
        <v>8493</v>
      </c>
      <c r="K7003" s="1" t="s">
        <v>628</v>
      </c>
      <c r="L7003" s="1" t="s">
        <v>10128</v>
      </c>
      <c r="M7003" s="1" t="s">
        <v>34913</v>
      </c>
    </row>
    <row r="7004">
      <c r="A7004" s="1" t="s">
        <v>34914</v>
      </c>
      <c r="B7004" s="1" t="s">
        <v>6</v>
      </c>
      <c r="C7004" s="1" t="s">
        <v>7698</v>
      </c>
      <c r="D7004" s="1"/>
      <c r="E7004" s="1" t="s">
        <v>34915</v>
      </c>
      <c r="F7004" s="1" t="s">
        <v>34916</v>
      </c>
      <c r="G7004" s="1" t="s">
        <v>8545</v>
      </c>
      <c r="H7004" s="1" t="s">
        <v>30917</v>
      </c>
      <c r="I7004" s="1">
        <v>2017.0</v>
      </c>
      <c r="J7004" s="1" t="s">
        <v>8547</v>
      </c>
      <c r="K7004" s="1" t="s">
        <v>567</v>
      </c>
      <c r="L7004" s="1" t="s">
        <v>34917</v>
      </c>
      <c r="M7004" s="1" t="s">
        <v>34918</v>
      </c>
    </row>
    <row r="7005">
      <c r="A7005" s="1" t="s">
        <v>34919</v>
      </c>
      <c r="B7005" s="1" t="s">
        <v>6</v>
      </c>
      <c r="C7005" s="1" t="s">
        <v>7699</v>
      </c>
      <c r="D7005" s="1"/>
      <c r="E7005" s="1" t="s">
        <v>34920</v>
      </c>
      <c r="F7005" s="1" t="s">
        <v>34921</v>
      </c>
      <c r="G7005" s="1" t="s">
        <v>17592</v>
      </c>
      <c r="H7005" s="1" t="s">
        <v>34922</v>
      </c>
      <c r="I7005" s="1">
        <v>2015.0</v>
      </c>
      <c r="J7005" s="1" t="s">
        <v>8507</v>
      </c>
      <c r="K7005" s="1" t="s">
        <v>673</v>
      </c>
      <c r="L7005" s="1" t="s">
        <v>8913</v>
      </c>
      <c r="M7005" s="1" t="s">
        <v>34923</v>
      </c>
    </row>
    <row r="7006">
      <c r="A7006" s="1" t="s">
        <v>34924</v>
      </c>
      <c r="B7006" s="1" t="s">
        <v>6</v>
      </c>
      <c r="C7006" s="1" t="s">
        <v>7700</v>
      </c>
      <c r="D7006" s="1"/>
      <c r="E7006" s="1" t="s">
        <v>34925</v>
      </c>
      <c r="F7006" s="1" t="s">
        <v>34926</v>
      </c>
      <c r="G7006" s="1" t="s">
        <v>8513</v>
      </c>
      <c r="H7006" s="1" t="s">
        <v>8882</v>
      </c>
      <c r="I7006" s="1">
        <v>2018.0</v>
      </c>
      <c r="J7006" s="1" t="s">
        <v>8547</v>
      </c>
      <c r="K7006" s="1" t="s">
        <v>894</v>
      </c>
      <c r="L7006" s="1" t="s">
        <v>8858</v>
      </c>
      <c r="M7006" s="1" t="s">
        <v>34927</v>
      </c>
    </row>
    <row r="7007">
      <c r="A7007" s="1" t="s">
        <v>34928</v>
      </c>
      <c r="B7007" s="1" t="s">
        <v>6</v>
      </c>
      <c r="C7007" s="1" t="s">
        <v>7701</v>
      </c>
      <c r="D7007" s="1"/>
      <c r="E7007" s="1" t="s">
        <v>34929</v>
      </c>
      <c r="F7007" s="1" t="s">
        <v>34930</v>
      </c>
      <c r="G7007" s="1" t="s">
        <v>8655</v>
      </c>
      <c r="H7007" s="1" t="s">
        <v>15173</v>
      </c>
      <c r="I7007" s="1">
        <v>2018.0</v>
      </c>
      <c r="J7007" s="1" t="s">
        <v>8493</v>
      </c>
      <c r="K7007" s="1" t="s">
        <v>705</v>
      </c>
      <c r="L7007" s="1" t="s">
        <v>9403</v>
      </c>
      <c r="M7007" s="1" t="s">
        <v>34931</v>
      </c>
    </row>
    <row r="7008">
      <c r="A7008" s="1" t="s">
        <v>34932</v>
      </c>
      <c r="B7008" s="1" t="s">
        <v>7</v>
      </c>
      <c r="C7008" s="1" t="s">
        <v>7702</v>
      </c>
      <c r="F7008" s="1" t="s">
        <v>34933</v>
      </c>
      <c r="G7008" s="1" t="s">
        <v>34934</v>
      </c>
      <c r="H7008" s="1" t="s">
        <v>10195</v>
      </c>
      <c r="I7008" s="1">
        <v>2019.0</v>
      </c>
      <c r="J7008" s="1" t="s">
        <v>8493</v>
      </c>
      <c r="K7008" s="1" t="s">
        <v>536</v>
      </c>
      <c r="L7008" s="1" t="s">
        <v>11095</v>
      </c>
      <c r="M7008" s="1" t="s">
        <v>34935</v>
      </c>
    </row>
    <row r="7009">
      <c r="A7009" s="1" t="s">
        <v>34936</v>
      </c>
      <c r="B7009" s="1" t="s">
        <v>7</v>
      </c>
      <c r="C7009" s="1" t="s">
        <v>7703</v>
      </c>
      <c r="F7009" s="1" t="s">
        <v>34937</v>
      </c>
      <c r="H7009" s="1" t="s">
        <v>14233</v>
      </c>
      <c r="I7009" s="1">
        <v>2020.0</v>
      </c>
      <c r="J7009" s="1" t="s">
        <v>8493</v>
      </c>
      <c r="K7009" s="1" t="s">
        <v>536</v>
      </c>
      <c r="L7009" s="1" t="s">
        <v>34938</v>
      </c>
      <c r="M7009" s="1" t="s">
        <v>34939</v>
      </c>
    </row>
    <row r="7010">
      <c r="A7010" s="1" t="s">
        <v>34940</v>
      </c>
      <c r="B7010" s="1" t="s">
        <v>6</v>
      </c>
      <c r="C7010" s="1" t="s">
        <v>7704</v>
      </c>
      <c r="D7010" s="1"/>
      <c r="E7010" s="1" t="s">
        <v>34941</v>
      </c>
      <c r="F7010" s="1" t="s">
        <v>34942</v>
      </c>
      <c r="G7010" s="1" t="s">
        <v>8534</v>
      </c>
      <c r="H7010" s="1" t="s">
        <v>8679</v>
      </c>
      <c r="I7010" s="1">
        <v>1976.0</v>
      </c>
      <c r="J7010" s="1" t="s">
        <v>8613</v>
      </c>
      <c r="K7010" s="1" t="s">
        <v>1172</v>
      </c>
      <c r="L7010" s="1" t="s">
        <v>8724</v>
      </c>
      <c r="M7010" s="1" t="s">
        <v>34943</v>
      </c>
    </row>
    <row r="7011">
      <c r="A7011" s="1" t="s">
        <v>34944</v>
      </c>
      <c r="B7011" s="1" t="s">
        <v>6</v>
      </c>
      <c r="C7011" s="1" t="s">
        <v>7705</v>
      </c>
      <c r="D7011" s="1"/>
      <c r="E7011" s="1" t="s">
        <v>34945</v>
      </c>
      <c r="F7011" s="1" t="s">
        <v>34946</v>
      </c>
      <c r="G7011" s="1" t="s">
        <v>8777</v>
      </c>
      <c r="H7011" s="1" t="s">
        <v>10896</v>
      </c>
      <c r="I7011" s="1">
        <v>2019.0</v>
      </c>
      <c r="J7011" s="1" t="s">
        <v>8547</v>
      </c>
      <c r="K7011" s="1" t="s">
        <v>685</v>
      </c>
      <c r="L7011" s="1" t="s">
        <v>8590</v>
      </c>
      <c r="M7011" s="1" t="s">
        <v>34947</v>
      </c>
    </row>
    <row r="7012">
      <c r="A7012" s="1" t="s">
        <v>34948</v>
      </c>
      <c r="B7012" s="1" t="s">
        <v>7</v>
      </c>
      <c r="C7012" s="1" t="s">
        <v>7706</v>
      </c>
      <c r="F7012" s="1" t="s">
        <v>34949</v>
      </c>
      <c r="G7012" s="1" t="s">
        <v>9530</v>
      </c>
      <c r="H7012" s="1" t="s">
        <v>9596</v>
      </c>
      <c r="I7012" s="1">
        <v>2010.0</v>
      </c>
      <c r="J7012" s="1" t="s">
        <v>8493</v>
      </c>
      <c r="K7012" s="1" t="s">
        <v>536</v>
      </c>
      <c r="L7012" s="1" t="s">
        <v>8717</v>
      </c>
      <c r="M7012" s="1" t="s">
        <v>34950</v>
      </c>
    </row>
    <row r="7013">
      <c r="A7013" s="1" t="s">
        <v>34951</v>
      </c>
      <c r="B7013" s="1" t="s">
        <v>6</v>
      </c>
      <c r="C7013" s="1" t="s">
        <v>7707</v>
      </c>
      <c r="D7013" s="1"/>
      <c r="E7013" s="1" t="s">
        <v>34952</v>
      </c>
      <c r="G7013" s="1" t="s">
        <v>8611</v>
      </c>
      <c r="H7013" s="1" t="s">
        <v>9698</v>
      </c>
      <c r="I7013" s="1">
        <v>2016.0</v>
      </c>
      <c r="J7013" s="1" t="s">
        <v>8493</v>
      </c>
      <c r="K7013" s="1" t="s">
        <v>1681</v>
      </c>
      <c r="L7013" s="1" t="s">
        <v>8663</v>
      </c>
      <c r="M7013" s="1" t="s">
        <v>34953</v>
      </c>
    </row>
    <row r="7014">
      <c r="A7014" s="1" t="s">
        <v>34954</v>
      </c>
      <c r="B7014" s="1" t="s">
        <v>6</v>
      </c>
      <c r="C7014" s="1" t="s">
        <v>7708</v>
      </c>
      <c r="D7014" s="1"/>
      <c r="E7014" s="1" t="s">
        <v>34955</v>
      </c>
      <c r="F7014" s="1" t="s">
        <v>34956</v>
      </c>
      <c r="G7014" s="1" t="s">
        <v>17409</v>
      </c>
      <c r="H7014" s="1" t="s">
        <v>24793</v>
      </c>
      <c r="I7014" s="1">
        <v>2016.0</v>
      </c>
      <c r="J7014" s="1" t="s">
        <v>8613</v>
      </c>
      <c r="K7014" s="1" t="s">
        <v>569</v>
      </c>
      <c r="L7014" s="1" t="s">
        <v>19831</v>
      </c>
      <c r="M7014" s="1" t="s">
        <v>34957</v>
      </c>
    </row>
    <row r="7015">
      <c r="A7015" s="1" t="s">
        <v>34958</v>
      </c>
      <c r="B7015" s="1" t="s">
        <v>7</v>
      </c>
      <c r="C7015" s="1" t="s">
        <v>7709</v>
      </c>
      <c r="F7015" s="1" t="s">
        <v>34959</v>
      </c>
      <c r="G7015" s="1" t="s">
        <v>8563</v>
      </c>
      <c r="H7015" s="1" t="s">
        <v>10051</v>
      </c>
      <c r="I7015" s="1">
        <v>2020.0</v>
      </c>
      <c r="J7015" s="1" t="s">
        <v>8493</v>
      </c>
      <c r="K7015" s="1" t="s">
        <v>536</v>
      </c>
      <c r="L7015" s="1" t="s">
        <v>8565</v>
      </c>
      <c r="M7015" s="1" t="s">
        <v>34960</v>
      </c>
    </row>
    <row r="7016">
      <c r="A7016" s="1" t="s">
        <v>34961</v>
      </c>
      <c r="B7016" s="1" t="s">
        <v>6</v>
      </c>
      <c r="C7016" s="1" t="s">
        <v>7710</v>
      </c>
      <c r="D7016" s="1"/>
      <c r="E7016" s="1" t="s">
        <v>34962</v>
      </c>
      <c r="F7016" s="1" t="s">
        <v>34963</v>
      </c>
      <c r="G7016" s="1" t="s">
        <v>8777</v>
      </c>
      <c r="H7016" s="1" t="s">
        <v>10190</v>
      </c>
      <c r="I7016" s="1">
        <v>2017.0</v>
      </c>
      <c r="J7016" s="1" t="s">
        <v>8493</v>
      </c>
      <c r="K7016" s="1" t="s">
        <v>640</v>
      </c>
      <c r="L7016" s="1" t="s">
        <v>8501</v>
      </c>
      <c r="M7016" s="1" t="s">
        <v>34964</v>
      </c>
    </row>
    <row r="7017">
      <c r="A7017" s="1" t="s">
        <v>34965</v>
      </c>
      <c r="B7017" s="1" t="s">
        <v>6</v>
      </c>
      <c r="C7017" s="1" t="s">
        <v>7711</v>
      </c>
      <c r="D7017" s="1"/>
      <c r="E7017" s="1" t="s">
        <v>34966</v>
      </c>
      <c r="F7017" s="1" t="s">
        <v>34967</v>
      </c>
      <c r="G7017" s="1" t="s">
        <v>9367</v>
      </c>
      <c r="H7017" s="1" t="s">
        <v>9017</v>
      </c>
      <c r="I7017" s="1">
        <v>1999.0</v>
      </c>
      <c r="J7017" s="1" t="s">
        <v>8515</v>
      </c>
      <c r="K7017" s="1" t="s">
        <v>565</v>
      </c>
      <c r="L7017" s="1" t="s">
        <v>8783</v>
      </c>
      <c r="M7017" s="1" t="s">
        <v>34968</v>
      </c>
    </row>
    <row r="7018">
      <c r="A7018" s="1" t="s">
        <v>34969</v>
      </c>
      <c r="B7018" s="1" t="s">
        <v>6</v>
      </c>
      <c r="C7018" s="1" t="s">
        <v>7712</v>
      </c>
      <c r="D7018" s="1"/>
      <c r="E7018" s="1" t="s">
        <v>34970</v>
      </c>
      <c r="F7018" s="1" t="s">
        <v>34971</v>
      </c>
      <c r="G7018" s="1" t="s">
        <v>8777</v>
      </c>
      <c r="H7018" s="1" t="s">
        <v>8564</v>
      </c>
      <c r="I7018" s="1">
        <v>2018.0</v>
      </c>
      <c r="J7018" s="1" t="s">
        <v>8493</v>
      </c>
      <c r="K7018" s="1" t="s">
        <v>620</v>
      </c>
      <c r="L7018" s="1" t="s">
        <v>8992</v>
      </c>
      <c r="M7018" s="1" t="s">
        <v>34972</v>
      </c>
    </row>
    <row r="7019">
      <c r="A7019" s="1" t="s">
        <v>34973</v>
      </c>
      <c r="B7019" s="1" t="s">
        <v>6</v>
      </c>
      <c r="C7019" s="1" t="s">
        <v>7713</v>
      </c>
      <c r="D7019" s="1"/>
      <c r="E7019" s="1" t="s">
        <v>34974</v>
      </c>
      <c r="F7019" s="1" t="s">
        <v>34975</v>
      </c>
      <c r="G7019" s="1" t="s">
        <v>8513</v>
      </c>
      <c r="H7019" s="1" t="s">
        <v>29000</v>
      </c>
      <c r="I7019" s="1">
        <v>2019.0</v>
      </c>
      <c r="J7019" s="1" t="s">
        <v>9260</v>
      </c>
      <c r="K7019" s="1" t="s">
        <v>805</v>
      </c>
      <c r="L7019" s="1" t="s">
        <v>8759</v>
      </c>
      <c r="M7019" s="1" t="s">
        <v>34976</v>
      </c>
    </row>
    <row r="7020">
      <c r="A7020" s="1" t="s">
        <v>34977</v>
      </c>
      <c r="B7020" s="1" t="s">
        <v>7</v>
      </c>
      <c r="C7020" s="1" t="s">
        <v>7714</v>
      </c>
      <c r="F7020" s="1" t="s">
        <v>34978</v>
      </c>
      <c r="G7020" s="1" t="s">
        <v>8611</v>
      </c>
      <c r="H7020" s="1" t="s">
        <v>14662</v>
      </c>
      <c r="I7020" s="1">
        <v>2019.0</v>
      </c>
      <c r="J7020" s="1" t="s">
        <v>8680</v>
      </c>
      <c r="K7020" s="1" t="s">
        <v>628</v>
      </c>
      <c r="L7020" s="1" t="s">
        <v>10112</v>
      </c>
      <c r="M7020" s="1" t="s">
        <v>34979</v>
      </c>
    </row>
    <row r="7021">
      <c r="A7021" s="1" t="s">
        <v>34980</v>
      </c>
      <c r="B7021" s="1" t="s">
        <v>6</v>
      </c>
      <c r="C7021" s="1" t="s">
        <v>7715</v>
      </c>
      <c r="D7021" s="1"/>
      <c r="E7021" s="1" t="s">
        <v>34981</v>
      </c>
      <c r="F7021" s="1" t="s">
        <v>34982</v>
      </c>
      <c r="G7021" s="1" t="s">
        <v>8611</v>
      </c>
      <c r="H7021" s="1" t="s">
        <v>8546</v>
      </c>
      <c r="I7021" s="1">
        <v>2018.0</v>
      </c>
      <c r="J7021" s="1" t="s">
        <v>8613</v>
      </c>
      <c r="K7021" s="1" t="s">
        <v>677</v>
      </c>
      <c r="L7021" s="1" t="s">
        <v>8646</v>
      </c>
      <c r="M7021" s="1" t="s">
        <v>34983</v>
      </c>
    </row>
    <row r="7022">
      <c r="A7022" s="1" t="s">
        <v>34984</v>
      </c>
      <c r="B7022" s="1" t="s">
        <v>7</v>
      </c>
      <c r="C7022" s="1" t="s">
        <v>7716</v>
      </c>
      <c r="F7022" s="1" t="s">
        <v>34985</v>
      </c>
      <c r="G7022" s="1" t="s">
        <v>25377</v>
      </c>
      <c r="H7022" s="1" t="s">
        <v>9092</v>
      </c>
      <c r="I7022" s="1">
        <v>2020.0</v>
      </c>
      <c r="J7022" s="1" t="s">
        <v>8680</v>
      </c>
      <c r="K7022" s="1" t="s">
        <v>526</v>
      </c>
      <c r="L7022" s="1" t="s">
        <v>13248</v>
      </c>
      <c r="M7022" s="1" t="s">
        <v>34986</v>
      </c>
    </row>
    <row r="7023">
      <c r="A7023" s="1" t="s">
        <v>34987</v>
      </c>
      <c r="B7023" s="1" t="s">
        <v>6</v>
      </c>
      <c r="C7023" s="1" t="s">
        <v>7717</v>
      </c>
      <c r="D7023" s="1"/>
      <c r="E7023" s="1" t="s">
        <v>18006</v>
      </c>
      <c r="F7023" s="1" t="s">
        <v>34988</v>
      </c>
      <c r="G7023" s="1" t="s">
        <v>34989</v>
      </c>
      <c r="H7023" s="1" t="s">
        <v>9708</v>
      </c>
      <c r="I7023" s="1">
        <v>2016.0</v>
      </c>
      <c r="J7023" s="1" t="s">
        <v>8493</v>
      </c>
      <c r="K7023" s="1" t="s">
        <v>576</v>
      </c>
      <c r="L7023" s="1" t="s">
        <v>11262</v>
      </c>
      <c r="M7023" s="1" t="s">
        <v>34990</v>
      </c>
    </row>
    <row r="7024">
      <c r="A7024" s="1" t="s">
        <v>34991</v>
      </c>
      <c r="B7024" s="1" t="s">
        <v>7</v>
      </c>
      <c r="C7024" s="1" t="s">
        <v>7718</v>
      </c>
      <c r="F7024" s="1" t="s">
        <v>34992</v>
      </c>
      <c r="G7024" s="1" t="s">
        <v>10317</v>
      </c>
      <c r="H7024" s="1" t="s">
        <v>9963</v>
      </c>
      <c r="I7024" s="1">
        <v>2019.0</v>
      </c>
      <c r="J7024" s="1" t="s">
        <v>8547</v>
      </c>
      <c r="K7024" s="1" t="s">
        <v>536</v>
      </c>
      <c r="L7024" s="1" t="s">
        <v>8565</v>
      </c>
      <c r="M7024" s="1" t="s">
        <v>34993</v>
      </c>
    </row>
    <row r="7025">
      <c r="A7025" s="1" t="s">
        <v>34994</v>
      </c>
      <c r="B7025" s="1" t="s">
        <v>6</v>
      </c>
      <c r="C7025" s="1" t="s">
        <v>7719</v>
      </c>
      <c r="D7025" s="1"/>
      <c r="E7025" s="1" t="s">
        <v>34995</v>
      </c>
      <c r="F7025" s="1" t="s">
        <v>34996</v>
      </c>
      <c r="G7025" s="1" t="s">
        <v>8672</v>
      </c>
      <c r="H7025" s="1" t="s">
        <v>10033</v>
      </c>
      <c r="I7025" s="1">
        <v>2017.0</v>
      </c>
      <c r="J7025" s="1" t="s">
        <v>8547</v>
      </c>
      <c r="K7025" s="1" t="s">
        <v>550</v>
      </c>
      <c r="L7025" s="1" t="s">
        <v>9494</v>
      </c>
      <c r="M7025" s="1" t="s">
        <v>34997</v>
      </c>
    </row>
    <row r="7026">
      <c r="A7026" s="1" t="s">
        <v>34998</v>
      </c>
      <c r="B7026" s="1" t="s">
        <v>6</v>
      </c>
      <c r="C7026" s="1" t="s">
        <v>7720</v>
      </c>
      <c r="D7026" s="1"/>
      <c r="E7026" s="1" t="s">
        <v>28658</v>
      </c>
      <c r="F7026" s="1" t="s">
        <v>34999</v>
      </c>
      <c r="G7026" s="1" t="s">
        <v>8513</v>
      </c>
      <c r="H7026" s="1" t="s">
        <v>17558</v>
      </c>
      <c r="I7026" s="1">
        <v>2020.0</v>
      </c>
      <c r="J7026" s="1" t="s">
        <v>8493</v>
      </c>
      <c r="K7026" s="1" t="s">
        <v>580</v>
      </c>
      <c r="L7026" s="1" t="s">
        <v>8697</v>
      </c>
      <c r="M7026" s="1" t="s">
        <v>35000</v>
      </c>
    </row>
    <row r="7027">
      <c r="A7027" s="1" t="s">
        <v>35001</v>
      </c>
      <c r="B7027" s="1" t="s">
        <v>7</v>
      </c>
      <c r="C7027" s="1" t="s">
        <v>7721</v>
      </c>
      <c r="F7027" s="1" t="s">
        <v>35002</v>
      </c>
      <c r="G7027" s="1" t="s">
        <v>8527</v>
      </c>
      <c r="H7027" s="1" t="s">
        <v>11384</v>
      </c>
      <c r="I7027" s="1">
        <v>2019.0</v>
      </c>
      <c r="J7027" s="1" t="s">
        <v>8493</v>
      </c>
      <c r="K7027" s="1" t="s">
        <v>571</v>
      </c>
      <c r="L7027" s="1" t="s">
        <v>8565</v>
      </c>
      <c r="M7027" s="1" t="s">
        <v>35003</v>
      </c>
    </row>
    <row r="7028">
      <c r="A7028" s="1" t="s">
        <v>35004</v>
      </c>
      <c r="B7028" s="1" t="s">
        <v>7</v>
      </c>
      <c r="C7028" s="1" t="s">
        <v>7722</v>
      </c>
      <c r="F7028" s="1" t="s">
        <v>35005</v>
      </c>
      <c r="G7028" s="1" t="s">
        <v>9297</v>
      </c>
      <c r="H7028" s="1" t="s">
        <v>9596</v>
      </c>
      <c r="I7028" s="1">
        <v>2009.0</v>
      </c>
      <c r="J7028" s="1" t="s">
        <v>8613</v>
      </c>
      <c r="K7028" s="1" t="s">
        <v>536</v>
      </c>
      <c r="L7028" s="1" t="s">
        <v>8717</v>
      </c>
      <c r="M7028" s="1" t="s">
        <v>35006</v>
      </c>
    </row>
    <row r="7029">
      <c r="A7029" s="1" t="s">
        <v>35007</v>
      </c>
      <c r="B7029" s="1" t="s">
        <v>6</v>
      </c>
      <c r="C7029" s="1" t="s">
        <v>7723</v>
      </c>
      <c r="D7029" s="1"/>
      <c r="E7029" s="1" t="s">
        <v>35008</v>
      </c>
      <c r="F7029" s="1" t="s">
        <v>35009</v>
      </c>
      <c r="G7029" s="1" t="s">
        <v>8513</v>
      </c>
      <c r="H7029" s="1" t="s">
        <v>10203</v>
      </c>
      <c r="I7029" s="1">
        <v>2016.0</v>
      </c>
      <c r="J7029" s="1" t="s">
        <v>8515</v>
      </c>
      <c r="K7029" s="1" t="s">
        <v>761</v>
      </c>
      <c r="L7029" s="1" t="s">
        <v>10881</v>
      </c>
      <c r="M7029" s="1" t="s">
        <v>35010</v>
      </c>
    </row>
    <row r="7030">
      <c r="A7030" s="1" t="s">
        <v>35011</v>
      </c>
      <c r="B7030" s="1" t="s">
        <v>6</v>
      </c>
      <c r="C7030" s="1" t="s">
        <v>7724</v>
      </c>
      <c r="D7030" s="1"/>
      <c r="E7030" s="1" t="s">
        <v>35012</v>
      </c>
      <c r="F7030" s="1" t="s">
        <v>35013</v>
      </c>
      <c r="G7030" s="1" t="s">
        <v>13790</v>
      </c>
      <c r="H7030" s="1" t="s">
        <v>27268</v>
      </c>
      <c r="I7030" s="1">
        <v>2016.0</v>
      </c>
      <c r="J7030" s="1" t="s">
        <v>8493</v>
      </c>
      <c r="K7030" s="1" t="s">
        <v>681</v>
      </c>
      <c r="L7030" s="1" t="s">
        <v>8724</v>
      </c>
      <c r="M7030" s="1" t="s">
        <v>35014</v>
      </c>
    </row>
    <row r="7031">
      <c r="A7031" s="1" t="s">
        <v>35015</v>
      </c>
      <c r="B7031" s="1" t="s">
        <v>6</v>
      </c>
      <c r="C7031" s="1" t="s">
        <v>7725</v>
      </c>
      <c r="D7031" s="1"/>
      <c r="E7031" s="1" t="s">
        <v>23248</v>
      </c>
      <c r="F7031" s="1" t="s">
        <v>35016</v>
      </c>
      <c r="G7031" s="1" t="s">
        <v>9478</v>
      </c>
      <c r="H7031" s="1" t="s">
        <v>12535</v>
      </c>
      <c r="I7031" s="1">
        <v>1985.0</v>
      </c>
      <c r="J7031" s="1" t="s">
        <v>8547</v>
      </c>
      <c r="K7031" s="1" t="s">
        <v>750</v>
      </c>
      <c r="L7031" s="1" t="s">
        <v>8992</v>
      </c>
      <c r="M7031" s="1" t="s">
        <v>35017</v>
      </c>
    </row>
    <row r="7032">
      <c r="A7032" s="1" t="s">
        <v>35018</v>
      </c>
      <c r="B7032" s="1" t="s">
        <v>6</v>
      </c>
      <c r="C7032" s="1" t="s">
        <v>7726</v>
      </c>
      <c r="D7032" s="1"/>
      <c r="E7032" s="1" t="s">
        <v>27069</v>
      </c>
      <c r="F7032" s="1" t="s">
        <v>35019</v>
      </c>
      <c r="G7032" s="1" t="s">
        <v>8545</v>
      </c>
      <c r="H7032" s="1" t="s">
        <v>14391</v>
      </c>
      <c r="I7032" s="1">
        <v>2019.0</v>
      </c>
      <c r="J7032" s="1" t="s">
        <v>8547</v>
      </c>
      <c r="K7032" s="1" t="s">
        <v>662</v>
      </c>
      <c r="L7032" s="1" t="s">
        <v>8709</v>
      </c>
      <c r="M7032" s="1" t="s">
        <v>35020</v>
      </c>
    </row>
    <row r="7033">
      <c r="A7033" s="1" t="s">
        <v>35021</v>
      </c>
      <c r="B7033" s="1" t="s">
        <v>6</v>
      </c>
      <c r="C7033" s="1" t="s">
        <v>7727</v>
      </c>
      <c r="D7033" s="1"/>
      <c r="E7033" s="1" t="s">
        <v>35022</v>
      </c>
      <c r="F7033" s="1" t="s">
        <v>35023</v>
      </c>
      <c r="G7033" s="1" t="s">
        <v>8672</v>
      </c>
      <c r="H7033" s="1" t="s">
        <v>10063</v>
      </c>
      <c r="I7033" s="1">
        <v>2016.0</v>
      </c>
      <c r="J7033" s="1" t="s">
        <v>8613</v>
      </c>
      <c r="K7033" s="1" t="s">
        <v>645</v>
      </c>
      <c r="L7033" s="1" t="s">
        <v>8646</v>
      </c>
      <c r="M7033" s="1" t="s">
        <v>35024</v>
      </c>
    </row>
    <row r="7034">
      <c r="A7034" s="1" t="s">
        <v>35025</v>
      </c>
      <c r="B7034" s="1" t="s">
        <v>6</v>
      </c>
      <c r="C7034" s="1" t="s">
        <v>7728</v>
      </c>
      <c r="D7034" s="1"/>
      <c r="E7034" s="1" t="s">
        <v>35026</v>
      </c>
      <c r="F7034" s="1" t="s">
        <v>35027</v>
      </c>
      <c r="G7034" s="1" t="s">
        <v>8545</v>
      </c>
      <c r="H7034" s="1" t="s">
        <v>10966</v>
      </c>
      <c r="I7034" s="1">
        <v>2017.0</v>
      </c>
      <c r="J7034" s="1" t="s">
        <v>8547</v>
      </c>
      <c r="K7034" s="1" t="s">
        <v>584</v>
      </c>
      <c r="L7034" s="1" t="s">
        <v>8681</v>
      </c>
      <c r="M7034" s="1" t="s">
        <v>35028</v>
      </c>
    </row>
    <row r="7035">
      <c r="A7035" s="1" t="s">
        <v>35029</v>
      </c>
      <c r="B7035" s="1" t="s">
        <v>6</v>
      </c>
      <c r="C7035" s="1" t="s">
        <v>7729</v>
      </c>
      <c r="D7035" s="1"/>
      <c r="E7035" s="1" t="s">
        <v>21710</v>
      </c>
      <c r="F7035" s="1" t="s">
        <v>35030</v>
      </c>
      <c r="G7035" s="1" t="s">
        <v>8545</v>
      </c>
      <c r="H7035" s="1" t="s">
        <v>8980</v>
      </c>
      <c r="I7035" s="1">
        <v>2013.0</v>
      </c>
      <c r="J7035" s="1" t="s">
        <v>8613</v>
      </c>
      <c r="K7035" s="1" t="s">
        <v>1410</v>
      </c>
      <c r="L7035" s="1" t="s">
        <v>9215</v>
      </c>
      <c r="M7035" s="1" t="s">
        <v>35031</v>
      </c>
    </row>
    <row r="7036">
      <c r="A7036" s="1" t="s">
        <v>35032</v>
      </c>
      <c r="B7036" s="1" t="s">
        <v>6</v>
      </c>
      <c r="C7036" s="1" t="s">
        <v>7730</v>
      </c>
      <c r="D7036" s="1"/>
      <c r="E7036" s="1" t="s">
        <v>35033</v>
      </c>
      <c r="F7036" s="1" t="s">
        <v>35034</v>
      </c>
      <c r="G7036" s="1" t="s">
        <v>8513</v>
      </c>
      <c r="H7036" s="1" t="s">
        <v>8540</v>
      </c>
      <c r="I7036" s="1">
        <v>1988.0</v>
      </c>
      <c r="J7036" s="1" t="s">
        <v>8515</v>
      </c>
      <c r="K7036" s="1" t="s">
        <v>550</v>
      </c>
      <c r="L7036" s="1" t="s">
        <v>8928</v>
      </c>
      <c r="M7036" s="1" t="s">
        <v>35035</v>
      </c>
    </row>
    <row r="7037">
      <c r="A7037" s="1" t="s">
        <v>35036</v>
      </c>
      <c r="B7037" s="1" t="s">
        <v>6</v>
      </c>
      <c r="C7037" s="1" t="s">
        <v>7731</v>
      </c>
      <c r="D7037" s="1"/>
      <c r="E7037" s="1" t="s">
        <v>33948</v>
      </c>
      <c r="F7037" s="1" t="s">
        <v>35037</v>
      </c>
      <c r="G7037" s="1" t="s">
        <v>8513</v>
      </c>
      <c r="H7037" s="1" t="s">
        <v>8708</v>
      </c>
      <c r="I7037" s="1">
        <v>2019.0</v>
      </c>
      <c r="J7037" s="1" t="s">
        <v>8547</v>
      </c>
      <c r="K7037" s="1" t="s">
        <v>597</v>
      </c>
      <c r="L7037" s="1" t="s">
        <v>8607</v>
      </c>
      <c r="M7037" s="1" t="s">
        <v>35038</v>
      </c>
    </row>
    <row r="7038">
      <c r="A7038" s="1" t="s">
        <v>35039</v>
      </c>
      <c r="B7038" s="1" t="s">
        <v>6</v>
      </c>
      <c r="C7038" s="1" t="s">
        <v>7732</v>
      </c>
      <c r="D7038" s="1"/>
      <c r="E7038" s="1" t="s">
        <v>9290</v>
      </c>
      <c r="F7038" s="1" t="s">
        <v>35040</v>
      </c>
      <c r="G7038" s="1" t="s">
        <v>8513</v>
      </c>
      <c r="H7038" s="1" t="s">
        <v>11764</v>
      </c>
      <c r="I7038" s="1">
        <v>2016.0</v>
      </c>
      <c r="J7038" s="1" t="s">
        <v>8493</v>
      </c>
      <c r="K7038" s="1" t="s">
        <v>1579</v>
      </c>
      <c r="L7038" s="1" t="s">
        <v>9641</v>
      </c>
      <c r="M7038" s="1" t="s">
        <v>35041</v>
      </c>
    </row>
    <row r="7039">
      <c r="A7039" s="1" t="s">
        <v>35042</v>
      </c>
      <c r="B7039" s="1" t="s">
        <v>6</v>
      </c>
      <c r="C7039" s="1" t="s">
        <v>7733</v>
      </c>
      <c r="D7039" s="1"/>
      <c r="E7039" s="1" t="s">
        <v>35043</v>
      </c>
      <c r="G7039" s="1" t="s">
        <v>8513</v>
      </c>
      <c r="H7039" s="1" t="s">
        <v>11985</v>
      </c>
      <c r="I7039" s="1">
        <v>2016.0</v>
      </c>
      <c r="J7039" s="1" t="s">
        <v>8547</v>
      </c>
      <c r="K7039" s="1" t="s">
        <v>694</v>
      </c>
      <c r="L7039" s="1" t="s">
        <v>8646</v>
      </c>
      <c r="M7039" s="1" t="s">
        <v>35044</v>
      </c>
    </row>
    <row r="7040">
      <c r="A7040" s="1" t="s">
        <v>35045</v>
      </c>
      <c r="B7040" s="1" t="s">
        <v>6</v>
      </c>
      <c r="C7040" s="1" t="s">
        <v>404</v>
      </c>
      <c r="D7040" s="1"/>
      <c r="E7040" s="1" t="s">
        <v>11018</v>
      </c>
      <c r="F7040" s="1" t="s">
        <v>35046</v>
      </c>
      <c r="G7040" s="1" t="s">
        <v>8513</v>
      </c>
      <c r="H7040" s="1" t="s">
        <v>10298</v>
      </c>
      <c r="I7040" s="1">
        <v>2007.0</v>
      </c>
      <c r="J7040" s="1" t="s">
        <v>8507</v>
      </c>
      <c r="K7040" s="1" t="s">
        <v>978</v>
      </c>
      <c r="L7040" s="1" t="s">
        <v>8948</v>
      </c>
      <c r="M7040" s="1" t="s">
        <v>35047</v>
      </c>
    </row>
    <row r="7041">
      <c r="A7041" s="1" t="s">
        <v>35048</v>
      </c>
      <c r="B7041" s="1" t="s">
        <v>6</v>
      </c>
      <c r="C7041" s="1" t="s">
        <v>7734</v>
      </c>
      <c r="D7041" s="1"/>
      <c r="E7041" s="1" t="s">
        <v>35049</v>
      </c>
      <c r="F7041" s="1" t="s">
        <v>35050</v>
      </c>
      <c r="G7041" s="1" t="s">
        <v>8672</v>
      </c>
      <c r="H7041" s="1" t="s">
        <v>13852</v>
      </c>
      <c r="I7041" s="1">
        <v>2019.0</v>
      </c>
      <c r="J7041" s="1" t="s">
        <v>8547</v>
      </c>
      <c r="K7041" s="1" t="s">
        <v>1116</v>
      </c>
      <c r="L7041" s="1" t="s">
        <v>8663</v>
      </c>
      <c r="M7041" s="1" t="s">
        <v>35051</v>
      </c>
    </row>
    <row r="7042">
      <c r="A7042" s="1" t="s">
        <v>35052</v>
      </c>
      <c r="B7042" s="1" t="s">
        <v>6</v>
      </c>
      <c r="C7042" s="1" t="s">
        <v>7735</v>
      </c>
      <c r="D7042" s="1"/>
      <c r="E7042" s="1" t="s">
        <v>35053</v>
      </c>
      <c r="F7042" s="1" t="s">
        <v>35054</v>
      </c>
      <c r="G7042" s="1" t="s">
        <v>11218</v>
      </c>
      <c r="H7042" s="1" t="s">
        <v>20296</v>
      </c>
      <c r="I7042" s="1">
        <v>2016.0</v>
      </c>
      <c r="J7042" s="1" t="s">
        <v>8493</v>
      </c>
      <c r="K7042" s="1" t="s">
        <v>563</v>
      </c>
      <c r="L7042" s="1" t="s">
        <v>8724</v>
      </c>
      <c r="M7042" s="1" t="s">
        <v>35055</v>
      </c>
    </row>
    <row r="7043">
      <c r="A7043" s="1" t="s">
        <v>35056</v>
      </c>
      <c r="B7043" s="1" t="s">
        <v>7</v>
      </c>
      <c r="C7043" s="1" t="s">
        <v>7736</v>
      </c>
      <c r="D7043" s="1"/>
      <c r="E7043" s="1" t="s">
        <v>35057</v>
      </c>
      <c r="F7043" s="1" t="s">
        <v>35058</v>
      </c>
      <c r="G7043" s="1" t="s">
        <v>8611</v>
      </c>
      <c r="H7043" s="1" t="s">
        <v>8673</v>
      </c>
      <c r="I7043" s="1">
        <v>2018.0</v>
      </c>
      <c r="J7043" s="1" t="s">
        <v>8493</v>
      </c>
      <c r="K7043" s="1" t="s">
        <v>536</v>
      </c>
      <c r="L7043" s="1" t="s">
        <v>12217</v>
      </c>
      <c r="M7043" s="1" t="s">
        <v>35059</v>
      </c>
    </row>
    <row r="7044">
      <c r="A7044" s="1" t="s">
        <v>35060</v>
      </c>
      <c r="B7044" s="1" t="s">
        <v>6</v>
      </c>
      <c r="C7044" s="1" t="s">
        <v>7737</v>
      </c>
      <c r="D7044" s="1"/>
      <c r="E7044" s="1" t="s">
        <v>8925</v>
      </c>
      <c r="F7044" s="1" t="s">
        <v>35061</v>
      </c>
      <c r="G7044" s="1" t="s">
        <v>8513</v>
      </c>
      <c r="H7044" s="1" t="s">
        <v>10901</v>
      </c>
      <c r="I7044" s="1">
        <v>2018.0</v>
      </c>
      <c r="J7044" s="1" t="s">
        <v>8493</v>
      </c>
      <c r="K7044" s="1" t="s">
        <v>803</v>
      </c>
      <c r="L7044" s="1" t="s">
        <v>8646</v>
      </c>
      <c r="M7044" s="1" t="s">
        <v>35062</v>
      </c>
    </row>
    <row r="7045">
      <c r="A7045" s="1" t="s">
        <v>35063</v>
      </c>
      <c r="B7045" s="1" t="s">
        <v>6</v>
      </c>
      <c r="C7045" s="1" t="s">
        <v>7738</v>
      </c>
      <c r="D7045" s="1"/>
      <c r="E7045" s="1" t="s">
        <v>35064</v>
      </c>
      <c r="F7045" s="1" t="s">
        <v>35065</v>
      </c>
      <c r="G7045" s="1" t="s">
        <v>8722</v>
      </c>
      <c r="H7045" s="1" t="s">
        <v>9525</v>
      </c>
      <c r="I7045" s="1">
        <v>2017.0</v>
      </c>
      <c r="J7045" s="1" t="s">
        <v>8493</v>
      </c>
      <c r="K7045" s="1" t="s">
        <v>576</v>
      </c>
      <c r="L7045" s="1" t="s">
        <v>8709</v>
      </c>
      <c r="M7045" s="1" t="s">
        <v>35066</v>
      </c>
    </row>
    <row r="7046">
      <c r="A7046" s="1" t="s">
        <v>35067</v>
      </c>
      <c r="B7046" s="1" t="s">
        <v>6</v>
      </c>
      <c r="C7046" s="1" t="s">
        <v>7739</v>
      </c>
      <c r="D7046" s="1"/>
      <c r="E7046" s="1" t="s">
        <v>35068</v>
      </c>
      <c r="F7046" s="1" t="s">
        <v>35069</v>
      </c>
      <c r="G7046" s="1" t="s">
        <v>8491</v>
      </c>
      <c r="H7046" s="1" t="s">
        <v>31037</v>
      </c>
      <c r="I7046" s="1">
        <v>2020.0</v>
      </c>
      <c r="J7046" s="1" t="s">
        <v>8493</v>
      </c>
      <c r="K7046" s="1" t="s">
        <v>664</v>
      </c>
      <c r="L7046" s="1" t="s">
        <v>9641</v>
      </c>
      <c r="M7046" s="1" t="s">
        <v>35070</v>
      </c>
    </row>
    <row r="7047">
      <c r="A7047" s="1" t="s">
        <v>35071</v>
      </c>
      <c r="B7047" s="1" t="s">
        <v>7</v>
      </c>
      <c r="C7047" s="1" t="s">
        <v>7740</v>
      </c>
      <c r="F7047" s="1" t="s">
        <v>35072</v>
      </c>
      <c r="G7047" s="1" t="s">
        <v>20004</v>
      </c>
      <c r="H7047" s="1" t="s">
        <v>19096</v>
      </c>
      <c r="I7047" s="1">
        <v>2019.0</v>
      </c>
      <c r="J7047" s="1" t="s">
        <v>8493</v>
      </c>
      <c r="K7047" s="1" t="s">
        <v>536</v>
      </c>
      <c r="L7047" s="1" t="s">
        <v>11889</v>
      </c>
      <c r="M7047" s="1" t="s">
        <v>35073</v>
      </c>
    </row>
    <row r="7048">
      <c r="A7048" s="1" t="s">
        <v>35074</v>
      </c>
      <c r="B7048" s="1" t="s">
        <v>7</v>
      </c>
      <c r="C7048" s="1" t="s">
        <v>7741</v>
      </c>
      <c r="F7048" s="1" t="s">
        <v>35075</v>
      </c>
      <c r="G7048" s="1" t="s">
        <v>8575</v>
      </c>
      <c r="H7048" s="1" t="s">
        <v>8576</v>
      </c>
      <c r="I7048" s="1">
        <v>2014.0</v>
      </c>
      <c r="J7048" s="1" t="s">
        <v>8547</v>
      </c>
      <c r="K7048" s="1" t="s">
        <v>536</v>
      </c>
      <c r="L7048" s="1" t="s">
        <v>11054</v>
      </c>
      <c r="M7048" s="1" t="s">
        <v>35076</v>
      </c>
    </row>
    <row r="7049">
      <c r="A7049" s="1" t="s">
        <v>35077</v>
      </c>
      <c r="B7049" s="1" t="s">
        <v>6</v>
      </c>
      <c r="C7049" s="1" t="s">
        <v>7742</v>
      </c>
      <c r="D7049" s="1"/>
      <c r="E7049" s="1" t="s">
        <v>21781</v>
      </c>
      <c r="F7049" s="1" t="s">
        <v>35078</v>
      </c>
      <c r="G7049" s="1" t="s">
        <v>8678</v>
      </c>
      <c r="H7049" s="1" t="s">
        <v>18406</v>
      </c>
      <c r="I7049" s="1">
        <v>2019.0</v>
      </c>
      <c r="J7049" s="1" t="s">
        <v>8547</v>
      </c>
      <c r="K7049" s="1" t="s">
        <v>1663</v>
      </c>
      <c r="L7049" s="1" t="s">
        <v>8501</v>
      </c>
      <c r="M7049" s="1" t="s">
        <v>35079</v>
      </c>
    </row>
    <row r="7050">
      <c r="A7050" s="1" t="s">
        <v>35080</v>
      </c>
      <c r="B7050" s="1" t="s">
        <v>7</v>
      </c>
      <c r="C7050" s="1" t="s">
        <v>7743</v>
      </c>
      <c r="F7050" s="1" t="s">
        <v>35081</v>
      </c>
      <c r="G7050" s="1" t="s">
        <v>8534</v>
      </c>
      <c r="H7050" s="1" t="s">
        <v>17036</v>
      </c>
      <c r="I7050" s="1">
        <v>2017.0</v>
      </c>
      <c r="J7050" s="1" t="s">
        <v>8547</v>
      </c>
      <c r="K7050" s="1" t="s">
        <v>536</v>
      </c>
      <c r="L7050" s="1" t="s">
        <v>8595</v>
      </c>
      <c r="M7050" s="1" t="s">
        <v>35082</v>
      </c>
    </row>
    <row r="7051">
      <c r="A7051" s="1" t="s">
        <v>35083</v>
      </c>
      <c r="B7051" s="1" t="s">
        <v>7</v>
      </c>
      <c r="C7051" s="1" t="s">
        <v>7744</v>
      </c>
      <c r="F7051" s="1" t="s">
        <v>35084</v>
      </c>
      <c r="G7051" s="1" t="s">
        <v>8655</v>
      </c>
      <c r="H7051" s="1" t="s">
        <v>8835</v>
      </c>
      <c r="I7051" s="1">
        <v>2015.0</v>
      </c>
      <c r="J7051" s="1" t="s">
        <v>8547</v>
      </c>
      <c r="K7051" s="1" t="s">
        <v>536</v>
      </c>
      <c r="L7051" s="1" t="s">
        <v>8836</v>
      </c>
      <c r="M7051" s="1" t="s">
        <v>35085</v>
      </c>
    </row>
    <row r="7052">
      <c r="A7052" s="1" t="s">
        <v>35086</v>
      </c>
      <c r="B7052" s="1" t="s">
        <v>6</v>
      </c>
      <c r="C7052" s="1" t="s">
        <v>7745</v>
      </c>
      <c r="D7052" s="1"/>
      <c r="E7052" s="1" t="s">
        <v>35087</v>
      </c>
      <c r="F7052" s="1" t="s">
        <v>35088</v>
      </c>
      <c r="G7052" s="1" t="s">
        <v>9530</v>
      </c>
      <c r="H7052" s="1" t="s">
        <v>35089</v>
      </c>
      <c r="I7052" s="1">
        <v>2017.0</v>
      </c>
      <c r="J7052" s="1" t="s">
        <v>8613</v>
      </c>
      <c r="K7052" s="1" t="s">
        <v>602</v>
      </c>
      <c r="L7052" s="1" t="s">
        <v>8772</v>
      </c>
      <c r="M7052" s="1" t="s">
        <v>35090</v>
      </c>
    </row>
    <row r="7053">
      <c r="A7053" s="1" t="s">
        <v>35091</v>
      </c>
      <c r="B7053" s="1" t="s">
        <v>6</v>
      </c>
      <c r="C7053" s="1" t="s">
        <v>7746</v>
      </c>
      <c r="D7053" s="1"/>
      <c r="E7053" s="1" t="s">
        <v>35092</v>
      </c>
      <c r="G7053" s="1" t="s">
        <v>20004</v>
      </c>
      <c r="H7053" s="1" t="s">
        <v>33781</v>
      </c>
      <c r="I7053" s="1">
        <v>2015.0</v>
      </c>
      <c r="J7053" s="1" t="s">
        <v>8645</v>
      </c>
      <c r="K7053" s="1" t="s">
        <v>717</v>
      </c>
      <c r="L7053" s="1" t="s">
        <v>10361</v>
      </c>
      <c r="M7053" s="1" t="s">
        <v>35093</v>
      </c>
    </row>
    <row r="7054">
      <c r="A7054" s="1" t="s">
        <v>35094</v>
      </c>
      <c r="B7054" s="1" t="s">
        <v>6</v>
      </c>
      <c r="C7054" s="1" t="s">
        <v>7747</v>
      </c>
      <c r="D7054" s="1"/>
      <c r="E7054" s="1" t="s">
        <v>35095</v>
      </c>
      <c r="F7054" s="1" t="s">
        <v>35096</v>
      </c>
      <c r="G7054" s="1" t="s">
        <v>13479</v>
      </c>
      <c r="H7054" s="1" t="s">
        <v>27268</v>
      </c>
      <c r="I7054" s="1">
        <v>2015.0</v>
      </c>
      <c r="J7054" s="1" t="s">
        <v>8493</v>
      </c>
      <c r="K7054" s="1" t="s">
        <v>534</v>
      </c>
      <c r="L7054" s="1" t="s">
        <v>8620</v>
      </c>
      <c r="M7054" s="1" t="s">
        <v>35097</v>
      </c>
    </row>
    <row r="7055">
      <c r="A7055" s="1" t="s">
        <v>35098</v>
      </c>
      <c r="B7055" s="1" t="s">
        <v>6</v>
      </c>
      <c r="C7055" s="1" t="s">
        <v>7748</v>
      </c>
      <c r="D7055" s="1"/>
      <c r="E7055" s="1" t="s">
        <v>15955</v>
      </c>
      <c r="F7055" s="1" t="s">
        <v>35099</v>
      </c>
      <c r="H7055" s="1" t="s">
        <v>10501</v>
      </c>
      <c r="I7055" s="1">
        <v>2020.0</v>
      </c>
      <c r="J7055" s="1" t="s">
        <v>8807</v>
      </c>
      <c r="K7055" s="1" t="s">
        <v>2436</v>
      </c>
      <c r="L7055" s="1" t="s">
        <v>9272</v>
      </c>
      <c r="M7055" s="1" t="s">
        <v>35100</v>
      </c>
    </row>
    <row r="7056">
      <c r="A7056" s="1" t="s">
        <v>35101</v>
      </c>
      <c r="B7056" s="1" t="s">
        <v>6</v>
      </c>
      <c r="C7056" s="1" t="s">
        <v>7749</v>
      </c>
      <c r="D7056" s="1"/>
      <c r="E7056" s="1" t="s">
        <v>15955</v>
      </c>
      <c r="F7056" s="1" t="s">
        <v>35102</v>
      </c>
      <c r="H7056" s="1" t="s">
        <v>10501</v>
      </c>
      <c r="I7056" s="1">
        <v>2020.0</v>
      </c>
      <c r="J7056" s="1" t="s">
        <v>8807</v>
      </c>
      <c r="K7056" s="1" t="s">
        <v>2436</v>
      </c>
      <c r="L7056" s="1" t="s">
        <v>9272</v>
      </c>
      <c r="M7056" s="1" t="s">
        <v>35103</v>
      </c>
    </row>
    <row r="7057">
      <c r="A7057" s="1" t="s">
        <v>35104</v>
      </c>
      <c r="B7057" s="1" t="s">
        <v>6</v>
      </c>
      <c r="C7057" s="1" t="s">
        <v>7750</v>
      </c>
      <c r="D7057" s="1"/>
      <c r="E7057" s="1" t="s">
        <v>15955</v>
      </c>
      <c r="F7057" s="1" t="s">
        <v>35105</v>
      </c>
      <c r="H7057" s="1" t="s">
        <v>10501</v>
      </c>
      <c r="I7057" s="1">
        <v>2020.0</v>
      </c>
      <c r="J7057" s="1" t="s">
        <v>8807</v>
      </c>
      <c r="K7057" s="1" t="s">
        <v>2436</v>
      </c>
      <c r="L7057" s="1" t="s">
        <v>9272</v>
      </c>
      <c r="M7057" s="1" t="s">
        <v>35106</v>
      </c>
    </row>
    <row r="7058">
      <c r="A7058" s="1" t="s">
        <v>35107</v>
      </c>
      <c r="B7058" s="1" t="s">
        <v>7</v>
      </c>
      <c r="C7058" s="1" t="s">
        <v>7751</v>
      </c>
      <c r="D7058" s="1"/>
      <c r="E7058" s="1" t="s">
        <v>35108</v>
      </c>
      <c r="F7058" s="1" t="s">
        <v>35109</v>
      </c>
      <c r="G7058" s="1" t="s">
        <v>8611</v>
      </c>
      <c r="H7058" s="1" t="s">
        <v>10075</v>
      </c>
      <c r="I7058" s="1">
        <v>2020.0</v>
      </c>
      <c r="J7058" s="1" t="s">
        <v>8807</v>
      </c>
      <c r="K7058" s="1" t="s">
        <v>571</v>
      </c>
      <c r="L7058" s="1" t="s">
        <v>35110</v>
      </c>
      <c r="M7058" s="1" t="s">
        <v>35111</v>
      </c>
    </row>
    <row r="7059">
      <c r="A7059" s="1" t="s">
        <v>35112</v>
      </c>
      <c r="B7059" s="1" t="s">
        <v>6</v>
      </c>
      <c r="C7059" s="1" t="s">
        <v>7752</v>
      </c>
      <c r="D7059" s="1"/>
      <c r="E7059" s="1" t="s">
        <v>35113</v>
      </c>
      <c r="F7059" s="1" t="s">
        <v>35114</v>
      </c>
      <c r="G7059" s="1" t="s">
        <v>8575</v>
      </c>
      <c r="H7059" s="1" t="s">
        <v>9292</v>
      </c>
      <c r="I7059" s="1">
        <v>2017.0</v>
      </c>
      <c r="J7059" s="1" t="s">
        <v>8493</v>
      </c>
      <c r="K7059" s="1" t="s">
        <v>737</v>
      </c>
      <c r="L7059" s="1" t="s">
        <v>35115</v>
      </c>
      <c r="M7059" s="1" t="s">
        <v>35116</v>
      </c>
    </row>
    <row r="7060">
      <c r="A7060" s="1" t="s">
        <v>35117</v>
      </c>
      <c r="B7060" s="1" t="s">
        <v>6</v>
      </c>
      <c r="C7060" s="1" t="s">
        <v>7753</v>
      </c>
      <c r="D7060" s="1"/>
      <c r="E7060" s="1" t="s">
        <v>20158</v>
      </c>
      <c r="F7060" s="1" t="s">
        <v>35118</v>
      </c>
      <c r="G7060" s="1" t="s">
        <v>8513</v>
      </c>
      <c r="H7060" s="1" t="s">
        <v>35119</v>
      </c>
      <c r="I7060" s="1">
        <v>2017.0</v>
      </c>
      <c r="J7060" s="1" t="s">
        <v>8515</v>
      </c>
      <c r="K7060" s="1" t="s">
        <v>896</v>
      </c>
      <c r="L7060" s="1" t="s">
        <v>11109</v>
      </c>
      <c r="M7060" s="1" t="s">
        <v>35120</v>
      </c>
    </row>
    <row r="7061">
      <c r="A7061" s="1" t="s">
        <v>35121</v>
      </c>
      <c r="B7061" s="1" t="s">
        <v>6</v>
      </c>
      <c r="C7061" s="1" t="s">
        <v>7754</v>
      </c>
      <c r="D7061" s="1"/>
      <c r="E7061" s="1" t="s">
        <v>12023</v>
      </c>
      <c r="F7061" s="1" t="s">
        <v>35122</v>
      </c>
      <c r="G7061" s="1" t="s">
        <v>9356</v>
      </c>
      <c r="H7061" s="1" t="s">
        <v>17644</v>
      </c>
      <c r="I7061" s="1">
        <v>2011.0</v>
      </c>
      <c r="J7061" s="1" t="s">
        <v>9076</v>
      </c>
      <c r="K7061" s="1" t="s">
        <v>717</v>
      </c>
      <c r="L7061" s="1" t="s">
        <v>9272</v>
      </c>
      <c r="M7061" s="1" t="s">
        <v>35123</v>
      </c>
    </row>
    <row r="7062">
      <c r="A7062" s="1" t="s">
        <v>35124</v>
      </c>
      <c r="B7062" s="1" t="s">
        <v>6</v>
      </c>
      <c r="C7062" s="1" t="s">
        <v>7755</v>
      </c>
      <c r="D7062" s="1"/>
      <c r="E7062" s="1" t="s">
        <v>35125</v>
      </c>
      <c r="F7062" s="1" t="s">
        <v>35126</v>
      </c>
      <c r="G7062" s="1" t="s">
        <v>8611</v>
      </c>
      <c r="H7062" s="1" t="s">
        <v>35127</v>
      </c>
      <c r="I7062" s="1">
        <v>2010.0</v>
      </c>
      <c r="J7062" s="1" t="s">
        <v>8645</v>
      </c>
      <c r="K7062" s="1" t="s">
        <v>591</v>
      </c>
      <c r="L7062" s="1" t="s">
        <v>8501</v>
      </c>
      <c r="M7062" s="1" t="s">
        <v>35128</v>
      </c>
    </row>
    <row r="7063">
      <c r="A7063" s="1" t="s">
        <v>35129</v>
      </c>
      <c r="B7063" s="1" t="s">
        <v>6</v>
      </c>
      <c r="C7063" s="1" t="s">
        <v>7756</v>
      </c>
      <c r="D7063" s="1"/>
      <c r="E7063" s="1" t="s">
        <v>35130</v>
      </c>
      <c r="F7063" s="1" t="s">
        <v>35131</v>
      </c>
      <c r="G7063" s="1" t="s">
        <v>35132</v>
      </c>
      <c r="H7063" s="1" t="s">
        <v>35127</v>
      </c>
      <c r="I7063" s="1">
        <v>2010.0</v>
      </c>
      <c r="J7063" s="1" t="s">
        <v>8645</v>
      </c>
      <c r="K7063" s="1" t="s">
        <v>591</v>
      </c>
      <c r="L7063" s="1" t="s">
        <v>8501</v>
      </c>
      <c r="M7063" s="1" t="s">
        <v>35133</v>
      </c>
    </row>
    <row r="7064">
      <c r="A7064" s="1" t="s">
        <v>35134</v>
      </c>
      <c r="B7064" s="1" t="s">
        <v>6</v>
      </c>
      <c r="C7064" s="1" t="s">
        <v>7757</v>
      </c>
      <c r="D7064" s="1"/>
      <c r="E7064" s="1" t="s">
        <v>35135</v>
      </c>
      <c r="F7064" s="1" t="s">
        <v>35136</v>
      </c>
      <c r="G7064" s="1" t="s">
        <v>8545</v>
      </c>
      <c r="H7064" s="1" t="s">
        <v>32167</v>
      </c>
      <c r="I7064" s="1">
        <v>2019.0</v>
      </c>
      <c r="J7064" s="1" t="s">
        <v>8547</v>
      </c>
      <c r="K7064" s="1" t="s">
        <v>1166</v>
      </c>
      <c r="L7064" s="1" t="s">
        <v>8709</v>
      </c>
      <c r="M7064" s="1" t="s">
        <v>35137</v>
      </c>
    </row>
    <row r="7065">
      <c r="A7065" s="1" t="s">
        <v>35138</v>
      </c>
      <c r="B7065" s="1" t="s">
        <v>6</v>
      </c>
      <c r="C7065" s="1" t="s">
        <v>7758</v>
      </c>
      <c r="D7065" s="1"/>
      <c r="E7065" s="1" t="s">
        <v>12906</v>
      </c>
      <c r="F7065" s="1" t="s">
        <v>35139</v>
      </c>
      <c r="G7065" s="1" t="s">
        <v>12908</v>
      </c>
      <c r="H7065" s="1" t="s">
        <v>9973</v>
      </c>
      <c r="I7065" s="1">
        <v>2016.0</v>
      </c>
      <c r="J7065" s="1" t="s">
        <v>8493</v>
      </c>
      <c r="K7065" s="1" t="s">
        <v>894</v>
      </c>
      <c r="L7065" s="1" t="s">
        <v>8873</v>
      </c>
      <c r="M7065" s="1" t="s">
        <v>35140</v>
      </c>
    </row>
    <row r="7066">
      <c r="A7066" s="1" t="s">
        <v>35141</v>
      </c>
      <c r="B7066" s="1" t="s">
        <v>7</v>
      </c>
      <c r="C7066" s="1" t="s">
        <v>7759</v>
      </c>
      <c r="F7066" s="1" t="s">
        <v>35142</v>
      </c>
      <c r="G7066" s="1" t="s">
        <v>8722</v>
      </c>
      <c r="H7066" s="1" t="s">
        <v>11356</v>
      </c>
      <c r="I7066" s="1">
        <v>2019.0</v>
      </c>
      <c r="J7066" s="1" t="s">
        <v>8493</v>
      </c>
      <c r="K7066" s="1" t="s">
        <v>536</v>
      </c>
      <c r="L7066" s="1" t="s">
        <v>11790</v>
      </c>
      <c r="M7066" s="1" t="s">
        <v>35143</v>
      </c>
    </row>
    <row r="7067">
      <c r="A7067" s="1" t="s">
        <v>35144</v>
      </c>
      <c r="B7067" s="1" t="s">
        <v>7</v>
      </c>
      <c r="C7067" s="1" t="s">
        <v>7760</v>
      </c>
      <c r="G7067" s="1" t="s">
        <v>8611</v>
      </c>
      <c r="H7067" s="1" t="s">
        <v>8980</v>
      </c>
      <c r="I7067" s="1">
        <v>2018.0</v>
      </c>
      <c r="J7067" s="1" t="s">
        <v>8547</v>
      </c>
      <c r="K7067" s="1" t="s">
        <v>536</v>
      </c>
      <c r="L7067" s="1" t="s">
        <v>8821</v>
      </c>
      <c r="M7067" s="1" t="s">
        <v>35145</v>
      </c>
    </row>
    <row r="7068">
      <c r="A7068" s="1" t="s">
        <v>35146</v>
      </c>
      <c r="B7068" s="1" t="s">
        <v>6</v>
      </c>
      <c r="C7068" s="1" t="s">
        <v>7761</v>
      </c>
      <c r="D7068" s="1"/>
      <c r="E7068" s="1" t="s">
        <v>9649</v>
      </c>
      <c r="F7068" s="1" t="s">
        <v>35147</v>
      </c>
      <c r="G7068" s="1" t="s">
        <v>9545</v>
      </c>
      <c r="H7068" s="1" t="s">
        <v>12786</v>
      </c>
      <c r="I7068" s="1">
        <v>2018.0</v>
      </c>
      <c r="J7068" s="1" t="s">
        <v>8680</v>
      </c>
      <c r="K7068" s="1" t="s">
        <v>602</v>
      </c>
      <c r="L7068" s="1" t="s">
        <v>8709</v>
      </c>
      <c r="M7068" s="1" t="s">
        <v>35148</v>
      </c>
    </row>
    <row r="7069">
      <c r="A7069" s="1" t="s">
        <v>35149</v>
      </c>
      <c r="B7069" s="1" t="s">
        <v>6</v>
      </c>
      <c r="C7069" s="1" t="s">
        <v>7762</v>
      </c>
      <c r="D7069" s="1"/>
      <c r="E7069" s="1" t="s">
        <v>29087</v>
      </c>
      <c r="F7069" s="1" t="s">
        <v>35150</v>
      </c>
      <c r="H7069" s="1" t="s">
        <v>10896</v>
      </c>
      <c r="I7069" s="1">
        <v>2010.0</v>
      </c>
      <c r="J7069" s="1" t="s">
        <v>8547</v>
      </c>
      <c r="K7069" s="1" t="s">
        <v>700</v>
      </c>
      <c r="L7069" s="1" t="s">
        <v>8709</v>
      </c>
      <c r="M7069" s="1" t="s">
        <v>35151</v>
      </c>
    </row>
    <row r="7070">
      <c r="A7070" s="1" t="s">
        <v>35152</v>
      </c>
      <c r="B7070" s="1" t="s">
        <v>6</v>
      </c>
      <c r="C7070" s="1" t="s">
        <v>7763</v>
      </c>
      <c r="D7070" s="1"/>
      <c r="E7070" s="1" t="s">
        <v>35153</v>
      </c>
      <c r="F7070" s="1" t="s">
        <v>35154</v>
      </c>
      <c r="G7070" s="1" t="s">
        <v>8513</v>
      </c>
      <c r="H7070" s="1" t="s">
        <v>11138</v>
      </c>
      <c r="I7070" s="1">
        <v>2018.0</v>
      </c>
      <c r="J7070" s="1" t="s">
        <v>8493</v>
      </c>
      <c r="K7070" s="1" t="s">
        <v>561</v>
      </c>
      <c r="L7070" s="1" t="s">
        <v>9836</v>
      </c>
      <c r="M7070" s="1" t="s">
        <v>35155</v>
      </c>
    </row>
    <row r="7071">
      <c r="A7071" s="1" t="s">
        <v>35156</v>
      </c>
      <c r="B7071" s="1" t="s">
        <v>6</v>
      </c>
      <c r="C7071" s="1" t="s">
        <v>7764</v>
      </c>
      <c r="D7071" s="1"/>
      <c r="E7071" s="1" t="s">
        <v>35157</v>
      </c>
      <c r="F7071" s="1" t="s">
        <v>35158</v>
      </c>
      <c r="G7071" s="1" t="s">
        <v>9391</v>
      </c>
      <c r="H7071" s="1" t="s">
        <v>9756</v>
      </c>
      <c r="I7071" s="1">
        <v>2019.0</v>
      </c>
      <c r="J7071" s="1" t="s">
        <v>8507</v>
      </c>
      <c r="K7071" s="1" t="s">
        <v>584</v>
      </c>
      <c r="L7071" s="1" t="s">
        <v>8702</v>
      </c>
      <c r="M7071" s="1" t="s">
        <v>35159</v>
      </c>
    </row>
    <row r="7072">
      <c r="A7072" s="1" t="s">
        <v>35160</v>
      </c>
      <c r="B7072" s="1" t="s">
        <v>6</v>
      </c>
      <c r="C7072" s="1" t="s">
        <v>7765</v>
      </c>
      <c r="D7072" s="1"/>
      <c r="E7072" s="1" t="s">
        <v>35161</v>
      </c>
      <c r="F7072" s="1" t="s">
        <v>35162</v>
      </c>
      <c r="G7072" s="1" t="s">
        <v>8545</v>
      </c>
      <c r="H7072" s="1" t="s">
        <v>9361</v>
      </c>
      <c r="I7072" s="1">
        <v>2017.0</v>
      </c>
      <c r="J7072" s="1" t="s">
        <v>8547</v>
      </c>
      <c r="K7072" s="1" t="s">
        <v>876</v>
      </c>
      <c r="L7072" s="1" t="s">
        <v>8709</v>
      </c>
      <c r="M7072" s="1" t="s">
        <v>35163</v>
      </c>
    </row>
    <row r="7073">
      <c r="A7073" s="1" t="s">
        <v>35164</v>
      </c>
      <c r="B7073" s="1" t="s">
        <v>6</v>
      </c>
      <c r="C7073" s="1" t="s">
        <v>7766</v>
      </c>
      <c r="D7073" s="1"/>
      <c r="E7073" s="1" t="s">
        <v>35165</v>
      </c>
      <c r="F7073" s="1" t="s">
        <v>35166</v>
      </c>
      <c r="G7073" s="1" t="s">
        <v>8513</v>
      </c>
      <c r="H7073" s="1" t="s">
        <v>26315</v>
      </c>
      <c r="I7073" s="1">
        <v>2017.0</v>
      </c>
      <c r="J7073" s="1" t="s">
        <v>8493</v>
      </c>
      <c r="K7073" s="1" t="s">
        <v>528</v>
      </c>
      <c r="L7073" s="1" t="s">
        <v>8559</v>
      </c>
      <c r="M7073" s="1" t="s">
        <v>35167</v>
      </c>
    </row>
    <row r="7074">
      <c r="A7074" s="1" t="s">
        <v>35168</v>
      </c>
      <c r="B7074" s="1" t="s">
        <v>6</v>
      </c>
      <c r="C7074" s="1" t="s">
        <v>7767</v>
      </c>
      <c r="D7074" s="1"/>
      <c r="E7074" s="1" t="s">
        <v>35169</v>
      </c>
      <c r="F7074" s="1" t="s">
        <v>35170</v>
      </c>
      <c r="G7074" s="1" t="s">
        <v>8513</v>
      </c>
      <c r="H7074" s="1" t="s">
        <v>13413</v>
      </c>
      <c r="I7074" s="1">
        <v>1947.0</v>
      </c>
      <c r="J7074" s="1" t="s">
        <v>8613</v>
      </c>
      <c r="K7074" s="1" t="s">
        <v>1030</v>
      </c>
      <c r="L7074" s="1" t="s">
        <v>22190</v>
      </c>
      <c r="M7074" s="1" t="s">
        <v>35171</v>
      </c>
    </row>
    <row r="7075">
      <c r="A7075" s="1" t="s">
        <v>35172</v>
      </c>
      <c r="B7075" s="1" t="s">
        <v>7</v>
      </c>
      <c r="C7075" s="1" t="s">
        <v>7768</v>
      </c>
      <c r="F7075" s="1" t="s">
        <v>35173</v>
      </c>
      <c r="G7075" s="1" t="s">
        <v>9223</v>
      </c>
      <c r="H7075" s="1" t="s">
        <v>20212</v>
      </c>
      <c r="I7075" s="1">
        <v>2018.0</v>
      </c>
      <c r="J7075" s="1" t="s">
        <v>8493</v>
      </c>
      <c r="K7075" s="1" t="s">
        <v>536</v>
      </c>
      <c r="L7075" s="1" t="s">
        <v>8565</v>
      </c>
      <c r="M7075" s="1" t="s">
        <v>35174</v>
      </c>
    </row>
    <row r="7076">
      <c r="A7076" s="1" t="s">
        <v>35175</v>
      </c>
      <c r="B7076" s="1" t="s">
        <v>7</v>
      </c>
      <c r="C7076" s="1" t="s">
        <v>7769</v>
      </c>
      <c r="F7076" s="1" t="s">
        <v>35176</v>
      </c>
      <c r="G7076" s="1" t="s">
        <v>8513</v>
      </c>
      <c r="H7076" s="1" t="s">
        <v>9609</v>
      </c>
      <c r="I7076" s="1">
        <v>2019.0</v>
      </c>
      <c r="J7076" s="1" t="s">
        <v>8613</v>
      </c>
      <c r="K7076" s="1" t="s">
        <v>536</v>
      </c>
      <c r="L7076" s="1" t="s">
        <v>8650</v>
      </c>
      <c r="M7076" s="1" t="s">
        <v>35177</v>
      </c>
    </row>
    <row r="7077">
      <c r="A7077" s="1" t="s">
        <v>35178</v>
      </c>
      <c r="B7077" s="1" t="s">
        <v>7</v>
      </c>
      <c r="C7077" s="1" t="s">
        <v>7770</v>
      </c>
      <c r="F7077" s="1" t="s">
        <v>35179</v>
      </c>
      <c r="G7077" s="1" t="s">
        <v>8722</v>
      </c>
      <c r="H7077" s="1" t="s">
        <v>11714</v>
      </c>
      <c r="I7077" s="1">
        <v>2017.0</v>
      </c>
      <c r="J7077" s="1" t="s">
        <v>8493</v>
      </c>
      <c r="K7077" s="1" t="s">
        <v>536</v>
      </c>
      <c r="L7077" s="1" t="s">
        <v>9098</v>
      </c>
      <c r="M7077" s="1" t="s">
        <v>35180</v>
      </c>
    </row>
    <row r="7078">
      <c r="A7078" s="1" t="s">
        <v>35181</v>
      </c>
      <c r="B7078" s="1" t="s">
        <v>7</v>
      </c>
      <c r="C7078" s="1" t="s">
        <v>7771</v>
      </c>
      <c r="F7078" s="1" t="s">
        <v>35182</v>
      </c>
      <c r="G7078" s="1" t="s">
        <v>9530</v>
      </c>
      <c r="H7078" s="1" t="s">
        <v>29533</v>
      </c>
      <c r="I7078" s="1">
        <v>2017.0</v>
      </c>
      <c r="J7078" s="1" t="s">
        <v>8547</v>
      </c>
      <c r="K7078" s="1" t="s">
        <v>536</v>
      </c>
      <c r="L7078" s="1" t="s">
        <v>8565</v>
      </c>
      <c r="M7078" s="1" t="s">
        <v>35183</v>
      </c>
    </row>
    <row r="7079">
      <c r="A7079" s="1" t="s">
        <v>35184</v>
      </c>
      <c r="B7079" s="1" t="s">
        <v>7</v>
      </c>
      <c r="C7079" s="1" t="s">
        <v>7772</v>
      </c>
      <c r="F7079" s="1" t="s">
        <v>35185</v>
      </c>
      <c r="G7079" s="1" t="s">
        <v>8513</v>
      </c>
      <c r="H7079" s="1" t="s">
        <v>9250</v>
      </c>
      <c r="I7079" s="1">
        <v>2019.0</v>
      </c>
      <c r="J7079" s="1" t="s">
        <v>8493</v>
      </c>
      <c r="K7079" s="1" t="s">
        <v>536</v>
      </c>
      <c r="L7079" s="1" t="s">
        <v>9526</v>
      </c>
      <c r="M7079" s="1" t="s">
        <v>35186</v>
      </c>
    </row>
    <row r="7080">
      <c r="A7080" s="1" t="s">
        <v>35187</v>
      </c>
      <c r="B7080" s="1" t="s">
        <v>6</v>
      </c>
      <c r="C7080" s="1" t="s">
        <v>7773</v>
      </c>
      <c r="D7080" s="1"/>
      <c r="E7080" s="1" t="s">
        <v>21808</v>
      </c>
      <c r="F7080" s="1" t="s">
        <v>35188</v>
      </c>
      <c r="G7080" s="1" t="s">
        <v>8513</v>
      </c>
      <c r="H7080" s="1" t="s">
        <v>32610</v>
      </c>
      <c r="I7080" s="1">
        <v>2019.0</v>
      </c>
      <c r="J7080" s="1" t="s">
        <v>8493</v>
      </c>
      <c r="K7080" s="1" t="s">
        <v>589</v>
      </c>
      <c r="L7080" s="1" t="s">
        <v>9641</v>
      </c>
      <c r="M7080" s="1" t="s">
        <v>35189</v>
      </c>
    </row>
    <row r="7081">
      <c r="A7081" s="1" t="s">
        <v>35190</v>
      </c>
      <c r="B7081" s="1" t="s">
        <v>6</v>
      </c>
      <c r="C7081" s="1" t="s">
        <v>7774</v>
      </c>
      <c r="D7081" s="1"/>
      <c r="E7081" s="1" t="s">
        <v>12125</v>
      </c>
      <c r="F7081" s="1" t="s">
        <v>35188</v>
      </c>
      <c r="G7081" s="1" t="s">
        <v>8513</v>
      </c>
      <c r="H7081" s="1" t="s">
        <v>32743</v>
      </c>
      <c r="I7081" s="1">
        <v>2017.0</v>
      </c>
      <c r="J7081" s="1" t="s">
        <v>8493</v>
      </c>
      <c r="K7081" s="1" t="s">
        <v>1593</v>
      </c>
      <c r="L7081" s="1" t="s">
        <v>9641</v>
      </c>
      <c r="M7081" s="1" t="s">
        <v>35191</v>
      </c>
    </row>
    <row r="7082">
      <c r="A7082" s="1" t="s">
        <v>35192</v>
      </c>
      <c r="B7082" s="1" t="s">
        <v>6</v>
      </c>
      <c r="C7082" s="1" t="s">
        <v>7775</v>
      </c>
      <c r="D7082" s="1"/>
      <c r="E7082" s="1" t="s">
        <v>35193</v>
      </c>
      <c r="F7082" s="1" t="s">
        <v>35194</v>
      </c>
      <c r="G7082" s="1" t="s">
        <v>8513</v>
      </c>
      <c r="H7082" s="1" t="s">
        <v>35195</v>
      </c>
      <c r="I7082" s="1">
        <v>2015.0</v>
      </c>
      <c r="J7082" s="1" t="s">
        <v>8547</v>
      </c>
      <c r="K7082" s="1" t="s">
        <v>673</v>
      </c>
      <c r="L7082" s="1" t="s">
        <v>21197</v>
      </c>
      <c r="M7082" s="1" t="s">
        <v>35196</v>
      </c>
    </row>
    <row r="7083">
      <c r="A7083" s="1" t="s">
        <v>35197</v>
      </c>
      <c r="B7083" s="1" t="s">
        <v>6</v>
      </c>
      <c r="C7083" s="1" t="s">
        <v>7776</v>
      </c>
      <c r="D7083" s="1"/>
      <c r="E7083" s="1" t="s">
        <v>35194</v>
      </c>
      <c r="F7083" s="1" t="s">
        <v>35194</v>
      </c>
      <c r="G7083" s="1" t="s">
        <v>8513</v>
      </c>
      <c r="H7083" s="1" t="s">
        <v>24858</v>
      </c>
      <c r="I7083" s="1">
        <v>2018.0</v>
      </c>
      <c r="J7083" s="1" t="s">
        <v>8547</v>
      </c>
      <c r="K7083" s="1" t="s">
        <v>1303</v>
      </c>
      <c r="L7083" s="1" t="s">
        <v>9641</v>
      </c>
      <c r="M7083" s="1" t="s">
        <v>35198</v>
      </c>
    </row>
    <row r="7084">
      <c r="A7084" s="1" t="s">
        <v>35199</v>
      </c>
      <c r="B7084" s="1" t="s">
        <v>6</v>
      </c>
      <c r="C7084" s="1" t="s">
        <v>7777</v>
      </c>
      <c r="D7084" s="1"/>
      <c r="E7084" s="1" t="s">
        <v>35200</v>
      </c>
      <c r="F7084" s="1" t="s">
        <v>35201</v>
      </c>
      <c r="G7084" s="1" t="s">
        <v>8545</v>
      </c>
      <c r="H7084" s="1" t="s">
        <v>8980</v>
      </c>
      <c r="I7084" s="1">
        <v>2016.0</v>
      </c>
      <c r="J7084" s="1" t="s">
        <v>8547</v>
      </c>
      <c r="K7084" s="1" t="s">
        <v>642</v>
      </c>
      <c r="L7084" s="1" t="s">
        <v>8626</v>
      </c>
      <c r="M7084" s="1" t="s">
        <v>35202</v>
      </c>
    </row>
    <row r="7085">
      <c r="A7085" s="1" t="s">
        <v>35203</v>
      </c>
      <c r="B7085" s="1" t="s">
        <v>7</v>
      </c>
      <c r="C7085" s="1" t="s">
        <v>7778</v>
      </c>
      <c r="D7085" s="1"/>
      <c r="E7085" s="1" t="s">
        <v>35204</v>
      </c>
      <c r="G7085" s="1" t="s">
        <v>8513</v>
      </c>
      <c r="H7085" s="1" t="s">
        <v>9512</v>
      </c>
      <c r="I7085" s="1">
        <v>2020.0</v>
      </c>
      <c r="J7085" s="1" t="s">
        <v>8493</v>
      </c>
      <c r="K7085" s="1" t="s">
        <v>536</v>
      </c>
      <c r="L7085" s="1" t="s">
        <v>8852</v>
      </c>
      <c r="M7085" s="1" t="s">
        <v>35205</v>
      </c>
    </row>
    <row r="7086">
      <c r="A7086" s="1" t="s">
        <v>35206</v>
      </c>
      <c r="B7086" s="1" t="s">
        <v>6</v>
      </c>
      <c r="C7086" s="1" t="s">
        <v>7779</v>
      </c>
      <c r="D7086" s="1"/>
      <c r="E7086" s="1" t="s">
        <v>35207</v>
      </c>
      <c r="F7086" s="1" t="s">
        <v>35208</v>
      </c>
      <c r="G7086" s="1" t="s">
        <v>8513</v>
      </c>
      <c r="H7086" s="1" t="s">
        <v>13389</v>
      </c>
      <c r="I7086" s="1">
        <v>2020.0</v>
      </c>
      <c r="J7086" s="1" t="s">
        <v>9260</v>
      </c>
      <c r="K7086" s="1" t="s">
        <v>552</v>
      </c>
      <c r="L7086" s="1" t="s">
        <v>8522</v>
      </c>
      <c r="M7086" s="1" t="s">
        <v>35209</v>
      </c>
    </row>
    <row r="7087">
      <c r="A7087" s="1" t="s">
        <v>35210</v>
      </c>
      <c r="B7087" s="1" t="s">
        <v>7</v>
      </c>
      <c r="C7087" s="1" t="s">
        <v>7780</v>
      </c>
      <c r="F7087" s="1" t="s">
        <v>35211</v>
      </c>
      <c r="G7087" s="1" t="s">
        <v>8499</v>
      </c>
      <c r="H7087" s="1" t="s">
        <v>10456</v>
      </c>
      <c r="I7087" s="1">
        <v>2019.0</v>
      </c>
      <c r="J7087" s="1" t="s">
        <v>8493</v>
      </c>
      <c r="K7087" s="1" t="s">
        <v>536</v>
      </c>
      <c r="L7087" s="1" t="s">
        <v>11156</v>
      </c>
      <c r="M7087" s="1" t="s">
        <v>35212</v>
      </c>
    </row>
    <row r="7088">
      <c r="A7088" s="1" t="s">
        <v>35213</v>
      </c>
      <c r="B7088" s="1" t="s">
        <v>6</v>
      </c>
      <c r="C7088" s="1" t="s">
        <v>7781</v>
      </c>
      <c r="D7088" s="1"/>
      <c r="E7088" s="1" t="s">
        <v>35214</v>
      </c>
      <c r="F7088" s="1" t="s">
        <v>35215</v>
      </c>
      <c r="G7088" s="1" t="s">
        <v>9530</v>
      </c>
      <c r="H7088" s="1" t="s">
        <v>8528</v>
      </c>
      <c r="I7088" s="1">
        <v>2016.0</v>
      </c>
      <c r="J7088" s="1" t="s">
        <v>8547</v>
      </c>
      <c r="K7088" s="1" t="s">
        <v>805</v>
      </c>
      <c r="L7088" s="1" t="s">
        <v>8590</v>
      </c>
      <c r="M7088" s="1" t="s">
        <v>35216</v>
      </c>
    </row>
    <row r="7089">
      <c r="A7089" s="1" t="s">
        <v>35217</v>
      </c>
      <c r="B7089" s="1" t="s">
        <v>6</v>
      </c>
      <c r="C7089" s="1" t="s">
        <v>7782</v>
      </c>
      <c r="D7089" s="1"/>
      <c r="E7089" s="1" t="s">
        <v>35218</v>
      </c>
      <c r="F7089" s="1" t="s">
        <v>35219</v>
      </c>
      <c r="G7089" s="1" t="s">
        <v>8545</v>
      </c>
      <c r="H7089" s="1" t="s">
        <v>12097</v>
      </c>
      <c r="I7089" s="1">
        <v>2017.0</v>
      </c>
      <c r="J7089" s="1" t="s">
        <v>8493</v>
      </c>
      <c r="K7089" s="1" t="s">
        <v>980</v>
      </c>
      <c r="L7089" s="1" t="s">
        <v>8501</v>
      </c>
      <c r="M7089" s="1" t="s">
        <v>35220</v>
      </c>
    </row>
    <row r="7090">
      <c r="A7090" s="1" t="s">
        <v>35221</v>
      </c>
      <c r="B7090" s="1" t="s">
        <v>7</v>
      </c>
      <c r="C7090" s="1" t="s">
        <v>7783</v>
      </c>
      <c r="D7090" s="1"/>
      <c r="E7090" s="1" t="s">
        <v>35222</v>
      </c>
      <c r="F7090" s="1" t="s">
        <v>35223</v>
      </c>
      <c r="G7090" s="1" t="s">
        <v>9297</v>
      </c>
      <c r="H7090" s="1" t="s">
        <v>13826</v>
      </c>
      <c r="I7090" s="1">
        <v>2019.0</v>
      </c>
      <c r="J7090" s="1" t="s">
        <v>8493</v>
      </c>
      <c r="K7090" s="1" t="s">
        <v>536</v>
      </c>
      <c r="L7090" s="1" t="s">
        <v>14333</v>
      </c>
      <c r="M7090" s="1" t="s">
        <v>35224</v>
      </c>
    </row>
    <row r="7091">
      <c r="A7091" s="1" t="s">
        <v>35225</v>
      </c>
      <c r="B7091" s="1" t="s">
        <v>6</v>
      </c>
      <c r="C7091" s="1" t="s">
        <v>7784</v>
      </c>
      <c r="D7091" s="1"/>
      <c r="E7091" s="1" t="s">
        <v>35226</v>
      </c>
      <c r="F7091" s="1" t="s">
        <v>35227</v>
      </c>
      <c r="G7091" s="1" t="s">
        <v>8513</v>
      </c>
      <c r="H7091" s="1" t="s">
        <v>12656</v>
      </c>
      <c r="I7091" s="1">
        <v>1990.0</v>
      </c>
      <c r="J7091" s="1" t="s">
        <v>8493</v>
      </c>
      <c r="K7091" s="1" t="s">
        <v>840</v>
      </c>
      <c r="L7091" s="1" t="s">
        <v>9641</v>
      </c>
      <c r="M7091" s="1" t="s">
        <v>35228</v>
      </c>
    </row>
    <row r="7092">
      <c r="A7092" s="1" t="s">
        <v>35229</v>
      </c>
      <c r="B7092" s="1" t="s">
        <v>6</v>
      </c>
      <c r="C7092" s="1" t="s">
        <v>7785</v>
      </c>
      <c r="F7092" s="1" t="s">
        <v>35227</v>
      </c>
      <c r="G7092" s="1" t="s">
        <v>8513</v>
      </c>
      <c r="H7092" s="1" t="s">
        <v>12656</v>
      </c>
      <c r="I7092" s="1">
        <v>1991.0</v>
      </c>
      <c r="J7092" s="1" t="s">
        <v>8493</v>
      </c>
      <c r="K7092" s="1" t="s">
        <v>840</v>
      </c>
      <c r="L7092" s="1" t="s">
        <v>9641</v>
      </c>
      <c r="M7092" s="1" t="s">
        <v>35230</v>
      </c>
    </row>
    <row r="7093">
      <c r="A7093" s="1" t="s">
        <v>35231</v>
      </c>
      <c r="B7093" s="1" t="s">
        <v>6</v>
      </c>
      <c r="C7093" s="1" t="s">
        <v>7786</v>
      </c>
      <c r="D7093" s="1"/>
      <c r="E7093" s="1" t="s">
        <v>26510</v>
      </c>
      <c r="F7093" s="1" t="s">
        <v>35232</v>
      </c>
      <c r="G7093" s="1" t="s">
        <v>8611</v>
      </c>
      <c r="H7093" s="1" t="s">
        <v>12656</v>
      </c>
      <c r="I7093" s="1">
        <v>2011.0</v>
      </c>
      <c r="J7093" s="1" t="s">
        <v>8493</v>
      </c>
      <c r="K7093" s="1" t="s">
        <v>888</v>
      </c>
      <c r="L7093" s="1" t="s">
        <v>13030</v>
      </c>
      <c r="M7093" s="1" t="s">
        <v>35233</v>
      </c>
    </row>
    <row r="7094">
      <c r="A7094" s="1" t="s">
        <v>35234</v>
      </c>
      <c r="B7094" s="1" t="s">
        <v>6</v>
      </c>
      <c r="C7094" s="1" t="s">
        <v>7787</v>
      </c>
      <c r="D7094" s="1"/>
      <c r="E7094" s="1" t="s">
        <v>26510</v>
      </c>
      <c r="F7094" s="1" t="s">
        <v>35235</v>
      </c>
      <c r="G7094" s="1" t="s">
        <v>8611</v>
      </c>
      <c r="H7094" s="1" t="s">
        <v>12656</v>
      </c>
      <c r="I7094" s="1">
        <v>2008.0</v>
      </c>
      <c r="J7094" s="1" t="s">
        <v>8493</v>
      </c>
      <c r="K7094" s="1" t="s">
        <v>886</v>
      </c>
      <c r="L7094" s="1" t="s">
        <v>13030</v>
      </c>
      <c r="M7094" s="1" t="s">
        <v>35236</v>
      </c>
    </row>
    <row r="7095">
      <c r="A7095" s="1" t="s">
        <v>35237</v>
      </c>
      <c r="B7095" s="1" t="s">
        <v>6</v>
      </c>
      <c r="C7095" s="1" t="s">
        <v>7788</v>
      </c>
      <c r="D7095" s="1"/>
      <c r="E7095" s="1" t="s">
        <v>35238</v>
      </c>
      <c r="F7095" s="1" t="s">
        <v>35239</v>
      </c>
      <c r="G7095" s="1" t="s">
        <v>8545</v>
      </c>
      <c r="H7095" s="1" t="s">
        <v>32791</v>
      </c>
      <c r="I7095" s="1">
        <v>2015.0</v>
      </c>
      <c r="J7095" s="1" t="s">
        <v>8547</v>
      </c>
      <c r="K7095" s="1" t="s">
        <v>803</v>
      </c>
      <c r="L7095" s="1" t="s">
        <v>8620</v>
      </c>
      <c r="M7095" s="1" t="s">
        <v>35240</v>
      </c>
    </row>
    <row r="7096">
      <c r="A7096" s="1" t="s">
        <v>35241</v>
      </c>
      <c r="B7096" s="1" t="s">
        <v>6</v>
      </c>
      <c r="C7096" s="1" t="s">
        <v>7789</v>
      </c>
      <c r="D7096" s="1"/>
      <c r="E7096" s="1" t="s">
        <v>23842</v>
      </c>
      <c r="F7096" s="1" t="s">
        <v>35242</v>
      </c>
      <c r="G7096" s="1" t="s">
        <v>8545</v>
      </c>
      <c r="H7096" s="1" t="s">
        <v>9860</v>
      </c>
      <c r="I7096" s="1">
        <v>2013.0</v>
      </c>
      <c r="J7096" s="1" t="s">
        <v>8547</v>
      </c>
      <c r="K7096" s="1" t="s">
        <v>591</v>
      </c>
      <c r="L7096" s="1" t="s">
        <v>8709</v>
      </c>
      <c r="M7096" s="1" t="s">
        <v>35243</v>
      </c>
    </row>
    <row r="7097">
      <c r="A7097" s="1" t="s">
        <v>35244</v>
      </c>
      <c r="B7097" s="1" t="s">
        <v>6</v>
      </c>
      <c r="C7097" s="1" t="s">
        <v>7790</v>
      </c>
      <c r="D7097" s="1"/>
      <c r="E7097" s="1" t="s">
        <v>35245</v>
      </c>
      <c r="F7097" s="1" t="s">
        <v>35246</v>
      </c>
      <c r="G7097" s="1" t="s">
        <v>35247</v>
      </c>
      <c r="H7097" s="1" t="s">
        <v>8564</v>
      </c>
      <c r="I7097" s="1">
        <v>2018.0</v>
      </c>
      <c r="J7097" s="1" t="s">
        <v>8493</v>
      </c>
      <c r="K7097" s="1" t="s">
        <v>700</v>
      </c>
      <c r="L7097" s="1" t="s">
        <v>8620</v>
      </c>
      <c r="M7097" s="1" t="s">
        <v>35248</v>
      </c>
    </row>
    <row r="7098">
      <c r="A7098" s="1" t="s">
        <v>35249</v>
      </c>
      <c r="B7098" s="1" t="s">
        <v>6</v>
      </c>
      <c r="C7098" s="1" t="s">
        <v>7791</v>
      </c>
      <c r="D7098" s="1"/>
      <c r="E7098" s="1" t="s">
        <v>35250</v>
      </c>
      <c r="F7098" s="1" t="s">
        <v>35251</v>
      </c>
      <c r="G7098" s="1" t="s">
        <v>8655</v>
      </c>
      <c r="H7098" s="1" t="s">
        <v>18406</v>
      </c>
      <c r="I7098" s="1">
        <v>2020.0</v>
      </c>
      <c r="J7098" s="1" t="s">
        <v>8493</v>
      </c>
      <c r="K7098" s="1" t="s">
        <v>662</v>
      </c>
      <c r="L7098" s="1" t="s">
        <v>9084</v>
      </c>
      <c r="M7098" s="1" t="s">
        <v>35252</v>
      </c>
    </row>
    <row r="7099">
      <c r="A7099" s="1" t="s">
        <v>35253</v>
      </c>
      <c r="B7099" s="1" t="s">
        <v>6</v>
      </c>
      <c r="C7099" s="1" t="s">
        <v>7792</v>
      </c>
      <c r="D7099" s="1"/>
      <c r="E7099" s="1" t="s">
        <v>35254</v>
      </c>
      <c r="F7099" s="1" t="s">
        <v>35255</v>
      </c>
      <c r="G7099" s="1" t="s">
        <v>8513</v>
      </c>
      <c r="H7099" s="1" t="s">
        <v>10808</v>
      </c>
      <c r="I7099" s="1">
        <v>2017.0</v>
      </c>
      <c r="J7099" s="1" t="s">
        <v>8547</v>
      </c>
      <c r="K7099" s="1" t="s">
        <v>894</v>
      </c>
      <c r="L7099" s="1" t="s">
        <v>8750</v>
      </c>
      <c r="M7099" s="1" t="s">
        <v>35256</v>
      </c>
    </row>
    <row r="7100">
      <c r="A7100" s="1" t="s">
        <v>35257</v>
      </c>
      <c r="B7100" s="1" t="s">
        <v>7</v>
      </c>
      <c r="C7100" s="1" t="s">
        <v>7793</v>
      </c>
      <c r="G7100" s="1" t="s">
        <v>8513</v>
      </c>
      <c r="H7100" s="1" t="s">
        <v>27283</v>
      </c>
      <c r="I7100" s="1">
        <v>2017.0</v>
      </c>
      <c r="J7100" s="1" t="s">
        <v>8493</v>
      </c>
      <c r="K7100" s="1" t="s">
        <v>536</v>
      </c>
      <c r="L7100" s="1" t="s">
        <v>9208</v>
      </c>
      <c r="M7100" s="1" t="s">
        <v>35258</v>
      </c>
    </row>
    <row r="7101">
      <c r="A7101" s="1" t="s">
        <v>35259</v>
      </c>
      <c r="B7101" s="1" t="s">
        <v>7</v>
      </c>
      <c r="C7101" s="1" t="s">
        <v>7794</v>
      </c>
      <c r="F7101" s="1" t="s">
        <v>35260</v>
      </c>
      <c r="H7101" s="1" t="s">
        <v>11901</v>
      </c>
      <c r="I7101" s="1">
        <v>2009.0</v>
      </c>
      <c r="J7101" s="1" t="s">
        <v>8547</v>
      </c>
      <c r="K7101" s="1" t="s">
        <v>536</v>
      </c>
      <c r="L7101" s="1" t="s">
        <v>8595</v>
      </c>
      <c r="M7101" s="1" t="s">
        <v>35261</v>
      </c>
    </row>
    <row r="7102">
      <c r="A7102" s="1" t="s">
        <v>35262</v>
      </c>
      <c r="B7102" s="1" t="s">
        <v>7</v>
      </c>
      <c r="C7102" s="1" t="s">
        <v>7795</v>
      </c>
      <c r="F7102" s="1" t="s">
        <v>35263</v>
      </c>
      <c r="H7102" s="1" t="s">
        <v>12379</v>
      </c>
      <c r="I7102" s="1">
        <v>2014.0</v>
      </c>
      <c r="J7102" s="1" t="s">
        <v>8547</v>
      </c>
      <c r="K7102" s="1" t="s">
        <v>536</v>
      </c>
      <c r="L7102" s="1" t="s">
        <v>8570</v>
      </c>
      <c r="M7102" s="1" t="s">
        <v>35264</v>
      </c>
    </row>
    <row r="7103">
      <c r="A7103" s="1" t="s">
        <v>35265</v>
      </c>
      <c r="B7103" s="1" t="s">
        <v>7</v>
      </c>
      <c r="C7103" s="1" t="s">
        <v>7796</v>
      </c>
      <c r="F7103" s="1" t="s">
        <v>35266</v>
      </c>
      <c r="G7103" s="1" t="s">
        <v>8611</v>
      </c>
      <c r="H7103" s="1" t="s">
        <v>10149</v>
      </c>
      <c r="I7103" s="1">
        <v>2010.0</v>
      </c>
      <c r="J7103" s="1" t="s">
        <v>8807</v>
      </c>
      <c r="K7103" s="1" t="s">
        <v>536</v>
      </c>
      <c r="L7103" s="1" t="s">
        <v>13248</v>
      </c>
      <c r="M7103" s="1" t="s">
        <v>35267</v>
      </c>
    </row>
    <row r="7104">
      <c r="A7104" s="1" t="s">
        <v>35268</v>
      </c>
      <c r="B7104" s="1" t="s">
        <v>6</v>
      </c>
      <c r="C7104" s="1" t="s">
        <v>7797</v>
      </c>
      <c r="D7104" s="1"/>
      <c r="E7104" s="1" t="s">
        <v>35269</v>
      </c>
      <c r="F7104" s="1" t="s">
        <v>35270</v>
      </c>
      <c r="G7104" s="1" t="s">
        <v>35271</v>
      </c>
      <c r="H7104" s="1" t="s">
        <v>13274</v>
      </c>
      <c r="I7104" s="1">
        <v>2016.0</v>
      </c>
      <c r="J7104" s="1" t="s">
        <v>9316</v>
      </c>
      <c r="K7104" s="1" t="s">
        <v>576</v>
      </c>
      <c r="L7104" s="1" t="s">
        <v>11928</v>
      </c>
      <c r="M7104" s="1" t="s">
        <v>35272</v>
      </c>
    </row>
    <row r="7105">
      <c r="A7105" s="1" t="s">
        <v>35273</v>
      </c>
      <c r="B7105" s="1" t="s">
        <v>6</v>
      </c>
      <c r="C7105" s="1" t="s">
        <v>7798</v>
      </c>
      <c r="D7105" s="1"/>
      <c r="E7105" s="1" t="s">
        <v>35274</v>
      </c>
      <c r="F7105" s="1" t="s">
        <v>35275</v>
      </c>
      <c r="G7105" s="1" t="s">
        <v>8513</v>
      </c>
      <c r="H7105" s="1" t="s">
        <v>35276</v>
      </c>
      <c r="I7105" s="1">
        <v>2014.0</v>
      </c>
      <c r="J7105" s="1" t="s">
        <v>9316</v>
      </c>
      <c r="K7105" s="1" t="s">
        <v>530</v>
      </c>
      <c r="L7105" s="1" t="s">
        <v>9272</v>
      </c>
      <c r="M7105" s="1" t="s">
        <v>35277</v>
      </c>
    </row>
    <row r="7106">
      <c r="A7106" s="1" t="s">
        <v>35278</v>
      </c>
      <c r="B7106" s="1" t="s">
        <v>6</v>
      </c>
      <c r="C7106" s="1" t="s">
        <v>7799</v>
      </c>
      <c r="D7106" s="1"/>
      <c r="E7106" s="1" t="s">
        <v>35279</v>
      </c>
      <c r="F7106" s="1" t="s">
        <v>35280</v>
      </c>
      <c r="G7106" s="1" t="s">
        <v>8513</v>
      </c>
      <c r="H7106" s="1" t="s">
        <v>10831</v>
      </c>
      <c r="I7106" s="1">
        <v>2018.0</v>
      </c>
      <c r="J7106" s="1" t="s">
        <v>8547</v>
      </c>
      <c r="K7106" s="1" t="s">
        <v>597</v>
      </c>
      <c r="L7106" s="1" t="s">
        <v>10087</v>
      </c>
      <c r="M7106" s="1" t="s">
        <v>35281</v>
      </c>
    </row>
    <row r="7107">
      <c r="A7107" s="1" t="s">
        <v>35282</v>
      </c>
      <c r="B7107" s="1" t="s">
        <v>7</v>
      </c>
      <c r="C7107" s="1" t="s">
        <v>7800</v>
      </c>
      <c r="F7107" s="1" t="s">
        <v>35283</v>
      </c>
      <c r="G7107" s="1" t="s">
        <v>8513</v>
      </c>
      <c r="H7107" s="1" t="s">
        <v>12346</v>
      </c>
      <c r="I7107" s="1">
        <v>2020.0</v>
      </c>
      <c r="J7107" s="1" t="s">
        <v>8613</v>
      </c>
      <c r="K7107" s="1" t="s">
        <v>536</v>
      </c>
      <c r="L7107" s="1" t="s">
        <v>35284</v>
      </c>
      <c r="M7107" s="1" t="s">
        <v>35285</v>
      </c>
    </row>
    <row r="7108">
      <c r="A7108" s="1" t="s">
        <v>35286</v>
      </c>
      <c r="B7108" s="1" t="s">
        <v>7</v>
      </c>
      <c r="C7108" s="1" t="s">
        <v>7801</v>
      </c>
      <c r="G7108" s="1" t="s">
        <v>8513</v>
      </c>
      <c r="H7108" s="1" t="s">
        <v>9381</v>
      </c>
      <c r="I7108" s="1">
        <v>2019.0</v>
      </c>
      <c r="J7108" s="1" t="s">
        <v>8613</v>
      </c>
      <c r="K7108" s="1" t="s">
        <v>571</v>
      </c>
      <c r="L7108" s="1" t="s">
        <v>8650</v>
      </c>
      <c r="M7108" s="1" t="s">
        <v>35287</v>
      </c>
    </row>
    <row r="7109">
      <c r="A7109" s="1" t="s">
        <v>35288</v>
      </c>
      <c r="B7109" s="1" t="s">
        <v>7</v>
      </c>
      <c r="C7109" s="1" t="s">
        <v>7802</v>
      </c>
      <c r="F7109" s="1" t="s">
        <v>35289</v>
      </c>
      <c r="G7109" s="1" t="s">
        <v>8513</v>
      </c>
      <c r="H7109" s="1" t="s">
        <v>9310</v>
      </c>
      <c r="I7109" s="1">
        <v>2020.0</v>
      </c>
      <c r="J7109" s="1" t="s">
        <v>8493</v>
      </c>
      <c r="K7109" s="1" t="s">
        <v>536</v>
      </c>
      <c r="L7109" s="1" t="s">
        <v>12960</v>
      </c>
      <c r="M7109" s="1" t="s">
        <v>35290</v>
      </c>
    </row>
    <row r="7110">
      <c r="A7110" s="1" t="s">
        <v>35291</v>
      </c>
      <c r="B7110" s="1" t="s">
        <v>7</v>
      </c>
      <c r="C7110" s="1" t="s">
        <v>7803</v>
      </c>
      <c r="F7110" s="1" t="s">
        <v>35292</v>
      </c>
      <c r="G7110" s="1" t="s">
        <v>35293</v>
      </c>
      <c r="H7110" s="1" t="s">
        <v>9298</v>
      </c>
      <c r="I7110" s="1">
        <v>2014.0</v>
      </c>
      <c r="J7110" s="1" t="s">
        <v>8807</v>
      </c>
      <c r="K7110" s="1" t="s">
        <v>536</v>
      </c>
      <c r="L7110" s="1" t="s">
        <v>9093</v>
      </c>
      <c r="M7110" s="1" t="s">
        <v>35294</v>
      </c>
    </row>
    <row r="7111">
      <c r="A7111" s="1" t="s">
        <v>35295</v>
      </c>
      <c r="B7111" s="1" t="s">
        <v>7</v>
      </c>
      <c r="C7111" s="1" t="s">
        <v>7804</v>
      </c>
      <c r="F7111" s="1" t="s">
        <v>35296</v>
      </c>
      <c r="H7111" s="1" t="s">
        <v>10431</v>
      </c>
      <c r="I7111" s="1">
        <v>2018.0</v>
      </c>
      <c r="J7111" s="1" t="s">
        <v>8807</v>
      </c>
      <c r="K7111" s="1" t="s">
        <v>536</v>
      </c>
      <c r="L7111" s="1" t="s">
        <v>14759</v>
      </c>
      <c r="M7111" s="1" t="s">
        <v>35297</v>
      </c>
    </row>
    <row r="7112">
      <c r="A7112" s="1" t="s">
        <v>35298</v>
      </c>
      <c r="B7112" s="1" t="s">
        <v>7</v>
      </c>
      <c r="C7112" s="1" t="s">
        <v>7805</v>
      </c>
      <c r="F7112" s="1" t="s">
        <v>35299</v>
      </c>
      <c r="G7112" s="1" t="s">
        <v>10478</v>
      </c>
      <c r="H7112" s="1" t="s">
        <v>9655</v>
      </c>
      <c r="I7112" s="1">
        <v>2017.0</v>
      </c>
      <c r="J7112" s="1" t="s">
        <v>8493</v>
      </c>
      <c r="K7112" s="1" t="s">
        <v>571</v>
      </c>
      <c r="L7112" s="1" t="s">
        <v>8595</v>
      </c>
      <c r="M7112" s="1" t="s">
        <v>35300</v>
      </c>
    </row>
    <row r="7113">
      <c r="A7113" s="1" t="s">
        <v>35301</v>
      </c>
      <c r="B7113" s="1" t="s">
        <v>6</v>
      </c>
      <c r="C7113" s="1" t="s">
        <v>7806</v>
      </c>
      <c r="D7113" s="1"/>
      <c r="E7113" s="1" t="s">
        <v>13924</v>
      </c>
      <c r="F7113" s="1" t="s">
        <v>35302</v>
      </c>
      <c r="G7113" s="1" t="s">
        <v>8513</v>
      </c>
      <c r="H7113" s="1" t="s">
        <v>27081</v>
      </c>
      <c r="I7113" s="1">
        <v>2018.0</v>
      </c>
      <c r="J7113" s="1" t="s">
        <v>8547</v>
      </c>
      <c r="K7113" s="1" t="s">
        <v>569</v>
      </c>
      <c r="L7113" s="1" t="s">
        <v>8772</v>
      </c>
      <c r="M7113" s="1" t="s">
        <v>35303</v>
      </c>
    </row>
    <row r="7114">
      <c r="A7114" s="1" t="s">
        <v>35304</v>
      </c>
      <c r="B7114" s="1" t="s">
        <v>6</v>
      </c>
      <c r="C7114" s="1" t="s">
        <v>7807</v>
      </c>
      <c r="D7114" s="1"/>
      <c r="E7114" s="1" t="s">
        <v>35305</v>
      </c>
      <c r="F7114" s="1" t="s">
        <v>35306</v>
      </c>
      <c r="G7114" s="1" t="s">
        <v>8513</v>
      </c>
      <c r="H7114" s="1" t="s">
        <v>17968</v>
      </c>
      <c r="I7114" s="1">
        <v>2020.0</v>
      </c>
      <c r="J7114" s="1" t="s">
        <v>8547</v>
      </c>
      <c r="K7114" s="1" t="s">
        <v>582</v>
      </c>
      <c r="L7114" s="1" t="s">
        <v>8697</v>
      </c>
      <c r="M7114" s="1" t="s">
        <v>35307</v>
      </c>
    </row>
    <row r="7115">
      <c r="A7115" s="1" t="s">
        <v>35308</v>
      </c>
      <c r="B7115" s="1" t="s">
        <v>6</v>
      </c>
      <c r="C7115" s="1" t="s">
        <v>7808</v>
      </c>
      <c r="D7115" s="1"/>
      <c r="E7115" s="1" t="s">
        <v>35309</v>
      </c>
      <c r="F7115" s="1" t="s">
        <v>35310</v>
      </c>
      <c r="G7115" s="1" t="s">
        <v>8513</v>
      </c>
      <c r="H7115" s="1" t="s">
        <v>35311</v>
      </c>
      <c r="I7115" s="1">
        <v>2006.0</v>
      </c>
      <c r="J7115" s="1" t="s">
        <v>8493</v>
      </c>
      <c r="K7115" s="1" t="s">
        <v>595</v>
      </c>
      <c r="L7115" s="1" t="s">
        <v>11691</v>
      </c>
      <c r="M7115" s="1" t="s">
        <v>35312</v>
      </c>
    </row>
    <row r="7116">
      <c r="A7116" s="1" t="s">
        <v>35313</v>
      </c>
      <c r="B7116" s="1" t="s">
        <v>6</v>
      </c>
      <c r="C7116" s="1" t="s">
        <v>7809</v>
      </c>
      <c r="D7116" s="1"/>
      <c r="E7116" s="1" t="s">
        <v>35314</v>
      </c>
      <c r="G7116" s="1" t="s">
        <v>35315</v>
      </c>
      <c r="H7116" s="1" t="s">
        <v>9442</v>
      </c>
      <c r="I7116" s="1">
        <v>2016.0</v>
      </c>
      <c r="J7116" s="1" t="s">
        <v>8547</v>
      </c>
      <c r="K7116" s="1" t="s">
        <v>573</v>
      </c>
      <c r="L7116" s="1" t="s">
        <v>8646</v>
      </c>
      <c r="M7116" s="1" t="s">
        <v>35316</v>
      </c>
    </row>
    <row r="7117">
      <c r="A7117" s="1" t="s">
        <v>35317</v>
      </c>
      <c r="B7117" s="1" t="s">
        <v>6</v>
      </c>
      <c r="C7117" s="1" t="s">
        <v>7810</v>
      </c>
      <c r="D7117" s="1"/>
      <c r="E7117" s="1" t="s">
        <v>35318</v>
      </c>
      <c r="G7117" s="1" t="s">
        <v>8513</v>
      </c>
      <c r="H7117" s="1" t="s">
        <v>9688</v>
      </c>
      <c r="I7117" s="1">
        <v>2019.0</v>
      </c>
      <c r="J7117" s="1" t="s">
        <v>8493</v>
      </c>
      <c r="K7117" s="1" t="s">
        <v>894</v>
      </c>
      <c r="L7117" s="1" t="s">
        <v>8646</v>
      </c>
      <c r="M7117" s="1" t="s">
        <v>35319</v>
      </c>
    </row>
    <row r="7118">
      <c r="A7118" s="1" t="s">
        <v>35320</v>
      </c>
      <c r="B7118" s="1" t="s">
        <v>6</v>
      </c>
      <c r="C7118" s="1" t="s">
        <v>7811</v>
      </c>
      <c r="D7118" s="1"/>
      <c r="E7118" s="1" t="s">
        <v>35321</v>
      </c>
      <c r="F7118" s="1" t="s">
        <v>35322</v>
      </c>
      <c r="G7118" s="1" t="s">
        <v>8777</v>
      </c>
      <c r="H7118" s="1" t="s">
        <v>35323</v>
      </c>
      <c r="I7118" s="1">
        <v>2018.0</v>
      </c>
      <c r="J7118" s="1" t="s">
        <v>8493</v>
      </c>
      <c r="K7118" s="1" t="s">
        <v>538</v>
      </c>
      <c r="L7118" s="1" t="s">
        <v>10443</v>
      </c>
      <c r="M7118" s="1" t="s">
        <v>35324</v>
      </c>
    </row>
    <row r="7119">
      <c r="A7119" s="1" t="s">
        <v>35325</v>
      </c>
      <c r="B7119" s="1" t="s">
        <v>6</v>
      </c>
      <c r="C7119" s="1" t="s">
        <v>7812</v>
      </c>
      <c r="D7119" s="1"/>
      <c r="E7119" s="1" t="s">
        <v>35326</v>
      </c>
      <c r="F7119" s="1" t="s">
        <v>35327</v>
      </c>
      <c r="G7119" s="1" t="s">
        <v>8513</v>
      </c>
      <c r="H7119" s="1" t="s">
        <v>13523</v>
      </c>
      <c r="I7119" s="1">
        <v>2017.0</v>
      </c>
      <c r="J7119" s="1" t="s">
        <v>8493</v>
      </c>
      <c r="K7119" s="1" t="s">
        <v>805</v>
      </c>
      <c r="L7119" s="1" t="s">
        <v>8948</v>
      </c>
      <c r="M7119" s="1" t="s">
        <v>35328</v>
      </c>
    </row>
    <row r="7120">
      <c r="A7120" s="1" t="s">
        <v>35329</v>
      </c>
      <c r="B7120" s="1" t="s">
        <v>7</v>
      </c>
      <c r="C7120" s="1" t="s">
        <v>7813</v>
      </c>
      <c r="D7120" s="1"/>
      <c r="E7120" s="1" t="s">
        <v>35330</v>
      </c>
      <c r="F7120" s="1" t="s">
        <v>35331</v>
      </c>
      <c r="G7120" s="1" t="s">
        <v>12088</v>
      </c>
      <c r="H7120" s="1" t="s">
        <v>20118</v>
      </c>
      <c r="I7120" s="1">
        <v>2020.0</v>
      </c>
      <c r="J7120" s="1" t="s">
        <v>8493</v>
      </c>
      <c r="K7120" s="1" t="s">
        <v>536</v>
      </c>
      <c r="L7120" s="1" t="s">
        <v>8529</v>
      </c>
      <c r="M7120" s="1" t="s">
        <v>35332</v>
      </c>
    </row>
    <row r="7121">
      <c r="A7121" s="1" t="s">
        <v>35333</v>
      </c>
      <c r="B7121" s="1" t="s">
        <v>6</v>
      </c>
      <c r="C7121" s="1" t="s">
        <v>7814</v>
      </c>
      <c r="D7121" s="1"/>
      <c r="E7121" s="1" t="s">
        <v>35334</v>
      </c>
      <c r="F7121" s="1" t="s">
        <v>35335</v>
      </c>
      <c r="G7121" s="1" t="s">
        <v>8513</v>
      </c>
      <c r="H7121" s="1" t="s">
        <v>9033</v>
      </c>
      <c r="I7121" s="1">
        <v>1995.0</v>
      </c>
      <c r="J7121" s="1" t="s">
        <v>8515</v>
      </c>
      <c r="K7121" s="1" t="s">
        <v>805</v>
      </c>
      <c r="L7121" s="1" t="s">
        <v>35336</v>
      </c>
      <c r="M7121" s="1" t="s">
        <v>35337</v>
      </c>
    </row>
    <row r="7122">
      <c r="A7122" s="1" t="s">
        <v>35338</v>
      </c>
      <c r="B7122" s="1" t="s">
        <v>7</v>
      </c>
      <c r="C7122" s="1" t="s">
        <v>7815</v>
      </c>
      <c r="D7122" s="1"/>
      <c r="E7122" s="1" t="s">
        <v>35339</v>
      </c>
      <c r="F7122" s="1" t="s">
        <v>35340</v>
      </c>
      <c r="G7122" s="1" t="s">
        <v>8611</v>
      </c>
      <c r="H7122" s="1" t="s">
        <v>9298</v>
      </c>
      <c r="I7122" s="1">
        <v>2015.0</v>
      </c>
      <c r="J7122" s="1" t="s">
        <v>8493</v>
      </c>
      <c r="K7122" s="1" t="s">
        <v>628</v>
      </c>
      <c r="L7122" s="1" t="s">
        <v>15265</v>
      </c>
      <c r="M7122" s="1" t="s">
        <v>35341</v>
      </c>
    </row>
    <row r="7123">
      <c r="A7123" s="1" t="s">
        <v>35342</v>
      </c>
      <c r="B7123" s="1" t="s">
        <v>7</v>
      </c>
      <c r="C7123" s="1" t="s">
        <v>7816</v>
      </c>
      <c r="F7123" s="1" t="s">
        <v>35343</v>
      </c>
      <c r="G7123" s="1" t="s">
        <v>8672</v>
      </c>
      <c r="H7123" s="1" t="s">
        <v>35344</v>
      </c>
      <c r="I7123" s="1">
        <v>2018.0</v>
      </c>
      <c r="J7123" s="1" t="s">
        <v>9076</v>
      </c>
      <c r="K7123" s="1" t="s">
        <v>571</v>
      </c>
      <c r="L7123" s="1" t="s">
        <v>14759</v>
      </c>
      <c r="M7123" s="1" t="s">
        <v>35345</v>
      </c>
    </row>
    <row r="7124">
      <c r="A7124" s="1" t="s">
        <v>35346</v>
      </c>
      <c r="B7124" s="1" t="s">
        <v>6</v>
      </c>
      <c r="C7124" s="1" t="s">
        <v>7817</v>
      </c>
      <c r="D7124" s="1"/>
      <c r="E7124" s="1" t="s">
        <v>35347</v>
      </c>
      <c r="F7124" s="1" t="s">
        <v>35348</v>
      </c>
      <c r="G7124" s="1" t="s">
        <v>8722</v>
      </c>
      <c r="H7124" s="1" t="s">
        <v>8991</v>
      </c>
      <c r="I7124" s="1">
        <v>2017.0</v>
      </c>
      <c r="J7124" s="1" t="s">
        <v>8493</v>
      </c>
      <c r="K7124" s="1" t="s">
        <v>700</v>
      </c>
      <c r="L7124" s="1" t="s">
        <v>8724</v>
      </c>
      <c r="M7124" s="1" t="s">
        <v>35349</v>
      </c>
    </row>
    <row r="7125">
      <c r="A7125" s="1" t="s">
        <v>35350</v>
      </c>
      <c r="B7125" s="1" t="s">
        <v>6</v>
      </c>
      <c r="C7125" s="1" t="s">
        <v>7818</v>
      </c>
      <c r="D7125" s="1"/>
      <c r="E7125" s="1" t="s">
        <v>13285</v>
      </c>
      <c r="F7125" s="1" t="s">
        <v>35351</v>
      </c>
      <c r="G7125" s="1" t="s">
        <v>8513</v>
      </c>
      <c r="H7125" s="1" t="s">
        <v>25227</v>
      </c>
      <c r="I7125" s="1">
        <v>2017.0</v>
      </c>
      <c r="J7125" s="1" t="s">
        <v>8493</v>
      </c>
      <c r="K7125" s="1" t="s">
        <v>1122</v>
      </c>
      <c r="L7125" s="1" t="s">
        <v>9641</v>
      </c>
      <c r="M7125" s="1" t="s">
        <v>35352</v>
      </c>
    </row>
    <row r="7126">
      <c r="A7126" s="1" t="s">
        <v>35353</v>
      </c>
      <c r="B7126" s="1" t="s">
        <v>6</v>
      </c>
      <c r="C7126" s="1" t="s">
        <v>7819</v>
      </c>
      <c r="D7126" s="1"/>
      <c r="E7126" s="1" t="s">
        <v>28830</v>
      </c>
      <c r="F7126" s="1" t="s">
        <v>35354</v>
      </c>
      <c r="G7126" s="1" t="s">
        <v>8513</v>
      </c>
      <c r="H7126" s="1" t="s">
        <v>20426</v>
      </c>
      <c r="I7126" s="1">
        <v>2018.0</v>
      </c>
      <c r="J7126" s="1" t="s">
        <v>8493</v>
      </c>
      <c r="K7126" s="1" t="s">
        <v>929</v>
      </c>
      <c r="L7126" s="1" t="s">
        <v>9641</v>
      </c>
      <c r="M7126" s="1" t="s">
        <v>35355</v>
      </c>
    </row>
    <row r="7127">
      <c r="A7127" s="1" t="s">
        <v>35356</v>
      </c>
      <c r="B7127" s="1" t="s">
        <v>6</v>
      </c>
      <c r="C7127" s="1" t="s">
        <v>7820</v>
      </c>
      <c r="D7127" s="1"/>
      <c r="E7127" s="1" t="s">
        <v>13285</v>
      </c>
      <c r="F7127" s="1" t="s">
        <v>35354</v>
      </c>
      <c r="G7127" s="1" t="s">
        <v>8513</v>
      </c>
      <c r="H7127" s="1" t="s">
        <v>12656</v>
      </c>
      <c r="I7127" s="1">
        <v>2012.0</v>
      </c>
      <c r="J7127" s="1" t="s">
        <v>8493</v>
      </c>
      <c r="K7127" s="1" t="s">
        <v>1882</v>
      </c>
      <c r="L7127" s="1" t="s">
        <v>9641</v>
      </c>
      <c r="M7127" s="1" t="s">
        <v>35357</v>
      </c>
    </row>
    <row r="7128">
      <c r="A7128" s="1" t="s">
        <v>35358</v>
      </c>
      <c r="B7128" s="1" t="s">
        <v>6</v>
      </c>
      <c r="C7128" s="1" t="s">
        <v>7821</v>
      </c>
      <c r="D7128" s="1"/>
      <c r="E7128" s="1" t="s">
        <v>10331</v>
      </c>
      <c r="F7128" s="1" t="s">
        <v>35359</v>
      </c>
      <c r="G7128" s="1" t="s">
        <v>8990</v>
      </c>
      <c r="H7128" s="1" t="s">
        <v>9162</v>
      </c>
      <c r="I7128" s="1">
        <v>2018.0</v>
      </c>
      <c r="J7128" s="1" t="s">
        <v>8493</v>
      </c>
      <c r="K7128" s="1" t="s">
        <v>530</v>
      </c>
      <c r="L7128" s="1" t="s">
        <v>9641</v>
      </c>
      <c r="M7128" s="1" t="s">
        <v>35360</v>
      </c>
    </row>
    <row r="7129">
      <c r="A7129" s="1" t="s">
        <v>35361</v>
      </c>
      <c r="B7129" s="1" t="s">
        <v>6</v>
      </c>
      <c r="C7129" s="1" t="s">
        <v>7822</v>
      </c>
      <c r="D7129" s="1"/>
      <c r="E7129" s="1" t="s">
        <v>35362</v>
      </c>
      <c r="F7129" s="1" t="s">
        <v>35363</v>
      </c>
      <c r="G7129" s="1" t="s">
        <v>8990</v>
      </c>
      <c r="H7129" s="1" t="s">
        <v>9298</v>
      </c>
      <c r="I7129" s="1">
        <v>2016.0</v>
      </c>
      <c r="J7129" s="1" t="s">
        <v>8493</v>
      </c>
      <c r="K7129" s="1" t="s">
        <v>694</v>
      </c>
      <c r="L7129" s="1" t="s">
        <v>8663</v>
      </c>
      <c r="M7129" s="1" t="s">
        <v>35364</v>
      </c>
    </row>
    <row r="7130">
      <c r="A7130" s="1" t="s">
        <v>35365</v>
      </c>
      <c r="B7130" s="1" t="s">
        <v>7</v>
      </c>
      <c r="C7130" s="1" t="s">
        <v>7823</v>
      </c>
      <c r="F7130" s="1" t="s">
        <v>35366</v>
      </c>
      <c r="G7130" s="1" t="s">
        <v>6324</v>
      </c>
      <c r="H7130" s="1" t="s">
        <v>9185</v>
      </c>
      <c r="I7130" s="1">
        <v>2009.0</v>
      </c>
      <c r="J7130" s="1" t="s">
        <v>8547</v>
      </c>
      <c r="K7130" s="1" t="s">
        <v>536</v>
      </c>
      <c r="L7130" s="1" t="s">
        <v>8595</v>
      </c>
      <c r="M7130" s="1" t="s">
        <v>35367</v>
      </c>
    </row>
    <row r="7131">
      <c r="A7131" s="1" t="s">
        <v>35368</v>
      </c>
      <c r="B7131" s="1" t="s">
        <v>6</v>
      </c>
      <c r="C7131" s="1" t="s">
        <v>7824</v>
      </c>
      <c r="D7131" s="1"/>
      <c r="E7131" s="1" t="s">
        <v>20132</v>
      </c>
      <c r="F7131" s="1" t="s">
        <v>35369</v>
      </c>
      <c r="G7131" s="1" t="s">
        <v>8545</v>
      </c>
      <c r="H7131" s="1" t="s">
        <v>14496</v>
      </c>
      <c r="I7131" s="1">
        <v>1999.0</v>
      </c>
      <c r="J7131" s="1" t="s">
        <v>8680</v>
      </c>
      <c r="K7131" s="1" t="s">
        <v>742</v>
      </c>
      <c r="L7131" s="1" t="s">
        <v>9892</v>
      </c>
      <c r="M7131" s="1" t="s">
        <v>20137</v>
      </c>
    </row>
    <row r="7132">
      <c r="A7132" s="1" t="s">
        <v>35370</v>
      </c>
      <c r="B7132" s="1" t="s">
        <v>6</v>
      </c>
      <c r="C7132" s="1" t="s">
        <v>7825</v>
      </c>
      <c r="D7132" s="1"/>
      <c r="E7132" s="1" t="s">
        <v>35371</v>
      </c>
      <c r="F7132" s="1" t="s">
        <v>35372</v>
      </c>
      <c r="G7132" s="1" t="s">
        <v>8545</v>
      </c>
      <c r="H7132" s="1" t="s">
        <v>11968</v>
      </c>
      <c r="I7132" s="1">
        <v>2017.0</v>
      </c>
      <c r="J7132" s="1" t="s">
        <v>8547</v>
      </c>
      <c r="K7132" s="1" t="s">
        <v>1910</v>
      </c>
      <c r="L7132" s="1" t="s">
        <v>8709</v>
      </c>
      <c r="M7132" s="1" t="s">
        <v>35373</v>
      </c>
    </row>
    <row r="7133">
      <c r="A7133" s="1" t="s">
        <v>35374</v>
      </c>
      <c r="B7133" s="1" t="s">
        <v>6</v>
      </c>
      <c r="C7133" s="1" t="s">
        <v>7826</v>
      </c>
      <c r="D7133" s="1"/>
      <c r="E7133" s="1" t="s">
        <v>35375</v>
      </c>
      <c r="G7133" s="1" t="s">
        <v>35376</v>
      </c>
      <c r="H7133" s="1" t="s">
        <v>8985</v>
      </c>
      <c r="I7133" s="1">
        <v>2017.0</v>
      </c>
      <c r="J7133" s="1" t="s">
        <v>8547</v>
      </c>
      <c r="K7133" s="1" t="s">
        <v>550</v>
      </c>
      <c r="L7133" s="1" t="s">
        <v>10361</v>
      </c>
      <c r="M7133" s="1" t="s">
        <v>35377</v>
      </c>
    </row>
    <row r="7134">
      <c r="A7134" s="1" t="s">
        <v>35378</v>
      </c>
      <c r="B7134" s="1" t="s">
        <v>7</v>
      </c>
      <c r="C7134" s="1" t="s">
        <v>7827</v>
      </c>
      <c r="F7134" s="1" t="s">
        <v>35379</v>
      </c>
      <c r="G7134" s="1" t="s">
        <v>35380</v>
      </c>
      <c r="H7134" s="1" t="s">
        <v>35381</v>
      </c>
      <c r="I7134" s="1">
        <v>2017.0</v>
      </c>
      <c r="J7134" s="1" t="s">
        <v>8493</v>
      </c>
      <c r="K7134" s="1" t="s">
        <v>536</v>
      </c>
      <c r="L7134" s="1" t="s">
        <v>8595</v>
      </c>
      <c r="M7134" s="1" t="s">
        <v>35382</v>
      </c>
    </row>
    <row r="7135">
      <c r="A7135" s="1" t="s">
        <v>35383</v>
      </c>
      <c r="B7135" s="1" t="s">
        <v>6</v>
      </c>
      <c r="C7135" s="1" t="s">
        <v>7828</v>
      </c>
      <c r="D7135" s="1"/>
      <c r="E7135" s="1" t="s">
        <v>35384</v>
      </c>
      <c r="F7135" s="1" t="s">
        <v>35385</v>
      </c>
      <c r="G7135" s="1" t="s">
        <v>8527</v>
      </c>
      <c r="H7135" s="1" t="s">
        <v>24580</v>
      </c>
      <c r="I7135" s="1">
        <v>2010.0</v>
      </c>
      <c r="J7135" s="1" t="s">
        <v>8493</v>
      </c>
      <c r="K7135" s="1" t="s">
        <v>803</v>
      </c>
      <c r="L7135" s="1" t="s">
        <v>8620</v>
      </c>
      <c r="M7135" s="1" t="s">
        <v>35386</v>
      </c>
    </row>
    <row r="7136">
      <c r="A7136" s="1" t="s">
        <v>35387</v>
      </c>
      <c r="B7136" s="1" t="s">
        <v>6</v>
      </c>
      <c r="C7136" s="1" t="s">
        <v>7829</v>
      </c>
      <c r="D7136" s="1"/>
      <c r="E7136" s="1" t="s">
        <v>35388</v>
      </c>
      <c r="F7136" s="1" t="s">
        <v>35389</v>
      </c>
      <c r="H7136" s="1" t="s">
        <v>9392</v>
      </c>
      <c r="I7136" s="1">
        <v>2001.0</v>
      </c>
      <c r="J7136" s="1" t="s">
        <v>9076</v>
      </c>
      <c r="K7136" s="1" t="s">
        <v>965</v>
      </c>
      <c r="L7136" s="1" t="s">
        <v>9104</v>
      </c>
      <c r="M7136" s="1" t="s">
        <v>35390</v>
      </c>
    </row>
    <row r="7137">
      <c r="A7137" s="1" t="s">
        <v>35391</v>
      </c>
      <c r="B7137" s="1" t="s">
        <v>6</v>
      </c>
      <c r="C7137" s="1" t="s">
        <v>7830</v>
      </c>
      <c r="D7137" s="1"/>
      <c r="E7137" s="1" t="s">
        <v>35392</v>
      </c>
      <c r="F7137" s="1" t="s">
        <v>35393</v>
      </c>
      <c r="G7137" s="1" t="s">
        <v>8513</v>
      </c>
      <c r="H7137" s="1" t="s">
        <v>12656</v>
      </c>
      <c r="I7137" s="1">
        <v>2011.0</v>
      </c>
      <c r="J7137" s="1" t="s">
        <v>8547</v>
      </c>
      <c r="K7137" s="1" t="s">
        <v>851</v>
      </c>
      <c r="L7137" s="1" t="s">
        <v>9641</v>
      </c>
      <c r="M7137" s="1" t="s">
        <v>35394</v>
      </c>
    </row>
    <row r="7138">
      <c r="A7138" s="1" t="s">
        <v>35395</v>
      </c>
      <c r="B7138" s="1" t="s">
        <v>6</v>
      </c>
      <c r="C7138" s="1" t="s">
        <v>7831</v>
      </c>
      <c r="D7138" s="1"/>
      <c r="E7138" s="1" t="s">
        <v>35396</v>
      </c>
      <c r="F7138" s="1" t="s">
        <v>35393</v>
      </c>
      <c r="G7138" s="1" t="s">
        <v>8513</v>
      </c>
      <c r="H7138" s="1" t="s">
        <v>16336</v>
      </c>
      <c r="I7138" s="1">
        <v>2020.0</v>
      </c>
      <c r="J7138" s="1" t="s">
        <v>8547</v>
      </c>
      <c r="K7138" s="1" t="s">
        <v>965</v>
      </c>
      <c r="L7138" s="1" t="s">
        <v>9641</v>
      </c>
      <c r="M7138" s="1" t="s">
        <v>35397</v>
      </c>
    </row>
    <row r="7139">
      <c r="A7139" s="1" t="s">
        <v>35398</v>
      </c>
      <c r="B7139" s="1" t="s">
        <v>6</v>
      </c>
      <c r="C7139" s="1" t="s">
        <v>7832</v>
      </c>
      <c r="D7139" s="1"/>
      <c r="E7139" s="1" t="s">
        <v>35399</v>
      </c>
      <c r="F7139" s="1" t="s">
        <v>35400</v>
      </c>
      <c r="G7139" s="1" t="s">
        <v>8513</v>
      </c>
      <c r="H7139" s="1" t="s">
        <v>35401</v>
      </c>
      <c r="I7139" s="1">
        <v>2020.0</v>
      </c>
      <c r="J7139" s="1" t="s">
        <v>8493</v>
      </c>
      <c r="K7139" s="1" t="s">
        <v>666</v>
      </c>
      <c r="L7139" s="1" t="s">
        <v>9641</v>
      </c>
      <c r="M7139" s="1" t="s">
        <v>35402</v>
      </c>
    </row>
    <row r="7140">
      <c r="A7140" s="1" t="s">
        <v>35403</v>
      </c>
      <c r="B7140" s="1" t="s">
        <v>6</v>
      </c>
      <c r="C7140" s="1" t="s">
        <v>7833</v>
      </c>
      <c r="D7140" s="1"/>
      <c r="E7140" s="1" t="s">
        <v>13285</v>
      </c>
      <c r="F7140" s="1" t="s">
        <v>35400</v>
      </c>
      <c r="G7140" s="1" t="s">
        <v>8513</v>
      </c>
      <c r="H7140" s="1" t="s">
        <v>15212</v>
      </c>
      <c r="I7140" s="1">
        <v>2014.0</v>
      </c>
      <c r="J7140" s="1" t="s">
        <v>8493</v>
      </c>
      <c r="K7140" s="1" t="s">
        <v>923</v>
      </c>
      <c r="L7140" s="1" t="s">
        <v>9641</v>
      </c>
      <c r="M7140" s="1" t="s">
        <v>35404</v>
      </c>
    </row>
    <row r="7141">
      <c r="A7141" s="1" t="s">
        <v>35405</v>
      </c>
      <c r="B7141" s="1" t="s">
        <v>6</v>
      </c>
      <c r="C7141" s="1" t="s">
        <v>7834</v>
      </c>
      <c r="D7141" s="1"/>
      <c r="E7141" s="1" t="s">
        <v>10031</v>
      </c>
      <c r="F7141" s="1" t="s">
        <v>35400</v>
      </c>
      <c r="G7141" s="1" t="s">
        <v>8513</v>
      </c>
      <c r="H7141" s="1" t="s">
        <v>16053</v>
      </c>
      <c r="I7141" s="1">
        <v>2018.0</v>
      </c>
      <c r="J7141" s="1" t="s">
        <v>8493</v>
      </c>
      <c r="K7141" s="1" t="s">
        <v>1134</v>
      </c>
      <c r="L7141" s="1" t="s">
        <v>9641</v>
      </c>
      <c r="M7141" s="1" t="s">
        <v>35406</v>
      </c>
    </row>
    <row r="7142">
      <c r="A7142" s="1" t="s">
        <v>35407</v>
      </c>
      <c r="B7142" s="1" t="s">
        <v>6</v>
      </c>
      <c r="C7142" s="1" t="s">
        <v>7835</v>
      </c>
      <c r="D7142" s="1"/>
      <c r="E7142" s="1" t="s">
        <v>10031</v>
      </c>
      <c r="F7142" s="1" t="s">
        <v>35400</v>
      </c>
      <c r="G7142" s="1" t="s">
        <v>8513</v>
      </c>
      <c r="H7142" s="1" t="s">
        <v>35408</v>
      </c>
      <c r="I7142" s="1">
        <v>2016.0</v>
      </c>
      <c r="J7142" s="1" t="s">
        <v>8493</v>
      </c>
      <c r="K7142" s="1" t="s">
        <v>923</v>
      </c>
      <c r="L7142" s="1" t="s">
        <v>9641</v>
      </c>
      <c r="M7142" s="1" t="s">
        <v>35409</v>
      </c>
    </row>
    <row r="7143">
      <c r="A7143" s="1" t="s">
        <v>35410</v>
      </c>
      <c r="B7143" s="1" t="s">
        <v>6</v>
      </c>
      <c r="C7143" s="1" t="s">
        <v>7836</v>
      </c>
      <c r="F7143" s="1" t="s">
        <v>35411</v>
      </c>
      <c r="H7143" s="1" t="s">
        <v>12136</v>
      </c>
      <c r="I7143" s="1">
        <v>2016.0</v>
      </c>
      <c r="J7143" s="1" t="s">
        <v>8493</v>
      </c>
      <c r="K7143" s="1" t="s">
        <v>929</v>
      </c>
      <c r="L7143" s="1" t="s">
        <v>9641</v>
      </c>
      <c r="M7143" s="1" t="s">
        <v>35412</v>
      </c>
    </row>
    <row r="7144">
      <c r="A7144" s="1" t="s">
        <v>35413</v>
      </c>
      <c r="B7144" s="1" t="s">
        <v>6</v>
      </c>
      <c r="C7144" s="1" t="s">
        <v>7837</v>
      </c>
      <c r="D7144" s="1"/>
      <c r="E7144" s="1" t="s">
        <v>35414</v>
      </c>
      <c r="F7144" s="1" t="s">
        <v>35415</v>
      </c>
      <c r="G7144" s="1" t="s">
        <v>9367</v>
      </c>
      <c r="H7144" s="1" t="s">
        <v>9017</v>
      </c>
      <c r="I7144" s="1">
        <v>1997.0</v>
      </c>
      <c r="J7144" s="1" t="s">
        <v>8515</v>
      </c>
      <c r="K7144" s="1" t="s">
        <v>540</v>
      </c>
      <c r="L7144" s="1" t="s">
        <v>8783</v>
      </c>
      <c r="M7144" s="1" t="s">
        <v>35416</v>
      </c>
    </row>
    <row r="7145">
      <c r="A7145" s="1" t="s">
        <v>35417</v>
      </c>
      <c r="B7145" s="1" t="s">
        <v>7</v>
      </c>
      <c r="C7145" s="1" t="s">
        <v>7838</v>
      </c>
      <c r="F7145" s="1" t="s">
        <v>35418</v>
      </c>
      <c r="G7145" s="1" t="s">
        <v>8655</v>
      </c>
      <c r="H7145" s="1" t="s">
        <v>13430</v>
      </c>
      <c r="I7145" s="1">
        <v>2017.0</v>
      </c>
      <c r="J7145" s="1" t="s">
        <v>8547</v>
      </c>
      <c r="K7145" s="1" t="s">
        <v>536</v>
      </c>
      <c r="L7145" s="1" t="s">
        <v>8836</v>
      </c>
      <c r="M7145" s="1" t="s">
        <v>35419</v>
      </c>
    </row>
    <row r="7146">
      <c r="A7146" s="1" t="s">
        <v>35420</v>
      </c>
      <c r="B7146" s="1" t="s">
        <v>7</v>
      </c>
      <c r="C7146" s="1" t="s">
        <v>7839</v>
      </c>
      <c r="F7146" s="1" t="s">
        <v>35421</v>
      </c>
      <c r="G7146" s="1" t="s">
        <v>8655</v>
      </c>
      <c r="H7146" s="1" t="s">
        <v>9244</v>
      </c>
      <c r="I7146" s="1">
        <v>2016.0</v>
      </c>
      <c r="J7146" s="1" t="s">
        <v>8493</v>
      </c>
      <c r="K7146" s="1" t="s">
        <v>536</v>
      </c>
      <c r="L7146" s="1" t="s">
        <v>11281</v>
      </c>
      <c r="M7146" s="1" t="s">
        <v>35422</v>
      </c>
    </row>
    <row r="7147">
      <c r="A7147" s="1" t="s">
        <v>35423</v>
      </c>
      <c r="B7147" s="1" t="s">
        <v>6</v>
      </c>
      <c r="C7147" s="1" t="s">
        <v>7840</v>
      </c>
      <c r="D7147" s="1"/>
      <c r="E7147" s="1" t="s">
        <v>18472</v>
      </c>
      <c r="F7147" s="1" t="s">
        <v>35424</v>
      </c>
      <c r="G7147" s="1" t="s">
        <v>8777</v>
      </c>
      <c r="H7147" s="1" t="s">
        <v>28210</v>
      </c>
      <c r="I7147" s="1">
        <v>2020.0</v>
      </c>
      <c r="J7147" s="1" t="s">
        <v>8547</v>
      </c>
      <c r="K7147" s="1" t="s">
        <v>576</v>
      </c>
      <c r="L7147" s="1" t="s">
        <v>8577</v>
      </c>
      <c r="M7147" s="1" t="s">
        <v>35425</v>
      </c>
    </row>
    <row r="7148">
      <c r="A7148" s="1" t="s">
        <v>35426</v>
      </c>
      <c r="B7148" s="1" t="s">
        <v>6</v>
      </c>
      <c r="C7148" s="1" t="s">
        <v>7841</v>
      </c>
      <c r="D7148" s="1"/>
      <c r="E7148" s="1" t="s">
        <v>17194</v>
      </c>
      <c r="F7148" s="1" t="s">
        <v>35427</v>
      </c>
      <c r="G7148" s="1" t="s">
        <v>8513</v>
      </c>
      <c r="H7148" s="1" t="s">
        <v>19818</v>
      </c>
      <c r="I7148" s="1">
        <v>2016.0</v>
      </c>
      <c r="J7148" s="1" t="s">
        <v>8493</v>
      </c>
      <c r="K7148" s="1" t="s">
        <v>567</v>
      </c>
      <c r="L7148" s="1" t="s">
        <v>8646</v>
      </c>
      <c r="M7148" s="1" t="s">
        <v>35428</v>
      </c>
    </row>
    <row r="7149">
      <c r="A7149" s="1" t="s">
        <v>35429</v>
      </c>
      <c r="B7149" s="1" t="s">
        <v>6</v>
      </c>
      <c r="C7149" s="1" t="s">
        <v>7842</v>
      </c>
      <c r="D7149" s="1"/>
      <c r="E7149" s="1" t="s">
        <v>35430</v>
      </c>
      <c r="F7149" s="1" t="s">
        <v>35431</v>
      </c>
      <c r="G7149" s="1" t="s">
        <v>8678</v>
      </c>
      <c r="H7149" s="1" t="s">
        <v>10341</v>
      </c>
      <c r="I7149" s="1">
        <v>2019.0</v>
      </c>
      <c r="J7149" s="1" t="s">
        <v>8547</v>
      </c>
      <c r="K7149" s="1" t="s">
        <v>599</v>
      </c>
      <c r="L7149" s="1" t="s">
        <v>8709</v>
      </c>
      <c r="M7149" s="1" t="s">
        <v>35432</v>
      </c>
    </row>
    <row r="7150">
      <c r="A7150" s="1" t="s">
        <v>35433</v>
      </c>
      <c r="B7150" s="1" t="s">
        <v>7</v>
      </c>
      <c r="C7150" s="1" t="s">
        <v>7843</v>
      </c>
      <c r="F7150" s="1" t="s">
        <v>35434</v>
      </c>
      <c r="G7150" s="1" t="s">
        <v>8513</v>
      </c>
      <c r="H7150" s="1" t="s">
        <v>8667</v>
      </c>
      <c r="I7150" s="1">
        <v>2020.0</v>
      </c>
      <c r="J7150" s="1" t="s">
        <v>8493</v>
      </c>
      <c r="K7150" s="1" t="s">
        <v>536</v>
      </c>
      <c r="L7150" s="1" t="s">
        <v>15453</v>
      </c>
      <c r="M7150" s="1" t="s">
        <v>35435</v>
      </c>
    </row>
    <row r="7151">
      <c r="A7151" s="1" t="s">
        <v>35436</v>
      </c>
      <c r="B7151" s="1" t="s">
        <v>6</v>
      </c>
      <c r="C7151" s="1" t="s">
        <v>7844</v>
      </c>
      <c r="D7151" s="1"/>
      <c r="E7151" s="1" t="s">
        <v>35437</v>
      </c>
      <c r="F7151" s="1" t="s">
        <v>35438</v>
      </c>
      <c r="G7151" s="1" t="s">
        <v>8513</v>
      </c>
      <c r="H7151" s="1" t="s">
        <v>9703</v>
      </c>
      <c r="I7151" s="1">
        <v>1988.0</v>
      </c>
      <c r="J7151" s="1" t="s">
        <v>8493</v>
      </c>
      <c r="K7151" s="1" t="s">
        <v>645</v>
      </c>
      <c r="L7151" s="1" t="s">
        <v>8522</v>
      </c>
      <c r="M7151" s="1" t="s">
        <v>35439</v>
      </c>
    </row>
    <row r="7152">
      <c r="A7152" s="1" t="s">
        <v>35440</v>
      </c>
      <c r="B7152" s="1" t="s">
        <v>7</v>
      </c>
      <c r="C7152" s="1" t="s">
        <v>7845</v>
      </c>
      <c r="F7152" s="1" t="s">
        <v>35441</v>
      </c>
      <c r="G7152" s="1" t="s">
        <v>9595</v>
      </c>
      <c r="H7152" s="1" t="s">
        <v>8771</v>
      </c>
      <c r="I7152" s="1">
        <v>2017.0</v>
      </c>
      <c r="J7152" s="1" t="s">
        <v>8493</v>
      </c>
      <c r="K7152" s="1" t="s">
        <v>571</v>
      </c>
      <c r="L7152" s="1" t="s">
        <v>9779</v>
      </c>
      <c r="M7152" s="1" t="s">
        <v>35442</v>
      </c>
    </row>
    <row r="7153">
      <c r="A7153" s="1" t="s">
        <v>35443</v>
      </c>
      <c r="B7153" s="1" t="s">
        <v>6</v>
      </c>
      <c r="C7153" s="1" t="s">
        <v>7846</v>
      </c>
      <c r="D7153" s="1"/>
      <c r="E7153" s="1" t="s">
        <v>35444</v>
      </c>
      <c r="F7153" s="1" t="s">
        <v>35445</v>
      </c>
      <c r="G7153" s="1" t="s">
        <v>8575</v>
      </c>
      <c r="H7153" s="1" t="s">
        <v>9255</v>
      </c>
      <c r="I7153" s="1">
        <v>2019.0</v>
      </c>
      <c r="J7153" s="1" t="s">
        <v>8493</v>
      </c>
      <c r="K7153" s="1" t="s">
        <v>805</v>
      </c>
      <c r="L7153" s="1" t="s">
        <v>10443</v>
      </c>
      <c r="M7153" s="1" t="s">
        <v>35446</v>
      </c>
    </row>
    <row r="7154">
      <c r="A7154" s="1" t="s">
        <v>35447</v>
      </c>
      <c r="B7154" s="1" t="s">
        <v>7</v>
      </c>
      <c r="C7154" s="1" t="s">
        <v>7847</v>
      </c>
      <c r="G7154" s="1" t="s">
        <v>35448</v>
      </c>
      <c r="H7154" s="1" t="s">
        <v>13129</v>
      </c>
      <c r="I7154" s="1">
        <v>2018.0</v>
      </c>
      <c r="J7154" s="1" t="s">
        <v>8547</v>
      </c>
      <c r="K7154" s="1" t="s">
        <v>536</v>
      </c>
      <c r="L7154" s="1" t="s">
        <v>9245</v>
      </c>
      <c r="M7154" s="1" t="s">
        <v>35449</v>
      </c>
    </row>
    <row r="7155">
      <c r="A7155" s="1" t="s">
        <v>35450</v>
      </c>
      <c r="B7155" s="1" t="s">
        <v>7</v>
      </c>
      <c r="C7155" s="1" t="s">
        <v>7848</v>
      </c>
      <c r="F7155" s="1" t="s">
        <v>35451</v>
      </c>
      <c r="H7155" s="1" t="s">
        <v>10808</v>
      </c>
      <c r="I7155" s="1">
        <v>2019.0</v>
      </c>
      <c r="J7155" s="1" t="s">
        <v>8493</v>
      </c>
      <c r="K7155" s="1" t="s">
        <v>536</v>
      </c>
      <c r="L7155" s="1" t="s">
        <v>13443</v>
      </c>
      <c r="M7155" s="1" t="s">
        <v>35452</v>
      </c>
    </row>
    <row r="7156">
      <c r="A7156" s="1" t="s">
        <v>35453</v>
      </c>
      <c r="B7156" s="1" t="s">
        <v>7</v>
      </c>
      <c r="C7156" s="1" t="s">
        <v>7849</v>
      </c>
      <c r="G7156" s="1" t="s">
        <v>8513</v>
      </c>
      <c r="H7156" s="1" t="s">
        <v>12656</v>
      </c>
      <c r="I7156" s="1">
        <v>2018.0</v>
      </c>
      <c r="J7156" s="1" t="s">
        <v>8493</v>
      </c>
      <c r="K7156" s="1" t="s">
        <v>628</v>
      </c>
      <c r="L7156" s="1" t="s">
        <v>8650</v>
      </c>
      <c r="M7156" s="1" t="s">
        <v>35454</v>
      </c>
    </row>
    <row r="7157">
      <c r="A7157" s="1" t="s">
        <v>35455</v>
      </c>
      <c r="B7157" s="1" t="s">
        <v>6</v>
      </c>
      <c r="C7157" s="1" t="s">
        <v>7850</v>
      </c>
      <c r="D7157" s="1"/>
      <c r="E7157" s="1" t="s">
        <v>35456</v>
      </c>
      <c r="F7157" s="1" t="s">
        <v>35457</v>
      </c>
      <c r="G7157" s="1" t="s">
        <v>8545</v>
      </c>
      <c r="H7157" s="1" t="s">
        <v>8965</v>
      </c>
      <c r="I7157" s="1">
        <v>2016.0</v>
      </c>
      <c r="J7157" s="1" t="s">
        <v>8547</v>
      </c>
      <c r="K7157" s="1" t="s">
        <v>561</v>
      </c>
      <c r="L7157" s="1" t="s">
        <v>8620</v>
      </c>
      <c r="M7157" s="1" t="s">
        <v>35458</v>
      </c>
    </row>
    <row r="7158">
      <c r="A7158" s="1" t="s">
        <v>35459</v>
      </c>
      <c r="B7158" s="1" t="s">
        <v>7</v>
      </c>
      <c r="C7158" s="1" t="s">
        <v>7851</v>
      </c>
      <c r="F7158" s="1" t="s">
        <v>35460</v>
      </c>
      <c r="G7158" s="1" t="s">
        <v>8638</v>
      </c>
      <c r="H7158" s="1" t="s">
        <v>10022</v>
      </c>
      <c r="I7158" s="1">
        <v>2008.0</v>
      </c>
      <c r="J7158" s="1" t="s">
        <v>8547</v>
      </c>
      <c r="K7158" s="1" t="s">
        <v>536</v>
      </c>
      <c r="L7158" s="1" t="s">
        <v>19599</v>
      </c>
      <c r="M7158" s="1" t="s">
        <v>35461</v>
      </c>
    </row>
    <row r="7159">
      <c r="A7159" s="1" t="s">
        <v>35462</v>
      </c>
      <c r="B7159" s="1" t="s">
        <v>6</v>
      </c>
      <c r="C7159" s="1" t="s">
        <v>7852</v>
      </c>
      <c r="D7159" s="1"/>
      <c r="E7159" s="1" t="s">
        <v>21089</v>
      </c>
      <c r="F7159" s="1" t="s">
        <v>35463</v>
      </c>
      <c r="G7159" s="1" t="s">
        <v>8545</v>
      </c>
      <c r="H7159" s="1" t="s">
        <v>9747</v>
      </c>
      <c r="I7159" s="1">
        <v>2020.0</v>
      </c>
      <c r="J7159" s="1" t="s">
        <v>8493</v>
      </c>
      <c r="K7159" s="1" t="s">
        <v>876</v>
      </c>
      <c r="L7159" s="1" t="s">
        <v>8802</v>
      </c>
      <c r="M7159" s="1" t="s">
        <v>35464</v>
      </c>
    </row>
    <row r="7160">
      <c r="A7160" s="1" t="s">
        <v>35465</v>
      </c>
      <c r="B7160" s="1" t="s">
        <v>6</v>
      </c>
      <c r="C7160" s="1" t="s">
        <v>7853</v>
      </c>
      <c r="D7160" s="1"/>
      <c r="E7160" s="1" t="s">
        <v>35466</v>
      </c>
      <c r="F7160" s="1" t="s">
        <v>35467</v>
      </c>
      <c r="G7160" s="1" t="s">
        <v>8722</v>
      </c>
      <c r="H7160" s="1" t="s">
        <v>11755</v>
      </c>
      <c r="I7160" s="1">
        <v>2016.0</v>
      </c>
      <c r="J7160" s="1" t="s">
        <v>8493</v>
      </c>
      <c r="K7160" s="1" t="s">
        <v>599</v>
      </c>
      <c r="L7160" s="1" t="s">
        <v>8590</v>
      </c>
      <c r="M7160" s="1" t="s">
        <v>35468</v>
      </c>
    </row>
    <row r="7161">
      <c r="A7161" s="1" t="s">
        <v>35469</v>
      </c>
      <c r="B7161" s="1" t="s">
        <v>6</v>
      </c>
      <c r="C7161" s="1" t="s">
        <v>7854</v>
      </c>
      <c r="D7161" s="1"/>
      <c r="E7161" s="1" t="s">
        <v>20952</v>
      </c>
      <c r="F7161" s="1" t="s">
        <v>35470</v>
      </c>
      <c r="G7161" s="1" t="s">
        <v>8513</v>
      </c>
      <c r="H7161" s="1" t="s">
        <v>13739</v>
      </c>
      <c r="I7161" s="1">
        <v>2001.0</v>
      </c>
      <c r="J7161" s="1" t="s">
        <v>8515</v>
      </c>
      <c r="K7161" s="1" t="s">
        <v>584</v>
      </c>
      <c r="L7161" s="1" t="s">
        <v>9139</v>
      </c>
      <c r="M7161" s="1" t="s">
        <v>35471</v>
      </c>
    </row>
    <row r="7162">
      <c r="A7162" s="1" t="s">
        <v>35472</v>
      </c>
      <c r="B7162" s="1" t="s">
        <v>7</v>
      </c>
      <c r="C7162" s="1" t="s">
        <v>7855</v>
      </c>
      <c r="F7162" s="1" t="s">
        <v>35473</v>
      </c>
      <c r="G7162" s="1" t="s">
        <v>20736</v>
      </c>
      <c r="H7162" s="1" t="s">
        <v>29928</v>
      </c>
      <c r="I7162" s="1">
        <v>2015.0</v>
      </c>
      <c r="J7162" s="1" t="s">
        <v>8613</v>
      </c>
      <c r="K7162" s="1" t="s">
        <v>1044</v>
      </c>
      <c r="L7162" s="1" t="s">
        <v>10380</v>
      </c>
      <c r="M7162" s="1" t="s">
        <v>35474</v>
      </c>
    </row>
    <row r="7163">
      <c r="A7163" s="1" t="s">
        <v>35475</v>
      </c>
      <c r="B7163" s="1" t="s">
        <v>6</v>
      </c>
      <c r="C7163" s="1" t="s">
        <v>7856</v>
      </c>
      <c r="D7163" s="1"/>
      <c r="E7163" s="1" t="s">
        <v>31120</v>
      </c>
      <c r="F7163" s="1" t="s">
        <v>35476</v>
      </c>
      <c r="G7163" s="1" t="s">
        <v>8513</v>
      </c>
      <c r="H7163" s="1" t="s">
        <v>24812</v>
      </c>
      <c r="I7163" s="1">
        <v>2016.0</v>
      </c>
      <c r="J7163" s="1" t="s">
        <v>8645</v>
      </c>
      <c r="K7163" s="1" t="s">
        <v>645</v>
      </c>
      <c r="L7163" s="1" t="s">
        <v>8691</v>
      </c>
      <c r="M7163" s="1" t="s">
        <v>35477</v>
      </c>
    </row>
    <row r="7164">
      <c r="A7164" s="1" t="s">
        <v>35478</v>
      </c>
      <c r="B7164" s="1" t="s">
        <v>6</v>
      </c>
      <c r="C7164" s="1" t="s">
        <v>7857</v>
      </c>
      <c r="D7164" s="1"/>
      <c r="E7164" s="1" t="s">
        <v>11997</v>
      </c>
      <c r="F7164" s="1" t="s">
        <v>35479</v>
      </c>
      <c r="G7164" s="1" t="s">
        <v>9727</v>
      </c>
      <c r="H7164" s="1" t="s">
        <v>8662</v>
      </c>
      <c r="I7164" s="1">
        <v>1990.0</v>
      </c>
      <c r="J7164" s="1" t="s">
        <v>8507</v>
      </c>
      <c r="K7164" s="1" t="s">
        <v>640</v>
      </c>
      <c r="L7164" s="1" t="s">
        <v>8750</v>
      </c>
      <c r="M7164" s="1" t="s">
        <v>35480</v>
      </c>
    </row>
    <row r="7165">
      <c r="A7165" s="1" t="s">
        <v>35481</v>
      </c>
      <c r="B7165" s="1" t="s">
        <v>6</v>
      </c>
      <c r="C7165" s="1" t="s">
        <v>7858</v>
      </c>
      <c r="D7165" s="1"/>
      <c r="E7165" s="1" t="s">
        <v>35218</v>
      </c>
      <c r="F7165" s="1" t="s">
        <v>35482</v>
      </c>
      <c r="G7165" s="1" t="s">
        <v>8545</v>
      </c>
      <c r="H7165" s="1" t="s">
        <v>24627</v>
      </c>
      <c r="I7165" s="1">
        <v>2018.0</v>
      </c>
      <c r="J7165" s="1" t="s">
        <v>8493</v>
      </c>
      <c r="K7165" s="1" t="s">
        <v>602</v>
      </c>
      <c r="L7165" s="1" t="s">
        <v>8620</v>
      </c>
      <c r="M7165" s="1" t="s">
        <v>35483</v>
      </c>
    </row>
    <row r="7166">
      <c r="A7166" s="1" t="s">
        <v>35484</v>
      </c>
      <c r="B7166" s="1" t="s">
        <v>7</v>
      </c>
      <c r="C7166" s="1" t="s">
        <v>7859</v>
      </c>
      <c r="H7166" s="1" t="s">
        <v>12568</v>
      </c>
      <c r="I7166" s="1">
        <v>2016.0</v>
      </c>
      <c r="J7166" s="1" t="s">
        <v>8493</v>
      </c>
      <c r="K7166" s="1" t="s">
        <v>536</v>
      </c>
      <c r="L7166" s="1" t="s">
        <v>9631</v>
      </c>
      <c r="M7166" s="1" t="s">
        <v>35485</v>
      </c>
    </row>
    <row r="7167">
      <c r="A7167" s="1" t="s">
        <v>35486</v>
      </c>
      <c r="B7167" s="1" t="s">
        <v>7</v>
      </c>
      <c r="C7167" s="1" t="s">
        <v>7860</v>
      </c>
      <c r="F7167" s="1" t="s">
        <v>35487</v>
      </c>
      <c r="G7167" s="1" t="s">
        <v>8722</v>
      </c>
      <c r="H7167" s="1" t="s">
        <v>10550</v>
      </c>
      <c r="I7167" s="1">
        <v>2019.0</v>
      </c>
      <c r="J7167" s="1" t="s">
        <v>8493</v>
      </c>
      <c r="K7167" s="1" t="s">
        <v>536</v>
      </c>
      <c r="L7167" s="1" t="s">
        <v>11156</v>
      </c>
      <c r="M7167" s="1" t="s">
        <v>35488</v>
      </c>
    </row>
    <row r="7168">
      <c r="A7168" s="1" t="s">
        <v>35489</v>
      </c>
      <c r="B7168" s="1" t="s">
        <v>6</v>
      </c>
      <c r="C7168" s="1" t="s">
        <v>7861</v>
      </c>
      <c r="D7168" s="1"/>
      <c r="E7168" s="1" t="s">
        <v>35490</v>
      </c>
      <c r="F7168" s="1" t="s">
        <v>35491</v>
      </c>
      <c r="G7168" s="1" t="s">
        <v>8513</v>
      </c>
      <c r="H7168" s="1" t="s">
        <v>20176</v>
      </c>
      <c r="I7168" s="1">
        <v>2015.0</v>
      </c>
      <c r="J7168" s="1" t="s">
        <v>8515</v>
      </c>
      <c r="K7168" s="1" t="s">
        <v>645</v>
      </c>
      <c r="L7168" s="1" t="s">
        <v>8783</v>
      </c>
      <c r="M7168" s="1" t="s">
        <v>35492</v>
      </c>
    </row>
    <row r="7169">
      <c r="A7169" s="1" t="s">
        <v>35493</v>
      </c>
      <c r="B7169" s="1" t="s">
        <v>6</v>
      </c>
      <c r="C7169" s="1" t="s">
        <v>7862</v>
      </c>
      <c r="D7169" s="1"/>
      <c r="E7169" s="1" t="s">
        <v>12369</v>
      </c>
      <c r="F7169" s="1" t="s">
        <v>35494</v>
      </c>
      <c r="G7169" s="1" t="s">
        <v>8513</v>
      </c>
      <c r="H7169" s="1" t="s">
        <v>34058</v>
      </c>
      <c r="I7169" s="1">
        <v>2017.0</v>
      </c>
      <c r="J7169" s="1" t="s">
        <v>8493</v>
      </c>
      <c r="K7169" s="1" t="s">
        <v>778</v>
      </c>
      <c r="L7169" s="1" t="s">
        <v>9641</v>
      </c>
      <c r="M7169" s="1" t="s">
        <v>35495</v>
      </c>
    </row>
    <row r="7170">
      <c r="A7170" s="1" t="s">
        <v>35496</v>
      </c>
      <c r="B7170" s="1" t="s">
        <v>6</v>
      </c>
      <c r="C7170" s="1" t="s">
        <v>7863</v>
      </c>
      <c r="D7170" s="1"/>
      <c r="E7170" s="1" t="s">
        <v>13705</v>
      </c>
      <c r="F7170" s="1" t="s">
        <v>35497</v>
      </c>
      <c r="G7170" s="1" t="s">
        <v>8545</v>
      </c>
      <c r="H7170" s="1" t="s">
        <v>9017</v>
      </c>
      <c r="I7170" s="1">
        <v>2007.0</v>
      </c>
      <c r="J7170" s="1" t="s">
        <v>8493</v>
      </c>
      <c r="K7170" s="1" t="s">
        <v>642</v>
      </c>
      <c r="L7170" s="1" t="s">
        <v>8620</v>
      </c>
      <c r="M7170" s="1" t="s">
        <v>35498</v>
      </c>
    </row>
    <row r="7171">
      <c r="A7171" s="1" t="s">
        <v>35499</v>
      </c>
      <c r="B7171" s="1" t="s">
        <v>7</v>
      </c>
      <c r="C7171" s="1" t="s">
        <v>7864</v>
      </c>
      <c r="F7171" s="1" t="s">
        <v>35500</v>
      </c>
      <c r="G7171" s="1" t="s">
        <v>8672</v>
      </c>
      <c r="H7171" s="1" t="s">
        <v>17605</v>
      </c>
      <c r="I7171" s="1">
        <v>2018.0</v>
      </c>
      <c r="J7171" s="1" t="s">
        <v>8493</v>
      </c>
      <c r="K7171" s="1" t="s">
        <v>2216</v>
      </c>
      <c r="L7171" s="1" t="s">
        <v>22480</v>
      </c>
      <c r="M7171" s="1" t="s">
        <v>35501</v>
      </c>
    </row>
    <row r="7172">
      <c r="A7172" s="1" t="s">
        <v>35502</v>
      </c>
      <c r="B7172" s="1" t="s">
        <v>6</v>
      </c>
      <c r="C7172" s="1" t="s">
        <v>7865</v>
      </c>
      <c r="D7172" s="1"/>
      <c r="E7172" s="1" t="s">
        <v>31116</v>
      </c>
      <c r="F7172" s="1" t="s">
        <v>35503</v>
      </c>
      <c r="G7172" s="1" t="s">
        <v>8672</v>
      </c>
      <c r="H7172" s="1" t="s">
        <v>8965</v>
      </c>
      <c r="I7172" s="1">
        <v>2014.0</v>
      </c>
      <c r="J7172" s="1" t="s">
        <v>8493</v>
      </c>
      <c r="K7172" s="1" t="s">
        <v>550</v>
      </c>
      <c r="L7172" s="1" t="s">
        <v>8808</v>
      </c>
      <c r="M7172" s="1" t="s">
        <v>35504</v>
      </c>
    </row>
    <row r="7173">
      <c r="A7173" s="1" t="s">
        <v>35505</v>
      </c>
      <c r="B7173" s="1" t="s">
        <v>6</v>
      </c>
      <c r="C7173" s="1" t="s">
        <v>7866</v>
      </c>
      <c r="D7173" s="1"/>
      <c r="E7173" s="1" t="s">
        <v>31116</v>
      </c>
      <c r="F7173" s="1" t="s">
        <v>35506</v>
      </c>
      <c r="G7173" s="1" t="s">
        <v>8672</v>
      </c>
      <c r="H7173" s="1" t="s">
        <v>8965</v>
      </c>
      <c r="I7173" s="1">
        <v>2014.0</v>
      </c>
      <c r="J7173" s="1" t="s">
        <v>8493</v>
      </c>
      <c r="K7173" s="1" t="s">
        <v>595</v>
      </c>
      <c r="L7173" s="1" t="s">
        <v>8808</v>
      </c>
      <c r="M7173" s="1" t="s">
        <v>35507</v>
      </c>
    </row>
    <row r="7174">
      <c r="A7174" s="1" t="s">
        <v>35508</v>
      </c>
      <c r="B7174" s="1" t="s">
        <v>6</v>
      </c>
      <c r="C7174" s="1" t="s">
        <v>7867</v>
      </c>
      <c r="D7174" s="1"/>
      <c r="E7174" s="1" t="s">
        <v>26587</v>
      </c>
      <c r="F7174" s="1" t="s">
        <v>35509</v>
      </c>
      <c r="G7174" s="1" t="s">
        <v>8672</v>
      </c>
      <c r="H7174" s="1" t="s">
        <v>17605</v>
      </c>
      <c r="I7174" s="1">
        <v>2009.0</v>
      </c>
      <c r="J7174" s="1" t="s">
        <v>8507</v>
      </c>
      <c r="K7174" s="1" t="s">
        <v>582</v>
      </c>
      <c r="L7174" s="1" t="s">
        <v>9590</v>
      </c>
      <c r="M7174" s="1" t="s">
        <v>35510</v>
      </c>
    </row>
    <row r="7175">
      <c r="A7175" s="1" t="s">
        <v>35511</v>
      </c>
      <c r="B7175" s="1" t="s">
        <v>6</v>
      </c>
      <c r="C7175" s="1" t="s">
        <v>7868</v>
      </c>
      <c r="D7175" s="1"/>
      <c r="E7175" s="1" t="s">
        <v>35512</v>
      </c>
      <c r="F7175" s="1" t="s">
        <v>35513</v>
      </c>
      <c r="G7175" s="1" t="s">
        <v>8672</v>
      </c>
      <c r="H7175" s="1" t="s">
        <v>35514</v>
      </c>
      <c r="I7175" s="1">
        <v>2015.0</v>
      </c>
      <c r="J7175" s="1" t="s">
        <v>8493</v>
      </c>
      <c r="K7175" s="1" t="s">
        <v>923</v>
      </c>
      <c r="L7175" s="1" t="s">
        <v>8724</v>
      </c>
      <c r="M7175" s="1" t="s">
        <v>35515</v>
      </c>
    </row>
    <row r="7176">
      <c r="A7176" s="1" t="s">
        <v>35516</v>
      </c>
      <c r="B7176" s="1" t="s">
        <v>7</v>
      </c>
      <c r="C7176" s="1" t="s">
        <v>7869</v>
      </c>
      <c r="F7176" s="1" t="s">
        <v>31116</v>
      </c>
      <c r="G7176" s="1" t="s">
        <v>8672</v>
      </c>
      <c r="H7176" s="1" t="s">
        <v>20296</v>
      </c>
      <c r="I7176" s="1">
        <v>2016.0</v>
      </c>
      <c r="J7176" s="1" t="s">
        <v>8493</v>
      </c>
      <c r="K7176" s="1" t="s">
        <v>536</v>
      </c>
      <c r="L7176" s="1" t="s">
        <v>9779</v>
      </c>
      <c r="M7176" s="1" t="s">
        <v>35517</v>
      </c>
    </row>
    <row r="7177">
      <c r="A7177" s="1" t="s">
        <v>35518</v>
      </c>
      <c r="B7177" s="1" t="s">
        <v>7</v>
      </c>
      <c r="C7177" s="1" t="s">
        <v>7870</v>
      </c>
      <c r="F7177" s="1" t="s">
        <v>35519</v>
      </c>
      <c r="H7177" s="1" t="s">
        <v>13609</v>
      </c>
      <c r="I7177" s="1">
        <v>2017.0</v>
      </c>
      <c r="J7177" s="1" t="s">
        <v>8493</v>
      </c>
      <c r="K7177" s="1" t="s">
        <v>536</v>
      </c>
      <c r="L7177" s="1" t="s">
        <v>9779</v>
      </c>
      <c r="M7177" s="1" t="s">
        <v>35520</v>
      </c>
    </row>
    <row r="7178">
      <c r="A7178" s="1" t="s">
        <v>35521</v>
      </c>
      <c r="B7178" s="1" t="s">
        <v>6</v>
      </c>
      <c r="C7178" s="1" t="s">
        <v>7871</v>
      </c>
      <c r="D7178" s="1"/>
      <c r="E7178" s="1" t="s">
        <v>26587</v>
      </c>
      <c r="F7178" s="1" t="s">
        <v>35522</v>
      </c>
      <c r="G7178" s="1" t="s">
        <v>8672</v>
      </c>
      <c r="H7178" s="1" t="s">
        <v>8965</v>
      </c>
      <c r="I7178" s="1">
        <v>2008.0</v>
      </c>
      <c r="J7178" s="1" t="s">
        <v>8493</v>
      </c>
      <c r="K7178" s="1" t="s">
        <v>1681</v>
      </c>
      <c r="L7178" s="1" t="s">
        <v>9590</v>
      </c>
      <c r="M7178" s="1" t="s">
        <v>35523</v>
      </c>
    </row>
    <row r="7179">
      <c r="A7179" s="1" t="s">
        <v>35524</v>
      </c>
      <c r="B7179" s="1" t="s">
        <v>7</v>
      </c>
      <c r="C7179" s="1" t="s">
        <v>7872</v>
      </c>
      <c r="D7179" s="1"/>
      <c r="E7179" s="1" t="s">
        <v>35525</v>
      </c>
      <c r="F7179" s="1" t="s">
        <v>35526</v>
      </c>
      <c r="G7179" s="1" t="s">
        <v>8672</v>
      </c>
      <c r="H7179" s="1" t="s">
        <v>14927</v>
      </c>
      <c r="I7179" s="1">
        <v>2020.0</v>
      </c>
      <c r="J7179" s="1" t="s">
        <v>8493</v>
      </c>
      <c r="K7179" s="1" t="s">
        <v>571</v>
      </c>
      <c r="L7179" s="1" t="s">
        <v>8668</v>
      </c>
      <c r="M7179" s="1" t="s">
        <v>35527</v>
      </c>
    </row>
    <row r="7180">
      <c r="A7180" s="1" t="s">
        <v>35528</v>
      </c>
      <c r="B7180" s="1" t="s">
        <v>6</v>
      </c>
      <c r="C7180" s="1" t="s">
        <v>7873</v>
      </c>
      <c r="D7180" s="1"/>
      <c r="E7180" s="1" t="s">
        <v>26587</v>
      </c>
      <c r="F7180" s="1" t="s">
        <v>35529</v>
      </c>
      <c r="G7180" s="1" t="s">
        <v>8672</v>
      </c>
      <c r="H7180" s="1" t="s">
        <v>17605</v>
      </c>
      <c r="I7180" s="1">
        <v>2006.0</v>
      </c>
      <c r="J7180" s="1" t="s">
        <v>8507</v>
      </c>
      <c r="K7180" s="1" t="s">
        <v>538</v>
      </c>
      <c r="L7180" s="1" t="s">
        <v>9590</v>
      </c>
      <c r="M7180" s="1" t="s">
        <v>35530</v>
      </c>
    </row>
    <row r="7181">
      <c r="A7181" s="1" t="s">
        <v>35531</v>
      </c>
      <c r="B7181" s="1" t="s">
        <v>6</v>
      </c>
      <c r="C7181" s="1" t="s">
        <v>7874</v>
      </c>
      <c r="D7181" s="1"/>
      <c r="E7181" s="1" t="s">
        <v>26587</v>
      </c>
      <c r="F7181" s="1" t="s">
        <v>35532</v>
      </c>
      <c r="G7181" s="1" t="s">
        <v>8672</v>
      </c>
      <c r="H7181" s="1" t="s">
        <v>8965</v>
      </c>
      <c r="I7181" s="1">
        <v>2004.0</v>
      </c>
      <c r="J7181" s="1" t="s">
        <v>8493</v>
      </c>
      <c r="K7181" s="1" t="s">
        <v>1882</v>
      </c>
      <c r="L7181" s="1" t="s">
        <v>8808</v>
      </c>
      <c r="M7181" s="1" t="s">
        <v>35533</v>
      </c>
    </row>
    <row r="7182">
      <c r="A7182" s="1" t="s">
        <v>35534</v>
      </c>
      <c r="B7182" s="1" t="s">
        <v>6</v>
      </c>
      <c r="C7182" s="1" t="s">
        <v>7875</v>
      </c>
      <c r="D7182" s="1"/>
      <c r="E7182" s="1" t="s">
        <v>35535</v>
      </c>
      <c r="F7182" s="1" t="s">
        <v>35536</v>
      </c>
      <c r="G7182" s="1" t="s">
        <v>8575</v>
      </c>
      <c r="H7182" s="1" t="s">
        <v>11837</v>
      </c>
      <c r="I7182" s="1">
        <v>2007.0</v>
      </c>
      <c r="J7182" s="1" t="s">
        <v>8493</v>
      </c>
      <c r="K7182" s="1" t="s">
        <v>894</v>
      </c>
      <c r="L7182" s="1" t="s">
        <v>8508</v>
      </c>
      <c r="M7182" s="1" t="s">
        <v>35537</v>
      </c>
    </row>
    <row r="7183">
      <c r="A7183" s="1" t="s">
        <v>35538</v>
      </c>
      <c r="B7183" s="1" t="s">
        <v>6</v>
      </c>
      <c r="C7183" s="1" t="s">
        <v>7876</v>
      </c>
      <c r="D7183" s="1"/>
      <c r="E7183" s="1" t="s">
        <v>27822</v>
      </c>
      <c r="F7183" s="1" t="s">
        <v>35539</v>
      </c>
      <c r="G7183" s="1" t="s">
        <v>8655</v>
      </c>
      <c r="H7183" s="1" t="s">
        <v>12396</v>
      </c>
      <c r="I7183" s="1">
        <v>2016.0</v>
      </c>
      <c r="J7183" s="1" t="s">
        <v>8493</v>
      </c>
      <c r="K7183" s="1" t="s">
        <v>542</v>
      </c>
      <c r="L7183" s="1" t="s">
        <v>15278</v>
      </c>
      <c r="M7183" s="1" t="s">
        <v>35540</v>
      </c>
    </row>
    <row r="7184">
      <c r="A7184" s="1" t="s">
        <v>35541</v>
      </c>
      <c r="B7184" s="1" t="s">
        <v>6</v>
      </c>
      <c r="C7184" s="1" t="s">
        <v>432</v>
      </c>
      <c r="D7184" s="1"/>
      <c r="E7184" s="1" t="s">
        <v>30700</v>
      </c>
      <c r="F7184" s="1" t="s">
        <v>35542</v>
      </c>
      <c r="G7184" s="1" t="s">
        <v>8611</v>
      </c>
      <c r="H7184" s="1" t="s">
        <v>9060</v>
      </c>
      <c r="I7184" s="1">
        <v>1996.0</v>
      </c>
      <c r="J7184" s="1" t="s">
        <v>8507</v>
      </c>
      <c r="K7184" s="1" t="s">
        <v>645</v>
      </c>
      <c r="L7184" s="1" t="s">
        <v>10794</v>
      </c>
      <c r="M7184" s="1" t="s">
        <v>35543</v>
      </c>
    </row>
    <row r="7185">
      <c r="A7185" s="1" t="s">
        <v>35544</v>
      </c>
      <c r="B7185" s="1" t="s">
        <v>6</v>
      </c>
      <c r="C7185" s="1" t="s">
        <v>7877</v>
      </c>
      <c r="D7185" s="1"/>
      <c r="E7185" s="1" t="s">
        <v>35545</v>
      </c>
      <c r="F7185" s="1" t="s">
        <v>35546</v>
      </c>
      <c r="G7185" s="1" t="s">
        <v>8513</v>
      </c>
      <c r="H7185" s="1" t="s">
        <v>10966</v>
      </c>
      <c r="I7185" s="1">
        <v>2008.0</v>
      </c>
      <c r="J7185" s="1" t="s">
        <v>8515</v>
      </c>
      <c r="K7185" s="1" t="s">
        <v>640</v>
      </c>
      <c r="L7185" s="1" t="s">
        <v>8559</v>
      </c>
      <c r="M7185" s="1" t="s">
        <v>35547</v>
      </c>
    </row>
    <row r="7186">
      <c r="A7186" s="1" t="s">
        <v>35548</v>
      </c>
      <c r="B7186" s="1" t="s">
        <v>7</v>
      </c>
      <c r="C7186" s="1" t="s">
        <v>7878</v>
      </c>
      <c r="F7186" s="1" t="s">
        <v>35549</v>
      </c>
      <c r="G7186" s="1" t="s">
        <v>8611</v>
      </c>
      <c r="H7186" s="1" t="s">
        <v>8606</v>
      </c>
      <c r="I7186" s="1">
        <v>2019.0</v>
      </c>
      <c r="J7186" s="1" t="s">
        <v>8493</v>
      </c>
      <c r="K7186" s="1" t="s">
        <v>536</v>
      </c>
      <c r="L7186" s="1" t="s">
        <v>12781</v>
      </c>
      <c r="M7186" s="1" t="s">
        <v>35550</v>
      </c>
    </row>
    <row r="7187">
      <c r="A7187" s="1" t="s">
        <v>35551</v>
      </c>
      <c r="B7187" s="1" t="s">
        <v>6</v>
      </c>
      <c r="C7187" s="1" t="s">
        <v>7879</v>
      </c>
      <c r="D7187" s="1"/>
      <c r="E7187" s="1" t="s">
        <v>35552</v>
      </c>
      <c r="F7187" s="1" t="s">
        <v>35553</v>
      </c>
      <c r="G7187" s="1" t="s">
        <v>8513</v>
      </c>
      <c r="H7187" s="1" t="s">
        <v>18515</v>
      </c>
      <c r="I7187" s="1">
        <v>2017.0</v>
      </c>
      <c r="J7187" s="1" t="s">
        <v>8493</v>
      </c>
      <c r="K7187" s="1" t="s">
        <v>681</v>
      </c>
      <c r="L7187" s="1" t="s">
        <v>9180</v>
      </c>
      <c r="M7187" s="1" t="s">
        <v>35554</v>
      </c>
    </row>
    <row r="7188">
      <c r="A7188" s="1" t="s">
        <v>35555</v>
      </c>
      <c r="B7188" s="1" t="s">
        <v>6</v>
      </c>
      <c r="C7188" s="1" t="s">
        <v>7880</v>
      </c>
      <c r="D7188" s="1"/>
      <c r="E7188" s="1" t="s">
        <v>35556</v>
      </c>
      <c r="F7188" s="1" t="s">
        <v>35557</v>
      </c>
      <c r="G7188" s="1" t="s">
        <v>35558</v>
      </c>
      <c r="H7188" s="1" t="s">
        <v>9793</v>
      </c>
      <c r="I7188" s="1">
        <v>2014.0</v>
      </c>
      <c r="J7188" s="1" t="s">
        <v>8515</v>
      </c>
      <c r="K7188" s="1" t="s">
        <v>540</v>
      </c>
      <c r="L7188" s="1" t="s">
        <v>22195</v>
      </c>
      <c r="M7188" s="1" t="s">
        <v>35559</v>
      </c>
    </row>
    <row r="7189">
      <c r="A7189" s="1" t="s">
        <v>35560</v>
      </c>
      <c r="B7189" s="1" t="s">
        <v>7</v>
      </c>
      <c r="C7189" s="1" t="s">
        <v>7881</v>
      </c>
      <c r="F7189" s="1" t="s">
        <v>35561</v>
      </c>
      <c r="G7189" s="1" t="s">
        <v>11218</v>
      </c>
      <c r="H7189" s="1" t="s">
        <v>19923</v>
      </c>
      <c r="I7189" s="1">
        <v>2017.0</v>
      </c>
      <c r="J7189" s="1" t="s">
        <v>8493</v>
      </c>
      <c r="K7189" s="1" t="s">
        <v>536</v>
      </c>
      <c r="L7189" s="1" t="s">
        <v>35562</v>
      </c>
      <c r="M7189" s="1" t="s">
        <v>35563</v>
      </c>
    </row>
    <row r="7190">
      <c r="A7190" s="1" t="s">
        <v>35564</v>
      </c>
      <c r="B7190" s="1" t="s">
        <v>6</v>
      </c>
      <c r="C7190" s="1" t="s">
        <v>7882</v>
      </c>
      <c r="D7190" s="1"/>
      <c r="E7190" s="1" t="s">
        <v>35565</v>
      </c>
      <c r="F7190" s="1" t="s">
        <v>35566</v>
      </c>
      <c r="G7190" s="1" t="s">
        <v>8672</v>
      </c>
      <c r="H7190" s="1" t="s">
        <v>21914</v>
      </c>
      <c r="I7190" s="1">
        <v>2017.0</v>
      </c>
      <c r="J7190" s="1" t="s">
        <v>8493</v>
      </c>
      <c r="K7190" s="1" t="s">
        <v>1034</v>
      </c>
      <c r="L7190" s="1" t="s">
        <v>9656</v>
      </c>
      <c r="M7190" s="1" t="s">
        <v>35567</v>
      </c>
    </row>
    <row r="7191">
      <c r="A7191" s="1" t="s">
        <v>35568</v>
      </c>
      <c r="B7191" s="1" t="s">
        <v>7</v>
      </c>
      <c r="C7191" s="1" t="s">
        <v>7883</v>
      </c>
      <c r="F7191" s="1" t="s">
        <v>35569</v>
      </c>
      <c r="G7191" s="1" t="s">
        <v>8513</v>
      </c>
      <c r="H7191" s="1" t="s">
        <v>35570</v>
      </c>
      <c r="I7191" s="1">
        <v>2013.0</v>
      </c>
      <c r="J7191" s="1" t="s">
        <v>9076</v>
      </c>
      <c r="K7191" s="1" t="s">
        <v>536</v>
      </c>
      <c r="L7191" s="1" t="s">
        <v>9093</v>
      </c>
      <c r="M7191" s="1" t="s">
        <v>35571</v>
      </c>
    </row>
    <row r="7192">
      <c r="A7192" s="1" t="s">
        <v>35572</v>
      </c>
      <c r="B7192" s="1" t="s">
        <v>7</v>
      </c>
      <c r="C7192" s="1" t="s">
        <v>7884</v>
      </c>
      <c r="F7192" s="1" t="s">
        <v>35573</v>
      </c>
      <c r="G7192" s="1" t="s">
        <v>8513</v>
      </c>
      <c r="H7192" s="1" t="s">
        <v>10022</v>
      </c>
      <c r="I7192" s="1">
        <v>2020.0</v>
      </c>
      <c r="J7192" s="1" t="s">
        <v>8807</v>
      </c>
      <c r="K7192" s="1" t="s">
        <v>571</v>
      </c>
      <c r="L7192" s="1" t="s">
        <v>9093</v>
      </c>
      <c r="M7192" s="1" t="s">
        <v>35574</v>
      </c>
    </row>
    <row r="7193">
      <c r="A7193" s="1" t="s">
        <v>35575</v>
      </c>
      <c r="B7193" s="1" t="s">
        <v>7</v>
      </c>
      <c r="C7193" s="1" t="s">
        <v>7885</v>
      </c>
      <c r="F7193" s="1" t="s">
        <v>35576</v>
      </c>
      <c r="H7193" s="1" t="s">
        <v>24580</v>
      </c>
      <c r="I7193" s="1">
        <v>2020.0</v>
      </c>
      <c r="J7193" s="1" t="s">
        <v>9076</v>
      </c>
      <c r="K7193" s="1" t="s">
        <v>571</v>
      </c>
      <c r="L7193" s="1" t="s">
        <v>9093</v>
      </c>
      <c r="M7193" s="1" t="s">
        <v>35577</v>
      </c>
    </row>
    <row r="7194">
      <c r="A7194" s="1" t="s">
        <v>35578</v>
      </c>
      <c r="B7194" s="1" t="s">
        <v>7</v>
      </c>
      <c r="C7194" s="1" t="s">
        <v>7886</v>
      </c>
      <c r="F7194" s="1" t="s">
        <v>35579</v>
      </c>
      <c r="G7194" s="1" t="s">
        <v>9391</v>
      </c>
      <c r="H7194" s="1" t="s">
        <v>32530</v>
      </c>
      <c r="I7194" s="1">
        <v>2016.0</v>
      </c>
      <c r="J7194" s="1" t="s">
        <v>9076</v>
      </c>
      <c r="K7194" s="1" t="s">
        <v>536</v>
      </c>
      <c r="L7194" s="1" t="s">
        <v>9093</v>
      </c>
      <c r="M7194" s="1" t="s">
        <v>35580</v>
      </c>
    </row>
    <row r="7195">
      <c r="A7195" s="1" t="s">
        <v>35581</v>
      </c>
      <c r="B7195" s="1" t="s">
        <v>7</v>
      </c>
      <c r="C7195" s="1" t="s">
        <v>7887</v>
      </c>
      <c r="F7195" s="1" t="s">
        <v>35582</v>
      </c>
      <c r="G7195" s="1" t="s">
        <v>8513</v>
      </c>
      <c r="H7195" s="1" t="s">
        <v>35570</v>
      </c>
      <c r="I7195" s="1">
        <v>2016.0</v>
      </c>
      <c r="J7195" s="1" t="s">
        <v>9076</v>
      </c>
      <c r="K7195" s="1" t="s">
        <v>536</v>
      </c>
      <c r="L7195" s="1" t="s">
        <v>9093</v>
      </c>
      <c r="M7195" s="1" t="s">
        <v>35583</v>
      </c>
    </row>
    <row r="7196">
      <c r="A7196" s="1" t="s">
        <v>35584</v>
      </c>
      <c r="B7196" s="1" t="s">
        <v>7</v>
      </c>
      <c r="C7196" s="1" t="s">
        <v>7888</v>
      </c>
      <c r="F7196" s="1" t="s">
        <v>35585</v>
      </c>
      <c r="G7196" s="1" t="s">
        <v>8513</v>
      </c>
      <c r="H7196" s="1" t="s">
        <v>28455</v>
      </c>
      <c r="I7196" s="1">
        <v>2020.0</v>
      </c>
      <c r="J7196" s="1" t="s">
        <v>8547</v>
      </c>
      <c r="K7196" s="1" t="s">
        <v>536</v>
      </c>
      <c r="L7196" s="1" t="s">
        <v>12946</v>
      </c>
      <c r="M7196" s="1" t="s">
        <v>35586</v>
      </c>
    </row>
    <row r="7197">
      <c r="A7197" s="1" t="s">
        <v>35587</v>
      </c>
      <c r="B7197" s="1" t="s">
        <v>7</v>
      </c>
      <c r="C7197" s="1" t="s">
        <v>7889</v>
      </c>
      <c r="F7197" s="1" t="s">
        <v>35588</v>
      </c>
      <c r="H7197" s="1" t="s">
        <v>12374</v>
      </c>
      <c r="I7197" s="1">
        <v>2020.0</v>
      </c>
      <c r="J7197" s="1" t="s">
        <v>9076</v>
      </c>
      <c r="K7197" s="1" t="s">
        <v>536</v>
      </c>
      <c r="L7197" s="1" t="s">
        <v>12946</v>
      </c>
      <c r="M7197" s="1" t="s">
        <v>35589</v>
      </c>
    </row>
    <row r="7198">
      <c r="A7198" s="1" t="s">
        <v>35590</v>
      </c>
      <c r="B7198" s="1" t="s">
        <v>6</v>
      </c>
      <c r="C7198" s="1" t="s">
        <v>7890</v>
      </c>
      <c r="D7198" s="1"/>
      <c r="E7198" s="1" t="s">
        <v>12682</v>
      </c>
      <c r="F7198" s="1" t="s">
        <v>35591</v>
      </c>
      <c r="G7198" s="1" t="s">
        <v>35592</v>
      </c>
      <c r="H7198" s="1" t="s">
        <v>9609</v>
      </c>
      <c r="I7198" s="1">
        <v>2014.0</v>
      </c>
      <c r="J7198" s="1" t="s">
        <v>8507</v>
      </c>
      <c r="K7198" s="1" t="s">
        <v>640</v>
      </c>
      <c r="L7198" s="1" t="s">
        <v>11691</v>
      </c>
      <c r="M7198" s="1" t="s">
        <v>35593</v>
      </c>
    </row>
    <row r="7199">
      <c r="A7199" s="1" t="s">
        <v>35594</v>
      </c>
      <c r="B7199" s="1" t="s">
        <v>6</v>
      </c>
      <c r="C7199" s="1" t="s">
        <v>7891</v>
      </c>
      <c r="D7199" s="1"/>
      <c r="E7199" s="1" t="s">
        <v>35595</v>
      </c>
      <c r="F7199" s="1" t="s">
        <v>35596</v>
      </c>
      <c r="G7199" s="1" t="s">
        <v>8513</v>
      </c>
      <c r="H7199" s="1" t="s">
        <v>35597</v>
      </c>
      <c r="I7199" s="1">
        <v>2016.0</v>
      </c>
      <c r="J7199" s="1" t="s">
        <v>8507</v>
      </c>
      <c r="K7199" s="1" t="s">
        <v>645</v>
      </c>
      <c r="L7199" s="1" t="s">
        <v>8607</v>
      </c>
      <c r="M7199" s="1" t="s">
        <v>35598</v>
      </c>
    </row>
    <row r="7200">
      <c r="A7200" s="1" t="s">
        <v>35599</v>
      </c>
      <c r="B7200" s="1" t="s">
        <v>7</v>
      </c>
      <c r="C7200" s="1" t="s">
        <v>7892</v>
      </c>
      <c r="F7200" s="1" t="s">
        <v>35600</v>
      </c>
      <c r="H7200" s="1" t="s">
        <v>9516</v>
      </c>
      <c r="I7200" s="1">
        <v>2020.0</v>
      </c>
      <c r="J7200" s="1" t="s">
        <v>8807</v>
      </c>
      <c r="K7200" s="1" t="s">
        <v>536</v>
      </c>
      <c r="L7200" s="1" t="s">
        <v>9093</v>
      </c>
      <c r="M7200" s="1" t="s">
        <v>35601</v>
      </c>
    </row>
    <row r="7201">
      <c r="A7201" s="1" t="s">
        <v>35602</v>
      </c>
      <c r="B7201" s="1" t="s">
        <v>6</v>
      </c>
      <c r="C7201" s="1" t="s">
        <v>7893</v>
      </c>
      <c r="D7201" s="1"/>
      <c r="E7201" s="1" t="s">
        <v>21622</v>
      </c>
      <c r="F7201" s="1" t="s">
        <v>35603</v>
      </c>
      <c r="G7201" s="1" t="s">
        <v>8527</v>
      </c>
      <c r="H7201" s="1" t="s">
        <v>12440</v>
      </c>
      <c r="I7201" s="1">
        <v>2018.0</v>
      </c>
      <c r="J7201" s="1" t="s">
        <v>8493</v>
      </c>
      <c r="K7201" s="1" t="s">
        <v>761</v>
      </c>
      <c r="L7201" s="1" t="s">
        <v>8724</v>
      </c>
      <c r="M7201" s="1" t="s">
        <v>35604</v>
      </c>
    </row>
    <row r="7202">
      <c r="A7202" s="1" t="s">
        <v>35605</v>
      </c>
      <c r="B7202" s="1" t="s">
        <v>7</v>
      </c>
      <c r="C7202" s="1" t="s">
        <v>7894</v>
      </c>
      <c r="F7202" s="1" t="s">
        <v>35606</v>
      </c>
      <c r="G7202" s="1" t="s">
        <v>9391</v>
      </c>
      <c r="H7202" s="1" t="s">
        <v>20212</v>
      </c>
      <c r="I7202" s="1">
        <v>2018.0</v>
      </c>
      <c r="J7202" s="1" t="s">
        <v>8493</v>
      </c>
      <c r="K7202" s="1" t="s">
        <v>628</v>
      </c>
      <c r="L7202" s="1" t="s">
        <v>8565</v>
      </c>
      <c r="M7202" s="1" t="s">
        <v>35607</v>
      </c>
    </row>
    <row r="7203">
      <c r="A7203" s="1" t="s">
        <v>35608</v>
      </c>
      <c r="B7203" s="1" t="s">
        <v>6</v>
      </c>
      <c r="C7203" s="1" t="s">
        <v>7895</v>
      </c>
      <c r="D7203" s="1"/>
      <c r="E7203" s="1" t="s">
        <v>35609</v>
      </c>
      <c r="F7203" s="1" t="s">
        <v>35610</v>
      </c>
      <c r="G7203" s="1" t="s">
        <v>8513</v>
      </c>
      <c r="H7203" s="1" t="s">
        <v>16432</v>
      </c>
      <c r="I7203" s="1">
        <v>2019.0</v>
      </c>
      <c r="J7203" s="1" t="s">
        <v>8493</v>
      </c>
      <c r="K7203" s="1" t="s">
        <v>750</v>
      </c>
      <c r="L7203" s="1" t="s">
        <v>8928</v>
      </c>
      <c r="M7203" s="1" t="s">
        <v>35611</v>
      </c>
    </row>
    <row r="7204">
      <c r="A7204" s="1" t="s">
        <v>35612</v>
      </c>
      <c r="B7204" s="1" t="s">
        <v>6</v>
      </c>
      <c r="C7204" s="1" t="s">
        <v>7896</v>
      </c>
      <c r="D7204" s="1"/>
      <c r="E7204" s="1" t="s">
        <v>35613</v>
      </c>
      <c r="G7204" s="1" t="s">
        <v>8513</v>
      </c>
      <c r="H7204" s="1" t="s">
        <v>20949</v>
      </c>
      <c r="I7204" s="1">
        <v>2019.0</v>
      </c>
      <c r="J7204" s="1" t="s">
        <v>8493</v>
      </c>
      <c r="K7204" s="1" t="s">
        <v>894</v>
      </c>
      <c r="L7204" s="1" t="s">
        <v>8646</v>
      </c>
      <c r="M7204" s="1" t="s">
        <v>35614</v>
      </c>
    </row>
    <row r="7205">
      <c r="A7205" s="1" t="s">
        <v>35615</v>
      </c>
      <c r="B7205" s="1" t="s">
        <v>6</v>
      </c>
      <c r="C7205" s="1" t="s">
        <v>7897</v>
      </c>
      <c r="D7205" s="1"/>
      <c r="E7205" s="1" t="s">
        <v>35616</v>
      </c>
      <c r="G7205" s="1" t="s">
        <v>8611</v>
      </c>
      <c r="H7205" s="1" t="s">
        <v>9860</v>
      </c>
      <c r="I7205" s="1">
        <v>2017.0</v>
      </c>
      <c r="J7205" s="1" t="s">
        <v>8680</v>
      </c>
      <c r="K7205" s="1" t="s">
        <v>664</v>
      </c>
      <c r="L7205" s="1" t="s">
        <v>26142</v>
      </c>
      <c r="M7205" s="1" t="s">
        <v>35617</v>
      </c>
    </row>
    <row r="7206">
      <c r="A7206" s="1" t="s">
        <v>35618</v>
      </c>
      <c r="B7206" s="1" t="s">
        <v>7</v>
      </c>
      <c r="C7206" s="1" t="s">
        <v>7898</v>
      </c>
      <c r="F7206" s="1" t="s">
        <v>35619</v>
      </c>
      <c r="H7206" s="1" t="s">
        <v>9756</v>
      </c>
      <c r="I7206" s="1">
        <v>2019.0</v>
      </c>
      <c r="J7206" s="1" t="s">
        <v>8807</v>
      </c>
      <c r="K7206" s="1" t="s">
        <v>536</v>
      </c>
      <c r="L7206" s="1" t="s">
        <v>9093</v>
      </c>
      <c r="M7206" s="1" t="s">
        <v>35620</v>
      </c>
    </row>
    <row r="7207">
      <c r="A7207" s="1" t="s">
        <v>35621</v>
      </c>
      <c r="B7207" s="1" t="s">
        <v>6</v>
      </c>
      <c r="C7207" s="1" t="s">
        <v>7899</v>
      </c>
      <c r="D7207" s="1"/>
      <c r="E7207" s="1" t="s">
        <v>35622</v>
      </c>
      <c r="G7207" s="1" t="s">
        <v>8672</v>
      </c>
      <c r="H7207" s="1" t="s">
        <v>9447</v>
      </c>
      <c r="I7207" s="1">
        <v>2015.0</v>
      </c>
      <c r="J7207" s="1" t="s">
        <v>8613</v>
      </c>
      <c r="K7207" s="1" t="s">
        <v>664</v>
      </c>
      <c r="L7207" s="1" t="s">
        <v>8646</v>
      </c>
      <c r="M7207" s="1" t="s">
        <v>35623</v>
      </c>
    </row>
    <row r="7208">
      <c r="A7208" s="1" t="s">
        <v>35624</v>
      </c>
      <c r="B7208" s="1" t="s">
        <v>7</v>
      </c>
      <c r="C7208" s="1" t="s">
        <v>7900</v>
      </c>
      <c r="F7208" s="1" t="s">
        <v>35625</v>
      </c>
      <c r="G7208" s="1" t="s">
        <v>18266</v>
      </c>
      <c r="H7208" s="1" t="s">
        <v>10573</v>
      </c>
      <c r="I7208" s="1">
        <v>2018.0</v>
      </c>
      <c r="J7208" s="1" t="s">
        <v>8807</v>
      </c>
      <c r="K7208" s="1" t="s">
        <v>571</v>
      </c>
      <c r="L7208" s="1" t="s">
        <v>13901</v>
      </c>
      <c r="M7208" s="1" t="s">
        <v>35626</v>
      </c>
    </row>
    <row r="7209">
      <c r="A7209" s="1" t="s">
        <v>35627</v>
      </c>
      <c r="B7209" s="1" t="s">
        <v>6</v>
      </c>
      <c r="C7209" s="1" t="s">
        <v>7901</v>
      </c>
      <c r="D7209" s="1"/>
      <c r="E7209" s="1" t="s">
        <v>35628</v>
      </c>
      <c r="F7209" s="1" t="s">
        <v>35629</v>
      </c>
      <c r="G7209" s="1" t="s">
        <v>8513</v>
      </c>
      <c r="H7209" s="1" t="s">
        <v>8521</v>
      </c>
      <c r="I7209" s="1">
        <v>1990.0</v>
      </c>
      <c r="J7209" s="1" t="s">
        <v>8515</v>
      </c>
      <c r="K7209" s="1" t="s">
        <v>700</v>
      </c>
      <c r="L7209" s="1" t="s">
        <v>22047</v>
      </c>
      <c r="M7209" s="1" t="s">
        <v>35630</v>
      </c>
    </row>
    <row r="7210">
      <c r="A7210" s="1" t="s">
        <v>35631</v>
      </c>
      <c r="B7210" s="1" t="s">
        <v>6</v>
      </c>
      <c r="C7210" s="1" t="s">
        <v>7902</v>
      </c>
      <c r="D7210" s="1"/>
      <c r="E7210" s="1" t="s">
        <v>35632</v>
      </c>
      <c r="F7210" s="1" t="s">
        <v>35633</v>
      </c>
      <c r="H7210" s="1" t="s">
        <v>8521</v>
      </c>
      <c r="I7210" s="1">
        <v>1995.0</v>
      </c>
      <c r="J7210" s="1" t="s">
        <v>8515</v>
      </c>
      <c r="K7210" s="1" t="s">
        <v>569</v>
      </c>
      <c r="L7210" s="1" t="s">
        <v>35634</v>
      </c>
      <c r="M7210" s="1" t="s">
        <v>35635</v>
      </c>
    </row>
    <row r="7211">
      <c r="A7211" s="1" t="s">
        <v>35636</v>
      </c>
      <c r="B7211" s="1" t="s">
        <v>6</v>
      </c>
      <c r="C7211" s="1" t="s">
        <v>7903</v>
      </c>
      <c r="D7211" s="1"/>
      <c r="E7211" s="1" t="s">
        <v>35637</v>
      </c>
      <c r="F7211" s="1" t="s">
        <v>35638</v>
      </c>
      <c r="G7211" s="1" t="s">
        <v>8513</v>
      </c>
      <c r="H7211" s="1" t="s">
        <v>8521</v>
      </c>
      <c r="I7211" s="1">
        <v>2001.0</v>
      </c>
      <c r="J7211" s="1" t="s">
        <v>9260</v>
      </c>
      <c r="K7211" s="1" t="s">
        <v>584</v>
      </c>
      <c r="L7211" s="1" t="s">
        <v>35634</v>
      </c>
      <c r="M7211" s="1" t="s">
        <v>35639</v>
      </c>
    </row>
    <row r="7212">
      <c r="A7212" s="1" t="s">
        <v>35640</v>
      </c>
      <c r="B7212" s="1" t="s">
        <v>6</v>
      </c>
      <c r="C7212" s="1" t="s">
        <v>7904</v>
      </c>
      <c r="D7212" s="1"/>
      <c r="E7212" s="1" t="s">
        <v>35632</v>
      </c>
      <c r="F7212" s="1" t="s">
        <v>35641</v>
      </c>
      <c r="G7212" s="1" t="s">
        <v>8513</v>
      </c>
      <c r="H7212" s="1" t="s">
        <v>8521</v>
      </c>
      <c r="I7212" s="1">
        <v>2004.0</v>
      </c>
      <c r="J7212" s="1" t="s">
        <v>8515</v>
      </c>
      <c r="K7212" s="1" t="s">
        <v>620</v>
      </c>
      <c r="L7212" s="1" t="s">
        <v>35634</v>
      </c>
      <c r="M7212" s="1" t="s">
        <v>35642</v>
      </c>
    </row>
    <row r="7213">
      <c r="A7213" s="1" t="s">
        <v>35643</v>
      </c>
      <c r="B7213" s="1" t="s">
        <v>6</v>
      </c>
      <c r="C7213" s="1" t="s">
        <v>7905</v>
      </c>
      <c r="D7213" s="1"/>
      <c r="E7213" s="1" t="s">
        <v>13551</v>
      </c>
      <c r="F7213" s="1" t="s">
        <v>35644</v>
      </c>
      <c r="G7213" s="1" t="s">
        <v>10662</v>
      </c>
      <c r="H7213" s="1" t="s">
        <v>8521</v>
      </c>
      <c r="I7213" s="1">
        <v>2015.0</v>
      </c>
      <c r="J7213" s="1" t="s">
        <v>8515</v>
      </c>
      <c r="K7213" s="1" t="s">
        <v>576</v>
      </c>
      <c r="L7213" s="1" t="s">
        <v>35634</v>
      </c>
      <c r="M7213" s="1" t="s">
        <v>35645</v>
      </c>
    </row>
    <row r="7214">
      <c r="A7214" s="1" t="s">
        <v>35646</v>
      </c>
      <c r="B7214" s="1" t="s">
        <v>6</v>
      </c>
      <c r="C7214" s="1" t="s">
        <v>7906</v>
      </c>
      <c r="D7214" s="1"/>
      <c r="E7214" s="1" t="s">
        <v>13551</v>
      </c>
      <c r="F7214" s="1" t="s">
        <v>35647</v>
      </c>
      <c r="G7214" s="1" t="s">
        <v>8782</v>
      </c>
      <c r="H7214" s="1" t="s">
        <v>8991</v>
      </c>
      <c r="I7214" s="1">
        <v>2018.0</v>
      </c>
      <c r="J7214" s="1" t="s">
        <v>8515</v>
      </c>
      <c r="K7214" s="1" t="s">
        <v>803</v>
      </c>
      <c r="L7214" s="1" t="s">
        <v>35648</v>
      </c>
      <c r="M7214" s="1" t="s">
        <v>35649</v>
      </c>
    </row>
    <row r="7215">
      <c r="A7215" s="1" t="s">
        <v>35650</v>
      </c>
      <c r="B7215" s="1" t="s">
        <v>6</v>
      </c>
      <c r="C7215" s="1" t="s">
        <v>7907</v>
      </c>
      <c r="D7215" s="1"/>
      <c r="E7215" s="1" t="s">
        <v>13551</v>
      </c>
      <c r="F7215" s="1" t="s">
        <v>35651</v>
      </c>
      <c r="G7215" s="1" t="s">
        <v>8513</v>
      </c>
      <c r="H7215" s="1" t="s">
        <v>13912</v>
      </c>
      <c r="I7215" s="1">
        <v>2020.0</v>
      </c>
      <c r="J7215" s="1" t="s">
        <v>8515</v>
      </c>
      <c r="K7215" s="1" t="s">
        <v>582</v>
      </c>
      <c r="L7215" s="1" t="s">
        <v>10166</v>
      </c>
      <c r="M7215" s="1" t="s">
        <v>35652</v>
      </c>
    </row>
    <row r="7216">
      <c r="A7216" s="1" t="s">
        <v>35653</v>
      </c>
      <c r="B7216" s="1" t="s">
        <v>6</v>
      </c>
      <c r="C7216" s="1" t="s">
        <v>7908</v>
      </c>
      <c r="D7216" s="1"/>
      <c r="E7216" s="1" t="s">
        <v>35654</v>
      </c>
      <c r="F7216" s="1" t="s">
        <v>35655</v>
      </c>
      <c r="G7216" s="1" t="s">
        <v>8611</v>
      </c>
      <c r="H7216" s="1" t="s">
        <v>12370</v>
      </c>
      <c r="I7216" s="1">
        <v>2016.0</v>
      </c>
      <c r="J7216" s="1" t="s">
        <v>8507</v>
      </c>
      <c r="K7216" s="1" t="s">
        <v>569</v>
      </c>
      <c r="L7216" s="1" t="s">
        <v>8522</v>
      </c>
      <c r="M7216" s="1" t="s">
        <v>35656</v>
      </c>
    </row>
    <row r="7217">
      <c r="A7217" s="1" t="s">
        <v>35657</v>
      </c>
      <c r="B7217" s="1" t="s">
        <v>6</v>
      </c>
      <c r="C7217" s="1" t="s">
        <v>7909</v>
      </c>
      <c r="D7217" s="1"/>
      <c r="E7217" s="1" t="s">
        <v>35658</v>
      </c>
      <c r="F7217" s="1" t="s">
        <v>35659</v>
      </c>
      <c r="G7217" s="1" t="s">
        <v>8513</v>
      </c>
      <c r="H7217" s="1" t="s">
        <v>35660</v>
      </c>
      <c r="I7217" s="1">
        <v>2017.0</v>
      </c>
      <c r="J7217" s="1" t="s">
        <v>8547</v>
      </c>
      <c r="K7217" s="1" t="s">
        <v>1579</v>
      </c>
      <c r="L7217" s="1" t="s">
        <v>9641</v>
      </c>
      <c r="M7217" s="1" t="s">
        <v>35661</v>
      </c>
    </row>
    <row r="7218">
      <c r="A7218" s="1" t="s">
        <v>35662</v>
      </c>
      <c r="B7218" s="1" t="s">
        <v>6</v>
      </c>
      <c r="C7218" s="1" t="s">
        <v>7910</v>
      </c>
      <c r="D7218" s="1"/>
      <c r="E7218" s="1" t="s">
        <v>35658</v>
      </c>
      <c r="F7218" s="1" t="s">
        <v>35659</v>
      </c>
      <c r="G7218" s="1" t="s">
        <v>8513</v>
      </c>
      <c r="H7218" s="1" t="s">
        <v>22326</v>
      </c>
      <c r="I7218" s="1">
        <v>2018.0</v>
      </c>
      <c r="J7218" s="1" t="s">
        <v>8493</v>
      </c>
      <c r="K7218" s="1" t="s">
        <v>1016</v>
      </c>
      <c r="L7218" s="1" t="s">
        <v>9641</v>
      </c>
      <c r="M7218" s="1" t="s">
        <v>35663</v>
      </c>
    </row>
    <row r="7219">
      <c r="A7219" s="1" t="s">
        <v>35664</v>
      </c>
      <c r="B7219" s="1" t="s">
        <v>7</v>
      </c>
      <c r="C7219" s="1" t="s">
        <v>7911</v>
      </c>
      <c r="F7219" s="1" t="s">
        <v>35665</v>
      </c>
      <c r="H7219" s="1" t="s">
        <v>11356</v>
      </c>
      <c r="I7219" s="1">
        <v>2019.0</v>
      </c>
      <c r="J7219" s="1" t="s">
        <v>8493</v>
      </c>
      <c r="K7219" s="1" t="s">
        <v>536</v>
      </c>
      <c r="L7219" s="1" t="s">
        <v>18335</v>
      </c>
      <c r="M7219" s="1" t="s">
        <v>35666</v>
      </c>
    </row>
    <row r="7220">
      <c r="A7220" s="1" t="s">
        <v>35667</v>
      </c>
      <c r="B7220" s="1" t="s">
        <v>7</v>
      </c>
      <c r="C7220" s="1" t="s">
        <v>7912</v>
      </c>
      <c r="G7220" s="1" t="s">
        <v>8513</v>
      </c>
      <c r="H7220" s="1" t="s">
        <v>9630</v>
      </c>
      <c r="I7220" s="1">
        <v>2020.0</v>
      </c>
      <c r="J7220" s="1" t="s">
        <v>8493</v>
      </c>
      <c r="K7220" s="1" t="s">
        <v>536</v>
      </c>
      <c r="L7220" s="1" t="s">
        <v>8852</v>
      </c>
      <c r="M7220" s="1" t="s">
        <v>35668</v>
      </c>
    </row>
    <row r="7221">
      <c r="A7221" s="1" t="s">
        <v>35669</v>
      </c>
      <c r="B7221" s="1" t="s">
        <v>7</v>
      </c>
      <c r="C7221" s="1" t="s">
        <v>7913</v>
      </c>
      <c r="G7221" s="1" t="s">
        <v>8513</v>
      </c>
      <c r="H7221" s="1" t="s">
        <v>10010</v>
      </c>
      <c r="I7221" s="1">
        <v>2020.0</v>
      </c>
      <c r="J7221" s="1" t="s">
        <v>8493</v>
      </c>
      <c r="K7221" s="1" t="s">
        <v>536</v>
      </c>
      <c r="L7221" s="1" t="s">
        <v>8852</v>
      </c>
      <c r="M7221" s="1" t="s">
        <v>35670</v>
      </c>
    </row>
    <row r="7222">
      <c r="A7222" s="1" t="s">
        <v>35671</v>
      </c>
      <c r="B7222" s="1" t="s">
        <v>6</v>
      </c>
      <c r="C7222" s="1" t="s">
        <v>7914</v>
      </c>
      <c r="D7222" s="1"/>
      <c r="E7222" s="1" t="s">
        <v>35672</v>
      </c>
      <c r="F7222" s="1" t="s">
        <v>35673</v>
      </c>
      <c r="H7222" s="1" t="s">
        <v>12911</v>
      </c>
      <c r="I7222" s="1">
        <v>2021.0</v>
      </c>
      <c r="J7222" s="1" t="s">
        <v>8493</v>
      </c>
      <c r="K7222" s="1" t="s">
        <v>700</v>
      </c>
      <c r="L7222" s="1" t="s">
        <v>8501</v>
      </c>
      <c r="M7222" s="1" t="s">
        <v>35674</v>
      </c>
    </row>
    <row r="7223">
      <c r="A7223" s="1" t="s">
        <v>35675</v>
      </c>
      <c r="B7223" s="1" t="s">
        <v>7</v>
      </c>
      <c r="C7223" s="1" t="s">
        <v>7915</v>
      </c>
      <c r="F7223" s="1" t="s">
        <v>35676</v>
      </c>
      <c r="H7223" s="1" t="s">
        <v>14662</v>
      </c>
      <c r="I7223" s="1">
        <v>2019.0</v>
      </c>
      <c r="J7223" s="1" t="s">
        <v>8493</v>
      </c>
      <c r="K7223" s="1" t="s">
        <v>536</v>
      </c>
      <c r="L7223" s="1" t="s">
        <v>28942</v>
      </c>
      <c r="M7223" s="1" t="s">
        <v>35677</v>
      </c>
    </row>
    <row r="7224">
      <c r="A7224" s="1" t="s">
        <v>35678</v>
      </c>
      <c r="B7224" s="1" t="s">
        <v>6</v>
      </c>
      <c r="C7224" s="1" t="s">
        <v>7916</v>
      </c>
      <c r="D7224" s="1"/>
      <c r="E7224" s="1" t="s">
        <v>23908</v>
      </c>
      <c r="F7224" s="1" t="s">
        <v>35679</v>
      </c>
      <c r="G7224" s="1" t="s">
        <v>8545</v>
      </c>
      <c r="H7224" s="1" t="s">
        <v>9017</v>
      </c>
      <c r="I7224" s="1">
        <v>1985.0</v>
      </c>
      <c r="J7224" s="1" t="s">
        <v>8547</v>
      </c>
      <c r="K7224" s="1" t="s">
        <v>1204</v>
      </c>
      <c r="L7224" s="1" t="s">
        <v>8607</v>
      </c>
      <c r="M7224" s="1" t="s">
        <v>35680</v>
      </c>
    </row>
    <row r="7225">
      <c r="A7225" s="1" t="s">
        <v>35681</v>
      </c>
      <c r="B7225" s="1" t="s">
        <v>6</v>
      </c>
      <c r="C7225" s="1" t="s">
        <v>7917</v>
      </c>
      <c r="D7225" s="1"/>
      <c r="E7225" s="1" t="s">
        <v>10210</v>
      </c>
      <c r="F7225" s="1" t="s">
        <v>35682</v>
      </c>
      <c r="G7225" s="1" t="s">
        <v>8545</v>
      </c>
      <c r="H7225" s="1" t="s">
        <v>8965</v>
      </c>
      <c r="I7225" s="1">
        <v>1995.0</v>
      </c>
      <c r="J7225" s="1" t="s">
        <v>8613</v>
      </c>
      <c r="K7225" s="1" t="s">
        <v>3970</v>
      </c>
      <c r="L7225" s="1" t="s">
        <v>8626</v>
      </c>
      <c r="M7225" s="1" t="s">
        <v>35683</v>
      </c>
    </row>
    <row r="7226">
      <c r="A7226" s="1" t="s">
        <v>35684</v>
      </c>
      <c r="B7226" s="1" t="s">
        <v>7</v>
      </c>
      <c r="C7226" s="1" t="s">
        <v>7918</v>
      </c>
      <c r="F7226" s="1" t="s">
        <v>35685</v>
      </c>
      <c r="G7226" s="1" t="s">
        <v>8513</v>
      </c>
      <c r="H7226" s="1" t="s">
        <v>16862</v>
      </c>
      <c r="I7226" s="1">
        <v>2020.0</v>
      </c>
      <c r="J7226" s="1" t="s">
        <v>8493</v>
      </c>
      <c r="K7226" s="1" t="s">
        <v>571</v>
      </c>
      <c r="L7226" s="1" t="s">
        <v>10491</v>
      </c>
      <c r="M7226" s="1" t="s">
        <v>35686</v>
      </c>
    </row>
    <row r="7227">
      <c r="A7227" s="1" t="s">
        <v>35687</v>
      </c>
      <c r="B7227" s="1" t="s">
        <v>7</v>
      </c>
      <c r="C7227" s="1" t="s">
        <v>7919</v>
      </c>
      <c r="F7227" s="1" t="s">
        <v>35688</v>
      </c>
      <c r="H7227" s="1" t="s">
        <v>13069</v>
      </c>
      <c r="I7227" s="1">
        <v>2016.0</v>
      </c>
      <c r="J7227" s="1" t="s">
        <v>8613</v>
      </c>
      <c r="K7227" s="1" t="s">
        <v>536</v>
      </c>
      <c r="L7227" s="1" t="s">
        <v>8717</v>
      </c>
      <c r="M7227" s="1" t="s">
        <v>35689</v>
      </c>
    </row>
    <row r="7228">
      <c r="A7228" s="1" t="s">
        <v>35690</v>
      </c>
      <c r="B7228" s="1" t="s">
        <v>6</v>
      </c>
      <c r="C7228" s="1" t="s">
        <v>7920</v>
      </c>
      <c r="D7228" s="1"/>
      <c r="E7228" s="1" t="s">
        <v>35691</v>
      </c>
      <c r="F7228" s="1" t="s">
        <v>35692</v>
      </c>
      <c r="G7228" s="1" t="s">
        <v>8545</v>
      </c>
      <c r="H7228" s="1" t="s">
        <v>9185</v>
      </c>
      <c r="I7228" s="1">
        <v>2014.0</v>
      </c>
      <c r="J7228" s="1" t="s">
        <v>8493</v>
      </c>
      <c r="K7228" s="1" t="s">
        <v>634</v>
      </c>
      <c r="L7228" s="1" t="s">
        <v>9084</v>
      </c>
      <c r="M7228" s="1" t="s">
        <v>35693</v>
      </c>
    </row>
    <row r="7229">
      <c r="A7229" s="1" t="s">
        <v>35694</v>
      </c>
      <c r="B7229" s="1" t="s">
        <v>6</v>
      </c>
      <c r="C7229" s="1" t="s">
        <v>7921</v>
      </c>
      <c r="D7229" s="1"/>
      <c r="E7229" s="1" t="s">
        <v>22644</v>
      </c>
      <c r="F7229" s="1" t="s">
        <v>35695</v>
      </c>
      <c r="G7229" s="1" t="s">
        <v>8513</v>
      </c>
      <c r="H7229" s="1" t="s">
        <v>10952</v>
      </c>
      <c r="I7229" s="1">
        <v>2016.0</v>
      </c>
      <c r="J7229" s="1" t="s">
        <v>8507</v>
      </c>
      <c r="K7229" s="1" t="s">
        <v>879</v>
      </c>
      <c r="L7229" s="1" t="s">
        <v>8559</v>
      </c>
      <c r="M7229" s="1" t="s">
        <v>35696</v>
      </c>
    </row>
    <row r="7230">
      <c r="A7230" s="1" t="s">
        <v>35697</v>
      </c>
      <c r="B7230" s="1" t="s">
        <v>6</v>
      </c>
      <c r="C7230" s="1" t="s">
        <v>7922</v>
      </c>
      <c r="D7230" s="1"/>
      <c r="E7230" s="1" t="s">
        <v>9570</v>
      </c>
      <c r="F7230" s="1" t="s">
        <v>35698</v>
      </c>
      <c r="G7230" s="1" t="s">
        <v>8513</v>
      </c>
      <c r="H7230" s="1" t="s">
        <v>25113</v>
      </c>
      <c r="I7230" s="1">
        <v>2019.0</v>
      </c>
      <c r="J7230" s="1" t="s">
        <v>8507</v>
      </c>
      <c r="K7230" s="1" t="s">
        <v>705</v>
      </c>
      <c r="L7230" s="1" t="s">
        <v>8783</v>
      </c>
      <c r="M7230" s="1" t="s">
        <v>35699</v>
      </c>
    </row>
    <row r="7231">
      <c r="A7231" s="1" t="s">
        <v>35700</v>
      </c>
      <c r="B7231" s="1" t="s">
        <v>6</v>
      </c>
      <c r="C7231" s="1" t="s">
        <v>7923</v>
      </c>
      <c r="D7231" s="1"/>
      <c r="E7231" s="1" t="s">
        <v>35701</v>
      </c>
      <c r="F7231" s="1" t="s">
        <v>35702</v>
      </c>
      <c r="G7231" s="1" t="s">
        <v>35703</v>
      </c>
      <c r="H7231" s="1" t="s">
        <v>29089</v>
      </c>
      <c r="I7231" s="1">
        <v>2019.0</v>
      </c>
      <c r="J7231" s="1" t="s">
        <v>8507</v>
      </c>
      <c r="K7231" s="1" t="s">
        <v>700</v>
      </c>
      <c r="L7231" s="1" t="s">
        <v>8873</v>
      </c>
      <c r="M7231" s="1" t="s">
        <v>35704</v>
      </c>
    </row>
    <row r="7232">
      <c r="A7232" s="1" t="s">
        <v>35705</v>
      </c>
      <c r="B7232" s="1" t="s">
        <v>6</v>
      </c>
      <c r="C7232" s="1" t="s">
        <v>7924</v>
      </c>
      <c r="D7232" s="1"/>
      <c r="E7232" s="1" t="s">
        <v>35706</v>
      </c>
      <c r="F7232" s="1" t="s">
        <v>35707</v>
      </c>
      <c r="G7232" s="1" t="s">
        <v>8513</v>
      </c>
      <c r="H7232" s="1" t="s">
        <v>9703</v>
      </c>
      <c r="I7232" s="1">
        <v>1991.0</v>
      </c>
      <c r="J7232" s="1" t="s">
        <v>8613</v>
      </c>
      <c r="K7232" s="1" t="s">
        <v>528</v>
      </c>
      <c r="L7232" s="1" t="s">
        <v>9990</v>
      </c>
      <c r="M7232" s="1" t="s">
        <v>35708</v>
      </c>
    </row>
    <row r="7233">
      <c r="A7233" s="1" t="s">
        <v>35709</v>
      </c>
      <c r="B7233" s="1" t="s">
        <v>6</v>
      </c>
      <c r="C7233" s="1" t="s">
        <v>7925</v>
      </c>
      <c r="D7233" s="1"/>
      <c r="E7233" s="1" t="s">
        <v>35710</v>
      </c>
      <c r="F7233" s="1" t="s">
        <v>35711</v>
      </c>
      <c r="G7233" s="1" t="s">
        <v>8513</v>
      </c>
      <c r="H7233" s="1" t="s">
        <v>13852</v>
      </c>
      <c r="I7233" s="1">
        <v>2019.0</v>
      </c>
      <c r="J7233" s="1" t="s">
        <v>8493</v>
      </c>
      <c r="K7233" s="1" t="s">
        <v>552</v>
      </c>
      <c r="L7233" s="1" t="s">
        <v>8928</v>
      </c>
      <c r="M7233" s="1" t="s">
        <v>35712</v>
      </c>
    </row>
    <row r="7234">
      <c r="A7234" s="1" t="s">
        <v>35713</v>
      </c>
      <c r="B7234" s="1" t="s">
        <v>7</v>
      </c>
      <c r="C7234" s="1" t="s">
        <v>7926</v>
      </c>
      <c r="F7234" s="1" t="s">
        <v>35714</v>
      </c>
      <c r="G7234" s="1" t="s">
        <v>9727</v>
      </c>
      <c r="H7234" s="1" t="s">
        <v>14842</v>
      </c>
      <c r="I7234" s="1">
        <v>2018.0</v>
      </c>
      <c r="J7234" s="1" t="s">
        <v>9076</v>
      </c>
      <c r="K7234" s="1" t="s">
        <v>628</v>
      </c>
      <c r="L7234" s="1" t="s">
        <v>9077</v>
      </c>
      <c r="M7234" s="1" t="s">
        <v>35715</v>
      </c>
    </row>
    <row r="7235">
      <c r="A7235" s="1" t="s">
        <v>35716</v>
      </c>
      <c r="B7235" s="1" t="s">
        <v>6</v>
      </c>
      <c r="C7235" s="1" t="s">
        <v>7927</v>
      </c>
      <c r="D7235" s="1"/>
      <c r="E7235" s="1" t="s">
        <v>35717</v>
      </c>
      <c r="F7235" s="1" t="s">
        <v>35718</v>
      </c>
      <c r="G7235" s="1" t="s">
        <v>8513</v>
      </c>
      <c r="H7235" s="1" t="s">
        <v>35719</v>
      </c>
      <c r="I7235" s="1">
        <v>2017.0</v>
      </c>
      <c r="J7235" s="1" t="s">
        <v>9076</v>
      </c>
      <c r="K7235" s="1" t="s">
        <v>2540</v>
      </c>
      <c r="L7235" s="1" t="s">
        <v>9362</v>
      </c>
      <c r="M7235" s="1" t="s">
        <v>35720</v>
      </c>
    </row>
    <row r="7236">
      <c r="A7236" s="1" t="s">
        <v>35721</v>
      </c>
      <c r="B7236" s="1" t="s">
        <v>7</v>
      </c>
      <c r="C7236" s="1" t="s">
        <v>7928</v>
      </c>
      <c r="F7236" s="1" t="s">
        <v>35722</v>
      </c>
      <c r="G7236" s="1" t="s">
        <v>8513</v>
      </c>
      <c r="H7236" s="1" t="s">
        <v>13458</v>
      </c>
      <c r="I7236" s="1">
        <v>2019.0</v>
      </c>
      <c r="J7236" s="1" t="s">
        <v>9076</v>
      </c>
      <c r="K7236" s="1" t="s">
        <v>1236</v>
      </c>
      <c r="L7236" s="1" t="s">
        <v>10380</v>
      </c>
      <c r="M7236" s="1" t="s">
        <v>35723</v>
      </c>
    </row>
    <row r="7237">
      <c r="A7237" s="1" t="s">
        <v>35724</v>
      </c>
      <c r="B7237" s="1" t="s">
        <v>6</v>
      </c>
      <c r="C7237" s="1" t="s">
        <v>7929</v>
      </c>
      <c r="D7237" s="1"/>
      <c r="E7237" s="1" t="s">
        <v>35725</v>
      </c>
      <c r="G7237" s="1" t="s">
        <v>35726</v>
      </c>
      <c r="H7237" s="1" t="s">
        <v>35727</v>
      </c>
      <c r="I7237" s="1">
        <v>2017.0</v>
      </c>
      <c r="J7237" s="1" t="s">
        <v>8493</v>
      </c>
      <c r="K7237" s="1" t="s">
        <v>563</v>
      </c>
      <c r="L7237" s="1" t="s">
        <v>8663</v>
      </c>
      <c r="M7237" s="1" t="s">
        <v>35728</v>
      </c>
    </row>
    <row r="7238">
      <c r="A7238" s="1" t="s">
        <v>35729</v>
      </c>
      <c r="B7238" s="1" t="s">
        <v>7</v>
      </c>
      <c r="C7238" s="1" t="s">
        <v>7930</v>
      </c>
      <c r="G7238" s="1" t="s">
        <v>8777</v>
      </c>
      <c r="H7238" s="1" t="s">
        <v>8662</v>
      </c>
      <c r="I7238" s="1">
        <v>2004.0</v>
      </c>
      <c r="J7238" s="1" t="s">
        <v>8807</v>
      </c>
      <c r="K7238" s="1" t="s">
        <v>536</v>
      </c>
      <c r="L7238" s="1" t="s">
        <v>9093</v>
      </c>
      <c r="M7238" s="1" t="s">
        <v>35730</v>
      </c>
    </row>
    <row r="7239">
      <c r="A7239" s="1" t="s">
        <v>35731</v>
      </c>
      <c r="B7239" s="1" t="s">
        <v>7</v>
      </c>
      <c r="C7239" s="1" t="s">
        <v>7931</v>
      </c>
      <c r="F7239" s="1" t="s">
        <v>35732</v>
      </c>
      <c r="G7239" s="1" t="s">
        <v>12088</v>
      </c>
      <c r="H7239" s="1" t="s">
        <v>18299</v>
      </c>
      <c r="I7239" s="1">
        <v>2017.0</v>
      </c>
      <c r="J7239" s="1" t="s">
        <v>8493</v>
      </c>
      <c r="K7239" s="1" t="s">
        <v>536</v>
      </c>
      <c r="L7239" s="1" t="s">
        <v>8595</v>
      </c>
      <c r="M7239" s="1" t="s">
        <v>35733</v>
      </c>
    </row>
    <row r="7240">
      <c r="A7240" s="1" t="s">
        <v>35734</v>
      </c>
      <c r="B7240" s="1" t="s">
        <v>7</v>
      </c>
      <c r="C7240" s="1" t="s">
        <v>7932</v>
      </c>
      <c r="F7240" s="1" t="s">
        <v>35735</v>
      </c>
      <c r="G7240" s="1" t="s">
        <v>35736</v>
      </c>
      <c r="H7240" s="1" t="s">
        <v>9162</v>
      </c>
      <c r="I7240" s="1">
        <v>2018.0</v>
      </c>
      <c r="J7240" s="1" t="s">
        <v>8493</v>
      </c>
      <c r="K7240" s="1" t="s">
        <v>536</v>
      </c>
      <c r="L7240" s="1" t="s">
        <v>14271</v>
      </c>
      <c r="M7240" s="1" t="s">
        <v>35737</v>
      </c>
    </row>
    <row r="7241">
      <c r="A7241" s="1" t="s">
        <v>35738</v>
      </c>
      <c r="B7241" s="1" t="s">
        <v>6</v>
      </c>
      <c r="C7241" s="1" t="s">
        <v>7933</v>
      </c>
      <c r="D7241" s="1"/>
      <c r="E7241" s="1" t="s">
        <v>35739</v>
      </c>
      <c r="F7241" s="1" t="s">
        <v>35740</v>
      </c>
      <c r="G7241" s="1" t="s">
        <v>8513</v>
      </c>
      <c r="H7241" s="1" t="s">
        <v>22395</v>
      </c>
      <c r="I7241" s="1">
        <v>2017.0</v>
      </c>
      <c r="J7241" s="1" t="s">
        <v>8493</v>
      </c>
      <c r="K7241" s="1" t="s">
        <v>580</v>
      </c>
      <c r="L7241" s="1" t="s">
        <v>8783</v>
      </c>
      <c r="M7241" s="1" t="s">
        <v>35741</v>
      </c>
    </row>
    <row r="7242">
      <c r="A7242" s="1" t="s">
        <v>35742</v>
      </c>
      <c r="B7242" s="1" t="s">
        <v>6</v>
      </c>
      <c r="C7242" s="1" t="s">
        <v>7934</v>
      </c>
      <c r="D7242" s="1"/>
      <c r="E7242" s="1" t="s">
        <v>35743</v>
      </c>
      <c r="F7242" s="1" t="s">
        <v>35744</v>
      </c>
      <c r="G7242" s="1" t="s">
        <v>8545</v>
      </c>
      <c r="H7242" s="1" t="s">
        <v>8882</v>
      </c>
      <c r="I7242" s="1">
        <v>2018.0</v>
      </c>
      <c r="J7242" s="1" t="s">
        <v>8547</v>
      </c>
      <c r="K7242" s="1" t="s">
        <v>565</v>
      </c>
      <c r="L7242" s="1" t="s">
        <v>8709</v>
      </c>
      <c r="M7242" s="1" t="s">
        <v>35745</v>
      </c>
    </row>
    <row r="7243">
      <c r="A7243" s="1" t="s">
        <v>35746</v>
      </c>
      <c r="B7243" s="1" t="s">
        <v>7</v>
      </c>
      <c r="C7243" s="1" t="s">
        <v>7935</v>
      </c>
      <c r="F7243" s="1" t="s">
        <v>15301</v>
      </c>
      <c r="G7243" s="1" t="s">
        <v>9356</v>
      </c>
      <c r="H7243" s="1" t="s">
        <v>11671</v>
      </c>
      <c r="I7243" s="1">
        <v>2019.0</v>
      </c>
      <c r="J7243" s="1" t="s">
        <v>8807</v>
      </c>
      <c r="K7243" s="1" t="s">
        <v>628</v>
      </c>
      <c r="L7243" s="1" t="s">
        <v>9093</v>
      </c>
      <c r="M7243" s="1" t="s">
        <v>35747</v>
      </c>
    </row>
    <row r="7244">
      <c r="A7244" s="1" t="s">
        <v>35748</v>
      </c>
      <c r="B7244" s="1" t="s">
        <v>6</v>
      </c>
      <c r="C7244" s="1" t="s">
        <v>7936</v>
      </c>
      <c r="D7244" s="1"/>
      <c r="E7244" s="1" t="s">
        <v>35749</v>
      </c>
      <c r="F7244" s="1" t="s">
        <v>35750</v>
      </c>
      <c r="G7244" s="1" t="s">
        <v>8513</v>
      </c>
      <c r="H7244" s="1" t="s">
        <v>8521</v>
      </c>
      <c r="I7244" s="1">
        <v>1969.0</v>
      </c>
      <c r="J7244" s="1" t="s">
        <v>9316</v>
      </c>
      <c r="K7244" s="1" t="s">
        <v>565</v>
      </c>
      <c r="L7244" s="1" t="s">
        <v>13983</v>
      </c>
      <c r="M7244" s="1" t="s">
        <v>35751</v>
      </c>
    </row>
    <row r="7245">
      <c r="A7245" s="1" t="s">
        <v>35752</v>
      </c>
      <c r="B7245" s="1" t="s">
        <v>6</v>
      </c>
      <c r="C7245" s="1" t="s">
        <v>7937</v>
      </c>
      <c r="D7245" s="1"/>
      <c r="E7245" s="1" t="s">
        <v>35753</v>
      </c>
      <c r="F7245" s="1" t="s">
        <v>35754</v>
      </c>
      <c r="G7245" s="1" t="s">
        <v>8513</v>
      </c>
      <c r="H7245" s="1" t="s">
        <v>31778</v>
      </c>
      <c r="I7245" s="1">
        <v>2016.0</v>
      </c>
      <c r="J7245" s="1" t="s">
        <v>8547</v>
      </c>
      <c r="K7245" s="1" t="s">
        <v>803</v>
      </c>
      <c r="L7245" s="1" t="s">
        <v>9054</v>
      </c>
      <c r="M7245" s="1" t="s">
        <v>35755</v>
      </c>
    </row>
    <row r="7246">
      <c r="A7246" s="1" t="s">
        <v>35756</v>
      </c>
      <c r="B7246" s="1" t="s">
        <v>6</v>
      </c>
      <c r="C7246" s="1" t="s">
        <v>7938</v>
      </c>
      <c r="D7246" s="1"/>
      <c r="E7246" s="1" t="s">
        <v>35757</v>
      </c>
      <c r="F7246" s="1" t="s">
        <v>35758</v>
      </c>
      <c r="G7246" s="1" t="s">
        <v>8513</v>
      </c>
      <c r="H7246" s="1" t="s">
        <v>8965</v>
      </c>
      <c r="I7246" s="1">
        <v>2017.0</v>
      </c>
      <c r="J7246" s="1" t="s">
        <v>8507</v>
      </c>
      <c r="K7246" s="1" t="s">
        <v>805</v>
      </c>
      <c r="L7246" s="1" t="s">
        <v>8522</v>
      </c>
      <c r="M7246" s="1" t="s">
        <v>35759</v>
      </c>
    </row>
    <row r="7247">
      <c r="A7247" s="1" t="s">
        <v>35760</v>
      </c>
      <c r="B7247" s="1" t="s">
        <v>7</v>
      </c>
      <c r="C7247" s="1" t="s">
        <v>7939</v>
      </c>
      <c r="F7247" s="1" t="s">
        <v>35761</v>
      </c>
      <c r="H7247" s="1" t="s">
        <v>9075</v>
      </c>
      <c r="I7247" s="1">
        <v>2019.0</v>
      </c>
      <c r="J7247" s="1" t="s">
        <v>8807</v>
      </c>
      <c r="K7247" s="1" t="s">
        <v>536</v>
      </c>
      <c r="L7247" s="1" t="s">
        <v>9093</v>
      </c>
      <c r="M7247" s="1" t="s">
        <v>35762</v>
      </c>
    </row>
    <row r="7248">
      <c r="A7248" s="1" t="s">
        <v>35763</v>
      </c>
      <c r="B7248" s="1" t="s">
        <v>6</v>
      </c>
      <c r="C7248" s="1" t="s">
        <v>7940</v>
      </c>
      <c r="D7248" s="1"/>
      <c r="E7248" s="1" t="s">
        <v>35764</v>
      </c>
      <c r="F7248" s="1" t="s">
        <v>35765</v>
      </c>
      <c r="G7248" s="1" t="s">
        <v>8672</v>
      </c>
      <c r="H7248" s="1" t="s">
        <v>10075</v>
      </c>
      <c r="I7248" s="1">
        <v>2020.0</v>
      </c>
      <c r="J7248" s="1" t="s">
        <v>8807</v>
      </c>
      <c r="K7248" s="1" t="s">
        <v>909</v>
      </c>
      <c r="L7248" s="1" t="s">
        <v>9272</v>
      </c>
      <c r="M7248" s="1" t="s">
        <v>35766</v>
      </c>
    </row>
    <row r="7249">
      <c r="A7249" s="1" t="s">
        <v>35767</v>
      </c>
      <c r="B7249" s="1" t="s">
        <v>6</v>
      </c>
      <c r="C7249" s="1" t="s">
        <v>7941</v>
      </c>
      <c r="F7249" s="1" t="s">
        <v>35765</v>
      </c>
      <c r="G7249" s="1" t="s">
        <v>8672</v>
      </c>
      <c r="H7249" s="1" t="s">
        <v>8540</v>
      </c>
      <c r="I7249" s="1">
        <v>2019.0</v>
      </c>
      <c r="J7249" s="1" t="s">
        <v>8807</v>
      </c>
      <c r="K7249" s="1" t="s">
        <v>909</v>
      </c>
      <c r="L7249" s="1" t="s">
        <v>9272</v>
      </c>
      <c r="M7249" s="1" t="s">
        <v>35768</v>
      </c>
    </row>
    <row r="7250">
      <c r="A7250" s="1" t="s">
        <v>35769</v>
      </c>
      <c r="B7250" s="1" t="s">
        <v>6</v>
      </c>
      <c r="C7250" s="1" t="s">
        <v>7942</v>
      </c>
      <c r="F7250" s="1" t="s">
        <v>35770</v>
      </c>
      <c r="G7250" s="1" t="s">
        <v>9356</v>
      </c>
      <c r="H7250" s="1" t="s">
        <v>8882</v>
      </c>
      <c r="I7250" s="1">
        <v>2019.0</v>
      </c>
      <c r="J7250" s="1" t="s">
        <v>8807</v>
      </c>
      <c r="K7250" s="1" t="s">
        <v>909</v>
      </c>
      <c r="L7250" s="1" t="s">
        <v>9272</v>
      </c>
      <c r="M7250" s="1" t="s">
        <v>35771</v>
      </c>
    </row>
    <row r="7251">
      <c r="A7251" s="1" t="s">
        <v>35772</v>
      </c>
      <c r="B7251" s="1" t="s">
        <v>7</v>
      </c>
      <c r="C7251" s="1" t="s">
        <v>7943</v>
      </c>
      <c r="F7251" s="1" t="s">
        <v>15301</v>
      </c>
      <c r="H7251" s="1" t="s">
        <v>14501</v>
      </c>
      <c r="I7251" s="1">
        <v>2018.0</v>
      </c>
      <c r="J7251" s="1" t="s">
        <v>8807</v>
      </c>
      <c r="K7251" s="1" t="s">
        <v>536</v>
      </c>
      <c r="L7251" s="1" t="s">
        <v>9093</v>
      </c>
      <c r="M7251" s="1" t="s">
        <v>35773</v>
      </c>
    </row>
    <row r="7252">
      <c r="A7252" s="1" t="s">
        <v>35774</v>
      </c>
      <c r="B7252" s="1" t="s">
        <v>6</v>
      </c>
      <c r="C7252" s="1" t="s">
        <v>7944</v>
      </c>
      <c r="F7252" s="1" t="s">
        <v>35765</v>
      </c>
      <c r="G7252" s="1" t="s">
        <v>8672</v>
      </c>
      <c r="H7252" s="1" t="s">
        <v>10596</v>
      </c>
      <c r="I7252" s="1">
        <v>2020.0</v>
      </c>
      <c r="J7252" s="1" t="s">
        <v>8807</v>
      </c>
      <c r="K7252" s="1" t="s">
        <v>909</v>
      </c>
      <c r="L7252" s="1" t="s">
        <v>8808</v>
      </c>
      <c r="M7252" s="1" t="s">
        <v>35775</v>
      </c>
    </row>
    <row r="7253">
      <c r="A7253" s="1" t="s">
        <v>35776</v>
      </c>
      <c r="B7253" s="1" t="s">
        <v>7</v>
      </c>
      <c r="C7253" s="1" t="s">
        <v>7945</v>
      </c>
      <c r="F7253" s="1" t="s">
        <v>35765</v>
      </c>
      <c r="G7253" s="1" t="s">
        <v>8672</v>
      </c>
      <c r="H7253" s="1" t="s">
        <v>10400</v>
      </c>
      <c r="I7253" s="1">
        <v>2020.0</v>
      </c>
      <c r="J7253" s="1" t="s">
        <v>8807</v>
      </c>
      <c r="K7253" s="1" t="s">
        <v>536</v>
      </c>
      <c r="L7253" s="1" t="s">
        <v>9093</v>
      </c>
      <c r="M7253" s="1" t="s">
        <v>35777</v>
      </c>
    </row>
    <row r="7254">
      <c r="A7254" s="1" t="s">
        <v>35778</v>
      </c>
      <c r="B7254" s="1" t="s">
        <v>6</v>
      </c>
      <c r="C7254" s="1" t="s">
        <v>7946</v>
      </c>
      <c r="F7254" s="1" t="s">
        <v>35765</v>
      </c>
      <c r="G7254" s="1" t="s">
        <v>8672</v>
      </c>
      <c r="H7254" s="1" t="s">
        <v>12440</v>
      </c>
      <c r="I7254" s="1">
        <v>2019.0</v>
      </c>
      <c r="J7254" s="1" t="s">
        <v>8807</v>
      </c>
      <c r="K7254" s="1" t="s">
        <v>909</v>
      </c>
      <c r="L7254" s="1" t="s">
        <v>9272</v>
      </c>
      <c r="M7254" s="1" t="s">
        <v>35779</v>
      </c>
    </row>
    <row r="7255">
      <c r="A7255" s="1" t="s">
        <v>35780</v>
      </c>
      <c r="B7255" s="1" t="s">
        <v>6</v>
      </c>
      <c r="C7255" s="1" t="s">
        <v>7947</v>
      </c>
      <c r="F7255" s="1" t="s">
        <v>35765</v>
      </c>
      <c r="H7255" s="1" t="s">
        <v>24616</v>
      </c>
      <c r="I7255" s="1">
        <v>2019.0</v>
      </c>
      <c r="J7255" s="1" t="s">
        <v>8807</v>
      </c>
      <c r="K7255" s="1" t="s">
        <v>1882</v>
      </c>
      <c r="L7255" s="1" t="s">
        <v>9272</v>
      </c>
      <c r="M7255" s="1" t="s">
        <v>35781</v>
      </c>
    </row>
    <row r="7256">
      <c r="A7256" s="1" t="s">
        <v>35782</v>
      </c>
      <c r="B7256" s="1" t="s">
        <v>7</v>
      </c>
      <c r="C7256" s="1" t="s">
        <v>7948</v>
      </c>
      <c r="F7256" s="1" t="s">
        <v>15301</v>
      </c>
      <c r="H7256" s="1" t="s">
        <v>14501</v>
      </c>
      <c r="I7256" s="1">
        <v>2018.0</v>
      </c>
      <c r="J7256" s="1" t="s">
        <v>8807</v>
      </c>
      <c r="K7256" s="1" t="s">
        <v>536</v>
      </c>
      <c r="L7256" s="1" t="s">
        <v>9093</v>
      </c>
      <c r="M7256" s="1" t="s">
        <v>35783</v>
      </c>
    </row>
    <row r="7257">
      <c r="A7257" s="1" t="s">
        <v>35784</v>
      </c>
      <c r="B7257" s="1" t="s">
        <v>6</v>
      </c>
      <c r="C7257" s="1" t="s">
        <v>7949</v>
      </c>
      <c r="D7257" s="1"/>
      <c r="E7257" s="1" t="s">
        <v>35785</v>
      </c>
      <c r="F7257" s="1" t="s">
        <v>35761</v>
      </c>
      <c r="G7257" s="1" t="s">
        <v>8672</v>
      </c>
      <c r="H7257" s="1" t="s">
        <v>13852</v>
      </c>
      <c r="I7257" s="1">
        <v>2020.0</v>
      </c>
      <c r="J7257" s="1" t="s">
        <v>8807</v>
      </c>
      <c r="K7257" s="1" t="s">
        <v>909</v>
      </c>
      <c r="L7257" s="1" t="s">
        <v>9272</v>
      </c>
      <c r="M7257" s="1" t="s">
        <v>35786</v>
      </c>
    </row>
    <row r="7258">
      <c r="A7258" s="1" t="s">
        <v>35787</v>
      </c>
      <c r="B7258" s="1" t="s">
        <v>6</v>
      </c>
      <c r="C7258" s="1" t="s">
        <v>7950</v>
      </c>
      <c r="D7258" s="1"/>
      <c r="E7258" s="1" t="s">
        <v>11456</v>
      </c>
      <c r="F7258" s="1" t="s">
        <v>35788</v>
      </c>
      <c r="G7258" s="1" t="s">
        <v>8513</v>
      </c>
      <c r="H7258" s="1" t="s">
        <v>16639</v>
      </c>
      <c r="I7258" s="1">
        <v>2015.0</v>
      </c>
      <c r="J7258" s="1" t="s">
        <v>8507</v>
      </c>
      <c r="K7258" s="1" t="s">
        <v>559</v>
      </c>
      <c r="L7258" s="1" t="s">
        <v>8948</v>
      </c>
      <c r="M7258" s="1" t="s">
        <v>35789</v>
      </c>
    </row>
    <row r="7259">
      <c r="A7259" s="1" t="s">
        <v>35790</v>
      </c>
      <c r="B7259" s="1" t="s">
        <v>7</v>
      </c>
      <c r="C7259" s="1" t="s">
        <v>7951</v>
      </c>
      <c r="F7259" s="1" t="s">
        <v>35791</v>
      </c>
      <c r="G7259" s="1" t="s">
        <v>8611</v>
      </c>
      <c r="H7259" s="1" t="s">
        <v>17605</v>
      </c>
      <c r="I7259" s="1">
        <v>2018.0</v>
      </c>
      <c r="J7259" s="1" t="s">
        <v>8547</v>
      </c>
      <c r="K7259" s="1" t="s">
        <v>536</v>
      </c>
      <c r="L7259" s="1" t="s">
        <v>9208</v>
      </c>
      <c r="M7259" s="1" t="s">
        <v>35792</v>
      </c>
    </row>
    <row r="7260">
      <c r="A7260" s="1" t="s">
        <v>35793</v>
      </c>
      <c r="B7260" s="1" t="s">
        <v>6</v>
      </c>
      <c r="C7260" s="1" t="s">
        <v>7952</v>
      </c>
      <c r="D7260" s="1"/>
      <c r="E7260" s="1" t="s">
        <v>35794</v>
      </c>
      <c r="F7260" s="1" t="s">
        <v>35795</v>
      </c>
      <c r="G7260" s="1" t="s">
        <v>8513</v>
      </c>
      <c r="H7260" s="1" t="s">
        <v>12324</v>
      </c>
      <c r="I7260" s="1">
        <v>2017.0</v>
      </c>
      <c r="J7260" s="1" t="s">
        <v>8493</v>
      </c>
      <c r="K7260" s="1" t="s">
        <v>894</v>
      </c>
      <c r="L7260" s="1" t="s">
        <v>9836</v>
      </c>
      <c r="M7260" s="1" t="s">
        <v>35796</v>
      </c>
    </row>
    <row r="7261">
      <c r="A7261" s="1" t="s">
        <v>35797</v>
      </c>
      <c r="B7261" s="1" t="s">
        <v>6</v>
      </c>
      <c r="C7261" s="1" t="s">
        <v>7953</v>
      </c>
      <c r="D7261" s="1"/>
      <c r="E7261" s="1" t="s">
        <v>35798</v>
      </c>
      <c r="F7261" s="1" t="s">
        <v>35799</v>
      </c>
      <c r="G7261" s="1" t="s">
        <v>8545</v>
      </c>
      <c r="H7261" s="1" t="s">
        <v>8965</v>
      </c>
      <c r="I7261" s="1">
        <v>2016.0</v>
      </c>
      <c r="J7261" s="1" t="s">
        <v>8547</v>
      </c>
      <c r="K7261" s="1" t="s">
        <v>591</v>
      </c>
      <c r="L7261" s="1" t="s">
        <v>10416</v>
      </c>
      <c r="M7261" s="1" t="s">
        <v>35800</v>
      </c>
    </row>
    <row r="7262">
      <c r="A7262" s="1" t="s">
        <v>35801</v>
      </c>
      <c r="B7262" s="1" t="s">
        <v>7</v>
      </c>
      <c r="C7262" s="1" t="s">
        <v>7954</v>
      </c>
      <c r="F7262" s="1" t="s">
        <v>35802</v>
      </c>
      <c r="G7262" s="1" t="s">
        <v>8513</v>
      </c>
      <c r="H7262" s="1" t="s">
        <v>10531</v>
      </c>
      <c r="I7262" s="1">
        <v>2019.0</v>
      </c>
      <c r="J7262" s="1" t="s">
        <v>8493</v>
      </c>
      <c r="K7262" s="1" t="s">
        <v>536</v>
      </c>
      <c r="L7262" s="1" t="s">
        <v>8668</v>
      </c>
      <c r="M7262" s="1" t="s">
        <v>35803</v>
      </c>
    </row>
    <row r="7263">
      <c r="A7263" s="1" t="s">
        <v>35804</v>
      </c>
      <c r="B7263" s="1" t="s">
        <v>6</v>
      </c>
      <c r="C7263" s="1" t="s">
        <v>7955</v>
      </c>
      <c r="D7263" s="1"/>
      <c r="E7263" s="1" t="s">
        <v>23045</v>
      </c>
      <c r="F7263" s="1" t="s">
        <v>35805</v>
      </c>
      <c r="G7263" s="1" t="s">
        <v>35806</v>
      </c>
      <c r="H7263" s="1" t="s">
        <v>8606</v>
      </c>
      <c r="I7263" s="1">
        <v>2010.0</v>
      </c>
      <c r="J7263" s="1" t="s">
        <v>8507</v>
      </c>
      <c r="K7263" s="1" t="s">
        <v>550</v>
      </c>
      <c r="L7263" s="1" t="s">
        <v>22916</v>
      </c>
      <c r="M7263" s="1" t="s">
        <v>35807</v>
      </c>
    </row>
    <row r="7264">
      <c r="A7264" s="1" t="s">
        <v>35808</v>
      </c>
      <c r="B7264" s="1" t="s">
        <v>6</v>
      </c>
      <c r="C7264" s="1" t="s">
        <v>7956</v>
      </c>
      <c r="D7264" s="1"/>
      <c r="E7264" s="1" t="s">
        <v>9858</v>
      </c>
      <c r="F7264" s="1" t="s">
        <v>35809</v>
      </c>
      <c r="G7264" s="1" t="s">
        <v>8545</v>
      </c>
      <c r="H7264" s="1" t="s">
        <v>11370</v>
      </c>
      <c r="I7264" s="1">
        <v>2012.0</v>
      </c>
      <c r="J7264" s="1" t="s">
        <v>8613</v>
      </c>
      <c r="K7264" s="1" t="s">
        <v>993</v>
      </c>
      <c r="L7264" s="1" t="s">
        <v>14056</v>
      </c>
      <c r="M7264" s="1" t="s">
        <v>35810</v>
      </c>
    </row>
    <row r="7265">
      <c r="A7265" s="1" t="s">
        <v>35811</v>
      </c>
      <c r="B7265" s="1" t="s">
        <v>6</v>
      </c>
      <c r="C7265" s="1" t="s">
        <v>7957</v>
      </c>
      <c r="D7265" s="1"/>
      <c r="E7265" s="1" t="s">
        <v>18672</v>
      </c>
      <c r="F7265" s="1" t="s">
        <v>35812</v>
      </c>
      <c r="G7265" s="1" t="s">
        <v>8545</v>
      </c>
      <c r="H7265" s="1" t="s">
        <v>10966</v>
      </c>
      <c r="I7265" s="1">
        <v>2010.0</v>
      </c>
      <c r="J7265" s="1" t="s">
        <v>8547</v>
      </c>
      <c r="K7265" s="1" t="s">
        <v>565</v>
      </c>
      <c r="L7265" s="1" t="s">
        <v>8709</v>
      </c>
      <c r="M7265" s="1" t="s">
        <v>35813</v>
      </c>
    </row>
    <row r="7266">
      <c r="A7266" s="1" t="s">
        <v>35814</v>
      </c>
      <c r="B7266" s="1" t="s">
        <v>6</v>
      </c>
      <c r="C7266" s="1" t="s">
        <v>7958</v>
      </c>
      <c r="D7266" s="1"/>
      <c r="E7266" s="1" t="s">
        <v>35815</v>
      </c>
      <c r="F7266" s="1" t="s">
        <v>35816</v>
      </c>
      <c r="H7266" s="1" t="s">
        <v>10022</v>
      </c>
      <c r="I7266" s="1">
        <v>2020.0</v>
      </c>
      <c r="J7266" s="1" t="s">
        <v>8493</v>
      </c>
      <c r="K7266" s="1" t="s">
        <v>1116</v>
      </c>
      <c r="L7266" s="1" t="s">
        <v>9641</v>
      </c>
      <c r="M7266" s="1" t="s">
        <v>35817</v>
      </c>
    </row>
    <row r="7267">
      <c r="A7267" s="1" t="s">
        <v>35818</v>
      </c>
      <c r="B7267" s="1" t="s">
        <v>6</v>
      </c>
      <c r="C7267" s="1" t="s">
        <v>7959</v>
      </c>
      <c r="D7267" s="1"/>
      <c r="E7267" s="1" t="s">
        <v>15164</v>
      </c>
      <c r="F7267" s="1" t="s">
        <v>35819</v>
      </c>
      <c r="G7267" s="1" t="s">
        <v>8638</v>
      </c>
      <c r="H7267" s="1" t="s">
        <v>15165</v>
      </c>
      <c r="I7267" s="1">
        <v>2019.0</v>
      </c>
      <c r="J7267" s="1" t="s">
        <v>8613</v>
      </c>
      <c r="K7267" s="1" t="s">
        <v>580</v>
      </c>
      <c r="L7267" s="1" t="s">
        <v>8501</v>
      </c>
      <c r="M7267" s="1" t="s">
        <v>35820</v>
      </c>
    </row>
    <row r="7268">
      <c r="A7268" s="1" t="s">
        <v>35821</v>
      </c>
      <c r="B7268" s="1" t="s">
        <v>7</v>
      </c>
      <c r="C7268" s="1" t="s">
        <v>7960</v>
      </c>
      <c r="F7268" s="1" t="s">
        <v>35822</v>
      </c>
      <c r="H7268" s="1" t="s">
        <v>32207</v>
      </c>
      <c r="I7268" s="1">
        <v>2016.0</v>
      </c>
      <c r="J7268" s="1" t="s">
        <v>8613</v>
      </c>
      <c r="K7268" s="1" t="s">
        <v>536</v>
      </c>
      <c r="L7268" s="1" t="s">
        <v>8717</v>
      </c>
      <c r="M7268" s="1" t="s">
        <v>35823</v>
      </c>
    </row>
    <row r="7269">
      <c r="A7269" s="1" t="s">
        <v>35824</v>
      </c>
      <c r="B7269" s="1" t="s">
        <v>6</v>
      </c>
      <c r="C7269" s="1" t="s">
        <v>7961</v>
      </c>
      <c r="D7269" s="1"/>
      <c r="E7269" s="1" t="s">
        <v>35825</v>
      </c>
      <c r="F7269" s="1" t="s">
        <v>35826</v>
      </c>
      <c r="G7269" s="1" t="s">
        <v>8655</v>
      </c>
      <c r="H7269" s="1" t="s">
        <v>23550</v>
      </c>
      <c r="I7269" s="1">
        <v>2019.0</v>
      </c>
      <c r="J7269" s="1" t="s">
        <v>8493</v>
      </c>
      <c r="K7269" s="1" t="s">
        <v>534</v>
      </c>
      <c r="L7269" s="1" t="s">
        <v>8681</v>
      </c>
      <c r="M7269" s="1" t="s">
        <v>35827</v>
      </c>
    </row>
    <row r="7270">
      <c r="A7270" s="1" t="s">
        <v>35828</v>
      </c>
      <c r="B7270" s="1" t="s">
        <v>6</v>
      </c>
      <c r="C7270" s="1" t="s">
        <v>7962</v>
      </c>
      <c r="D7270" s="1"/>
      <c r="E7270" s="1" t="s">
        <v>35829</v>
      </c>
      <c r="F7270" s="1" t="s">
        <v>35830</v>
      </c>
      <c r="G7270" s="1" t="s">
        <v>9304</v>
      </c>
      <c r="H7270" s="1" t="s">
        <v>13413</v>
      </c>
      <c r="I7270" s="1">
        <v>1944.0</v>
      </c>
      <c r="J7270" s="1" t="s">
        <v>8547</v>
      </c>
      <c r="K7270" s="1" t="s">
        <v>809</v>
      </c>
      <c r="L7270" s="1" t="s">
        <v>22190</v>
      </c>
      <c r="M7270" s="1" t="s">
        <v>35831</v>
      </c>
    </row>
    <row r="7271">
      <c r="A7271" s="1" t="s">
        <v>35832</v>
      </c>
      <c r="B7271" s="1" t="s">
        <v>7</v>
      </c>
      <c r="C7271" s="1" t="s">
        <v>7963</v>
      </c>
      <c r="F7271" s="1" t="s">
        <v>35833</v>
      </c>
      <c r="H7271" s="1" t="s">
        <v>13430</v>
      </c>
      <c r="I7271" s="1">
        <v>2019.0</v>
      </c>
      <c r="J7271" s="1" t="s">
        <v>8547</v>
      </c>
      <c r="K7271" s="1" t="s">
        <v>536</v>
      </c>
      <c r="L7271" s="1" t="s">
        <v>8565</v>
      </c>
      <c r="M7271" s="1" t="s">
        <v>35834</v>
      </c>
    </row>
    <row r="7272">
      <c r="A7272" s="1" t="s">
        <v>35835</v>
      </c>
      <c r="B7272" s="1" t="s">
        <v>6</v>
      </c>
      <c r="C7272" s="1" t="s">
        <v>7964</v>
      </c>
      <c r="D7272" s="1"/>
      <c r="E7272" s="1" t="s">
        <v>35836</v>
      </c>
      <c r="F7272" s="1" t="s">
        <v>35837</v>
      </c>
      <c r="G7272" s="1" t="s">
        <v>8513</v>
      </c>
      <c r="H7272" s="1" t="s">
        <v>33037</v>
      </c>
      <c r="I7272" s="1">
        <v>2013.0</v>
      </c>
      <c r="J7272" s="1" t="s">
        <v>9260</v>
      </c>
      <c r="K7272" s="1" t="s">
        <v>700</v>
      </c>
      <c r="L7272" s="1" t="s">
        <v>9104</v>
      </c>
      <c r="M7272" s="1" t="s">
        <v>35838</v>
      </c>
    </row>
    <row r="7273">
      <c r="A7273" s="1" t="s">
        <v>35839</v>
      </c>
      <c r="B7273" s="1" t="s">
        <v>7</v>
      </c>
      <c r="C7273" s="1" t="s">
        <v>7965</v>
      </c>
      <c r="F7273" s="1" t="s">
        <v>35840</v>
      </c>
      <c r="G7273" s="1" t="s">
        <v>8513</v>
      </c>
      <c r="H7273" s="1" t="s">
        <v>13867</v>
      </c>
      <c r="I7273" s="1">
        <v>2016.0</v>
      </c>
      <c r="J7273" s="1" t="s">
        <v>9076</v>
      </c>
      <c r="K7273" s="1" t="s">
        <v>628</v>
      </c>
      <c r="L7273" s="1" t="s">
        <v>9093</v>
      </c>
      <c r="M7273" s="1" t="s">
        <v>35841</v>
      </c>
    </row>
    <row r="7274">
      <c r="A7274" s="1" t="s">
        <v>35842</v>
      </c>
      <c r="B7274" s="1" t="s">
        <v>6</v>
      </c>
      <c r="C7274" s="1" t="s">
        <v>7966</v>
      </c>
      <c r="D7274" s="1"/>
      <c r="E7274" s="1" t="s">
        <v>11808</v>
      </c>
      <c r="F7274" s="1" t="s">
        <v>35843</v>
      </c>
      <c r="G7274" s="1" t="s">
        <v>8527</v>
      </c>
      <c r="H7274" s="1" t="s">
        <v>8744</v>
      </c>
      <c r="I7274" s="1">
        <v>2017.0</v>
      </c>
      <c r="J7274" s="1" t="s">
        <v>8493</v>
      </c>
      <c r="K7274" s="1" t="s">
        <v>602</v>
      </c>
      <c r="L7274" s="1" t="s">
        <v>8772</v>
      </c>
      <c r="M7274" s="1" t="s">
        <v>35844</v>
      </c>
    </row>
    <row r="7275">
      <c r="A7275" s="1" t="s">
        <v>35845</v>
      </c>
      <c r="B7275" s="1" t="s">
        <v>7</v>
      </c>
      <c r="C7275" s="1" t="s">
        <v>7967</v>
      </c>
      <c r="F7275" s="1" t="s">
        <v>35846</v>
      </c>
      <c r="G7275" s="1" t="s">
        <v>8611</v>
      </c>
      <c r="H7275" s="1" t="s">
        <v>13129</v>
      </c>
      <c r="I7275" s="1">
        <v>2019.0</v>
      </c>
      <c r="J7275" s="1" t="s">
        <v>8493</v>
      </c>
      <c r="K7275" s="1" t="s">
        <v>536</v>
      </c>
      <c r="L7275" s="1" t="s">
        <v>10128</v>
      </c>
      <c r="M7275" s="1" t="s">
        <v>35847</v>
      </c>
    </row>
    <row r="7276">
      <c r="A7276" s="1" t="s">
        <v>35848</v>
      </c>
      <c r="B7276" s="1" t="s">
        <v>7</v>
      </c>
      <c r="C7276" s="1" t="s">
        <v>7968</v>
      </c>
      <c r="F7276" s="1" t="s">
        <v>35849</v>
      </c>
      <c r="G7276" s="1" t="s">
        <v>8513</v>
      </c>
      <c r="H7276" s="1" t="s">
        <v>9708</v>
      </c>
      <c r="I7276" s="1">
        <v>2017.0</v>
      </c>
      <c r="J7276" s="1" t="s">
        <v>8547</v>
      </c>
      <c r="K7276" s="1" t="s">
        <v>526</v>
      </c>
      <c r="L7276" s="1" t="s">
        <v>9826</v>
      </c>
      <c r="M7276" s="1" t="s">
        <v>35850</v>
      </c>
    </row>
    <row r="7277">
      <c r="A7277" s="1" t="s">
        <v>35851</v>
      </c>
      <c r="B7277" s="1" t="s">
        <v>6</v>
      </c>
      <c r="C7277" s="1" t="s">
        <v>7969</v>
      </c>
      <c r="D7277" s="1"/>
      <c r="E7277" s="1" t="s">
        <v>14170</v>
      </c>
      <c r="F7277" s="1" t="s">
        <v>35852</v>
      </c>
      <c r="G7277" s="1" t="s">
        <v>8513</v>
      </c>
      <c r="H7277" s="1" t="s">
        <v>20463</v>
      </c>
      <c r="I7277" s="1">
        <v>2014.0</v>
      </c>
      <c r="J7277" s="1" t="s">
        <v>8507</v>
      </c>
      <c r="K7277" s="1" t="s">
        <v>582</v>
      </c>
      <c r="L7277" s="1" t="s">
        <v>9836</v>
      </c>
      <c r="M7277" s="1" t="s">
        <v>35853</v>
      </c>
    </row>
    <row r="7278">
      <c r="A7278" s="1" t="s">
        <v>35854</v>
      </c>
      <c r="B7278" s="1" t="s">
        <v>7</v>
      </c>
      <c r="C7278" s="1" t="s">
        <v>7970</v>
      </c>
      <c r="F7278" s="1" t="s">
        <v>35855</v>
      </c>
      <c r="G7278" s="1" t="s">
        <v>8513</v>
      </c>
      <c r="H7278" s="1" t="s">
        <v>24835</v>
      </c>
      <c r="I7278" s="1">
        <v>2019.0</v>
      </c>
      <c r="J7278" s="1" t="s">
        <v>8613</v>
      </c>
      <c r="K7278" s="1" t="s">
        <v>536</v>
      </c>
      <c r="L7278" s="1" t="s">
        <v>9093</v>
      </c>
      <c r="M7278" s="1" t="s">
        <v>35856</v>
      </c>
    </row>
    <row r="7279">
      <c r="A7279" s="1" t="s">
        <v>35857</v>
      </c>
      <c r="B7279" s="1" t="s">
        <v>6</v>
      </c>
      <c r="C7279" s="1" t="s">
        <v>7971</v>
      </c>
      <c r="D7279" s="1"/>
      <c r="E7279" s="1" t="s">
        <v>35858</v>
      </c>
      <c r="F7279" s="1" t="s">
        <v>35859</v>
      </c>
      <c r="G7279" s="1" t="s">
        <v>10640</v>
      </c>
      <c r="H7279" s="1" t="s">
        <v>12007</v>
      </c>
      <c r="I7279" s="1">
        <v>2010.0</v>
      </c>
      <c r="J7279" s="1" t="s">
        <v>8547</v>
      </c>
      <c r="K7279" s="1" t="s">
        <v>677</v>
      </c>
      <c r="L7279" s="1" t="s">
        <v>8663</v>
      </c>
      <c r="M7279" s="1" t="s">
        <v>35860</v>
      </c>
    </row>
    <row r="7280">
      <c r="A7280" s="1" t="s">
        <v>35861</v>
      </c>
      <c r="B7280" s="1" t="s">
        <v>7</v>
      </c>
      <c r="C7280" s="1" t="s">
        <v>7972</v>
      </c>
      <c r="F7280" s="1" t="s">
        <v>35862</v>
      </c>
      <c r="G7280" s="1" t="s">
        <v>8777</v>
      </c>
      <c r="H7280" s="1" t="s">
        <v>10144</v>
      </c>
      <c r="I7280" s="1">
        <v>2019.0</v>
      </c>
      <c r="J7280" s="1" t="s">
        <v>8493</v>
      </c>
      <c r="K7280" s="1" t="s">
        <v>536</v>
      </c>
      <c r="L7280" s="1" t="s">
        <v>8788</v>
      </c>
      <c r="M7280" s="1" t="s">
        <v>35863</v>
      </c>
    </row>
    <row r="7281">
      <c r="A7281" s="1" t="s">
        <v>35864</v>
      </c>
      <c r="B7281" s="1" t="s">
        <v>6</v>
      </c>
      <c r="C7281" s="1" t="s">
        <v>7973</v>
      </c>
      <c r="D7281" s="1"/>
      <c r="E7281" s="1" t="s">
        <v>34861</v>
      </c>
      <c r="F7281" s="1" t="s">
        <v>35865</v>
      </c>
      <c r="G7281" s="1" t="s">
        <v>8722</v>
      </c>
      <c r="H7281" s="1" t="s">
        <v>10328</v>
      </c>
      <c r="I7281" s="1">
        <v>2020.0</v>
      </c>
      <c r="J7281" s="1" t="s">
        <v>8493</v>
      </c>
      <c r="K7281" s="1" t="s">
        <v>563</v>
      </c>
      <c r="L7281" s="1" t="s">
        <v>9084</v>
      </c>
      <c r="M7281" s="1" t="s">
        <v>35866</v>
      </c>
    </row>
    <row r="7282">
      <c r="A7282" s="1" t="s">
        <v>35867</v>
      </c>
      <c r="B7282" s="1" t="s">
        <v>7</v>
      </c>
      <c r="C7282" s="1" t="s">
        <v>7974</v>
      </c>
      <c r="F7282" s="1" t="s">
        <v>35868</v>
      </c>
      <c r="G7282" s="1" t="s">
        <v>8513</v>
      </c>
      <c r="H7282" s="1" t="s">
        <v>8528</v>
      </c>
      <c r="I7282" s="1">
        <v>1990.0</v>
      </c>
      <c r="J7282" s="1" t="s">
        <v>8547</v>
      </c>
      <c r="K7282" s="1" t="s">
        <v>571</v>
      </c>
      <c r="L7282" s="1" t="s">
        <v>35869</v>
      </c>
      <c r="M7282" s="1" t="s">
        <v>35870</v>
      </c>
    </row>
    <row r="7283">
      <c r="A7283" s="1" t="s">
        <v>35871</v>
      </c>
      <c r="B7283" s="1" t="s">
        <v>6</v>
      </c>
      <c r="C7283" s="1" t="s">
        <v>7975</v>
      </c>
      <c r="D7283" s="1"/>
      <c r="E7283" s="1" t="s">
        <v>35872</v>
      </c>
      <c r="F7283" s="1" t="s">
        <v>35873</v>
      </c>
      <c r="G7283" s="1" t="s">
        <v>12908</v>
      </c>
      <c r="H7283" s="1" t="s">
        <v>12115</v>
      </c>
      <c r="I7283" s="1">
        <v>2007.0</v>
      </c>
      <c r="J7283" s="1" t="s">
        <v>8493</v>
      </c>
      <c r="K7283" s="1" t="s">
        <v>582</v>
      </c>
      <c r="L7283" s="1" t="s">
        <v>8873</v>
      </c>
      <c r="M7283" s="1" t="s">
        <v>35874</v>
      </c>
    </row>
    <row r="7284">
      <c r="A7284" s="1" t="s">
        <v>35875</v>
      </c>
      <c r="B7284" s="1" t="s">
        <v>6</v>
      </c>
      <c r="C7284" s="1" t="s">
        <v>7976</v>
      </c>
      <c r="D7284" s="1"/>
      <c r="E7284" s="1" t="s">
        <v>35876</v>
      </c>
      <c r="F7284" s="1" t="s">
        <v>35877</v>
      </c>
      <c r="G7284" s="1" t="s">
        <v>8513</v>
      </c>
      <c r="H7284" s="1" t="s">
        <v>13129</v>
      </c>
      <c r="I7284" s="1">
        <v>2018.0</v>
      </c>
      <c r="J7284" s="1" t="s">
        <v>8493</v>
      </c>
      <c r="K7284" s="1" t="s">
        <v>694</v>
      </c>
      <c r="L7284" s="1" t="s">
        <v>8842</v>
      </c>
      <c r="M7284" s="1" t="s">
        <v>35878</v>
      </c>
    </row>
    <row r="7285">
      <c r="A7285" s="1" t="s">
        <v>35879</v>
      </c>
      <c r="B7285" s="1" t="s">
        <v>7</v>
      </c>
      <c r="C7285" s="1" t="s">
        <v>7977</v>
      </c>
      <c r="F7285" s="1" t="s">
        <v>35880</v>
      </c>
      <c r="G7285" s="1" t="s">
        <v>8611</v>
      </c>
      <c r="H7285" s="1" t="s">
        <v>11483</v>
      </c>
      <c r="I7285" s="1">
        <v>2018.0</v>
      </c>
      <c r="J7285" s="1" t="s">
        <v>8807</v>
      </c>
      <c r="K7285" s="1" t="s">
        <v>571</v>
      </c>
      <c r="L7285" s="1" t="s">
        <v>13248</v>
      </c>
      <c r="M7285" s="1" t="s">
        <v>35881</v>
      </c>
    </row>
    <row r="7286">
      <c r="A7286" s="1" t="s">
        <v>35882</v>
      </c>
      <c r="B7286" s="1" t="s">
        <v>6</v>
      </c>
      <c r="C7286" s="1" t="s">
        <v>7978</v>
      </c>
      <c r="F7286" s="1" t="s">
        <v>35883</v>
      </c>
      <c r="G7286" s="1" t="s">
        <v>8545</v>
      </c>
      <c r="H7286" s="1" t="s">
        <v>12333</v>
      </c>
      <c r="I7286" s="1">
        <v>2015.0</v>
      </c>
      <c r="J7286" s="1" t="s">
        <v>8547</v>
      </c>
      <c r="K7286" s="1" t="s">
        <v>550</v>
      </c>
      <c r="L7286" s="1" t="s">
        <v>8501</v>
      </c>
      <c r="M7286" s="1" t="s">
        <v>35884</v>
      </c>
    </row>
    <row r="7287">
      <c r="A7287" s="1" t="s">
        <v>35885</v>
      </c>
      <c r="B7287" s="1" t="s">
        <v>6</v>
      </c>
      <c r="C7287" s="1" t="s">
        <v>7979</v>
      </c>
      <c r="D7287" s="1"/>
      <c r="E7287" s="1" t="s">
        <v>35886</v>
      </c>
      <c r="G7287" s="1" t="s">
        <v>8722</v>
      </c>
      <c r="H7287" s="1" t="s">
        <v>9152</v>
      </c>
      <c r="I7287" s="1">
        <v>2018.0</v>
      </c>
      <c r="J7287" s="1" t="s">
        <v>8493</v>
      </c>
      <c r="K7287" s="1" t="s">
        <v>567</v>
      </c>
      <c r="L7287" s="1" t="s">
        <v>8663</v>
      </c>
      <c r="M7287" s="1" t="s">
        <v>35887</v>
      </c>
    </row>
    <row r="7288">
      <c r="A7288" s="1" t="s">
        <v>35888</v>
      </c>
      <c r="B7288" s="1" t="s">
        <v>7</v>
      </c>
      <c r="C7288" s="1" t="s">
        <v>7980</v>
      </c>
      <c r="F7288" s="1" t="s">
        <v>35889</v>
      </c>
      <c r="G7288" s="1" t="s">
        <v>9297</v>
      </c>
      <c r="H7288" s="1" t="s">
        <v>11168</v>
      </c>
      <c r="I7288" s="1">
        <v>2013.0</v>
      </c>
      <c r="J7288" s="1" t="s">
        <v>8547</v>
      </c>
      <c r="K7288" s="1" t="s">
        <v>536</v>
      </c>
      <c r="L7288" s="1" t="s">
        <v>8717</v>
      </c>
      <c r="M7288" s="1" t="s">
        <v>35890</v>
      </c>
    </row>
    <row r="7289">
      <c r="A7289" s="1" t="s">
        <v>35891</v>
      </c>
      <c r="B7289" s="1" t="s">
        <v>6</v>
      </c>
      <c r="C7289" s="1" t="s">
        <v>7981</v>
      </c>
      <c r="D7289" s="1"/>
      <c r="E7289" s="1" t="s">
        <v>35892</v>
      </c>
      <c r="F7289" s="1" t="s">
        <v>35893</v>
      </c>
      <c r="G7289" s="1" t="s">
        <v>8611</v>
      </c>
      <c r="H7289" s="1" t="s">
        <v>10741</v>
      </c>
      <c r="I7289" s="1">
        <v>2018.0</v>
      </c>
      <c r="J7289" s="1" t="s">
        <v>8493</v>
      </c>
      <c r="K7289" s="1" t="s">
        <v>532</v>
      </c>
      <c r="L7289" s="1" t="s">
        <v>9494</v>
      </c>
      <c r="M7289" s="1" t="s">
        <v>35894</v>
      </c>
    </row>
    <row r="7290">
      <c r="A7290" s="1" t="s">
        <v>35895</v>
      </c>
      <c r="B7290" s="1" t="s">
        <v>6</v>
      </c>
      <c r="C7290" s="1" t="s">
        <v>7982</v>
      </c>
      <c r="D7290" s="1"/>
      <c r="E7290" s="1" t="s">
        <v>16880</v>
      </c>
      <c r="F7290" s="1" t="s">
        <v>35896</v>
      </c>
      <c r="G7290" s="1" t="s">
        <v>8672</v>
      </c>
      <c r="H7290" s="1" t="s">
        <v>24054</v>
      </c>
      <c r="I7290" s="1">
        <v>2016.0</v>
      </c>
      <c r="J7290" s="1" t="s">
        <v>8507</v>
      </c>
      <c r="K7290" s="1" t="s">
        <v>538</v>
      </c>
      <c r="L7290" s="1" t="s">
        <v>9180</v>
      </c>
      <c r="M7290" s="1" t="s">
        <v>35897</v>
      </c>
    </row>
    <row r="7291">
      <c r="A7291" s="1" t="s">
        <v>35898</v>
      </c>
      <c r="B7291" s="1" t="s">
        <v>7</v>
      </c>
      <c r="C7291" s="1" t="s">
        <v>7983</v>
      </c>
      <c r="F7291" s="1" t="s">
        <v>35899</v>
      </c>
      <c r="G7291" s="1" t="s">
        <v>8513</v>
      </c>
      <c r="H7291" s="1" t="s">
        <v>12440</v>
      </c>
      <c r="I7291" s="1">
        <v>2019.0</v>
      </c>
      <c r="J7291" s="1" t="s">
        <v>8547</v>
      </c>
      <c r="K7291" s="1" t="s">
        <v>536</v>
      </c>
      <c r="L7291" s="1" t="s">
        <v>35900</v>
      </c>
      <c r="M7291" s="1" t="s">
        <v>35901</v>
      </c>
    </row>
    <row r="7292">
      <c r="A7292" s="1" t="s">
        <v>35902</v>
      </c>
      <c r="B7292" s="1" t="s">
        <v>7</v>
      </c>
      <c r="C7292" s="1" t="s">
        <v>7984</v>
      </c>
      <c r="F7292" s="1" t="s">
        <v>35903</v>
      </c>
      <c r="G7292" s="1" t="s">
        <v>8655</v>
      </c>
      <c r="H7292" s="1" t="s">
        <v>10510</v>
      </c>
      <c r="I7292" s="1">
        <v>2020.0</v>
      </c>
      <c r="J7292" s="1" t="s">
        <v>8680</v>
      </c>
      <c r="K7292" s="1" t="s">
        <v>536</v>
      </c>
      <c r="L7292" s="1" t="s">
        <v>14228</v>
      </c>
      <c r="M7292" s="1" t="s">
        <v>35904</v>
      </c>
    </row>
    <row r="7293">
      <c r="A7293" s="1" t="s">
        <v>35905</v>
      </c>
      <c r="B7293" s="1" t="s">
        <v>6</v>
      </c>
      <c r="C7293" s="1" t="s">
        <v>7985</v>
      </c>
      <c r="D7293" s="1"/>
      <c r="E7293" s="1" t="s">
        <v>35906</v>
      </c>
      <c r="G7293" s="1" t="s">
        <v>9223</v>
      </c>
      <c r="H7293" s="1" t="s">
        <v>11389</v>
      </c>
      <c r="I7293" s="1">
        <v>2015.0</v>
      </c>
      <c r="J7293" s="1" t="s">
        <v>8547</v>
      </c>
      <c r="K7293" s="1" t="s">
        <v>530</v>
      </c>
      <c r="L7293" s="1" t="s">
        <v>8663</v>
      </c>
      <c r="M7293" s="1" t="s">
        <v>35907</v>
      </c>
    </row>
    <row r="7294">
      <c r="A7294" s="1" t="s">
        <v>35908</v>
      </c>
      <c r="B7294" s="1" t="s">
        <v>7</v>
      </c>
      <c r="C7294" s="1" t="s">
        <v>7986</v>
      </c>
      <c r="F7294" s="1" t="s">
        <v>35909</v>
      </c>
      <c r="G7294" s="1" t="s">
        <v>8545</v>
      </c>
      <c r="H7294" s="1" t="s">
        <v>8723</v>
      </c>
      <c r="I7294" s="1">
        <v>2019.0</v>
      </c>
      <c r="J7294" s="1" t="s">
        <v>8493</v>
      </c>
      <c r="K7294" s="1" t="s">
        <v>536</v>
      </c>
      <c r="L7294" s="1" t="s">
        <v>11054</v>
      </c>
      <c r="M7294" s="1" t="s">
        <v>35910</v>
      </c>
    </row>
    <row r="7295">
      <c r="A7295" s="1" t="s">
        <v>35911</v>
      </c>
      <c r="B7295" s="1" t="s">
        <v>6</v>
      </c>
      <c r="C7295" s="1" t="s">
        <v>7987</v>
      </c>
      <c r="D7295" s="1"/>
      <c r="E7295" s="1" t="s">
        <v>10871</v>
      </c>
      <c r="F7295" s="1" t="s">
        <v>35912</v>
      </c>
      <c r="G7295" s="1" t="s">
        <v>11999</v>
      </c>
      <c r="H7295" s="1" t="s">
        <v>8576</v>
      </c>
      <c r="I7295" s="1">
        <v>2008.0</v>
      </c>
      <c r="J7295" s="1" t="s">
        <v>8507</v>
      </c>
      <c r="K7295" s="1" t="s">
        <v>580</v>
      </c>
      <c r="L7295" s="1" t="s">
        <v>8702</v>
      </c>
      <c r="M7295" s="1" t="s">
        <v>35913</v>
      </c>
    </row>
    <row r="7296">
      <c r="A7296" s="1" t="s">
        <v>35914</v>
      </c>
      <c r="B7296" s="1" t="s">
        <v>6</v>
      </c>
      <c r="C7296" s="1" t="s">
        <v>7988</v>
      </c>
      <c r="D7296" s="1"/>
      <c r="E7296" s="1" t="s">
        <v>35915</v>
      </c>
      <c r="F7296" s="1" t="s">
        <v>35916</v>
      </c>
      <c r="G7296" s="1" t="s">
        <v>8545</v>
      </c>
      <c r="H7296" s="1" t="s">
        <v>35917</v>
      </c>
      <c r="I7296" s="1">
        <v>2016.0</v>
      </c>
      <c r="J7296" s="1" t="s">
        <v>8547</v>
      </c>
      <c r="K7296" s="1" t="s">
        <v>671</v>
      </c>
      <c r="L7296" s="1" t="s">
        <v>9084</v>
      </c>
      <c r="M7296" s="1" t="s">
        <v>35918</v>
      </c>
    </row>
    <row r="7297">
      <c r="A7297" s="1" t="s">
        <v>35919</v>
      </c>
      <c r="B7297" s="1" t="s">
        <v>6</v>
      </c>
      <c r="C7297" s="1" t="s">
        <v>7989</v>
      </c>
      <c r="D7297" s="1"/>
      <c r="E7297" s="1" t="s">
        <v>35920</v>
      </c>
      <c r="F7297" s="1" t="s">
        <v>35921</v>
      </c>
      <c r="G7297" s="1" t="s">
        <v>9545</v>
      </c>
      <c r="H7297" s="1" t="s">
        <v>9012</v>
      </c>
      <c r="I7297" s="1">
        <v>2020.0</v>
      </c>
      <c r="J7297" s="1" t="s">
        <v>8493</v>
      </c>
      <c r="K7297" s="1" t="s">
        <v>576</v>
      </c>
      <c r="L7297" s="1" t="s">
        <v>8508</v>
      </c>
      <c r="M7297" s="1" t="s">
        <v>35922</v>
      </c>
    </row>
    <row r="7298">
      <c r="A7298" s="1" t="s">
        <v>35923</v>
      </c>
      <c r="B7298" s="1" t="s">
        <v>6</v>
      </c>
      <c r="C7298" s="1" t="s">
        <v>7990</v>
      </c>
      <c r="D7298" s="1"/>
      <c r="E7298" s="1" t="s">
        <v>10292</v>
      </c>
      <c r="F7298" s="1" t="s">
        <v>35924</v>
      </c>
      <c r="G7298" s="1" t="s">
        <v>8545</v>
      </c>
      <c r="H7298" s="1" t="s">
        <v>8980</v>
      </c>
      <c r="I7298" s="1">
        <v>2010.0</v>
      </c>
      <c r="J7298" s="1" t="s">
        <v>8493</v>
      </c>
      <c r="K7298" s="1" t="s">
        <v>720</v>
      </c>
      <c r="L7298" s="1" t="s">
        <v>8620</v>
      </c>
      <c r="M7298" s="1" t="s">
        <v>35925</v>
      </c>
    </row>
    <row r="7299">
      <c r="A7299" s="1" t="s">
        <v>35926</v>
      </c>
      <c r="B7299" s="1" t="s">
        <v>6</v>
      </c>
      <c r="C7299" s="1" t="s">
        <v>7991</v>
      </c>
      <c r="D7299" s="1"/>
      <c r="E7299" s="1" t="s">
        <v>15660</v>
      </c>
      <c r="F7299" s="1" t="s">
        <v>35927</v>
      </c>
      <c r="G7299" s="1" t="s">
        <v>8545</v>
      </c>
      <c r="H7299" s="1" t="s">
        <v>9442</v>
      </c>
      <c r="I7299" s="1">
        <v>2016.0</v>
      </c>
      <c r="J7299" s="1" t="s">
        <v>8493</v>
      </c>
      <c r="K7299" s="1" t="s">
        <v>888</v>
      </c>
      <c r="L7299" s="1" t="s">
        <v>8501</v>
      </c>
      <c r="M7299" s="1" t="s">
        <v>35928</v>
      </c>
    </row>
    <row r="7300">
      <c r="A7300" s="1" t="s">
        <v>35929</v>
      </c>
      <c r="B7300" s="1" t="s">
        <v>6</v>
      </c>
      <c r="C7300" s="1" t="s">
        <v>7992</v>
      </c>
      <c r="D7300" s="1"/>
      <c r="E7300" s="1" t="s">
        <v>12784</v>
      </c>
      <c r="F7300" s="1" t="s">
        <v>35930</v>
      </c>
      <c r="G7300" s="1" t="s">
        <v>8545</v>
      </c>
      <c r="H7300" s="1" t="s">
        <v>9244</v>
      </c>
      <c r="I7300" s="1">
        <v>2013.0</v>
      </c>
      <c r="J7300" s="1" t="s">
        <v>8645</v>
      </c>
      <c r="K7300" s="1" t="s">
        <v>591</v>
      </c>
      <c r="L7300" s="1" t="s">
        <v>8590</v>
      </c>
      <c r="M7300" s="1" t="s">
        <v>35931</v>
      </c>
    </row>
    <row r="7301">
      <c r="A7301" s="1" t="s">
        <v>35932</v>
      </c>
      <c r="B7301" s="1" t="s">
        <v>6</v>
      </c>
      <c r="C7301" s="1" t="s">
        <v>7993</v>
      </c>
      <c r="D7301" s="1"/>
      <c r="E7301" s="1" t="s">
        <v>35933</v>
      </c>
      <c r="F7301" s="1" t="s">
        <v>35934</v>
      </c>
      <c r="G7301" s="1" t="s">
        <v>8545</v>
      </c>
      <c r="H7301" s="1" t="s">
        <v>10602</v>
      </c>
      <c r="I7301" s="1">
        <v>2008.0</v>
      </c>
      <c r="J7301" s="1" t="s">
        <v>8547</v>
      </c>
      <c r="K7301" s="1" t="s">
        <v>879</v>
      </c>
      <c r="L7301" s="1" t="s">
        <v>8772</v>
      </c>
      <c r="M7301" s="1" t="s">
        <v>35935</v>
      </c>
    </row>
    <row r="7302">
      <c r="A7302" s="1" t="s">
        <v>35936</v>
      </c>
      <c r="B7302" s="1" t="s">
        <v>7</v>
      </c>
      <c r="C7302" s="1" t="s">
        <v>7994</v>
      </c>
      <c r="F7302" s="1" t="s">
        <v>35937</v>
      </c>
      <c r="G7302" s="1" t="s">
        <v>8513</v>
      </c>
      <c r="H7302" s="1" t="s">
        <v>10328</v>
      </c>
      <c r="I7302" s="1">
        <v>2020.0</v>
      </c>
      <c r="J7302" s="1" t="s">
        <v>8493</v>
      </c>
      <c r="K7302" s="1" t="s">
        <v>571</v>
      </c>
      <c r="L7302" s="1" t="s">
        <v>9208</v>
      </c>
      <c r="M7302" s="1" t="s">
        <v>35938</v>
      </c>
    </row>
    <row r="7303">
      <c r="A7303" s="1" t="s">
        <v>35939</v>
      </c>
      <c r="B7303" s="1" t="s">
        <v>7</v>
      </c>
      <c r="C7303" s="1" t="s">
        <v>7995</v>
      </c>
      <c r="F7303" s="1" t="s">
        <v>35940</v>
      </c>
      <c r="G7303" s="1" t="s">
        <v>8575</v>
      </c>
      <c r="H7303" s="1" t="s">
        <v>10602</v>
      </c>
      <c r="I7303" s="1">
        <v>2015.0</v>
      </c>
      <c r="J7303" s="1" t="s">
        <v>8547</v>
      </c>
      <c r="K7303" s="1" t="s">
        <v>526</v>
      </c>
      <c r="L7303" s="1" t="s">
        <v>8788</v>
      </c>
      <c r="M7303" s="1" t="s">
        <v>35941</v>
      </c>
    </row>
    <row r="7304">
      <c r="A7304" s="1" t="s">
        <v>35942</v>
      </c>
      <c r="B7304" s="1" t="s">
        <v>6</v>
      </c>
      <c r="C7304" s="1" t="s">
        <v>7996</v>
      </c>
      <c r="D7304" s="1"/>
      <c r="E7304" s="1" t="s">
        <v>35943</v>
      </c>
      <c r="F7304" s="1" t="s">
        <v>35944</v>
      </c>
      <c r="G7304" s="1" t="s">
        <v>8545</v>
      </c>
      <c r="H7304" s="1" t="s">
        <v>9646</v>
      </c>
      <c r="I7304" s="1">
        <v>1959.0</v>
      </c>
      <c r="J7304" s="1" t="s">
        <v>8547</v>
      </c>
      <c r="K7304" s="1" t="s">
        <v>544</v>
      </c>
      <c r="L7304" s="1" t="s">
        <v>8501</v>
      </c>
      <c r="M7304" s="1" t="s">
        <v>35945</v>
      </c>
    </row>
    <row r="7305">
      <c r="A7305" s="1" t="s">
        <v>35946</v>
      </c>
      <c r="B7305" s="1" t="s">
        <v>7</v>
      </c>
      <c r="C7305" s="1" t="s">
        <v>7997</v>
      </c>
      <c r="F7305" s="1" t="s">
        <v>35947</v>
      </c>
      <c r="G7305" s="1" t="s">
        <v>35948</v>
      </c>
      <c r="H7305" s="1" t="s">
        <v>14005</v>
      </c>
      <c r="I7305" s="1">
        <v>2018.0</v>
      </c>
      <c r="J7305" s="1" t="s">
        <v>8613</v>
      </c>
      <c r="K7305" s="1" t="s">
        <v>628</v>
      </c>
      <c r="L7305" s="1" t="s">
        <v>8650</v>
      </c>
      <c r="M7305" s="1" t="s">
        <v>35949</v>
      </c>
    </row>
    <row r="7306">
      <c r="A7306" s="1" t="s">
        <v>35950</v>
      </c>
      <c r="B7306" s="1" t="s">
        <v>7</v>
      </c>
      <c r="C7306" s="1" t="s">
        <v>7998</v>
      </c>
      <c r="F7306" s="1" t="s">
        <v>35951</v>
      </c>
      <c r="H7306" s="1" t="s">
        <v>14005</v>
      </c>
      <c r="I7306" s="1">
        <v>2018.0</v>
      </c>
      <c r="J7306" s="1" t="s">
        <v>8613</v>
      </c>
      <c r="K7306" s="1" t="s">
        <v>628</v>
      </c>
      <c r="L7306" s="1" t="s">
        <v>35952</v>
      </c>
      <c r="M7306" s="1" t="s">
        <v>35953</v>
      </c>
    </row>
    <row r="7307">
      <c r="A7307" s="1" t="s">
        <v>35954</v>
      </c>
      <c r="B7307" s="1" t="s">
        <v>7</v>
      </c>
      <c r="C7307" s="1" t="s">
        <v>7999</v>
      </c>
      <c r="F7307" s="1" t="s">
        <v>35955</v>
      </c>
      <c r="G7307" s="1" t="s">
        <v>10246</v>
      </c>
      <c r="H7307" s="1" t="s">
        <v>8546</v>
      </c>
      <c r="I7307" s="1">
        <v>2019.0</v>
      </c>
      <c r="J7307" s="1" t="s">
        <v>8547</v>
      </c>
      <c r="K7307" s="1" t="s">
        <v>536</v>
      </c>
      <c r="L7307" s="1" t="s">
        <v>8640</v>
      </c>
      <c r="M7307" s="1" t="s">
        <v>35956</v>
      </c>
    </row>
    <row r="7308">
      <c r="A7308" s="1" t="s">
        <v>35957</v>
      </c>
      <c r="B7308" s="1" t="s">
        <v>7</v>
      </c>
      <c r="C7308" s="1" t="s">
        <v>8000</v>
      </c>
      <c r="F7308" s="1" t="s">
        <v>35958</v>
      </c>
      <c r="G7308" s="1" t="s">
        <v>8638</v>
      </c>
      <c r="H7308" s="1" t="s">
        <v>12466</v>
      </c>
      <c r="I7308" s="1">
        <v>2019.0</v>
      </c>
      <c r="J7308" s="1" t="s">
        <v>8547</v>
      </c>
      <c r="K7308" s="1" t="s">
        <v>536</v>
      </c>
      <c r="L7308" s="1" t="s">
        <v>8640</v>
      </c>
      <c r="M7308" s="1" t="s">
        <v>35959</v>
      </c>
    </row>
    <row r="7309">
      <c r="A7309" s="1" t="s">
        <v>35960</v>
      </c>
      <c r="B7309" s="1" t="s">
        <v>6</v>
      </c>
      <c r="C7309" s="1" t="s">
        <v>8001</v>
      </c>
      <c r="D7309" s="1"/>
      <c r="E7309" s="1" t="s">
        <v>35961</v>
      </c>
      <c r="F7309" s="1" t="s">
        <v>35962</v>
      </c>
      <c r="G7309" s="1" t="s">
        <v>8661</v>
      </c>
      <c r="H7309" s="1" t="s">
        <v>9512</v>
      </c>
      <c r="I7309" s="1">
        <v>2020.0</v>
      </c>
      <c r="J7309" s="1" t="s">
        <v>8493</v>
      </c>
      <c r="K7309" s="1" t="s">
        <v>610</v>
      </c>
      <c r="L7309" s="1" t="s">
        <v>8802</v>
      </c>
      <c r="M7309" s="1" t="s">
        <v>35963</v>
      </c>
    </row>
    <row r="7310">
      <c r="A7310" s="1" t="s">
        <v>35964</v>
      </c>
      <c r="B7310" s="1" t="s">
        <v>7</v>
      </c>
      <c r="C7310" s="1" t="s">
        <v>8002</v>
      </c>
      <c r="F7310" s="1" t="s">
        <v>35965</v>
      </c>
      <c r="G7310" s="1" t="s">
        <v>9065</v>
      </c>
      <c r="H7310" s="1" t="s">
        <v>10144</v>
      </c>
      <c r="I7310" s="1">
        <v>2019.0</v>
      </c>
      <c r="J7310" s="1" t="s">
        <v>8493</v>
      </c>
      <c r="K7310" s="1" t="s">
        <v>571</v>
      </c>
      <c r="L7310" s="1" t="s">
        <v>8565</v>
      </c>
      <c r="M7310" s="1" t="s">
        <v>35966</v>
      </c>
    </row>
    <row r="7311">
      <c r="A7311" s="1" t="s">
        <v>35967</v>
      </c>
      <c r="B7311" s="1" t="s">
        <v>6</v>
      </c>
      <c r="C7311" s="1" t="s">
        <v>8003</v>
      </c>
      <c r="D7311" s="1"/>
      <c r="E7311" s="1" t="s">
        <v>35968</v>
      </c>
      <c r="F7311" s="1" t="s">
        <v>35969</v>
      </c>
      <c r="G7311" s="1" t="s">
        <v>8545</v>
      </c>
      <c r="H7311" s="1" t="s">
        <v>28455</v>
      </c>
      <c r="I7311" s="1">
        <v>2020.0</v>
      </c>
      <c r="J7311" s="1" t="s">
        <v>8493</v>
      </c>
      <c r="K7311" s="1" t="s">
        <v>720</v>
      </c>
      <c r="L7311" s="1" t="s">
        <v>8607</v>
      </c>
      <c r="M7311" s="1" t="s">
        <v>35970</v>
      </c>
    </row>
    <row r="7312">
      <c r="A7312" s="1" t="s">
        <v>35971</v>
      </c>
      <c r="B7312" s="1" t="s">
        <v>6</v>
      </c>
      <c r="C7312" s="1" t="s">
        <v>8004</v>
      </c>
      <c r="D7312" s="1"/>
      <c r="E7312" s="1" t="s">
        <v>35972</v>
      </c>
      <c r="F7312" s="1" t="s">
        <v>35973</v>
      </c>
      <c r="G7312" s="1" t="s">
        <v>8545</v>
      </c>
      <c r="H7312" s="1" t="s">
        <v>12081</v>
      </c>
      <c r="I7312" s="1">
        <v>2015.0</v>
      </c>
      <c r="J7312" s="1" t="s">
        <v>8493</v>
      </c>
      <c r="K7312" s="1" t="s">
        <v>700</v>
      </c>
      <c r="L7312" s="1" t="s">
        <v>8620</v>
      </c>
      <c r="M7312" s="1" t="s">
        <v>35974</v>
      </c>
    </row>
    <row r="7313">
      <c r="A7313" s="1" t="s">
        <v>35975</v>
      </c>
      <c r="B7313" s="1" t="s">
        <v>6</v>
      </c>
      <c r="C7313" s="1" t="s">
        <v>8005</v>
      </c>
      <c r="D7313" s="1"/>
      <c r="E7313" s="1" t="s">
        <v>35976</v>
      </c>
      <c r="F7313" s="1" t="s">
        <v>35977</v>
      </c>
      <c r="G7313" s="1" t="s">
        <v>8777</v>
      </c>
      <c r="H7313" s="1" t="s">
        <v>9698</v>
      </c>
      <c r="I7313" s="1">
        <v>2015.0</v>
      </c>
      <c r="J7313" s="1" t="s">
        <v>8493</v>
      </c>
      <c r="K7313" s="1" t="s">
        <v>640</v>
      </c>
      <c r="L7313" s="1" t="s">
        <v>8709</v>
      </c>
      <c r="M7313" s="1" t="s">
        <v>35978</v>
      </c>
    </row>
    <row r="7314">
      <c r="A7314" s="1" t="s">
        <v>35979</v>
      </c>
      <c r="B7314" s="1" t="s">
        <v>6</v>
      </c>
      <c r="C7314" s="1" t="s">
        <v>8006</v>
      </c>
      <c r="D7314" s="1"/>
      <c r="E7314" s="1" t="s">
        <v>35980</v>
      </c>
      <c r="F7314" s="1" t="s">
        <v>35981</v>
      </c>
      <c r="G7314" s="1" t="s">
        <v>17592</v>
      </c>
      <c r="H7314" s="1" t="s">
        <v>9287</v>
      </c>
      <c r="I7314" s="1">
        <v>2016.0</v>
      </c>
      <c r="J7314" s="1" t="s">
        <v>8507</v>
      </c>
      <c r="K7314" s="1" t="s">
        <v>645</v>
      </c>
      <c r="L7314" s="1" t="s">
        <v>8501</v>
      </c>
      <c r="M7314" s="1" t="s">
        <v>35982</v>
      </c>
    </row>
    <row r="7315">
      <c r="A7315" s="1" t="s">
        <v>35983</v>
      </c>
      <c r="B7315" s="1" t="s">
        <v>7</v>
      </c>
      <c r="C7315" s="1" t="s">
        <v>8007</v>
      </c>
      <c r="D7315" s="1"/>
      <c r="E7315" s="1" t="s">
        <v>35984</v>
      </c>
      <c r="F7315" s="1" t="s">
        <v>35985</v>
      </c>
      <c r="G7315" s="1" t="s">
        <v>8672</v>
      </c>
      <c r="H7315" s="1" t="s">
        <v>18504</v>
      </c>
      <c r="I7315" s="1">
        <v>2018.0</v>
      </c>
      <c r="J7315" s="1" t="s">
        <v>8493</v>
      </c>
      <c r="K7315" s="1" t="s">
        <v>536</v>
      </c>
      <c r="L7315" s="1" t="s">
        <v>8852</v>
      </c>
      <c r="M7315" s="1" t="s">
        <v>35986</v>
      </c>
    </row>
    <row r="7316">
      <c r="A7316" s="1" t="s">
        <v>35987</v>
      </c>
      <c r="B7316" s="1" t="s">
        <v>6</v>
      </c>
      <c r="C7316" s="1" t="s">
        <v>8008</v>
      </c>
      <c r="D7316" s="1"/>
      <c r="E7316" s="1" t="s">
        <v>35988</v>
      </c>
      <c r="F7316" s="1" t="s">
        <v>35989</v>
      </c>
      <c r="G7316" s="1" t="s">
        <v>8513</v>
      </c>
      <c r="H7316" s="1" t="s">
        <v>9060</v>
      </c>
      <c r="I7316" s="1">
        <v>2006.0</v>
      </c>
      <c r="J7316" s="1" t="s">
        <v>9260</v>
      </c>
      <c r="K7316" s="1" t="s">
        <v>580</v>
      </c>
      <c r="L7316" s="1" t="s">
        <v>9104</v>
      </c>
      <c r="M7316" s="1" t="s">
        <v>35990</v>
      </c>
    </row>
    <row r="7317">
      <c r="A7317" s="1" t="s">
        <v>35991</v>
      </c>
      <c r="B7317" s="1" t="s">
        <v>6</v>
      </c>
      <c r="C7317" s="1" t="s">
        <v>8009</v>
      </c>
      <c r="D7317" s="1"/>
      <c r="E7317" s="1" t="s">
        <v>35992</v>
      </c>
      <c r="G7317" s="1" t="s">
        <v>8513</v>
      </c>
      <c r="H7317" s="1" t="s">
        <v>11747</v>
      </c>
      <c r="I7317" s="1">
        <v>2017.0</v>
      </c>
      <c r="J7317" s="1" t="s">
        <v>8493</v>
      </c>
      <c r="K7317" s="1" t="s">
        <v>584</v>
      </c>
      <c r="L7317" s="1" t="s">
        <v>8646</v>
      </c>
      <c r="M7317" s="1" t="s">
        <v>35993</v>
      </c>
    </row>
    <row r="7318">
      <c r="A7318" s="1" t="s">
        <v>35994</v>
      </c>
      <c r="B7318" s="1" t="s">
        <v>7</v>
      </c>
      <c r="C7318" s="1" t="s">
        <v>8010</v>
      </c>
      <c r="F7318" s="1" t="s">
        <v>35995</v>
      </c>
      <c r="G7318" s="1" t="s">
        <v>8722</v>
      </c>
      <c r="H7318" s="1" t="s">
        <v>9071</v>
      </c>
      <c r="I7318" s="1">
        <v>2020.0</v>
      </c>
      <c r="J7318" s="1" t="s">
        <v>8493</v>
      </c>
      <c r="K7318" s="1" t="s">
        <v>571</v>
      </c>
      <c r="L7318" s="1" t="s">
        <v>11156</v>
      </c>
      <c r="M7318" s="1" t="s">
        <v>35996</v>
      </c>
    </row>
    <row r="7319">
      <c r="A7319" s="1" t="s">
        <v>35997</v>
      </c>
      <c r="B7319" s="1" t="s">
        <v>7</v>
      </c>
      <c r="C7319" s="1" t="s">
        <v>8011</v>
      </c>
      <c r="F7319" s="1" t="s">
        <v>35998</v>
      </c>
      <c r="G7319" s="1" t="s">
        <v>8513</v>
      </c>
      <c r="H7319" s="1" t="s">
        <v>10808</v>
      </c>
      <c r="I7319" s="1">
        <v>2019.0</v>
      </c>
      <c r="J7319" s="1" t="s">
        <v>8493</v>
      </c>
      <c r="K7319" s="1" t="s">
        <v>536</v>
      </c>
      <c r="L7319" s="1" t="s">
        <v>10723</v>
      </c>
      <c r="M7319" s="1" t="s">
        <v>35999</v>
      </c>
    </row>
    <row r="7320">
      <c r="A7320" s="1" t="s">
        <v>36000</v>
      </c>
      <c r="B7320" s="1" t="s">
        <v>7</v>
      </c>
      <c r="C7320" s="1" t="s">
        <v>8012</v>
      </c>
      <c r="F7320" s="1" t="s">
        <v>36001</v>
      </c>
      <c r="G7320" s="1" t="s">
        <v>8513</v>
      </c>
      <c r="H7320" s="1" t="s">
        <v>36002</v>
      </c>
      <c r="I7320" s="1">
        <v>2019.0</v>
      </c>
      <c r="J7320" s="1" t="s">
        <v>8547</v>
      </c>
      <c r="K7320" s="1" t="s">
        <v>526</v>
      </c>
      <c r="L7320" s="1" t="s">
        <v>8668</v>
      </c>
      <c r="M7320" s="1" t="s">
        <v>36003</v>
      </c>
    </row>
    <row r="7321">
      <c r="A7321" s="1" t="s">
        <v>36004</v>
      </c>
      <c r="B7321" s="1" t="s">
        <v>6</v>
      </c>
      <c r="C7321" s="1" t="s">
        <v>8013</v>
      </c>
      <c r="D7321" s="1"/>
      <c r="E7321" s="1" t="s">
        <v>29605</v>
      </c>
      <c r="F7321" s="1" t="s">
        <v>36005</v>
      </c>
      <c r="G7321" s="1" t="s">
        <v>8513</v>
      </c>
      <c r="H7321" s="1" t="s">
        <v>10400</v>
      </c>
      <c r="I7321" s="1">
        <v>2020.0</v>
      </c>
      <c r="J7321" s="1" t="s">
        <v>8547</v>
      </c>
      <c r="K7321" s="1" t="s">
        <v>7111</v>
      </c>
      <c r="L7321" s="1" t="s">
        <v>8691</v>
      </c>
      <c r="M7321" s="1" t="s">
        <v>36006</v>
      </c>
    </row>
    <row r="7322">
      <c r="A7322" s="1" t="s">
        <v>36007</v>
      </c>
      <c r="B7322" s="1" t="s">
        <v>6</v>
      </c>
      <c r="C7322" s="1" t="s">
        <v>8014</v>
      </c>
      <c r="D7322" s="1"/>
      <c r="E7322" s="1" t="s">
        <v>36008</v>
      </c>
      <c r="F7322" s="1" t="s">
        <v>36009</v>
      </c>
      <c r="G7322" s="1" t="s">
        <v>8722</v>
      </c>
      <c r="H7322" s="1" t="s">
        <v>11671</v>
      </c>
      <c r="I7322" s="1">
        <v>2018.0</v>
      </c>
      <c r="J7322" s="1" t="s">
        <v>8493</v>
      </c>
      <c r="K7322" s="1" t="s">
        <v>569</v>
      </c>
      <c r="L7322" s="1" t="s">
        <v>9084</v>
      </c>
      <c r="M7322" s="1" t="s">
        <v>36010</v>
      </c>
    </row>
    <row r="7323">
      <c r="A7323" s="1" t="s">
        <v>36011</v>
      </c>
      <c r="B7323" s="1" t="s">
        <v>6</v>
      </c>
      <c r="C7323" s="1" t="s">
        <v>8015</v>
      </c>
      <c r="D7323" s="1"/>
      <c r="E7323" s="1" t="s">
        <v>36012</v>
      </c>
      <c r="G7323" s="1" t="s">
        <v>8545</v>
      </c>
      <c r="H7323" s="1" t="s">
        <v>19691</v>
      </c>
      <c r="I7323" s="1">
        <v>2019.0</v>
      </c>
      <c r="J7323" s="1" t="s">
        <v>8547</v>
      </c>
      <c r="K7323" s="1" t="s">
        <v>610</v>
      </c>
      <c r="L7323" s="1" t="s">
        <v>8663</v>
      </c>
      <c r="M7323" s="1" t="s">
        <v>36013</v>
      </c>
    </row>
    <row r="7324">
      <c r="A7324" s="1" t="s">
        <v>36014</v>
      </c>
      <c r="B7324" s="1" t="s">
        <v>6</v>
      </c>
      <c r="C7324" s="1" t="s">
        <v>8016</v>
      </c>
      <c r="D7324" s="1"/>
      <c r="E7324" s="1" t="s">
        <v>36015</v>
      </c>
      <c r="F7324" s="1" t="s">
        <v>36016</v>
      </c>
      <c r="G7324" s="1" t="s">
        <v>8722</v>
      </c>
      <c r="H7324" s="1" t="s">
        <v>36017</v>
      </c>
      <c r="I7324" s="1">
        <v>2017.0</v>
      </c>
      <c r="J7324" s="1" t="s">
        <v>8493</v>
      </c>
      <c r="K7324" s="1" t="s">
        <v>685</v>
      </c>
      <c r="L7324" s="1" t="s">
        <v>8501</v>
      </c>
      <c r="M7324" s="1" t="s">
        <v>36018</v>
      </c>
    </row>
    <row r="7325">
      <c r="A7325" s="1" t="s">
        <v>36019</v>
      </c>
      <c r="B7325" s="1" t="s">
        <v>7</v>
      </c>
      <c r="C7325" s="1" t="s">
        <v>8017</v>
      </c>
      <c r="F7325" s="1" t="s">
        <v>36020</v>
      </c>
      <c r="H7325" s="1" t="s">
        <v>11525</v>
      </c>
      <c r="I7325" s="1">
        <v>2016.0</v>
      </c>
      <c r="J7325" s="1" t="s">
        <v>8547</v>
      </c>
      <c r="K7325" s="1" t="s">
        <v>536</v>
      </c>
      <c r="L7325" s="1" t="s">
        <v>8494</v>
      </c>
      <c r="M7325" s="1" t="s">
        <v>36021</v>
      </c>
    </row>
    <row r="7326">
      <c r="A7326" s="1" t="s">
        <v>36022</v>
      </c>
      <c r="B7326" s="1" t="s">
        <v>6</v>
      </c>
      <c r="C7326" s="1" t="s">
        <v>8018</v>
      </c>
      <c r="D7326" s="1"/>
      <c r="E7326" s="1" t="s">
        <v>36023</v>
      </c>
      <c r="F7326" s="1" t="s">
        <v>36024</v>
      </c>
      <c r="G7326" s="1" t="s">
        <v>8513</v>
      </c>
      <c r="H7326" s="1" t="s">
        <v>12081</v>
      </c>
      <c r="I7326" s="1">
        <v>2016.0</v>
      </c>
      <c r="J7326" s="1" t="s">
        <v>8493</v>
      </c>
      <c r="K7326" s="1" t="s">
        <v>673</v>
      </c>
      <c r="L7326" s="1" t="s">
        <v>8702</v>
      </c>
      <c r="M7326" s="1" t="s">
        <v>36025</v>
      </c>
    </row>
    <row r="7327">
      <c r="A7327" s="1" t="s">
        <v>36026</v>
      </c>
      <c r="B7327" s="1" t="s">
        <v>6</v>
      </c>
      <c r="C7327" s="1" t="s">
        <v>8019</v>
      </c>
      <c r="D7327" s="1"/>
      <c r="E7327" s="1" t="s">
        <v>17947</v>
      </c>
      <c r="F7327" s="1" t="s">
        <v>36027</v>
      </c>
      <c r="G7327" s="1" t="s">
        <v>10097</v>
      </c>
      <c r="H7327" s="1" t="s">
        <v>8589</v>
      </c>
      <c r="I7327" s="1">
        <v>2019.0</v>
      </c>
      <c r="J7327" s="1" t="s">
        <v>8547</v>
      </c>
      <c r="K7327" s="1" t="s">
        <v>538</v>
      </c>
      <c r="L7327" s="1" t="s">
        <v>8724</v>
      </c>
      <c r="M7327" s="1" t="s">
        <v>36028</v>
      </c>
    </row>
    <row r="7328">
      <c r="A7328" s="1" t="s">
        <v>36029</v>
      </c>
      <c r="B7328" s="1" t="s">
        <v>6</v>
      </c>
      <c r="C7328" s="1" t="s">
        <v>8020</v>
      </c>
      <c r="D7328" s="1"/>
      <c r="E7328" s="1" t="s">
        <v>36030</v>
      </c>
      <c r="F7328" s="1" t="s">
        <v>36031</v>
      </c>
      <c r="G7328" s="1" t="s">
        <v>8513</v>
      </c>
      <c r="H7328" s="1" t="s">
        <v>13852</v>
      </c>
      <c r="I7328" s="1">
        <v>2020.0</v>
      </c>
      <c r="J7328" s="1" t="s">
        <v>8493</v>
      </c>
      <c r="K7328" s="1" t="s">
        <v>584</v>
      </c>
      <c r="L7328" s="1" t="s">
        <v>8948</v>
      </c>
      <c r="M7328" s="1" t="s">
        <v>36032</v>
      </c>
    </row>
    <row r="7329">
      <c r="A7329" s="1" t="s">
        <v>36033</v>
      </c>
      <c r="B7329" s="1" t="s">
        <v>6</v>
      </c>
      <c r="C7329" s="1" t="s">
        <v>8021</v>
      </c>
      <c r="D7329" s="1"/>
      <c r="E7329" s="1" t="s">
        <v>36034</v>
      </c>
      <c r="F7329" s="1" t="s">
        <v>36035</v>
      </c>
      <c r="G7329" s="1" t="s">
        <v>10478</v>
      </c>
      <c r="H7329" s="1" t="s">
        <v>10646</v>
      </c>
      <c r="I7329" s="1">
        <v>2019.0</v>
      </c>
      <c r="J7329" s="1" t="s">
        <v>8493</v>
      </c>
      <c r="K7329" s="1" t="s">
        <v>803</v>
      </c>
      <c r="L7329" s="1" t="s">
        <v>8501</v>
      </c>
      <c r="M7329" s="1" t="s">
        <v>36036</v>
      </c>
    </row>
    <row r="7330">
      <c r="A7330" s="1" t="s">
        <v>36037</v>
      </c>
      <c r="B7330" s="1" t="s">
        <v>6</v>
      </c>
      <c r="C7330" s="1" t="s">
        <v>8022</v>
      </c>
      <c r="D7330" s="1"/>
      <c r="E7330" s="1" t="s">
        <v>36038</v>
      </c>
      <c r="F7330" s="1" t="s">
        <v>36039</v>
      </c>
      <c r="G7330" s="1" t="s">
        <v>8513</v>
      </c>
      <c r="H7330" s="1" t="s">
        <v>10623</v>
      </c>
      <c r="I7330" s="1">
        <v>2019.0</v>
      </c>
      <c r="J7330" s="1" t="s">
        <v>8507</v>
      </c>
      <c r="K7330" s="1" t="s">
        <v>662</v>
      </c>
      <c r="L7330" s="1" t="s">
        <v>8559</v>
      </c>
      <c r="M7330" s="1" t="s">
        <v>36040</v>
      </c>
    </row>
    <row r="7331">
      <c r="A7331" s="1" t="s">
        <v>36041</v>
      </c>
      <c r="B7331" s="1" t="s">
        <v>6</v>
      </c>
      <c r="C7331" s="1" t="s">
        <v>8023</v>
      </c>
      <c r="D7331" s="1"/>
      <c r="E7331" s="1" t="s">
        <v>22416</v>
      </c>
      <c r="F7331" s="1" t="s">
        <v>36042</v>
      </c>
      <c r="G7331" s="1" t="s">
        <v>8513</v>
      </c>
      <c r="H7331" s="1" t="s">
        <v>16013</v>
      </c>
      <c r="I7331" s="1">
        <v>2011.0</v>
      </c>
      <c r="J7331" s="1" t="s">
        <v>8515</v>
      </c>
      <c r="K7331" s="1" t="s">
        <v>634</v>
      </c>
      <c r="L7331" s="1" t="s">
        <v>8702</v>
      </c>
      <c r="M7331" s="1" t="s">
        <v>36043</v>
      </c>
    </row>
    <row r="7332">
      <c r="A7332" s="1" t="s">
        <v>36044</v>
      </c>
      <c r="B7332" s="1" t="s">
        <v>6</v>
      </c>
      <c r="C7332" s="1" t="s">
        <v>8024</v>
      </c>
      <c r="D7332" s="1"/>
      <c r="E7332" s="1" t="s">
        <v>36045</v>
      </c>
      <c r="F7332" s="1" t="s">
        <v>36046</v>
      </c>
      <c r="G7332" s="1" t="s">
        <v>8513</v>
      </c>
      <c r="H7332" s="1" t="s">
        <v>8552</v>
      </c>
      <c r="I7332" s="1">
        <v>2017.0</v>
      </c>
      <c r="J7332" s="1" t="s">
        <v>8547</v>
      </c>
      <c r="K7332" s="1" t="s">
        <v>1048</v>
      </c>
      <c r="L7332" s="1" t="s">
        <v>36047</v>
      </c>
      <c r="M7332" s="1" t="s">
        <v>36048</v>
      </c>
    </row>
    <row r="7333">
      <c r="A7333" s="1" t="s">
        <v>36049</v>
      </c>
      <c r="B7333" s="1" t="s">
        <v>7</v>
      </c>
      <c r="C7333" s="1" t="s">
        <v>8025</v>
      </c>
      <c r="D7333" s="1"/>
      <c r="E7333" s="1" t="s">
        <v>29133</v>
      </c>
      <c r="G7333" s="1" t="s">
        <v>8513</v>
      </c>
      <c r="H7333" s="1" t="s">
        <v>8749</v>
      </c>
      <c r="I7333" s="1">
        <v>2016.0</v>
      </c>
      <c r="J7333" s="1" t="s">
        <v>8493</v>
      </c>
      <c r="K7333" s="1" t="s">
        <v>1236</v>
      </c>
      <c r="L7333" s="1" t="s">
        <v>8570</v>
      </c>
      <c r="M7333" s="1" t="s">
        <v>36050</v>
      </c>
    </row>
    <row r="7334">
      <c r="A7334" s="1" t="s">
        <v>36051</v>
      </c>
      <c r="B7334" s="1" t="s">
        <v>7</v>
      </c>
      <c r="C7334" s="1" t="s">
        <v>8026</v>
      </c>
      <c r="F7334" s="1" t="s">
        <v>36052</v>
      </c>
      <c r="G7334" s="1" t="s">
        <v>8655</v>
      </c>
      <c r="H7334" s="1" t="s">
        <v>9006</v>
      </c>
      <c r="I7334" s="1">
        <v>2016.0</v>
      </c>
      <c r="J7334" s="1" t="s">
        <v>8547</v>
      </c>
      <c r="K7334" s="1" t="s">
        <v>536</v>
      </c>
      <c r="L7334" s="1" t="s">
        <v>11234</v>
      </c>
      <c r="M7334" s="1" t="s">
        <v>36053</v>
      </c>
    </row>
    <row r="7335">
      <c r="A7335" s="1" t="s">
        <v>36054</v>
      </c>
      <c r="B7335" s="1" t="s">
        <v>6</v>
      </c>
      <c r="C7335" s="1" t="s">
        <v>8027</v>
      </c>
      <c r="D7335" s="1"/>
      <c r="E7335" s="1" t="s">
        <v>13238</v>
      </c>
      <c r="F7335" s="1" t="s">
        <v>36055</v>
      </c>
      <c r="G7335" s="1" t="s">
        <v>36056</v>
      </c>
      <c r="H7335" s="1" t="s">
        <v>12264</v>
      </c>
      <c r="I7335" s="1">
        <v>2007.0</v>
      </c>
      <c r="J7335" s="1" t="s">
        <v>8493</v>
      </c>
      <c r="K7335" s="1" t="s">
        <v>645</v>
      </c>
      <c r="L7335" s="1" t="s">
        <v>8620</v>
      </c>
      <c r="M7335" s="1" t="s">
        <v>36057</v>
      </c>
    </row>
    <row r="7336">
      <c r="A7336" s="1" t="s">
        <v>36058</v>
      </c>
      <c r="B7336" s="1" t="s">
        <v>6</v>
      </c>
      <c r="C7336" s="1" t="s">
        <v>8028</v>
      </c>
      <c r="D7336" s="1"/>
      <c r="E7336" s="1" t="s">
        <v>36059</v>
      </c>
      <c r="F7336" s="1" t="s">
        <v>36060</v>
      </c>
      <c r="G7336" s="1" t="s">
        <v>8513</v>
      </c>
      <c r="H7336" s="1" t="s">
        <v>23953</v>
      </c>
      <c r="I7336" s="1">
        <v>2018.0</v>
      </c>
      <c r="J7336" s="1" t="s">
        <v>8493</v>
      </c>
      <c r="K7336" s="1" t="s">
        <v>561</v>
      </c>
      <c r="L7336" s="1" t="s">
        <v>21976</v>
      </c>
      <c r="M7336" s="1" t="s">
        <v>36061</v>
      </c>
    </row>
    <row r="7337">
      <c r="A7337" s="1" t="s">
        <v>36062</v>
      </c>
      <c r="B7337" s="1" t="s">
        <v>6</v>
      </c>
      <c r="C7337" s="1" t="s">
        <v>8029</v>
      </c>
      <c r="D7337" s="1"/>
      <c r="E7337" s="1" t="s">
        <v>36063</v>
      </c>
      <c r="F7337" s="1" t="s">
        <v>36064</v>
      </c>
      <c r="G7337" s="1" t="s">
        <v>8661</v>
      </c>
      <c r="H7337" s="1" t="s">
        <v>8662</v>
      </c>
      <c r="I7337" s="1">
        <v>2020.0</v>
      </c>
      <c r="J7337" s="1" t="s">
        <v>8493</v>
      </c>
      <c r="K7337" s="1" t="s">
        <v>582</v>
      </c>
      <c r="L7337" s="1" t="s">
        <v>8772</v>
      </c>
      <c r="M7337" s="1" t="s">
        <v>36065</v>
      </c>
    </row>
    <row r="7338">
      <c r="A7338" s="1" t="s">
        <v>36066</v>
      </c>
      <c r="B7338" s="1" t="s">
        <v>6</v>
      </c>
      <c r="C7338" s="1" t="s">
        <v>8030</v>
      </c>
      <c r="D7338" s="1"/>
      <c r="E7338" s="1" t="s">
        <v>36067</v>
      </c>
      <c r="F7338" s="1" t="s">
        <v>36068</v>
      </c>
      <c r="G7338" s="1" t="s">
        <v>36069</v>
      </c>
      <c r="H7338" s="1" t="s">
        <v>24807</v>
      </c>
      <c r="I7338" s="1">
        <v>2016.0</v>
      </c>
      <c r="J7338" s="1" t="s">
        <v>8515</v>
      </c>
      <c r="K7338" s="1" t="s">
        <v>573</v>
      </c>
      <c r="L7338" s="1" t="s">
        <v>8553</v>
      </c>
      <c r="M7338" s="1" t="s">
        <v>36070</v>
      </c>
    </row>
    <row r="7339">
      <c r="A7339" s="1" t="s">
        <v>36071</v>
      </c>
      <c r="B7339" s="1" t="s">
        <v>6</v>
      </c>
      <c r="C7339" s="1" t="s">
        <v>8031</v>
      </c>
      <c r="D7339" s="1"/>
      <c r="E7339" s="1" t="s">
        <v>36072</v>
      </c>
      <c r="F7339" s="1" t="s">
        <v>36073</v>
      </c>
      <c r="G7339" s="1" t="s">
        <v>36074</v>
      </c>
      <c r="H7339" s="1" t="s">
        <v>9424</v>
      </c>
      <c r="I7339" s="1">
        <v>2013.0</v>
      </c>
      <c r="J7339" s="1" t="s">
        <v>8507</v>
      </c>
      <c r="K7339" s="1" t="s">
        <v>805</v>
      </c>
      <c r="L7339" s="1" t="s">
        <v>8620</v>
      </c>
      <c r="M7339" s="1" t="s">
        <v>36075</v>
      </c>
    </row>
    <row r="7340">
      <c r="A7340" s="1" t="s">
        <v>36076</v>
      </c>
      <c r="B7340" s="1" t="s">
        <v>7</v>
      </c>
      <c r="C7340" s="1" t="s">
        <v>8032</v>
      </c>
      <c r="F7340" s="1" t="s">
        <v>36077</v>
      </c>
      <c r="G7340" s="1" t="s">
        <v>36078</v>
      </c>
      <c r="H7340" s="1" t="s">
        <v>36079</v>
      </c>
      <c r="I7340" s="1">
        <v>2020.0</v>
      </c>
      <c r="J7340" s="1" t="s">
        <v>8493</v>
      </c>
      <c r="K7340" s="1" t="s">
        <v>571</v>
      </c>
      <c r="L7340" s="1" t="s">
        <v>10199</v>
      </c>
      <c r="M7340" s="1" t="s">
        <v>36080</v>
      </c>
    </row>
    <row r="7341">
      <c r="A7341" s="1" t="s">
        <v>36081</v>
      </c>
      <c r="B7341" s="1" t="s">
        <v>6</v>
      </c>
      <c r="C7341" s="1" t="s">
        <v>8033</v>
      </c>
      <c r="D7341" s="1"/>
      <c r="E7341" s="1" t="s">
        <v>19807</v>
      </c>
      <c r="F7341" s="1" t="s">
        <v>36082</v>
      </c>
      <c r="G7341" s="1" t="s">
        <v>8513</v>
      </c>
      <c r="H7341" s="1" t="s">
        <v>23550</v>
      </c>
      <c r="I7341" s="1">
        <v>2019.0</v>
      </c>
      <c r="J7341" s="1" t="s">
        <v>8507</v>
      </c>
      <c r="K7341" s="1" t="s">
        <v>750</v>
      </c>
      <c r="L7341" s="1" t="s">
        <v>8691</v>
      </c>
      <c r="M7341" s="1" t="s">
        <v>36083</v>
      </c>
    </row>
    <row r="7342">
      <c r="A7342" s="1" t="s">
        <v>36084</v>
      </c>
      <c r="B7342" s="1" t="s">
        <v>6</v>
      </c>
      <c r="C7342" s="1" t="s">
        <v>8034</v>
      </c>
      <c r="D7342" s="1"/>
      <c r="E7342" s="1" t="s">
        <v>13154</v>
      </c>
      <c r="F7342" s="1" t="s">
        <v>36085</v>
      </c>
      <c r="G7342" s="1" t="s">
        <v>8672</v>
      </c>
      <c r="H7342" s="1" t="s">
        <v>9185</v>
      </c>
      <c r="I7342" s="1">
        <v>2016.0</v>
      </c>
      <c r="J7342" s="1" t="s">
        <v>8515</v>
      </c>
      <c r="K7342" s="1" t="s">
        <v>645</v>
      </c>
      <c r="L7342" s="1" t="s">
        <v>27537</v>
      </c>
      <c r="M7342" s="1" t="s">
        <v>36086</v>
      </c>
    </row>
    <row r="7343">
      <c r="A7343" s="1" t="s">
        <v>36087</v>
      </c>
      <c r="B7343" s="1" t="s">
        <v>7</v>
      </c>
      <c r="C7343" s="1" t="s">
        <v>8035</v>
      </c>
      <c r="F7343" s="1" t="s">
        <v>36088</v>
      </c>
      <c r="G7343" s="1" t="s">
        <v>10354</v>
      </c>
      <c r="H7343" s="1" t="s">
        <v>14005</v>
      </c>
      <c r="I7343" s="1">
        <v>2017.0</v>
      </c>
      <c r="J7343" s="1" t="s">
        <v>8493</v>
      </c>
      <c r="K7343" s="1" t="s">
        <v>536</v>
      </c>
      <c r="L7343" s="1" t="s">
        <v>11156</v>
      </c>
      <c r="M7343" s="1" t="s">
        <v>36089</v>
      </c>
    </row>
    <row r="7344">
      <c r="A7344" s="1" t="s">
        <v>36090</v>
      </c>
      <c r="B7344" s="1" t="s">
        <v>6</v>
      </c>
      <c r="C7344" s="1" t="s">
        <v>8036</v>
      </c>
      <c r="D7344" s="1"/>
      <c r="E7344" s="1" t="s">
        <v>31755</v>
      </c>
      <c r="G7344" s="1" t="s">
        <v>8513</v>
      </c>
      <c r="H7344" s="1" t="s">
        <v>13413</v>
      </c>
      <c r="I7344" s="1">
        <v>1943.0</v>
      </c>
      <c r="J7344" s="1" t="s">
        <v>8613</v>
      </c>
      <c r="K7344" s="1" t="s">
        <v>1122</v>
      </c>
      <c r="L7344" s="1" t="s">
        <v>22190</v>
      </c>
      <c r="M7344" s="1" t="s">
        <v>36091</v>
      </c>
    </row>
    <row r="7345">
      <c r="A7345" s="1" t="s">
        <v>36092</v>
      </c>
      <c r="B7345" s="1" t="s">
        <v>6</v>
      </c>
      <c r="C7345" s="1" t="s">
        <v>8037</v>
      </c>
      <c r="D7345" s="1"/>
      <c r="E7345" s="1" t="s">
        <v>36093</v>
      </c>
      <c r="F7345" s="1" t="s">
        <v>36094</v>
      </c>
      <c r="G7345" s="1" t="s">
        <v>12846</v>
      </c>
      <c r="H7345" s="1" t="s">
        <v>31608</v>
      </c>
      <c r="I7345" s="1">
        <v>2013.0</v>
      </c>
      <c r="J7345" s="1" t="s">
        <v>9260</v>
      </c>
      <c r="K7345" s="1" t="s">
        <v>750</v>
      </c>
      <c r="L7345" s="1" t="s">
        <v>11659</v>
      </c>
      <c r="M7345" s="1" t="s">
        <v>36095</v>
      </c>
    </row>
    <row r="7346">
      <c r="A7346" s="1" t="s">
        <v>36096</v>
      </c>
      <c r="B7346" s="1" t="s">
        <v>6</v>
      </c>
      <c r="C7346" s="1" t="s">
        <v>8038</v>
      </c>
      <c r="D7346" s="1"/>
      <c r="E7346" s="1" t="s">
        <v>9649</v>
      </c>
      <c r="F7346" s="1" t="s">
        <v>36097</v>
      </c>
      <c r="G7346" s="1" t="s">
        <v>9545</v>
      </c>
      <c r="H7346" s="1" t="s">
        <v>17333</v>
      </c>
      <c r="I7346" s="1">
        <v>2017.0</v>
      </c>
      <c r="J7346" s="1" t="s">
        <v>8547</v>
      </c>
      <c r="K7346" s="1" t="s">
        <v>671</v>
      </c>
      <c r="L7346" s="1" t="s">
        <v>8772</v>
      </c>
      <c r="M7346" s="1" t="s">
        <v>36098</v>
      </c>
    </row>
    <row r="7347">
      <c r="A7347" s="1" t="s">
        <v>36099</v>
      </c>
      <c r="B7347" s="1" t="s">
        <v>6</v>
      </c>
      <c r="C7347" s="1" t="s">
        <v>8039</v>
      </c>
      <c r="D7347" s="1"/>
      <c r="E7347" s="1" t="s">
        <v>32501</v>
      </c>
      <c r="F7347" s="1" t="s">
        <v>36100</v>
      </c>
      <c r="G7347" s="1" t="s">
        <v>25377</v>
      </c>
      <c r="H7347" s="1" t="s">
        <v>20656</v>
      </c>
      <c r="I7347" s="1">
        <v>2012.0</v>
      </c>
      <c r="J7347" s="1" t="s">
        <v>8515</v>
      </c>
      <c r="K7347" s="1" t="s">
        <v>645</v>
      </c>
      <c r="L7347" s="1" t="s">
        <v>8607</v>
      </c>
      <c r="M7347" s="1" t="s">
        <v>36101</v>
      </c>
    </row>
    <row r="7348">
      <c r="A7348" s="1" t="s">
        <v>36102</v>
      </c>
      <c r="B7348" s="1" t="s">
        <v>6</v>
      </c>
      <c r="C7348" s="1" t="s">
        <v>8040</v>
      </c>
      <c r="D7348" s="1"/>
      <c r="E7348" s="1" t="s">
        <v>36103</v>
      </c>
      <c r="F7348" s="1" t="s">
        <v>36104</v>
      </c>
      <c r="G7348" s="1" t="s">
        <v>23671</v>
      </c>
      <c r="H7348" s="1" t="s">
        <v>16042</v>
      </c>
      <c r="I7348" s="1">
        <v>2014.0</v>
      </c>
      <c r="J7348" s="1" t="s">
        <v>8507</v>
      </c>
      <c r="K7348" s="1" t="s">
        <v>681</v>
      </c>
      <c r="L7348" s="1" t="s">
        <v>8858</v>
      </c>
      <c r="M7348" s="1" t="s">
        <v>36105</v>
      </c>
    </row>
    <row r="7349">
      <c r="A7349" s="1" t="s">
        <v>36106</v>
      </c>
      <c r="B7349" s="1" t="s">
        <v>6</v>
      </c>
      <c r="C7349" s="1" t="s">
        <v>8041</v>
      </c>
      <c r="D7349" s="1"/>
      <c r="E7349" s="1" t="s">
        <v>22359</v>
      </c>
      <c r="F7349" s="1" t="s">
        <v>36107</v>
      </c>
      <c r="G7349" s="1" t="s">
        <v>8545</v>
      </c>
      <c r="H7349" s="1" t="s">
        <v>10212</v>
      </c>
      <c r="I7349" s="1">
        <v>2014.0</v>
      </c>
      <c r="J7349" s="1" t="s">
        <v>8547</v>
      </c>
      <c r="K7349" s="1" t="s">
        <v>640</v>
      </c>
      <c r="L7349" s="1" t="s">
        <v>8709</v>
      </c>
      <c r="M7349" s="1" t="s">
        <v>36108</v>
      </c>
    </row>
    <row r="7350">
      <c r="A7350" s="1" t="s">
        <v>36109</v>
      </c>
      <c r="B7350" s="1" t="s">
        <v>6</v>
      </c>
      <c r="C7350" s="1" t="s">
        <v>8042</v>
      </c>
      <c r="D7350" s="1"/>
      <c r="E7350" s="1" t="s">
        <v>36110</v>
      </c>
      <c r="F7350" s="1" t="s">
        <v>36111</v>
      </c>
      <c r="G7350" s="1" t="s">
        <v>8513</v>
      </c>
      <c r="H7350" s="1" t="s">
        <v>10456</v>
      </c>
      <c r="I7350" s="1">
        <v>2019.0</v>
      </c>
      <c r="J7350" s="1" t="s">
        <v>8547</v>
      </c>
      <c r="K7350" s="1" t="s">
        <v>673</v>
      </c>
      <c r="L7350" s="1" t="s">
        <v>8607</v>
      </c>
      <c r="M7350" s="1" t="s">
        <v>36112</v>
      </c>
    </row>
    <row r="7351">
      <c r="A7351" s="1" t="s">
        <v>36113</v>
      </c>
      <c r="B7351" s="1" t="s">
        <v>6</v>
      </c>
      <c r="C7351" s="1" t="s">
        <v>8043</v>
      </c>
      <c r="D7351" s="1"/>
      <c r="E7351" s="1" t="s">
        <v>36114</v>
      </c>
      <c r="F7351" s="1" t="s">
        <v>36115</v>
      </c>
      <c r="G7351" s="1" t="s">
        <v>27856</v>
      </c>
      <c r="H7351" s="1" t="s">
        <v>9017</v>
      </c>
      <c r="I7351" s="1">
        <v>2017.0</v>
      </c>
      <c r="J7351" s="1" t="s">
        <v>8547</v>
      </c>
      <c r="K7351" s="1" t="s">
        <v>587</v>
      </c>
      <c r="L7351" s="1" t="s">
        <v>8620</v>
      </c>
      <c r="M7351" s="1" t="s">
        <v>36116</v>
      </c>
    </row>
    <row r="7352">
      <c r="A7352" s="1" t="s">
        <v>36117</v>
      </c>
      <c r="B7352" s="1" t="s">
        <v>7</v>
      </c>
      <c r="C7352" s="1" t="s">
        <v>8044</v>
      </c>
      <c r="F7352" s="1" t="s">
        <v>36118</v>
      </c>
      <c r="G7352" s="1" t="s">
        <v>20004</v>
      </c>
      <c r="H7352" s="1" t="s">
        <v>9037</v>
      </c>
      <c r="I7352" s="1">
        <v>2017.0</v>
      </c>
      <c r="J7352" s="1" t="s">
        <v>8493</v>
      </c>
      <c r="K7352" s="1" t="s">
        <v>536</v>
      </c>
      <c r="L7352" s="1" t="s">
        <v>8565</v>
      </c>
      <c r="M7352" s="1" t="s">
        <v>36119</v>
      </c>
    </row>
    <row r="7353">
      <c r="A7353" s="1" t="s">
        <v>36120</v>
      </c>
      <c r="B7353" s="1" t="s">
        <v>6</v>
      </c>
      <c r="C7353" s="1" t="s">
        <v>8045</v>
      </c>
      <c r="D7353" s="1"/>
      <c r="E7353" s="1" t="s">
        <v>36121</v>
      </c>
      <c r="F7353" s="1" t="s">
        <v>36122</v>
      </c>
      <c r="G7353" s="1" t="s">
        <v>36123</v>
      </c>
      <c r="H7353" s="1" t="s">
        <v>8892</v>
      </c>
      <c r="I7353" s="1">
        <v>2011.0</v>
      </c>
      <c r="J7353" s="1" t="s">
        <v>8515</v>
      </c>
      <c r="K7353" s="1" t="s">
        <v>634</v>
      </c>
      <c r="L7353" s="1" t="s">
        <v>18753</v>
      </c>
      <c r="M7353" s="1" t="s">
        <v>36124</v>
      </c>
    </row>
    <row r="7354">
      <c r="A7354" s="1" t="s">
        <v>36125</v>
      </c>
      <c r="B7354" s="1" t="s">
        <v>6</v>
      </c>
      <c r="C7354" s="1" t="s">
        <v>8046</v>
      </c>
      <c r="D7354" s="1"/>
      <c r="E7354" s="1" t="s">
        <v>36126</v>
      </c>
      <c r="F7354" s="1" t="s">
        <v>36127</v>
      </c>
      <c r="G7354" s="1" t="s">
        <v>8722</v>
      </c>
      <c r="H7354" s="1" t="s">
        <v>9625</v>
      </c>
      <c r="I7354" s="1">
        <v>2020.0</v>
      </c>
      <c r="J7354" s="1" t="s">
        <v>8493</v>
      </c>
      <c r="K7354" s="1" t="s">
        <v>597</v>
      </c>
      <c r="L7354" s="1" t="s">
        <v>9084</v>
      </c>
      <c r="M7354" s="1" t="s">
        <v>36128</v>
      </c>
    </row>
    <row r="7355">
      <c r="A7355" s="1" t="s">
        <v>36129</v>
      </c>
      <c r="B7355" s="1" t="s">
        <v>7</v>
      </c>
      <c r="C7355" s="1" t="s">
        <v>8047</v>
      </c>
      <c r="D7355" s="1"/>
      <c r="E7355" s="1" t="s">
        <v>36130</v>
      </c>
      <c r="F7355" s="1" t="s">
        <v>36131</v>
      </c>
      <c r="H7355" s="1" t="s">
        <v>28455</v>
      </c>
      <c r="I7355" s="1">
        <v>2020.0</v>
      </c>
      <c r="J7355" s="1" t="s">
        <v>8493</v>
      </c>
      <c r="K7355" s="1" t="s">
        <v>536</v>
      </c>
      <c r="L7355" s="1" t="s">
        <v>8717</v>
      </c>
      <c r="M7355" s="1" t="s">
        <v>36132</v>
      </c>
    </row>
    <row r="7356">
      <c r="A7356" s="1" t="s">
        <v>36133</v>
      </c>
      <c r="B7356" s="1" t="s">
        <v>7</v>
      </c>
      <c r="C7356" s="1" t="s">
        <v>8048</v>
      </c>
      <c r="G7356" s="1" t="s">
        <v>8513</v>
      </c>
      <c r="H7356" s="1" t="s">
        <v>8771</v>
      </c>
      <c r="I7356" s="1">
        <v>2019.0</v>
      </c>
      <c r="J7356" s="1" t="s">
        <v>8493</v>
      </c>
      <c r="K7356" s="1" t="s">
        <v>536</v>
      </c>
      <c r="L7356" s="1" t="s">
        <v>8796</v>
      </c>
      <c r="M7356" s="1" t="s">
        <v>36134</v>
      </c>
    </row>
    <row r="7357">
      <c r="A7357" s="1" t="s">
        <v>36135</v>
      </c>
      <c r="B7357" s="1" t="s">
        <v>7</v>
      </c>
      <c r="C7357" s="1" t="s">
        <v>8049</v>
      </c>
      <c r="F7357" s="1" t="s">
        <v>36136</v>
      </c>
      <c r="G7357" s="1" t="s">
        <v>9043</v>
      </c>
      <c r="H7357" s="1" t="s">
        <v>9240</v>
      </c>
      <c r="I7357" s="1">
        <v>2020.0</v>
      </c>
      <c r="J7357" s="1" t="s">
        <v>8493</v>
      </c>
      <c r="K7357" s="1" t="s">
        <v>536</v>
      </c>
      <c r="L7357" s="1" t="s">
        <v>8595</v>
      </c>
      <c r="M7357" s="1" t="s">
        <v>36137</v>
      </c>
    </row>
    <row r="7358">
      <c r="A7358" s="1" t="s">
        <v>36138</v>
      </c>
      <c r="B7358" s="1" t="s">
        <v>7</v>
      </c>
      <c r="C7358" s="1" t="s">
        <v>8050</v>
      </c>
      <c r="F7358" s="1" t="s">
        <v>36139</v>
      </c>
      <c r="G7358" s="1" t="s">
        <v>9530</v>
      </c>
      <c r="H7358" s="1" t="s">
        <v>24249</v>
      </c>
      <c r="I7358" s="1">
        <v>2019.0</v>
      </c>
      <c r="J7358" s="1" t="s">
        <v>8547</v>
      </c>
      <c r="K7358" s="1" t="s">
        <v>536</v>
      </c>
      <c r="L7358" s="1" t="s">
        <v>8788</v>
      </c>
      <c r="M7358" s="1" t="s">
        <v>36140</v>
      </c>
    </row>
    <row r="7359">
      <c r="A7359" s="1" t="s">
        <v>36141</v>
      </c>
      <c r="B7359" s="1" t="s">
        <v>6</v>
      </c>
      <c r="C7359" s="1" t="s">
        <v>8051</v>
      </c>
      <c r="D7359" s="1"/>
      <c r="E7359" s="1" t="s">
        <v>36142</v>
      </c>
      <c r="F7359" s="1" t="s">
        <v>36143</v>
      </c>
      <c r="G7359" s="1" t="s">
        <v>9367</v>
      </c>
      <c r="H7359" s="1" t="s">
        <v>9292</v>
      </c>
      <c r="I7359" s="1">
        <v>2017.0</v>
      </c>
      <c r="J7359" s="1" t="s">
        <v>8547</v>
      </c>
      <c r="K7359" s="1" t="s">
        <v>597</v>
      </c>
      <c r="L7359" s="1" t="s">
        <v>8646</v>
      </c>
      <c r="M7359" s="1" t="s">
        <v>36144</v>
      </c>
    </row>
    <row r="7360">
      <c r="A7360" s="1" t="s">
        <v>36145</v>
      </c>
      <c r="B7360" s="1" t="s">
        <v>7</v>
      </c>
      <c r="C7360" s="1" t="s">
        <v>8052</v>
      </c>
      <c r="F7360" s="1" t="s">
        <v>36146</v>
      </c>
      <c r="G7360" s="1" t="s">
        <v>6324</v>
      </c>
      <c r="H7360" s="1" t="s">
        <v>8528</v>
      </c>
      <c r="I7360" s="1">
        <v>2012.0</v>
      </c>
      <c r="J7360" s="1" t="s">
        <v>8547</v>
      </c>
      <c r="K7360" s="1" t="s">
        <v>571</v>
      </c>
      <c r="L7360" s="1" t="s">
        <v>8565</v>
      </c>
      <c r="M7360" s="1" t="s">
        <v>36147</v>
      </c>
    </row>
    <row r="7361">
      <c r="A7361" s="1" t="s">
        <v>36148</v>
      </c>
      <c r="B7361" s="1" t="s">
        <v>6</v>
      </c>
      <c r="C7361" s="1" t="s">
        <v>8053</v>
      </c>
      <c r="D7361" s="1"/>
      <c r="E7361" s="1" t="s">
        <v>36149</v>
      </c>
      <c r="F7361" s="1" t="s">
        <v>36150</v>
      </c>
      <c r="G7361" s="1" t="s">
        <v>8534</v>
      </c>
      <c r="H7361" s="1" t="s">
        <v>10896</v>
      </c>
      <c r="I7361" s="1">
        <v>2011.0</v>
      </c>
      <c r="J7361" s="1" t="s">
        <v>8547</v>
      </c>
      <c r="K7361" s="1" t="s">
        <v>681</v>
      </c>
      <c r="L7361" s="1" t="s">
        <v>9084</v>
      </c>
      <c r="M7361" s="1" t="s">
        <v>36151</v>
      </c>
    </row>
    <row r="7362">
      <c r="A7362" s="1" t="s">
        <v>36152</v>
      </c>
      <c r="B7362" s="1" t="s">
        <v>7</v>
      </c>
      <c r="C7362" s="1" t="s">
        <v>8054</v>
      </c>
      <c r="F7362" s="1" t="s">
        <v>36153</v>
      </c>
      <c r="G7362" s="1" t="s">
        <v>8513</v>
      </c>
      <c r="H7362" s="1" t="s">
        <v>9651</v>
      </c>
      <c r="I7362" s="1">
        <v>2018.0</v>
      </c>
      <c r="J7362" s="1" t="s">
        <v>8493</v>
      </c>
      <c r="K7362" s="1" t="s">
        <v>536</v>
      </c>
      <c r="L7362" s="1" t="s">
        <v>10723</v>
      </c>
      <c r="M7362" s="1" t="s">
        <v>36154</v>
      </c>
    </row>
    <row r="7363">
      <c r="A7363" s="1" t="s">
        <v>36155</v>
      </c>
      <c r="B7363" s="1" t="s">
        <v>7</v>
      </c>
      <c r="C7363" s="1" t="s">
        <v>8055</v>
      </c>
      <c r="H7363" s="1" t="s">
        <v>12264</v>
      </c>
      <c r="I7363" s="1">
        <v>2020.0</v>
      </c>
      <c r="J7363" s="1" t="s">
        <v>8493</v>
      </c>
      <c r="K7363" s="1" t="s">
        <v>571</v>
      </c>
      <c r="L7363" s="1" t="s">
        <v>8852</v>
      </c>
      <c r="M7363" s="1" t="s">
        <v>36156</v>
      </c>
    </row>
    <row r="7364">
      <c r="A7364" s="1" t="s">
        <v>36157</v>
      </c>
      <c r="B7364" s="1" t="s">
        <v>6</v>
      </c>
      <c r="C7364" s="1" t="s">
        <v>8056</v>
      </c>
      <c r="D7364" s="1"/>
      <c r="E7364" s="1" t="s">
        <v>36158</v>
      </c>
      <c r="F7364" s="1" t="s">
        <v>36159</v>
      </c>
      <c r="G7364" s="1" t="s">
        <v>8513</v>
      </c>
      <c r="H7364" s="1" t="s">
        <v>9703</v>
      </c>
      <c r="I7364" s="1">
        <v>1990.0</v>
      </c>
      <c r="J7364" s="1" t="s">
        <v>8547</v>
      </c>
      <c r="K7364" s="1" t="s">
        <v>538</v>
      </c>
      <c r="L7364" s="1" t="s">
        <v>8522</v>
      </c>
      <c r="M7364" s="1" t="s">
        <v>36160</v>
      </c>
    </row>
    <row r="7365">
      <c r="A7365" s="1" t="s">
        <v>36161</v>
      </c>
      <c r="B7365" s="1" t="s">
        <v>7</v>
      </c>
      <c r="C7365" s="1" t="s">
        <v>8057</v>
      </c>
      <c r="F7365" s="1" t="s">
        <v>36162</v>
      </c>
      <c r="G7365" s="1" t="s">
        <v>8499</v>
      </c>
      <c r="H7365" s="1" t="s">
        <v>10550</v>
      </c>
      <c r="I7365" s="1">
        <v>2020.0</v>
      </c>
      <c r="J7365" s="1" t="s">
        <v>8493</v>
      </c>
      <c r="K7365" s="1" t="s">
        <v>536</v>
      </c>
      <c r="L7365" s="1" t="s">
        <v>11790</v>
      </c>
      <c r="M7365" s="1" t="s">
        <v>36163</v>
      </c>
    </row>
    <row r="7366">
      <c r="A7366" s="1" t="s">
        <v>36164</v>
      </c>
      <c r="B7366" s="1" t="s">
        <v>6</v>
      </c>
      <c r="C7366" s="1" t="s">
        <v>8058</v>
      </c>
      <c r="D7366" s="1"/>
      <c r="E7366" s="1" t="s">
        <v>36165</v>
      </c>
      <c r="G7366" s="1" t="s">
        <v>36166</v>
      </c>
      <c r="H7366" s="1" t="s">
        <v>27737</v>
      </c>
      <c r="I7366" s="1">
        <v>2018.0</v>
      </c>
      <c r="J7366" s="1" t="s">
        <v>8613</v>
      </c>
      <c r="K7366" s="1" t="s">
        <v>528</v>
      </c>
      <c r="L7366" s="1" t="s">
        <v>12100</v>
      </c>
      <c r="M7366" s="1" t="s">
        <v>36167</v>
      </c>
    </row>
    <row r="7367">
      <c r="A7367" s="1" t="s">
        <v>36168</v>
      </c>
      <c r="B7367" s="1" t="s">
        <v>7</v>
      </c>
      <c r="C7367" s="1" t="s">
        <v>8059</v>
      </c>
      <c r="F7367" s="1" t="s">
        <v>36169</v>
      </c>
      <c r="G7367" s="1" t="s">
        <v>8777</v>
      </c>
      <c r="H7367" s="1" t="s">
        <v>10272</v>
      </c>
      <c r="I7367" s="1">
        <v>2020.0</v>
      </c>
      <c r="J7367" s="1" t="s">
        <v>8493</v>
      </c>
      <c r="K7367" s="1" t="s">
        <v>536</v>
      </c>
      <c r="L7367" s="1" t="s">
        <v>12693</v>
      </c>
      <c r="M7367" s="1" t="s">
        <v>36170</v>
      </c>
    </row>
    <row r="7368">
      <c r="A7368" s="1" t="s">
        <v>36171</v>
      </c>
      <c r="B7368" s="1" t="s">
        <v>6</v>
      </c>
      <c r="C7368" s="1" t="s">
        <v>8060</v>
      </c>
      <c r="D7368" s="1"/>
      <c r="E7368" s="1" t="s">
        <v>32944</v>
      </c>
      <c r="F7368" s="1" t="s">
        <v>36172</v>
      </c>
      <c r="G7368" s="1" t="s">
        <v>8722</v>
      </c>
      <c r="H7368" s="1" t="s">
        <v>11108</v>
      </c>
      <c r="I7368" s="1">
        <v>2018.0</v>
      </c>
      <c r="J7368" s="1" t="s">
        <v>8493</v>
      </c>
      <c r="K7368" s="1" t="s">
        <v>694</v>
      </c>
      <c r="L7368" s="1" t="s">
        <v>11530</v>
      </c>
      <c r="M7368" s="1" t="s">
        <v>36173</v>
      </c>
    </row>
    <row r="7369">
      <c r="A7369" s="1" t="s">
        <v>36174</v>
      </c>
      <c r="B7369" s="1" t="s">
        <v>6</v>
      </c>
      <c r="C7369" s="1" t="s">
        <v>8061</v>
      </c>
      <c r="D7369" s="1"/>
      <c r="E7369" s="1" t="s">
        <v>36175</v>
      </c>
      <c r="F7369" s="1" t="s">
        <v>36176</v>
      </c>
      <c r="G7369" s="1" t="s">
        <v>8513</v>
      </c>
      <c r="H7369" s="1" t="s">
        <v>8521</v>
      </c>
      <c r="I7369" s="1">
        <v>2009.0</v>
      </c>
      <c r="J7369" s="1" t="s">
        <v>8507</v>
      </c>
      <c r="K7369" s="1" t="s">
        <v>563</v>
      </c>
      <c r="L7369" s="1" t="s">
        <v>9139</v>
      </c>
      <c r="M7369" s="1" t="s">
        <v>36177</v>
      </c>
    </row>
    <row r="7370">
      <c r="A7370" s="1" t="s">
        <v>36178</v>
      </c>
      <c r="B7370" s="1" t="s">
        <v>6</v>
      </c>
      <c r="C7370" s="1" t="s">
        <v>8062</v>
      </c>
      <c r="D7370" s="1"/>
      <c r="E7370" s="1" t="s">
        <v>20538</v>
      </c>
      <c r="F7370" s="1" t="s">
        <v>36179</v>
      </c>
      <c r="G7370" s="1" t="s">
        <v>8588</v>
      </c>
      <c r="H7370" s="1" t="s">
        <v>8771</v>
      </c>
      <c r="I7370" s="1">
        <v>2018.0</v>
      </c>
      <c r="J7370" s="1" t="s">
        <v>8547</v>
      </c>
      <c r="K7370" s="1" t="s">
        <v>576</v>
      </c>
      <c r="L7370" s="1" t="s">
        <v>8501</v>
      </c>
      <c r="M7370" s="1" t="s">
        <v>36180</v>
      </c>
    </row>
    <row r="7371">
      <c r="A7371" s="1" t="s">
        <v>36181</v>
      </c>
      <c r="B7371" s="1" t="s">
        <v>7</v>
      </c>
      <c r="C7371" s="1" t="s">
        <v>8063</v>
      </c>
      <c r="F7371" s="1" t="s">
        <v>36182</v>
      </c>
      <c r="G7371" s="1" t="s">
        <v>10496</v>
      </c>
      <c r="H7371" s="1" t="s">
        <v>36183</v>
      </c>
      <c r="I7371" s="1">
        <v>2011.0</v>
      </c>
      <c r="J7371" s="1" t="s">
        <v>8807</v>
      </c>
      <c r="K7371" s="1" t="s">
        <v>536</v>
      </c>
      <c r="L7371" s="1" t="s">
        <v>9093</v>
      </c>
      <c r="M7371" s="1" t="s">
        <v>36184</v>
      </c>
    </row>
    <row r="7372">
      <c r="A7372" s="1" t="s">
        <v>36185</v>
      </c>
      <c r="B7372" s="1" t="s">
        <v>6</v>
      </c>
      <c r="C7372" s="1" t="s">
        <v>8064</v>
      </c>
      <c r="D7372" s="1"/>
      <c r="E7372" s="1" t="s">
        <v>29795</v>
      </c>
      <c r="F7372" s="1" t="s">
        <v>36186</v>
      </c>
      <c r="G7372" s="1" t="s">
        <v>8513</v>
      </c>
      <c r="H7372" s="1" t="s">
        <v>8673</v>
      </c>
      <c r="I7372" s="1">
        <v>2020.0</v>
      </c>
      <c r="J7372" s="1" t="s">
        <v>8493</v>
      </c>
      <c r="K7372" s="1" t="s">
        <v>599</v>
      </c>
      <c r="L7372" s="1" t="s">
        <v>8702</v>
      </c>
      <c r="M7372" s="1" t="s">
        <v>36187</v>
      </c>
    </row>
    <row r="7373">
      <c r="A7373" s="1" t="s">
        <v>36188</v>
      </c>
      <c r="B7373" s="1" t="s">
        <v>6</v>
      </c>
      <c r="C7373" s="1" t="s">
        <v>8065</v>
      </c>
      <c r="D7373" s="1"/>
      <c r="E7373" s="1" t="s">
        <v>36189</v>
      </c>
      <c r="F7373" s="1" t="s">
        <v>36190</v>
      </c>
      <c r="G7373" s="1" t="s">
        <v>8545</v>
      </c>
      <c r="H7373" s="1" t="s">
        <v>8771</v>
      </c>
      <c r="I7373" s="1">
        <v>2019.0</v>
      </c>
      <c r="J7373" s="1" t="s">
        <v>8547</v>
      </c>
      <c r="K7373" s="1" t="s">
        <v>914</v>
      </c>
      <c r="L7373" s="1" t="s">
        <v>8709</v>
      </c>
      <c r="M7373" s="1" t="s">
        <v>36191</v>
      </c>
    </row>
    <row r="7374">
      <c r="A7374" s="1" t="s">
        <v>36192</v>
      </c>
      <c r="B7374" s="1" t="s">
        <v>6</v>
      </c>
      <c r="C7374" s="1" t="s">
        <v>8066</v>
      </c>
      <c r="D7374" s="1"/>
      <c r="E7374" s="1" t="s">
        <v>36193</v>
      </c>
      <c r="F7374" s="1" t="s">
        <v>36194</v>
      </c>
      <c r="G7374" s="1" t="s">
        <v>8545</v>
      </c>
      <c r="H7374" s="1" t="s">
        <v>11332</v>
      </c>
      <c r="I7374" s="1">
        <v>2019.0</v>
      </c>
      <c r="J7374" s="1" t="s">
        <v>8547</v>
      </c>
      <c r="K7374" s="1" t="s">
        <v>685</v>
      </c>
      <c r="L7374" s="1" t="s">
        <v>8501</v>
      </c>
      <c r="M7374" s="1" t="s">
        <v>36195</v>
      </c>
    </row>
    <row r="7375">
      <c r="A7375" s="1" t="s">
        <v>36196</v>
      </c>
      <c r="B7375" s="1" t="s">
        <v>6</v>
      </c>
      <c r="C7375" s="1" t="s">
        <v>8067</v>
      </c>
      <c r="D7375" s="1"/>
      <c r="E7375" s="1" t="s">
        <v>36197</v>
      </c>
      <c r="F7375" s="1" t="s">
        <v>36198</v>
      </c>
      <c r="G7375" s="1" t="s">
        <v>8545</v>
      </c>
      <c r="H7375" s="1" t="s">
        <v>9292</v>
      </c>
      <c r="I7375" s="1">
        <v>2017.0</v>
      </c>
      <c r="J7375" s="1" t="s">
        <v>8493</v>
      </c>
      <c r="K7375" s="1" t="s">
        <v>671</v>
      </c>
      <c r="L7375" s="1" t="s">
        <v>8620</v>
      </c>
      <c r="M7375" s="1" t="s">
        <v>36199</v>
      </c>
    </row>
    <row r="7376">
      <c r="A7376" s="1" t="s">
        <v>36200</v>
      </c>
      <c r="B7376" s="1" t="s">
        <v>6</v>
      </c>
      <c r="C7376" s="1" t="s">
        <v>8068</v>
      </c>
      <c r="D7376" s="1"/>
      <c r="E7376" s="1" t="s">
        <v>36201</v>
      </c>
      <c r="F7376" s="1" t="s">
        <v>36202</v>
      </c>
      <c r="G7376" s="1" t="s">
        <v>9223</v>
      </c>
      <c r="H7376" s="1" t="s">
        <v>32011</v>
      </c>
      <c r="I7376" s="1">
        <v>2020.0</v>
      </c>
      <c r="J7376" s="1" t="s">
        <v>8493</v>
      </c>
      <c r="K7376" s="1" t="s">
        <v>1219</v>
      </c>
      <c r="L7376" s="1" t="s">
        <v>9641</v>
      </c>
      <c r="M7376" s="1" t="s">
        <v>36203</v>
      </c>
    </row>
    <row r="7377">
      <c r="A7377" s="1" t="s">
        <v>36204</v>
      </c>
      <c r="B7377" s="1" t="s">
        <v>6</v>
      </c>
      <c r="C7377" s="1" t="s">
        <v>8069</v>
      </c>
      <c r="D7377" s="1"/>
      <c r="E7377" s="1" t="s">
        <v>36205</v>
      </c>
      <c r="F7377" s="1" t="s">
        <v>36206</v>
      </c>
      <c r="G7377" s="1" t="s">
        <v>9530</v>
      </c>
      <c r="H7377" s="1" t="s">
        <v>13302</v>
      </c>
      <c r="I7377" s="1">
        <v>2018.0</v>
      </c>
      <c r="J7377" s="1" t="s">
        <v>8493</v>
      </c>
      <c r="K7377" s="1" t="s">
        <v>540</v>
      </c>
      <c r="L7377" s="1" t="s">
        <v>8681</v>
      </c>
      <c r="M7377" s="1" t="s">
        <v>36207</v>
      </c>
    </row>
    <row r="7378">
      <c r="A7378" s="1" t="s">
        <v>36208</v>
      </c>
      <c r="B7378" s="1" t="s">
        <v>6</v>
      </c>
      <c r="C7378" s="1" t="s">
        <v>8070</v>
      </c>
      <c r="D7378" s="1"/>
      <c r="E7378" s="1" t="s">
        <v>29087</v>
      </c>
      <c r="F7378" s="1" t="s">
        <v>36209</v>
      </c>
      <c r="G7378" s="1" t="s">
        <v>8534</v>
      </c>
      <c r="H7378" s="1" t="s">
        <v>8589</v>
      </c>
      <c r="I7378" s="1">
        <v>2018.0</v>
      </c>
      <c r="J7378" s="1" t="s">
        <v>8547</v>
      </c>
      <c r="K7378" s="1" t="s">
        <v>538</v>
      </c>
      <c r="L7378" s="1" t="s">
        <v>8992</v>
      </c>
      <c r="M7378" s="1" t="s">
        <v>36210</v>
      </c>
    </row>
    <row r="7379">
      <c r="A7379" s="1" t="s">
        <v>36211</v>
      </c>
      <c r="B7379" s="1" t="s">
        <v>6</v>
      </c>
      <c r="C7379" s="1" t="s">
        <v>8071</v>
      </c>
      <c r="D7379" s="1"/>
      <c r="E7379" s="1" t="s">
        <v>36212</v>
      </c>
      <c r="F7379" s="1" t="s">
        <v>36213</v>
      </c>
      <c r="G7379" s="1" t="s">
        <v>8513</v>
      </c>
      <c r="H7379" s="1" t="s">
        <v>9954</v>
      </c>
      <c r="I7379" s="1">
        <v>2016.0</v>
      </c>
      <c r="J7379" s="1" t="s">
        <v>8507</v>
      </c>
      <c r="K7379" s="1" t="s">
        <v>642</v>
      </c>
      <c r="L7379" s="1" t="s">
        <v>8783</v>
      </c>
      <c r="M7379" s="1" t="s">
        <v>36214</v>
      </c>
    </row>
    <row r="7380">
      <c r="A7380" s="1" t="s">
        <v>36215</v>
      </c>
      <c r="B7380" s="1" t="s">
        <v>6</v>
      </c>
      <c r="C7380" s="1" t="s">
        <v>8072</v>
      </c>
      <c r="D7380" s="1"/>
      <c r="E7380" s="1" t="s">
        <v>36216</v>
      </c>
      <c r="F7380" s="1" t="s">
        <v>36217</v>
      </c>
      <c r="G7380" s="1" t="s">
        <v>8545</v>
      </c>
      <c r="H7380" s="1" t="s">
        <v>19208</v>
      </c>
      <c r="I7380" s="1">
        <v>2019.0</v>
      </c>
      <c r="J7380" s="1" t="s">
        <v>8547</v>
      </c>
      <c r="K7380" s="1" t="s">
        <v>540</v>
      </c>
      <c r="L7380" s="1" t="s">
        <v>8501</v>
      </c>
      <c r="M7380" s="1" t="s">
        <v>36218</v>
      </c>
    </row>
    <row r="7381">
      <c r="A7381" s="1" t="s">
        <v>36219</v>
      </c>
      <c r="B7381" s="1" t="s">
        <v>6</v>
      </c>
      <c r="C7381" s="1" t="s">
        <v>423</v>
      </c>
      <c r="D7381" s="1"/>
      <c r="E7381" s="1" t="s">
        <v>26001</v>
      </c>
      <c r="F7381" s="1" t="s">
        <v>36220</v>
      </c>
      <c r="G7381" s="1" t="s">
        <v>20931</v>
      </c>
      <c r="H7381" s="1" t="s">
        <v>8980</v>
      </c>
      <c r="I7381" s="1">
        <v>2005.0</v>
      </c>
      <c r="J7381" s="1" t="s">
        <v>8507</v>
      </c>
      <c r="K7381" s="1" t="s">
        <v>1410</v>
      </c>
      <c r="L7381" s="1" t="s">
        <v>16976</v>
      </c>
      <c r="M7381" s="1" t="s">
        <v>36221</v>
      </c>
    </row>
    <row r="7382">
      <c r="A7382" s="1" t="s">
        <v>36222</v>
      </c>
      <c r="B7382" s="1" t="s">
        <v>7</v>
      </c>
      <c r="C7382" s="1" t="s">
        <v>8073</v>
      </c>
      <c r="F7382" s="1" t="s">
        <v>36223</v>
      </c>
      <c r="G7382" s="1" t="s">
        <v>8513</v>
      </c>
      <c r="H7382" s="1" t="s">
        <v>9342</v>
      </c>
      <c r="I7382" s="1">
        <v>2019.0</v>
      </c>
      <c r="J7382" s="1" t="s">
        <v>8493</v>
      </c>
      <c r="K7382" s="1" t="s">
        <v>536</v>
      </c>
      <c r="L7382" s="1" t="s">
        <v>12854</v>
      </c>
      <c r="M7382" s="1" t="s">
        <v>36224</v>
      </c>
    </row>
    <row r="7383">
      <c r="A7383" s="1" t="s">
        <v>36225</v>
      </c>
      <c r="B7383" s="1" t="s">
        <v>7</v>
      </c>
      <c r="C7383" s="1" t="s">
        <v>8074</v>
      </c>
      <c r="F7383" s="1" t="s">
        <v>36226</v>
      </c>
      <c r="G7383" s="1" t="s">
        <v>8513</v>
      </c>
      <c r="H7383" s="1" t="s">
        <v>12576</v>
      </c>
      <c r="I7383" s="1">
        <v>1995.0</v>
      </c>
      <c r="J7383" s="1" t="s">
        <v>8680</v>
      </c>
      <c r="K7383" s="1" t="s">
        <v>571</v>
      </c>
      <c r="L7383" s="1" t="s">
        <v>9093</v>
      </c>
      <c r="M7383" s="1" t="s">
        <v>36227</v>
      </c>
    </row>
    <row r="7384">
      <c r="A7384" s="1" t="s">
        <v>36228</v>
      </c>
      <c r="B7384" s="1" t="s">
        <v>7</v>
      </c>
      <c r="C7384" s="1" t="s">
        <v>8075</v>
      </c>
      <c r="F7384" s="1" t="s">
        <v>36229</v>
      </c>
      <c r="G7384" s="1" t="s">
        <v>8655</v>
      </c>
      <c r="H7384" s="1" t="s">
        <v>22085</v>
      </c>
      <c r="I7384" s="1">
        <v>2019.0</v>
      </c>
      <c r="J7384" s="1" t="s">
        <v>8493</v>
      </c>
      <c r="K7384" s="1" t="s">
        <v>536</v>
      </c>
      <c r="L7384" s="1" t="s">
        <v>11281</v>
      </c>
      <c r="M7384" s="1" t="s">
        <v>36230</v>
      </c>
    </row>
    <row r="7385">
      <c r="A7385" s="1" t="s">
        <v>36231</v>
      </c>
      <c r="B7385" s="1" t="s">
        <v>7</v>
      </c>
      <c r="C7385" s="1" t="s">
        <v>8076</v>
      </c>
      <c r="F7385" s="1" t="s">
        <v>11041</v>
      </c>
      <c r="G7385" s="1" t="s">
        <v>8491</v>
      </c>
      <c r="H7385" s="1" t="s">
        <v>13748</v>
      </c>
      <c r="I7385" s="1">
        <v>2018.0</v>
      </c>
      <c r="J7385" s="1" t="s">
        <v>8493</v>
      </c>
      <c r="K7385" s="1" t="s">
        <v>536</v>
      </c>
      <c r="L7385" s="1" t="s">
        <v>11453</v>
      </c>
      <c r="M7385" s="1" t="s">
        <v>36232</v>
      </c>
    </row>
    <row r="7386">
      <c r="A7386" s="1" t="s">
        <v>36233</v>
      </c>
      <c r="B7386" s="1" t="s">
        <v>7</v>
      </c>
      <c r="C7386" s="1" t="s">
        <v>8077</v>
      </c>
      <c r="F7386" s="1" t="s">
        <v>36234</v>
      </c>
      <c r="G7386" s="1" t="s">
        <v>8534</v>
      </c>
      <c r="H7386" s="1" t="s">
        <v>10946</v>
      </c>
      <c r="I7386" s="1">
        <v>2020.0</v>
      </c>
      <c r="J7386" s="1" t="s">
        <v>8547</v>
      </c>
      <c r="K7386" s="1" t="s">
        <v>536</v>
      </c>
      <c r="L7386" s="1" t="s">
        <v>9299</v>
      </c>
      <c r="M7386" s="1" t="s">
        <v>36235</v>
      </c>
    </row>
    <row r="7387">
      <c r="A7387" s="1" t="s">
        <v>36236</v>
      </c>
      <c r="B7387" s="1" t="s">
        <v>7</v>
      </c>
      <c r="C7387" s="1" t="s">
        <v>8078</v>
      </c>
      <c r="D7387" s="1"/>
      <c r="E7387" s="1" t="s">
        <v>36237</v>
      </c>
      <c r="F7387" s="1" t="s">
        <v>36238</v>
      </c>
      <c r="G7387" s="1" t="s">
        <v>8722</v>
      </c>
      <c r="H7387" s="1" t="s">
        <v>8897</v>
      </c>
      <c r="I7387" s="1">
        <v>2020.0</v>
      </c>
      <c r="J7387" s="1" t="s">
        <v>8493</v>
      </c>
      <c r="K7387" s="1" t="s">
        <v>536</v>
      </c>
      <c r="L7387" s="1" t="s">
        <v>9098</v>
      </c>
      <c r="M7387" s="1" t="s">
        <v>36239</v>
      </c>
    </row>
    <row r="7388">
      <c r="A7388" s="1" t="s">
        <v>36240</v>
      </c>
      <c r="B7388" s="1" t="s">
        <v>7</v>
      </c>
      <c r="C7388" s="1" t="s">
        <v>8079</v>
      </c>
      <c r="F7388" s="1" t="s">
        <v>36241</v>
      </c>
      <c r="G7388" s="1" t="s">
        <v>8513</v>
      </c>
      <c r="H7388" s="1" t="s">
        <v>17911</v>
      </c>
      <c r="I7388" s="1">
        <v>2018.0</v>
      </c>
      <c r="J7388" s="1" t="s">
        <v>8547</v>
      </c>
      <c r="K7388" s="1" t="s">
        <v>536</v>
      </c>
      <c r="L7388" s="1" t="s">
        <v>14742</v>
      </c>
      <c r="M7388" s="1" t="s">
        <v>36242</v>
      </c>
    </row>
    <row r="7389">
      <c r="A7389" s="1" t="s">
        <v>36243</v>
      </c>
      <c r="B7389" s="1" t="s">
        <v>7</v>
      </c>
      <c r="C7389" s="1" t="s">
        <v>8080</v>
      </c>
      <c r="F7389" s="1" t="s">
        <v>36244</v>
      </c>
      <c r="G7389" s="1" t="s">
        <v>8638</v>
      </c>
      <c r="H7389" s="1" t="s">
        <v>9555</v>
      </c>
      <c r="I7389" s="1">
        <v>2008.0</v>
      </c>
      <c r="J7389" s="1" t="s">
        <v>8547</v>
      </c>
      <c r="K7389" s="1" t="s">
        <v>571</v>
      </c>
      <c r="L7389" s="1" t="s">
        <v>19599</v>
      </c>
      <c r="M7389" s="1" t="s">
        <v>36245</v>
      </c>
    </row>
    <row r="7390">
      <c r="A7390" s="1" t="s">
        <v>36246</v>
      </c>
      <c r="B7390" s="1" t="s">
        <v>7</v>
      </c>
      <c r="C7390" s="1" t="s">
        <v>8081</v>
      </c>
      <c r="F7390" s="1" t="s">
        <v>36247</v>
      </c>
      <c r="G7390" s="1" t="s">
        <v>8777</v>
      </c>
      <c r="H7390" s="1" t="s">
        <v>9512</v>
      </c>
      <c r="I7390" s="1">
        <v>2020.0</v>
      </c>
      <c r="J7390" s="1" t="s">
        <v>8493</v>
      </c>
      <c r="K7390" s="1" t="s">
        <v>536</v>
      </c>
      <c r="L7390" s="1" t="s">
        <v>9483</v>
      </c>
      <c r="M7390" s="1" t="s">
        <v>36248</v>
      </c>
    </row>
    <row r="7391">
      <c r="A7391" s="1" t="s">
        <v>36249</v>
      </c>
      <c r="B7391" s="1" t="s">
        <v>6</v>
      </c>
      <c r="C7391" s="1" t="s">
        <v>8082</v>
      </c>
      <c r="D7391" s="1"/>
      <c r="E7391" s="1" t="s">
        <v>24536</v>
      </c>
      <c r="F7391" s="1" t="s">
        <v>36250</v>
      </c>
      <c r="G7391" s="1" t="s">
        <v>8513</v>
      </c>
      <c r="H7391" s="1" t="s">
        <v>8744</v>
      </c>
      <c r="I7391" s="1">
        <v>2020.0</v>
      </c>
      <c r="J7391" s="1" t="s">
        <v>8515</v>
      </c>
      <c r="K7391" s="1" t="s">
        <v>694</v>
      </c>
      <c r="L7391" s="1" t="s">
        <v>9457</v>
      </c>
      <c r="M7391" s="1" t="s">
        <v>36251</v>
      </c>
    </row>
    <row r="7392">
      <c r="A7392" s="1" t="s">
        <v>36252</v>
      </c>
      <c r="B7392" s="1" t="s">
        <v>7</v>
      </c>
      <c r="C7392" s="1" t="s">
        <v>8083</v>
      </c>
      <c r="F7392" s="1" t="s">
        <v>36253</v>
      </c>
      <c r="G7392" s="1" t="s">
        <v>8513</v>
      </c>
      <c r="H7392" s="1" t="s">
        <v>36254</v>
      </c>
      <c r="I7392" s="1">
        <v>2019.0</v>
      </c>
      <c r="J7392" s="1" t="s">
        <v>8493</v>
      </c>
      <c r="K7392" s="1" t="s">
        <v>526</v>
      </c>
      <c r="L7392" s="1" t="s">
        <v>11889</v>
      </c>
      <c r="M7392" s="1" t="s">
        <v>36255</v>
      </c>
    </row>
    <row r="7393">
      <c r="A7393" s="1" t="s">
        <v>36256</v>
      </c>
      <c r="B7393" s="1" t="s">
        <v>6</v>
      </c>
      <c r="C7393" s="1" t="s">
        <v>8084</v>
      </c>
      <c r="D7393" s="1"/>
      <c r="E7393" s="1" t="s">
        <v>36257</v>
      </c>
      <c r="F7393" s="1" t="s">
        <v>36258</v>
      </c>
      <c r="G7393" s="1" t="s">
        <v>8545</v>
      </c>
      <c r="H7393" s="1" t="s">
        <v>11049</v>
      </c>
      <c r="I7393" s="1">
        <v>2018.0</v>
      </c>
      <c r="J7393" s="1" t="s">
        <v>8493</v>
      </c>
      <c r="K7393" s="1" t="s">
        <v>1910</v>
      </c>
      <c r="L7393" s="1" t="s">
        <v>8590</v>
      </c>
      <c r="M7393" s="1" t="s">
        <v>36259</v>
      </c>
    </row>
    <row r="7394">
      <c r="A7394" s="1" t="s">
        <v>36260</v>
      </c>
      <c r="B7394" s="1" t="s">
        <v>6</v>
      </c>
      <c r="C7394" s="1" t="s">
        <v>8085</v>
      </c>
      <c r="D7394" s="1"/>
      <c r="E7394" s="1" t="s">
        <v>14591</v>
      </c>
      <c r="F7394" s="1" t="s">
        <v>36261</v>
      </c>
      <c r="G7394" s="1" t="s">
        <v>8513</v>
      </c>
      <c r="H7394" s="1" t="s">
        <v>8540</v>
      </c>
      <c r="I7394" s="1">
        <v>2008.0</v>
      </c>
      <c r="J7394" s="1" t="s">
        <v>8515</v>
      </c>
      <c r="K7394" s="1" t="s">
        <v>580</v>
      </c>
      <c r="L7394" s="1" t="s">
        <v>8783</v>
      </c>
      <c r="M7394" s="1" t="s">
        <v>36262</v>
      </c>
    </row>
    <row r="7395">
      <c r="A7395" s="1" t="s">
        <v>36263</v>
      </c>
      <c r="B7395" s="1" t="s">
        <v>6</v>
      </c>
      <c r="C7395" s="1" t="s">
        <v>8086</v>
      </c>
      <c r="D7395" s="1"/>
      <c r="E7395" s="1" t="s">
        <v>36264</v>
      </c>
      <c r="F7395" s="1" t="s">
        <v>36265</v>
      </c>
      <c r="G7395" s="1" t="s">
        <v>8545</v>
      </c>
      <c r="H7395" s="1" t="s">
        <v>14948</v>
      </c>
      <c r="I7395" s="1">
        <v>2020.0</v>
      </c>
      <c r="J7395" s="1" t="s">
        <v>8547</v>
      </c>
      <c r="K7395" s="1" t="s">
        <v>557</v>
      </c>
      <c r="L7395" s="1" t="s">
        <v>8709</v>
      </c>
      <c r="M7395" s="1" t="s">
        <v>36266</v>
      </c>
    </row>
    <row r="7396">
      <c r="A7396" s="1" t="s">
        <v>36267</v>
      </c>
      <c r="B7396" s="1" t="s">
        <v>6</v>
      </c>
      <c r="C7396" s="1" t="s">
        <v>8087</v>
      </c>
      <c r="D7396" s="1"/>
      <c r="E7396" s="1" t="s">
        <v>36268</v>
      </c>
      <c r="F7396" s="1" t="s">
        <v>36269</v>
      </c>
      <c r="G7396" s="1" t="s">
        <v>10478</v>
      </c>
      <c r="H7396" s="1" t="s">
        <v>9793</v>
      </c>
      <c r="I7396" s="1">
        <v>2016.0</v>
      </c>
      <c r="J7396" s="1" t="s">
        <v>8493</v>
      </c>
      <c r="K7396" s="1" t="s">
        <v>599</v>
      </c>
      <c r="L7396" s="1" t="s">
        <v>8620</v>
      </c>
      <c r="M7396" s="1" t="s">
        <v>36270</v>
      </c>
    </row>
    <row r="7397">
      <c r="A7397" s="1" t="s">
        <v>36271</v>
      </c>
      <c r="B7397" s="1" t="s">
        <v>6</v>
      </c>
      <c r="C7397" s="1" t="s">
        <v>8088</v>
      </c>
      <c r="D7397" s="1"/>
      <c r="E7397" s="1" t="s">
        <v>10220</v>
      </c>
      <c r="F7397" s="1" t="s">
        <v>36272</v>
      </c>
      <c r="G7397" s="1" t="s">
        <v>8545</v>
      </c>
      <c r="H7397" s="1" t="s">
        <v>9646</v>
      </c>
      <c r="I7397" s="1">
        <v>2016.0</v>
      </c>
      <c r="J7397" s="1" t="s">
        <v>8547</v>
      </c>
      <c r="K7397" s="1" t="s">
        <v>567</v>
      </c>
      <c r="L7397" s="1" t="s">
        <v>8626</v>
      </c>
      <c r="M7397" s="1" t="s">
        <v>36273</v>
      </c>
    </row>
    <row r="7398">
      <c r="A7398" s="1" t="s">
        <v>36274</v>
      </c>
      <c r="B7398" s="1" t="s">
        <v>6</v>
      </c>
      <c r="C7398" s="1" t="s">
        <v>8089</v>
      </c>
      <c r="D7398" s="1"/>
      <c r="E7398" s="1" t="s">
        <v>36275</v>
      </c>
      <c r="F7398" s="1" t="s">
        <v>36276</v>
      </c>
      <c r="G7398" s="1" t="s">
        <v>8545</v>
      </c>
      <c r="H7398" s="1" t="s">
        <v>9017</v>
      </c>
      <c r="I7398" s="1">
        <v>2018.0</v>
      </c>
      <c r="J7398" s="1" t="s">
        <v>8547</v>
      </c>
      <c r="K7398" s="1" t="s">
        <v>642</v>
      </c>
      <c r="L7398" s="1" t="s">
        <v>8709</v>
      </c>
      <c r="M7398" s="1" t="s">
        <v>36277</v>
      </c>
    </row>
    <row r="7399">
      <c r="A7399" s="1" t="s">
        <v>36278</v>
      </c>
      <c r="B7399" s="1" t="s">
        <v>6</v>
      </c>
      <c r="C7399" s="1" t="s">
        <v>8090</v>
      </c>
      <c r="D7399" s="1"/>
      <c r="E7399" s="1" t="s">
        <v>36279</v>
      </c>
      <c r="G7399" s="1" t="s">
        <v>8513</v>
      </c>
      <c r="H7399" s="1" t="s">
        <v>36280</v>
      </c>
      <c r="I7399" s="1">
        <v>2016.0</v>
      </c>
      <c r="J7399" s="1" t="s">
        <v>8547</v>
      </c>
      <c r="K7399" s="1" t="s">
        <v>530</v>
      </c>
      <c r="L7399" s="1" t="s">
        <v>8646</v>
      </c>
      <c r="M7399" s="1" t="s">
        <v>36281</v>
      </c>
    </row>
    <row r="7400">
      <c r="A7400" s="1" t="s">
        <v>36282</v>
      </c>
      <c r="B7400" s="1" t="s">
        <v>7</v>
      </c>
      <c r="C7400" s="1" t="s">
        <v>8091</v>
      </c>
      <c r="F7400" s="1" t="s">
        <v>36283</v>
      </c>
      <c r="G7400" s="1" t="s">
        <v>8513</v>
      </c>
      <c r="H7400" s="1" t="s">
        <v>17612</v>
      </c>
      <c r="I7400" s="1">
        <v>2017.0</v>
      </c>
      <c r="J7400" s="1" t="s">
        <v>8807</v>
      </c>
      <c r="K7400" s="1" t="s">
        <v>571</v>
      </c>
      <c r="L7400" s="1" t="s">
        <v>9093</v>
      </c>
      <c r="M7400" s="1" t="s">
        <v>36284</v>
      </c>
    </row>
    <row r="7401">
      <c r="A7401" s="1" t="s">
        <v>36285</v>
      </c>
      <c r="B7401" s="1" t="s">
        <v>7</v>
      </c>
      <c r="C7401" s="1" t="s">
        <v>8092</v>
      </c>
      <c r="F7401" s="1" t="s">
        <v>36283</v>
      </c>
      <c r="G7401" s="1" t="s">
        <v>8513</v>
      </c>
      <c r="H7401" s="1" t="s">
        <v>11436</v>
      </c>
      <c r="I7401" s="1">
        <v>2016.0</v>
      </c>
      <c r="J7401" s="1" t="s">
        <v>8807</v>
      </c>
      <c r="K7401" s="1" t="s">
        <v>526</v>
      </c>
      <c r="L7401" s="1" t="s">
        <v>9093</v>
      </c>
      <c r="M7401" s="1" t="s">
        <v>36286</v>
      </c>
    </row>
    <row r="7402">
      <c r="A7402" s="1" t="s">
        <v>36287</v>
      </c>
      <c r="B7402" s="1" t="s">
        <v>7</v>
      </c>
      <c r="C7402" s="1" t="s">
        <v>8093</v>
      </c>
      <c r="D7402" s="1"/>
      <c r="E7402" s="1" t="s">
        <v>36288</v>
      </c>
      <c r="F7402" s="1" t="s">
        <v>36289</v>
      </c>
      <c r="G7402" s="1" t="s">
        <v>8722</v>
      </c>
      <c r="H7402" s="1" t="s">
        <v>11445</v>
      </c>
      <c r="I7402" s="1">
        <v>2016.0</v>
      </c>
      <c r="J7402" s="1" t="s">
        <v>8547</v>
      </c>
      <c r="K7402" s="1" t="s">
        <v>526</v>
      </c>
      <c r="L7402" s="1" t="s">
        <v>9098</v>
      </c>
      <c r="M7402" s="1" t="s">
        <v>36290</v>
      </c>
    </row>
    <row r="7403">
      <c r="A7403" s="1" t="s">
        <v>36291</v>
      </c>
      <c r="B7403" s="1" t="s">
        <v>6</v>
      </c>
      <c r="C7403" s="1" t="s">
        <v>8094</v>
      </c>
      <c r="D7403" s="1"/>
      <c r="E7403" s="1" t="s">
        <v>25971</v>
      </c>
      <c r="F7403" s="1" t="s">
        <v>36292</v>
      </c>
      <c r="G7403" s="1" t="s">
        <v>8513</v>
      </c>
      <c r="H7403" s="1" t="s">
        <v>8882</v>
      </c>
      <c r="I7403" s="1">
        <v>2019.0</v>
      </c>
      <c r="J7403" s="1" t="s">
        <v>8507</v>
      </c>
      <c r="K7403" s="1" t="s">
        <v>634</v>
      </c>
      <c r="L7403" s="1" t="s">
        <v>8559</v>
      </c>
      <c r="M7403" s="1" t="s">
        <v>36293</v>
      </c>
    </row>
    <row r="7404">
      <c r="A7404" s="1" t="s">
        <v>36294</v>
      </c>
      <c r="B7404" s="1" t="s">
        <v>7</v>
      </c>
      <c r="C7404" s="1" t="s">
        <v>8095</v>
      </c>
      <c r="F7404" s="1" t="s">
        <v>36295</v>
      </c>
      <c r="G7404" s="1" t="s">
        <v>8722</v>
      </c>
      <c r="H7404" s="1" t="s">
        <v>11905</v>
      </c>
      <c r="I7404" s="1">
        <v>2018.0</v>
      </c>
      <c r="J7404" s="1" t="s">
        <v>8547</v>
      </c>
      <c r="K7404" s="1" t="s">
        <v>571</v>
      </c>
      <c r="L7404" s="1" t="s">
        <v>9098</v>
      </c>
      <c r="M7404" s="1" t="s">
        <v>36296</v>
      </c>
    </row>
    <row r="7405">
      <c r="A7405" s="1" t="s">
        <v>36297</v>
      </c>
      <c r="B7405" s="1" t="s">
        <v>6</v>
      </c>
      <c r="C7405" s="1" t="s">
        <v>8096</v>
      </c>
      <c r="D7405" s="1"/>
      <c r="E7405" s="1" t="s">
        <v>36298</v>
      </c>
      <c r="F7405" s="1" t="s">
        <v>36299</v>
      </c>
      <c r="H7405" s="1" t="s">
        <v>10298</v>
      </c>
      <c r="I7405" s="1">
        <v>2020.0</v>
      </c>
      <c r="J7405" s="1" t="s">
        <v>8547</v>
      </c>
      <c r="K7405" s="1" t="s">
        <v>664</v>
      </c>
      <c r="L7405" s="1" t="s">
        <v>8681</v>
      </c>
      <c r="M7405" s="1" t="s">
        <v>36300</v>
      </c>
    </row>
    <row r="7406">
      <c r="A7406" s="1" t="s">
        <v>36301</v>
      </c>
      <c r="B7406" s="1" t="s">
        <v>6</v>
      </c>
      <c r="C7406" s="1" t="s">
        <v>8097</v>
      </c>
      <c r="D7406" s="1"/>
      <c r="E7406" s="1" t="s">
        <v>36302</v>
      </c>
      <c r="F7406" s="1" t="s">
        <v>36303</v>
      </c>
      <c r="G7406" s="1" t="s">
        <v>8499</v>
      </c>
      <c r="H7406" s="1" t="s">
        <v>8985</v>
      </c>
      <c r="I7406" s="1">
        <v>2017.0</v>
      </c>
      <c r="J7406" s="1" t="s">
        <v>8493</v>
      </c>
      <c r="K7406" s="1" t="s">
        <v>595</v>
      </c>
      <c r="L7406" s="1" t="s">
        <v>8620</v>
      </c>
      <c r="M7406" s="1" t="s">
        <v>36304</v>
      </c>
    </row>
    <row r="7407">
      <c r="A7407" s="1" t="s">
        <v>36305</v>
      </c>
      <c r="B7407" s="1" t="s">
        <v>6</v>
      </c>
      <c r="C7407" s="1" t="s">
        <v>8098</v>
      </c>
      <c r="D7407" s="1"/>
      <c r="E7407" s="1" t="s">
        <v>17202</v>
      </c>
      <c r="F7407" s="1" t="s">
        <v>36306</v>
      </c>
      <c r="G7407" s="1" t="s">
        <v>8722</v>
      </c>
      <c r="H7407" s="1" t="s">
        <v>36307</v>
      </c>
      <c r="I7407" s="1">
        <v>2017.0</v>
      </c>
      <c r="J7407" s="1" t="s">
        <v>8493</v>
      </c>
      <c r="K7407" s="1" t="s">
        <v>587</v>
      </c>
      <c r="L7407" s="1" t="s">
        <v>8553</v>
      </c>
      <c r="M7407" s="1" t="s">
        <v>36308</v>
      </c>
    </row>
    <row r="7408">
      <c r="A7408" s="1" t="s">
        <v>36309</v>
      </c>
      <c r="B7408" s="1" t="s">
        <v>7</v>
      </c>
      <c r="C7408" s="1" t="s">
        <v>8099</v>
      </c>
      <c r="F7408" s="1" t="s">
        <v>36310</v>
      </c>
      <c r="G7408" s="1" t="s">
        <v>22680</v>
      </c>
      <c r="H7408" s="1" t="s">
        <v>8606</v>
      </c>
      <c r="I7408" s="1">
        <v>2018.0</v>
      </c>
      <c r="J7408" s="1" t="s">
        <v>8493</v>
      </c>
      <c r="K7408" s="1" t="s">
        <v>628</v>
      </c>
      <c r="L7408" s="1" t="s">
        <v>8595</v>
      </c>
      <c r="M7408" s="1" t="s">
        <v>36311</v>
      </c>
    </row>
    <row r="7409">
      <c r="A7409" s="1" t="s">
        <v>36312</v>
      </c>
      <c r="B7409" s="1" t="s">
        <v>6</v>
      </c>
      <c r="C7409" s="1" t="s">
        <v>8100</v>
      </c>
      <c r="D7409" s="1"/>
      <c r="E7409" s="1" t="s">
        <v>21781</v>
      </c>
      <c r="F7409" s="1" t="s">
        <v>36313</v>
      </c>
      <c r="G7409" s="1" t="s">
        <v>8678</v>
      </c>
      <c r="H7409" s="1" t="s">
        <v>15377</v>
      </c>
      <c r="I7409" s="1">
        <v>2008.0</v>
      </c>
      <c r="J7409" s="1" t="s">
        <v>8613</v>
      </c>
      <c r="K7409" s="1" t="s">
        <v>705</v>
      </c>
      <c r="L7409" s="1" t="s">
        <v>8681</v>
      </c>
      <c r="M7409" s="1" t="s">
        <v>36314</v>
      </c>
    </row>
    <row r="7410">
      <c r="A7410" s="1" t="s">
        <v>36315</v>
      </c>
      <c r="B7410" s="1" t="s">
        <v>6</v>
      </c>
      <c r="C7410" s="1" t="s">
        <v>8101</v>
      </c>
      <c r="D7410" s="1"/>
      <c r="E7410" s="1" t="s">
        <v>36316</v>
      </c>
      <c r="F7410" s="1" t="s">
        <v>36317</v>
      </c>
      <c r="G7410" s="1" t="s">
        <v>8678</v>
      </c>
      <c r="H7410" s="1" t="s">
        <v>8771</v>
      </c>
      <c r="I7410" s="1">
        <v>2017.0</v>
      </c>
      <c r="J7410" s="1" t="s">
        <v>8547</v>
      </c>
      <c r="K7410" s="1" t="s">
        <v>886</v>
      </c>
      <c r="L7410" s="1" t="s">
        <v>14056</v>
      </c>
      <c r="M7410" s="1" t="s">
        <v>36318</v>
      </c>
    </row>
    <row r="7411">
      <c r="A7411" s="1" t="s">
        <v>36319</v>
      </c>
      <c r="B7411" s="1" t="s">
        <v>6</v>
      </c>
      <c r="C7411" s="1" t="s">
        <v>8102</v>
      </c>
      <c r="D7411" s="1"/>
      <c r="E7411" s="1" t="s">
        <v>36320</v>
      </c>
      <c r="F7411" s="1" t="s">
        <v>36321</v>
      </c>
      <c r="G7411" s="1" t="s">
        <v>36322</v>
      </c>
      <c r="H7411" s="1" t="s">
        <v>23062</v>
      </c>
      <c r="I7411" s="1">
        <v>2015.0</v>
      </c>
      <c r="J7411" s="1" t="s">
        <v>8493</v>
      </c>
      <c r="K7411" s="1" t="s">
        <v>610</v>
      </c>
      <c r="L7411" s="1" t="s">
        <v>8709</v>
      </c>
      <c r="M7411" s="1" t="s">
        <v>36323</v>
      </c>
    </row>
    <row r="7412">
      <c r="A7412" s="1" t="s">
        <v>36324</v>
      </c>
      <c r="B7412" s="1" t="s">
        <v>6</v>
      </c>
      <c r="C7412" s="1" t="s">
        <v>8103</v>
      </c>
      <c r="D7412" s="1"/>
      <c r="E7412" s="1" t="s">
        <v>11045</v>
      </c>
      <c r="F7412" s="1" t="s">
        <v>36325</v>
      </c>
      <c r="G7412" s="1" t="s">
        <v>8545</v>
      </c>
      <c r="H7412" s="1" t="s">
        <v>8980</v>
      </c>
      <c r="I7412" s="1">
        <v>2012.0</v>
      </c>
      <c r="J7412" s="1" t="s">
        <v>8547</v>
      </c>
      <c r="K7412" s="1" t="s">
        <v>836</v>
      </c>
      <c r="L7412" s="1" t="s">
        <v>11989</v>
      </c>
      <c r="M7412" s="1" t="s">
        <v>36326</v>
      </c>
    </row>
    <row r="7413">
      <c r="A7413" s="1" t="s">
        <v>36327</v>
      </c>
      <c r="B7413" s="1" t="s">
        <v>7</v>
      </c>
      <c r="C7413" s="1" t="s">
        <v>8104</v>
      </c>
      <c r="F7413" s="1" t="s">
        <v>36328</v>
      </c>
      <c r="G7413" s="1" t="s">
        <v>8611</v>
      </c>
      <c r="H7413" s="1" t="s">
        <v>9698</v>
      </c>
      <c r="I7413" s="1">
        <v>2012.0</v>
      </c>
      <c r="J7413" s="1" t="s">
        <v>8493</v>
      </c>
      <c r="K7413" s="1" t="s">
        <v>571</v>
      </c>
      <c r="L7413" s="1" t="s">
        <v>13443</v>
      </c>
      <c r="M7413" s="1" t="s">
        <v>36329</v>
      </c>
    </row>
    <row r="7414">
      <c r="A7414" s="1" t="s">
        <v>36330</v>
      </c>
      <c r="B7414" s="1" t="s">
        <v>6</v>
      </c>
      <c r="C7414" s="1" t="s">
        <v>8105</v>
      </c>
      <c r="D7414" s="1"/>
      <c r="E7414" s="1" t="s">
        <v>36331</v>
      </c>
      <c r="F7414" s="1" t="s">
        <v>36332</v>
      </c>
      <c r="G7414" s="1" t="s">
        <v>36333</v>
      </c>
      <c r="H7414" s="1" t="s">
        <v>21489</v>
      </c>
      <c r="I7414" s="1">
        <v>2017.0</v>
      </c>
      <c r="J7414" s="1" t="s">
        <v>8645</v>
      </c>
      <c r="K7414" s="1" t="s">
        <v>599</v>
      </c>
      <c r="L7414" s="1" t="s">
        <v>8522</v>
      </c>
      <c r="M7414" s="1" t="s">
        <v>36334</v>
      </c>
    </row>
    <row r="7415">
      <c r="A7415" s="1" t="s">
        <v>36335</v>
      </c>
      <c r="B7415" s="1" t="s">
        <v>7</v>
      </c>
      <c r="C7415" s="1" t="s">
        <v>8106</v>
      </c>
      <c r="F7415" s="1" t="s">
        <v>36336</v>
      </c>
      <c r="G7415" s="1" t="s">
        <v>8722</v>
      </c>
      <c r="H7415" s="1" t="s">
        <v>9097</v>
      </c>
      <c r="I7415" s="1">
        <v>2018.0</v>
      </c>
      <c r="J7415" s="1" t="s">
        <v>8493</v>
      </c>
      <c r="K7415" s="1" t="s">
        <v>536</v>
      </c>
      <c r="L7415" s="1" t="s">
        <v>15914</v>
      </c>
      <c r="M7415" s="1" t="s">
        <v>36337</v>
      </c>
    </row>
    <row r="7416">
      <c r="A7416" s="1" t="s">
        <v>36338</v>
      </c>
      <c r="B7416" s="1" t="s">
        <v>6</v>
      </c>
      <c r="C7416" s="1" t="s">
        <v>8107</v>
      </c>
      <c r="D7416" s="1"/>
      <c r="E7416" s="1" t="s">
        <v>36339</v>
      </c>
      <c r="F7416" s="1" t="s">
        <v>36340</v>
      </c>
      <c r="G7416" s="1" t="s">
        <v>8513</v>
      </c>
      <c r="H7416" s="1" t="s">
        <v>9703</v>
      </c>
      <c r="I7416" s="1">
        <v>1991.0</v>
      </c>
      <c r="J7416" s="1" t="s">
        <v>8547</v>
      </c>
      <c r="K7416" s="1" t="s">
        <v>528</v>
      </c>
      <c r="L7416" s="1" t="s">
        <v>8559</v>
      </c>
      <c r="M7416" s="1" t="s">
        <v>36341</v>
      </c>
    </row>
    <row r="7417">
      <c r="A7417" s="1" t="s">
        <v>36342</v>
      </c>
      <c r="B7417" s="1" t="s">
        <v>6</v>
      </c>
      <c r="C7417" s="1" t="s">
        <v>8108</v>
      </c>
      <c r="D7417" s="1"/>
      <c r="E7417" s="1" t="s">
        <v>36343</v>
      </c>
      <c r="F7417" s="1" t="s">
        <v>36344</v>
      </c>
      <c r="G7417" s="1" t="s">
        <v>8513</v>
      </c>
      <c r="H7417" s="1" t="s">
        <v>20318</v>
      </c>
      <c r="I7417" s="1">
        <v>2015.0</v>
      </c>
      <c r="J7417" s="1" t="s">
        <v>8515</v>
      </c>
      <c r="K7417" s="1" t="s">
        <v>563</v>
      </c>
      <c r="L7417" s="1" t="s">
        <v>8522</v>
      </c>
      <c r="M7417" s="1" t="s">
        <v>36345</v>
      </c>
    </row>
    <row r="7418">
      <c r="A7418" s="1" t="s">
        <v>36346</v>
      </c>
      <c r="B7418" s="1" t="s">
        <v>7</v>
      </c>
      <c r="C7418" s="1" t="s">
        <v>8109</v>
      </c>
      <c r="F7418" s="1" t="s">
        <v>36347</v>
      </c>
      <c r="G7418" s="1" t="s">
        <v>8513</v>
      </c>
      <c r="H7418" s="1" t="s">
        <v>8806</v>
      </c>
      <c r="I7418" s="1">
        <v>2013.0</v>
      </c>
      <c r="J7418" s="1" t="s">
        <v>8680</v>
      </c>
      <c r="K7418" s="1" t="s">
        <v>628</v>
      </c>
      <c r="L7418" s="1" t="s">
        <v>10380</v>
      </c>
      <c r="M7418" s="1" t="s">
        <v>36348</v>
      </c>
    </row>
    <row r="7419">
      <c r="A7419" s="1" t="s">
        <v>36349</v>
      </c>
      <c r="B7419" s="1" t="s">
        <v>7</v>
      </c>
      <c r="C7419" s="1" t="s">
        <v>8110</v>
      </c>
      <c r="F7419" s="1" t="s">
        <v>36350</v>
      </c>
      <c r="G7419" s="1" t="s">
        <v>12846</v>
      </c>
      <c r="H7419" s="1" t="s">
        <v>8540</v>
      </c>
      <c r="I7419" s="1">
        <v>2006.0</v>
      </c>
      <c r="J7419" s="1" t="s">
        <v>8493</v>
      </c>
      <c r="K7419" s="1" t="s">
        <v>536</v>
      </c>
      <c r="L7419" s="1" t="s">
        <v>11790</v>
      </c>
      <c r="M7419" s="1" t="s">
        <v>36351</v>
      </c>
    </row>
    <row r="7420">
      <c r="A7420" s="1" t="s">
        <v>36352</v>
      </c>
      <c r="B7420" s="1" t="s">
        <v>6</v>
      </c>
      <c r="C7420" s="1" t="s">
        <v>8111</v>
      </c>
      <c r="D7420" s="1"/>
      <c r="E7420" s="1" t="s">
        <v>36353</v>
      </c>
      <c r="F7420" s="1" t="s">
        <v>36354</v>
      </c>
      <c r="G7420" s="1" t="s">
        <v>36355</v>
      </c>
      <c r="H7420" s="1" t="s">
        <v>10536</v>
      </c>
      <c r="I7420" s="1">
        <v>2018.0</v>
      </c>
      <c r="J7420" s="1" t="s">
        <v>8507</v>
      </c>
      <c r="K7420" s="1" t="s">
        <v>552</v>
      </c>
      <c r="L7420" s="1" t="s">
        <v>8750</v>
      </c>
      <c r="M7420" s="1" t="s">
        <v>36356</v>
      </c>
    </row>
    <row r="7421">
      <c r="A7421" s="1" t="s">
        <v>36357</v>
      </c>
      <c r="B7421" s="1" t="s">
        <v>6</v>
      </c>
      <c r="C7421" s="1" t="s">
        <v>8112</v>
      </c>
      <c r="D7421" s="1"/>
      <c r="E7421" s="1" t="s">
        <v>36358</v>
      </c>
      <c r="F7421" s="1" t="s">
        <v>26164</v>
      </c>
      <c r="G7421" s="1" t="s">
        <v>8513</v>
      </c>
      <c r="H7421" s="1" t="s">
        <v>9244</v>
      </c>
      <c r="I7421" s="1">
        <v>2016.0</v>
      </c>
      <c r="J7421" s="1" t="s">
        <v>8613</v>
      </c>
      <c r="K7421" s="1" t="s">
        <v>634</v>
      </c>
      <c r="L7421" s="1" t="s">
        <v>8646</v>
      </c>
      <c r="M7421" s="1" t="s">
        <v>36359</v>
      </c>
    </row>
    <row r="7422">
      <c r="A7422" s="1" t="s">
        <v>36360</v>
      </c>
      <c r="B7422" s="1" t="s">
        <v>6</v>
      </c>
      <c r="C7422" s="1" t="s">
        <v>8113</v>
      </c>
      <c r="D7422" s="1"/>
      <c r="E7422" s="1" t="s">
        <v>36361</v>
      </c>
      <c r="F7422" s="1" t="s">
        <v>36362</v>
      </c>
      <c r="G7422" s="1" t="s">
        <v>8611</v>
      </c>
      <c r="H7422" s="1" t="s">
        <v>10979</v>
      </c>
      <c r="I7422" s="1">
        <v>2020.0</v>
      </c>
      <c r="J7422" s="1" t="s">
        <v>8507</v>
      </c>
      <c r="K7422" s="1" t="s">
        <v>597</v>
      </c>
      <c r="L7422" s="1" t="s">
        <v>8522</v>
      </c>
      <c r="M7422" s="1" t="s">
        <v>36363</v>
      </c>
    </row>
    <row r="7423">
      <c r="A7423" s="1" t="s">
        <v>36364</v>
      </c>
      <c r="B7423" s="1" t="s">
        <v>6</v>
      </c>
      <c r="C7423" s="1" t="s">
        <v>8114</v>
      </c>
      <c r="D7423" s="1"/>
      <c r="E7423" s="1" t="s">
        <v>17535</v>
      </c>
      <c r="F7423" s="1" t="s">
        <v>36365</v>
      </c>
      <c r="G7423" s="1" t="s">
        <v>9545</v>
      </c>
      <c r="H7423" s="1" t="s">
        <v>11141</v>
      </c>
      <c r="I7423" s="1">
        <v>2016.0</v>
      </c>
      <c r="J7423" s="1" t="s">
        <v>8613</v>
      </c>
      <c r="K7423" s="1" t="s">
        <v>879</v>
      </c>
      <c r="L7423" s="1" t="s">
        <v>9784</v>
      </c>
      <c r="M7423" s="1" t="s">
        <v>36366</v>
      </c>
    </row>
    <row r="7424">
      <c r="A7424" s="1" t="s">
        <v>36367</v>
      </c>
      <c r="B7424" s="1" t="s">
        <v>6</v>
      </c>
      <c r="C7424" s="1" t="s">
        <v>8115</v>
      </c>
      <c r="D7424" s="1"/>
      <c r="E7424" s="1" t="s">
        <v>36368</v>
      </c>
      <c r="F7424" s="1" t="s">
        <v>36369</v>
      </c>
      <c r="G7424" s="1" t="s">
        <v>8513</v>
      </c>
      <c r="H7424" s="1" t="s">
        <v>12740</v>
      </c>
      <c r="I7424" s="1">
        <v>2016.0</v>
      </c>
      <c r="J7424" s="1" t="s">
        <v>8507</v>
      </c>
      <c r="K7424" s="1" t="s">
        <v>620</v>
      </c>
      <c r="L7424" s="1" t="s">
        <v>8559</v>
      </c>
      <c r="M7424" s="1" t="s">
        <v>36370</v>
      </c>
    </row>
    <row r="7425">
      <c r="A7425" s="1" t="s">
        <v>36371</v>
      </c>
      <c r="B7425" s="1" t="s">
        <v>7</v>
      </c>
      <c r="C7425" s="1" t="s">
        <v>8116</v>
      </c>
      <c r="F7425" s="1" t="s">
        <v>36372</v>
      </c>
      <c r="G7425" s="1" t="s">
        <v>8638</v>
      </c>
      <c r="H7425" s="1" t="s">
        <v>19619</v>
      </c>
      <c r="I7425" s="1">
        <v>2018.0</v>
      </c>
      <c r="J7425" s="1" t="s">
        <v>8547</v>
      </c>
      <c r="K7425" s="1" t="s">
        <v>536</v>
      </c>
      <c r="L7425" s="1" t="s">
        <v>19599</v>
      </c>
      <c r="M7425" s="1" t="s">
        <v>36373</v>
      </c>
    </row>
    <row r="7426">
      <c r="A7426" s="1" t="s">
        <v>36374</v>
      </c>
      <c r="B7426" s="1" t="s">
        <v>6</v>
      </c>
      <c r="C7426" s="1" t="s">
        <v>8117</v>
      </c>
      <c r="D7426" s="1"/>
      <c r="E7426" s="1" t="s">
        <v>36375</v>
      </c>
      <c r="F7426" s="1" t="s">
        <v>36376</v>
      </c>
      <c r="G7426" s="1" t="s">
        <v>8638</v>
      </c>
      <c r="H7426" s="1" t="s">
        <v>30286</v>
      </c>
      <c r="I7426" s="1">
        <v>2019.0</v>
      </c>
      <c r="J7426" s="1" t="s">
        <v>8613</v>
      </c>
      <c r="K7426" s="1" t="s">
        <v>552</v>
      </c>
      <c r="L7426" s="1" t="s">
        <v>36377</v>
      </c>
      <c r="M7426" s="1" t="s">
        <v>36378</v>
      </c>
    </row>
    <row r="7427">
      <c r="A7427" s="1" t="s">
        <v>36379</v>
      </c>
      <c r="B7427" s="1" t="s">
        <v>7</v>
      </c>
      <c r="C7427" s="1" t="s">
        <v>8118</v>
      </c>
      <c r="F7427" s="1" t="s">
        <v>36380</v>
      </c>
      <c r="H7427" s="1" t="s">
        <v>14884</v>
      </c>
      <c r="I7427" s="1">
        <v>2018.0</v>
      </c>
      <c r="J7427" s="1" t="s">
        <v>8613</v>
      </c>
      <c r="K7427" s="1" t="s">
        <v>536</v>
      </c>
      <c r="L7427" s="1" t="s">
        <v>19599</v>
      </c>
      <c r="M7427" s="1" t="s">
        <v>36381</v>
      </c>
    </row>
    <row r="7428">
      <c r="A7428" s="1" t="s">
        <v>36382</v>
      </c>
      <c r="B7428" s="1" t="s">
        <v>6</v>
      </c>
      <c r="C7428" s="1" t="s">
        <v>8119</v>
      </c>
      <c r="D7428" s="1"/>
      <c r="E7428" s="1" t="s">
        <v>11124</v>
      </c>
      <c r="F7428" s="1" t="s">
        <v>36383</v>
      </c>
      <c r="G7428" s="1" t="s">
        <v>8513</v>
      </c>
      <c r="H7428" s="1" t="s">
        <v>15614</v>
      </c>
      <c r="I7428" s="1">
        <v>2017.0</v>
      </c>
      <c r="J7428" s="1" t="s">
        <v>8493</v>
      </c>
      <c r="K7428" s="1" t="s">
        <v>1593</v>
      </c>
      <c r="L7428" s="1" t="s">
        <v>9641</v>
      </c>
      <c r="M7428" s="1" t="s">
        <v>36384</v>
      </c>
    </row>
    <row r="7429">
      <c r="A7429" s="1" t="s">
        <v>36385</v>
      </c>
      <c r="B7429" s="1" t="s">
        <v>6</v>
      </c>
      <c r="C7429" s="1" t="s">
        <v>8120</v>
      </c>
      <c r="D7429" s="1"/>
      <c r="E7429" s="1" t="s">
        <v>36386</v>
      </c>
      <c r="F7429" s="1" t="s">
        <v>36383</v>
      </c>
      <c r="G7429" s="1" t="s">
        <v>8545</v>
      </c>
      <c r="H7429" s="1" t="s">
        <v>29976</v>
      </c>
      <c r="I7429" s="1">
        <v>2020.0</v>
      </c>
      <c r="J7429" s="1" t="s">
        <v>8493</v>
      </c>
      <c r="K7429" s="1" t="s">
        <v>809</v>
      </c>
      <c r="L7429" s="1" t="s">
        <v>9641</v>
      </c>
      <c r="M7429" s="1" t="s">
        <v>36387</v>
      </c>
    </row>
    <row r="7430">
      <c r="A7430" s="1" t="s">
        <v>36388</v>
      </c>
      <c r="B7430" s="1" t="s">
        <v>6</v>
      </c>
      <c r="C7430" s="1" t="s">
        <v>8121</v>
      </c>
      <c r="D7430" s="1"/>
      <c r="E7430" s="1" t="s">
        <v>11124</v>
      </c>
      <c r="F7430" s="1" t="s">
        <v>36383</v>
      </c>
      <c r="G7430" s="1" t="s">
        <v>8513</v>
      </c>
      <c r="H7430" s="1" t="s">
        <v>30597</v>
      </c>
      <c r="I7430" s="1">
        <v>2018.0</v>
      </c>
      <c r="J7430" s="1" t="s">
        <v>8493</v>
      </c>
      <c r="K7430" s="1" t="s">
        <v>758</v>
      </c>
      <c r="L7430" s="1" t="s">
        <v>9641</v>
      </c>
      <c r="M7430" s="1" t="s">
        <v>36389</v>
      </c>
    </row>
    <row r="7431">
      <c r="A7431" s="1" t="s">
        <v>36390</v>
      </c>
      <c r="B7431" s="1" t="s">
        <v>6</v>
      </c>
      <c r="C7431" s="1" t="s">
        <v>8122</v>
      </c>
      <c r="D7431" s="1"/>
      <c r="E7431" s="1" t="s">
        <v>36383</v>
      </c>
      <c r="F7431" s="1" t="s">
        <v>36383</v>
      </c>
      <c r="G7431" s="1" t="s">
        <v>8545</v>
      </c>
      <c r="H7431" s="1" t="s">
        <v>11042</v>
      </c>
      <c r="I7431" s="1">
        <v>2020.0</v>
      </c>
      <c r="J7431" s="1" t="s">
        <v>8493</v>
      </c>
      <c r="K7431" s="1" t="s">
        <v>2389</v>
      </c>
      <c r="L7431" s="1" t="s">
        <v>9641</v>
      </c>
      <c r="M7431" s="1" t="s">
        <v>36391</v>
      </c>
    </row>
    <row r="7432">
      <c r="A7432" s="1" t="s">
        <v>36392</v>
      </c>
      <c r="B7432" s="1" t="s">
        <v>7</v>
      </c>
      <c r="C7432" s="1" t="s">
        <v>8123</v>
      </c>
      <c r="F7432" s="1" t="s">
        <v>36393</v>
      </c>
      <c r="H7432" s="1" t="s">
        <v>13571</v>
      </c>
      <c r="I7432" s="1">
        <v>2013.0</v>
      </c>
      <c r="J7432" s="1" t="s">
        <v>9076</v>
      </c>
      <c r="K7432" s="1" t="s">
        <v>571</v>
      </c>
      <c r="L7432" s="1" t="s">
        <v>9093</v>
      </c>
      <c r="M7432" s="1" t="s">
        <v>36394</v>
      </c>
    </row>
    <row r="7433">
      <c r="A7433" s="1" t="s">
        <v>36395</v>
      </c>
      <c r="B7433" s="1" t="s">
        <v>7</v>
      </c>
      <c r="C7433" s="1" t="s">
        <v>8124</v>
      </c>
      <c r="F7433" s="1" t="s">
        <v>36396</v>
      </c>
      <c r="G7433" s="1" t="s">
        <v>8513</v>
      </c>
      <c r="H7433" s="1" t="s">
        <v>9430</v>
      </c>
      <c r="I7433" s="1">
        <v>2020.0</v>
      </c>
      <c r="J7433" s="1" t="s">
        <v>8547</v>
      </c>
      <c r="K7433" s="1" t="s">
        <v>571</v>
      </c>
      <c r="L7433" s="1" t="s">
        <v>12251</v>
      </c>
      <c r="M7433" s="1" t="s">
        <v>36397</v>
      </c>
    </row>
    <row r="7434">
      <c r="A7434" s="1" t="s">
        <v>36398</v>
      </c>
      <c r="B7434" s="1" t="s">
        <v>6</v>
      </c>
      <c r="C7434" s="1" t="s">
        <v>8125</v>
      </c>
      <c r="D7434" s="1"/>
      <c r="E7434" s="1" t="s">
        <v>19649</v>
      </c>
      <c r="F7434" s="1" t="s">
        <v>36399</v>
      </c>
      <c r="G7434" s="1" t="s">
        <v>36400</v>
      </c>
      <c r="H7434" s="1" t="s">
        <v>23778</v>
      </c>
      <c r="I7434" s="1">
        <v>2010.0</v>
      </c>
      <c r="J7434" s="1" t="s">
        <v>8547</v>
      </c>
      <c r="K7434" s="1" t="s">
        <v>886</v>
      </c>
      <c r="L7434" s="1" t="s">
        <v>9892</v>
      </c>
      <c r="M7434" s="1" t="s">
        <v>36401</v>
      </c>
    </row>
    <row r="7435">
      <c r="A7435" s="1" t="s">
        <v>36402</v>
      </c>
      <c r="B7435" s="1" t="s">
        <v>6</v>
      </c>
      <c r="C7435" s="1" t="s">
        <v>8126</v>
      </c>
      <c r="D7435" s="1"/>
      <c r="E7435" s="1" t="s">
        <v>17063</v>
      </c>
      <c r="G7435" s="1" t="s">
        <v>36403</v>
      </c>
      <c r="H7435" s="1" t="s">
        <v>36404</v>
      </c>
      <c r="I7435" s="1">
        <v>2014.0</v>
      </c>
      <c r="J7435" s="1" t="s">
        <v>8493</v>
      </c>
      <c r="K7435" s="1" t="s">
        <v>569</v>
      </c>
      <c r="L7435" s="1" t="s">
        <v>8663</v>
      </c>
      <c r="M7435" s="1" t="s">
        <v>36405</v>
      </c>
    </row>
    <row r="7436">
      <c r="A7436" s="1" t="s">
        <v>36406</v>
      </c>
      <c r="B7436" s="1" t="s">
        <v>6</v>
      </c>
      <c r="C7436" s="1" t="s">
        <v>8127</v>
      </c>
      <c r="G7436" s="1" t="s">
        <v>8513</v>
      </c>
      <c r="H7436" s="1" t="s">
        <v>36407</v>
      </c>
      <c r="I7436" s="1">
        <v>2015.0</v>
      </c>
      <c r="J7436" s="1" t="s">
        <v>8547</v>
      </c>
      <c r="K7436" s="1" t="s">
        <v>764</v>
      </c>
      <c r="L7436" s="1" t="s">
        <v>8646</v>
      </c>
      <c r="M7436" s="1" t="s">
        <v>36408</v>
      </c>
    </row>
    <row r="7437">
      <c r="A7437" s="1" t="s">
        <v>36409</v>
      </c>
      <c r="B7437" s="1" t="s">
        <v>6</v>
      </c>
      <c r="C7437" s="1" t="s">
        <v>8128</v>
      </c>
      <c r="D7437" s="1"/>
      <c r="E7437" s="1" t="s">
        <v>36410</v>
      </c>
      <c r="F7437" s="1" t="s">
        <v>36411</v>
      </c>
      <c r="G7437" s="1" t="s">
        <v>8545</v>
      </c>
      <c r="H7437" s="1" t="s">
        <v>10966</v>
      </c>
      <c r="I7437" s="1">
        <v>2017.0</v>
      </c>
      <c r="J7437" s="1" t="s">
        <v>8547</v>
      </c>
      <c r="K7437" s="1" t="s">
        <v>591</v>
      </c>
      <c r="L7437" s="1" t="s">
        <v>8501</v>
      </c>
      <c r="M7437" s="1" t="s">
        <v>36412</v>
      </c>
    </row>
    <row r="7438">
      <c r="A7438" s="1" t="s">
        <v>36413</v>
      </c>
      <c r="B7438" s="1" t="s">
        <v>6</v>
      </c>
      <c r="C7438" s="1" t="s">
        <v>8129</v>
      </c>
      <c r="D7438" s="1"/>
      <c r="E7438" s="1" t="s">
        <v>36414</v>
      </c>
      <c r="F7438" s="1" t="s">
        <v>36415</v>
      </c>
      <c r="G7438" s="1" t="s">
        <v>8545</v>
      </c>
      <c r="H7438" s="1" t="s">
        <v>10668</v>
      </c>
      <c r="I7438" s="1">
        <v>2014.0</v>
      </c>
      <c r="J7438" s="1" t="s">
        <v>8547</v>
      </c>
      <c r="K7438" s="1" t="s">
        <v>685</v>
      </c>
      <c r="L7438" s="1" t="s">
        <v>8501</v>
      </c>
      <c r="M7438" s="1" t="s">
        <v>36416</v>
      </c>
    </row>
    <row r="7439">
      <c r="A7439" s="1" t="s">
        <v>36417</v>
      </c>
      <c r="B7439" s="1" t="s">
        <v>6</v>
      </c>
      <c r="C7439" s="1" t="s">
        <v>8130</v>
      </c>
      <c r="D7439" s="1"/>
      <c r="E7439" s="1" t="s">
        <v>20132</v>
      </c>
      <c r="F7439" s="1" t="s">
        <v>36418</v>
      </c>
      <c r="G7439" s="1" t="s">
        <v>8545</v>
      </c>
      <c r="H7439" s="1" t="s">
        <v>22287</v>
      </c>
      <c r="I7439" s="1">
        <v>2006.0</v>
      </c>
      <c r="J7439" s="1" t="s">
        <v>8547</v>
      </c>
      <c r="K7439" s="1" t="s">
        <v>1314</v>
      </c>
      <c r="L7439" s="1" t="s">
        <v>8681</v>
      </c>
      <c r="M7439" s="1" t="s">
        <v>36419</v>
      </c>
    </row>
    <row r="7440">
      <c r="A7440" s="1" t="s">
        <v>36420</v>
      </c>
      <c r="B7440" s="1" t="s">
        <v>6</v>
      </c>
      <c r="C7440" s="1" t="s">
        <v>8131</v>
      </c>
      <c r="D7440" s="1"/>
      <c r="E7440" s="1" t="s">
        <v>36421</v>
      </c>
      <c r="F7440" s="1" t="s">
        <v>36422</v>
      </c>
      <c r="G7440" s="1" t="s">
        <v>8527</v>
      </c>
      <c r="H7440" s="1" t="s">
        <v>8729</v>
      </c>
      <c r="I7440" s="1">
        <v>2001.0</v>
      </c>
      <c r="J7440" s="1" t="s">
        <v>8645</v>
      </c>
      <c r="K7440" s="1" t="s">
        <v>599</v>
      </c>
      <c r="L7440" s="1" t="s">
        <v>8709</v>
      </c>
      <c r="M7440" s="1" t="s">
        <v>36423</v>
      </c>
    </row>
    <row r="7441">
      <c r="A7441" s="1" t="s">
        <v>36424</v>
      </c>
      <c r="B7441" s="1" t="s">
        <v>6</v>
      </c>
      <c r="C7441" s="1" t="s">
        <v>8132</v>
      </c>
      <c r="D7441" s="1"/>
      <c r="E7441" s="1" t="s">
        <v>16664</v>
      </c>
      <c r="F7441" s="1" t="s">
        <v>36425</v>
      </c>
      <c r="G7441" s="1" t="s">
        <v>8527</v>
      </c>
      <c r="H7441" s="1" t="s">
        <v>8729</v>
      </c>
      <c r="I7441" s="1">
        <v>2004.0</v>
      </c>
      <c r="J7441" s="1" t="s">
        <v>8645</v>
      </c>
      <c r="K7441" s="1" t="s">
        <v>599</v>
      </c>
      <c r="L7441" s="1" t="s">
        <v>8709</v>
      </c>
      <c r="M7441" s="1" t="s">
        <v>36426</v>
      </c>
    </row>
    <row r="7442">
      <c r="A7442" s="1" t="s">
        <v>36427</v>
      </c>
      <c r="B7442" s="1" t="s">
        <v>6</v>
      </c>
      <c r="C7442" s="1" t="s">
        <v>8133</v>
      </c>
      <c r="D7442" s="1"/>
      <c r="E7442" s="1" t="s">
        <v>36428</v>
      </c>
      <c r="F7442" s="1" t="s">
        <v>36429</v>
      </c>
      <c r="G7442" s="1" t="s">
        <v>8545</v>
      </c>
      <c r="H7442" s="1" t="s">
        <v>9017</v>
      </c>
      <c r="I7442" s="1">
        <v>2018.0</v>
      </c>
      <c r="J7442" s="1" t="s">
        <v>8547</v>
      </c>
      <c r="K7442" s="1" t="s">
        <v>634</v>
      </c>
      <c r="L7442" s="1" t="s">
        <v>8590</v>
      </c>
      <c r="M7442" s="1" t="s">
        <v>36430</v>
      </c>
    </row>
    <row r="7443">
      <c r="A7443" s="1" t="s">
        <v>36431</v>
      </c>
      <c r="B7443" s="1" t="s">
        <v>7</v>
      </c>
      <c r="C7443" s="1" t="s">
        <v>8134</v>
      </c>
      <c r="F7443" s="1" t="s">
        <v>36432</v>
      </c>
      <c r="G7443" s="1" t="s">
        <v>8655</v>
      </c>
      <c r="H7443" s="1" t="s">
        <v>9188</v>
      </c>
      <c r="I7443" s="1">
        <v>2018.0</v>
      </c>
      <c r="J7443" s="1" t="s">
        <v>8547</v>
      </c>
      <c r="K7443" s="1" t="s">
        <v>571</v>
      </c>
      <c r="L7443" s="1" t="s">
        <v>9550</v>
      </c>
      <c r="M7443" s="1" t="s">
        <v>36433</v>
      </c>
    </row>
    <row r="7444">
      <c r="A7444" s="1" t="s">
        <v>36434</v>
      </c>
      <c r="B7444" s="1" t="s">
        <v>7</v>
      </c>
      <c r="C7444" s="1" t="s">
        <v>8135</v>
      </c>
      <c r="F7444" s="1" t="s">
        <v>36435</v>
      </c>
      <c r="G7444" s="1" t="s">
        <v>8513</v>
      </c>
      <c r="H7444" s="1" t="s">
        <v>9083</v>
      </c>
      <c r="I7444" s="1">
        <v>2020.0</v>
      </c>
      <c r="J7444" s="1" t="s">
        <v>8613</v>
      </c>
      <c r="K7444" s="1" t="s">
        <v>536</v>
      </c>
      <c r="L7444" s="1" t="s">
        <v>12003</v>
      </c>
      <c r="M7444" s="1" t="s">
        <v>36436</v>
      </c>
    </row>
    <row r="7445">
      <c r="A7445" s="1" t="s">
        <v>36437</v>
      </c>
      <c r="B7445" s="1" t="s">
        <v>7</v>
      </c>
      <c r="C7445" s="1" t="s">
        <v>8136</v>
      </c>
      <c r="F7445" s="1" t="s">
        <v>36438</v>
      </c>
      <c r="G7445" s="1" t="s">
        <v>8513</v>
      </c>
      <c r="H7445" s="1" t="s">
        <v>20212</v>
      </c>
      <c r="I7445" s="1">
        <v>2018.0</v>
      </c>
      <c r="J7445" s="1" t="s">
        <v>9076</v>
      </c>
      <c r="K7445" s="1" t="s">
        <v>1236</v>
      </c>
      <c r="L7445" s="1" t="s">
        <v>9093</v>
      </c>
      <c r="M7445" s="1" t="s">
        <v>36439</v>
      </c>
    </row>
    <row r="7446">
      <c r="A7446" s="1" t="s">
        <v>36440</v>
      </c>
      <c r="B7446" s="1" t="s">
        <v>6</v>
      </c>
      <c r="C7446" s="1" t="s">
        <v>8137</v>
      </c>
      <c r="D7446" s="1"/>
      <c r="E7446" s="1" t="s">
        <v>36441</v>
      </c>
      <c r="F7446" s="1" t="s">
        <v>36442</v>
      </c>
      <c r="G7446" s="1" t="s">
        <v>8777</v>
      </c>
      <c r="H7446" s="1" t="s">
        <v>10298</v>
      </c>
      <c r="I7446" s="1">
        <v>2018.0</v>
      </c>
      <c r="J7446" s="1" t="s">
        <v>8493</v>
      </c>
      <c r="K7446" s="1" t="s">
        <v>528</v>
      </c>
      <c r="L7446" s="1" t="s">
        <v>8663</v>
      </c>
      <c r="M7446" s="1" t="s">
        <v>36443</v>
      </c>
    </row>
    <row r="7447">
      <c r="A7447" s="1" t="s">
        <v>36444</v>
      </c>
      <c r="B7447" s="1" t="s">
        <v>6</v>
      </c>
      <c r="C7447" s="1" t="s">
        <v>8138</v>
      </c>
      <c r="D7447" s="1"/>
      <c r="E7447" s="1" t="s">
        <v>36445</v>
      </c>
      <c r="F7447" s="1" t="s">
        <v>36446</v>
      </c>
      <c r="G7447" s="1" t="s">
        <v>8513</v>
      </c>
      <c r="H7447" s="1" t="s">
        <v>9708</v>
      </c>
      <c r="I7447" s="1">
        <v>2017.0</v>
      </c>
      <c r="J7447" s="1" t="s">
        <v>8493</v>
      </c>
      <c r="K7447" s="1" t="s">
        <v>700</v>
      </c>
      <c r="L7447" s="1" t="s">
        <v>8646</v>
      </c>
      <c r="M7447" s="1" t="s">
        <v>36447</v>
      </c>
    </row>
    <row r="7448">
      <c r="A7448" s="1" t="s">
        <v>36448</v>
      </c>
      <c r="B7448" s="1" t="s">
        <v>7</v>
      </c>
      <c r="C7448" s="1" t="s">
        <v>8139</v>
      </c>
      <c r="F7448" s="1" t="s">
        <v>36449</v>
      </c>
      <c r="G7448" s="1" t="s">
        <v>8655</v>
      </c>
      <c r="H7448" s="1" t="s">
        <v>36450</v>
      </c>
      <c r="I7448" s="1">
        <v>2016.0</v>
      </c>
      <c r="J7448" s="1" t="s">
        <v>8807</v>
      </c>
      <c r="K7448" s="1" t="s">
        <v>628</v>
      </c>
      <c r="L7448" s="1" t="s">
        <v>14759</v>
      </c>
      <c r="M7448" s="1" t="s">
        <v>36451</v>
      </c>
    </row>
    <row r="7449">
      <c r="A7449" s="1" t="s">
        <v>36452</v>
      </c>
      <c r="B7449" s="1" t="s">
        <v>6</v>
      </c>
      <c r="C7449" s="1" t="s">
        <v>8140</v>
      </c>
      <c r="D7449" s="1"/>
      <c r="E7449" s="1" t="s">
        <v>36453</v>
      </c>
      <c r="F7449" s="1" t="s">
        <v>36454</v>
      </c>
      <c r="G7449" s="1" t="s">
        <v>8611</v>
      </c>
      <c r="H7449" s="1" t="s">
        <v>12127</v>
      </c>
      <c r="I7449" s="1">
        <v>2018.0</v>
      </c>
      <c r="J7449" s="1" t="s">
        <v>8493</v>
      </c>
      <c r="K7449" s="1" t="s">
        <v>576</v>
      </c>
      <c r="L7449" s="1" t="s">
        <v>8522</v>
      </c>
      <c r="M7449" s="1" t="s">
        <v>36455</v>
      </c>
    </row>
    <row r="7450">
      <c r="A7450" s="1" t="s">
        <v>36456</v>
      </c>
      <c r="B7450" s="1" t="s">
        <v>6</v>
      </c>
      <c r="C7450" s="1" t="s">
        <v>8141</v>
      </c>
      <c r="D7450" s="1"/>
      <c r="E7450" s="1" t="s">
        <v>12641</v>
      </c>
      <c r="F7450" s="1" t="s">
        <v>36457</v>
      </c>
      <c r="G7450" s="1" t="s">
        <v>8513</v>
      </c>
      <c r="H7450" s="1" t="s">
        <v>20017</v>
      </c>
      <c r="I7450" s="1">
        <v>2018.0</v>
      </c>
      <c r="J7450" s="1" t="s">
        <v>8493</v>
      </c>
      <c r="K7450" s="1" t="s">
        <v>1593</v>
      </c>
      <c r="L7450" s="1" t="s">
        <v>9641</v>
      </c>
      <c r="M7450" s="1" t="s">
        <v>36458</v>
      </c>
    </row>
    <row r="7451">
      <c r="A7451" s="1" t="s">
        <v>36459</v>
      </c>
      <c r="B7451" s="1" t="s">
        <v>6</v>
      </c>
      <c r="C7451" s="1" t="s">
        <v>8142</v>
      </c>
      <c r="D7451" s="1"/>
      <c r="E7451" s="1" t="s">
        <v>36460</v>
      </c>
      <c r="F7451" s="1" t="s">
        <v>36461</v>
      </c>
      <c r="G7451" s="1" t="s">
        <v>8611</v>
      </c>
      <c r="H7451" s="1" t="s">
        <v>10646</v>
      </c>
      <c r="I7451" s="1">
        <v>2011.0</v>
      </c>
      <c r="J7451" s="1" t="s">
        <v>8507</v>
      </c>
      <c r="K7451" s="1" t="s">
        <v>540</v>
      </c>
      <c r="L7451" s="1" t="s">
        <v>8759</v>
      </c>
      <c r="M7451" s="1" t="s">
        <v>36462</v>
      </c>
    </row>
    <row r="7452">
      <c r="A7452" s="1" t="s">
        <v>36463</v>
      </c>
      <c r="B7452" s="1" t="s">
        <v>7</v>
      </c>
      <c r="C7452" s="1" t="s">
        <v>8143</v>
      </c>
      <c r="F7452" s="1" t="s">
        <v>36464</v>
      </c>
      <c r="G7452" s="1" t="s">
        <v>8513</v>
      </c>
      <c r="H7452" s="1" t="s">
        <v>21409</v>
      </c>
      <c r="I7452" s="1">
        <v>2015.0</v>
      </c>
      <c r="J7452" s="1" t="s">
        <v>8493</v>
      </c>
      <c r="K7452" s="1" t="s">
        <v>536</v>
      </c>
      <c r="L7452" s="1" t="s">
        <v>8668</v>
      </c>
      <c r="M7452" s="1" t="s">
        <v>36465</v>
      </c>
    </row>
    <row r="7453">
      <c r="A7453" s="1" t="s">
        <v>36466</v>
      </c>
      <c r="B7453" s="1" t="s">
        <v>6</v>
      </c>
      <c r="C7453" s="1" t="s">
        <v>8144</v>
      </c>
      <c r="D7453" s="1"/>
      <c r="E7453" s="1" t="s">
        <v>36467</v>
      </c>
      <c r="F7453" s="1" t="s">
        <v>36468</v>
      </c>
      <c r="G7453" s="1" t="s">
        <v>8545</v>
      </c>
      <c r="H7453" s="1" t="s">
        <v>12188</v>
      </c>
      <c r="I7453" s="1">
        <v>2018.0</v>
      </c>
      <c r="J7453" s="1" t="s">
        <v>8493</v>
      </c>
      <c r="K7453" s="1" t="s">
        <v>879</v>
      </c>
      <c r="L7453" s="1" t="s">
        <v>8590</v>
      </c>
      <c r="M7453" s="1" t="s">
        <v>36469</v>
      </c>
    </row>
    <row r="7454">
      <c r="A7454" s="1" t="s">
        <v>36470</v>
      </c>
      <c r="B7454" s="1" t="s">
        <v>7</v>
      </c>
      <c r="C7454" s="1" t="s">
        <v>8145</v>
      </c>
      <c r="F7454" s="1" t="s">
        <v>36471</v>
      </c>
      <c r="G7454" s="1" t="s">
        <v>8611</v>
      </c>
      <c r="H7454" s="1" t="s">
        <v>21025</v>
      </c>
      <c r="I7454" s="1">
        <v>2017.0</v>
      </c>
      <c r="J7454" s="1" t="s">
        <v>8493</v>
      </c>
      <c r="K7454" s="1" t="s">
        <v>628</v>
      </c>
      <c r="L7454" s="1" t="s">
        <v>11720</v>
      </c>
      <c r="M7454" s="1" t="s">
        <v>36472</v>
      </c>
    </row>
    <row r="7455">
      <c r="A7455" s="1" t="s">
        <v>36473</v>
      </c>
      <c r="B7455" s="1" t="s">
        <v>6</v>
      </c>
      <c r="C7455" s="1" t="s">
        <v>8146</v>
      </c>
      <c r="D7455" s="1"/>
      <c r="E7455" s="1" t="s">
        <v>36474</v>
      </c>
      <c r="F7455" s="1" t="s">
        <v>36475</v>
      </c>
      <c r="G7455" s="1" t="s">
        <v>9213</v>
      </c>
      <c r="H7455" s="1" t="s">
        <v>8528</v>
      </c>
      <c r="I7455" s="1">
        <v>2013.0</v>
      </c>
      <c r="J7455" s="1" t="s">
        <v>8493</v>
      </c>
      <c r="K7455" s="1" t="s">
        <v>642</v>
      </c>
      <c r="L7455" s="1" t="s">
        <v>8873</v>
      </c>
      <c r="M7455" s="1" t="s">
        <v>36476</v>
      </c>
    </row>
    <row r="7456">
      <c r="A7456" s="1" t="s">
        <v>36477</v>
      </c>
      <c r="B7456" s="1" t="s">
        <v>6</v>
      </c>
      <c r="C7456" s="1" t="s">
        <v>8147</v>
      </c>
      <c r="D7456" s="1"/>
      <c r="E7456" s="1" t="s">
        <v>36478</v>
      </c>
      <c r="F7456" s="1" t="s">
        <v>36479</v>
      </c>
      <c r="G7456" s="1" t="s">
        <v>8545</v>
      </c>
      <c r="H7456" s="1" t="s">
        <v>9185</v>
      </c>
      <c r="I7456" s="1">
        <v>2016.0</v>
      </c>
      <c r="J7456" s="1" t="s">
        <v>8547</v>
      </c>
      <c r="K7456" s="1" t="s">
        <v>696</v>
      </c>
      <c r="L7456" s="1" t="s">
        <v>9403</v>
      </c>
      <c r="M7456" s="1" t="s">
        <v>36480</v>
      </c>
    </row>
    <row r="7457">
      <c r="A7457" s="1" t="s">
        <v>36481</v>
      </c>
      <c r="B7457" s="1" t="s">
        <v>7</v>
      </c>
      <c r="C7457" s="1" t="s">
        <v>8148</v>
      </c>
      <c r="F7457" s="1" t="s">
        <v>36482</v>
      </c>
      <c r="H7457" s="1" t="s">
        <v>22456</v>
      </c>
      <c r="I7457" s="1">
        <v>2015.0</v>
      </c>
      <c r="J7457" s="1" t="s">
        <v>8547</v>
      </c>
      <c r="K7457" s="1" t="s">
        <v>536</v>
      </c>
      <c r="L7457" s="1" t="s">
        <v>8595</v>
      </c>
      <c r="M7457" s="1" t="s">
        <v>36483</v>
      </c>
    </row>
    <row r="7458">
      <c r="A7458" s="1" t="s">
        <v>36484</v>
      </c>
      <c r="B7458" s="1" t="s">
        <v>6</v>
      </c>
      <c r="C7458" s="1" t="s">
        <v>8149</v>
      </c>
      <c r="D7458" s="1"/>
      <c r="E7458" s="1" t="s">
        <v>25735</v>
      </c>
      <c r="F7458" s="1" t="s">
        <v>36485</v>
      </c>
      <c r="G7458" s="1" t="s">
        <v>36486</v>
      </c>
      <c r="H7458" s="1" t="s">
        <v>16639</v>
      </c>
      <c r="I7458" s="1">
        <v>2012.0</v>
      </c>
      <c r="J7458" s="1" t="s">
        <v>9260</v>
      </c>
      <c r="K7458" s="1" t="s">
        <v>528</v>
      </c>
      <c r="L7458" s="1" t="s">
        <v>8802</v>
      </c>
      <c r="M7458" s="1" t="s">
        <v>36487</v>
      </c>
    </row>
    <row r="7459">
      <c r="A7459" s="1" t="s">
        <v>36488</v>
      </c>
      <c r="B7459" s="1" t="s">
        <v>7</v>
      </c>
      <c r="C7459" s="1" t="s">
        <v>8150</v>
      </c>
      <c r="F7459" s="1" t="s">
        <v>36489</v>
      </c>
      <c r="G7459" s="1" t="s">
        <v>9530</v>
      </c>
      <c r="H7459" s="1" t="s">
        <v>36490</v>
      </c>
      <c r="I7459" s="1">
        <v>2019.0</v>
      </c>
      <c r="J7459" s="1" t="s">
        <v>8613</v>
      </c>
      <c r="K7459" s="1" t="s">
        <v>536</v>
      </c>
      <c r="L7459" s="1" t="s">
        <v>9532</v>
      </c>
      <c r="M7459" s="1" t="s">
        <v>36491</v>
      </c>
    </row>
    <row r="7460">
      <c r="A7460" s="1" t="s">
        <v>36492</v>
      </c>
      <c r="B7460" s="1" t="s">
        <v>6</v>
      </c>
      <c r="C7460" s="1" t="s">
        <v>8151</v>
      </c>
      <c r="D7460" s="1"/>
      <c r="E7460" s="1" t="s">
        <v>36493</v>
      </c>
      <c r="F7460" s="1" t="s">
        <v>36494</v>
      </c>
      <c r="G7460" s="1" t="s">
        <v>8545</v>
      </c>
      <c r="H7460" s="1" t="s">
        <v>8991</v>
      </c>
      <c r="I7460" s="1">
        <v>2015.0</v>
      </c>
      <c r="J7460" s="1" t="s">
        <v>8493</v>
      </c>
      <c r="K7460" s="1" t="s">
        <v>645</v>
      </c>
      <c r="L7460" s="1" t="s">
        <v>8501</v>
      </c>
      <c r="M7460" s="1" t="s">
        <v>36495</v>
      </c>
    </row>
    <row r="7461">
      <c r="A7461" s="1" t="s">
        <v>36496</v>
      </c>
      <c r="B7461" s="1" t="s">
        <v>6</v>
      </c>
      <c r="C7461" s="1" t="s">
        <v>8152</v>
      </c>
      <c r="D7461" s="1"/>
      <c r="E7461" s="1" t="s">
        <v>19411</v>
      </c>
      <c r="G7461" s="1" t="s">
        <v>8513</v>
      </c>
      <c r="H7461" s="1" t="s">
        <v>24580</v>
      </c>
      <c r="I7461" s="1">
        <v>2010.0</v>
      </c>
      <c r="J7461" s="1" t="s">
        <v>9260</v>
      </c>
      <c r="K7461" s="1" t="s">
        <v>761</v>
      </c>
      <c r="L7461" s="1" t="s">
        <v>8646</v>
      </c>
      <c r="M7461" s="1" t="s">
        <v>36497</v>
      </c>
    </row>
    <row r="7462">
      <c r="A7462" s="1" t="s">
        <v>36498</v>
      </c>
      <c r="B7462" s="1" t="s">
        <v>6</v>
      </c>
      <c r="C7462" s="1" t="s">
        <v>8153</v>
      </c>
      <c r="D7462" s="1"/>
      <c r="E7462" s="1" t="s">
        <v>36499</v>
      </c>
      <c r="F7462" s="1" t="s">
        <v>36500</v>
      </c>
      <c r="G7462" s="1" t="s">
        <v>8513</v>
      </c>
      <c r="H7462" s="1" t="s">
        <v>16933</v>
      </c>
      <c r="I7462" s="1">
        <v>2005.0</v>
      </c>
      <c r="J7462" s="1" t="s">
        <v>8507</v>
      </c>
      <c r="K7462" s="1" t="s">
        <v>645</v>
      </c>
      <c r="L7462" s="1" t="s">
        <v>9425</v>
      </c>
      <c r="M7462" s="1" t="s">
        <v>36501</v>
      </c>
    </row>
    <row r="7463">
      <c r="A7463" s="1" t="s">
        <v>36502</v>
      </c>
      <c r="B7463" s="1" t="s">
        <v>7</v>
      </c>
      <c r="C7463" s="1" t="s">
        <v>8154</v>
      </c>
      <c r="F7463" s="1" t="s">
        <v>36503</v>
      </c>
      <c r="H7463" s="1" t="s">
        <v>13571</v>
      </c>
      <c r="I7463" s="1">
        <v>2017.0</v>
      </c>
      <c r="J7463" s="1" t="s">
        <v>8547</v>
      </c>
      <c r="K7463" s="1" t="s">
        <v>571</v>
      </c>
      <c r="L7463" s="1" t="s">
        <v>8595</v>
      </c>
      <c r="M7463" s="1" t="s">
        <v>36504</v>
      </c>
    </row>
    <row r="7464">
      <c r="A7464" s="1" t="s">
        <v>36505</v>
      </c>
      <c r="B7464" s="1" t="s">
        <v>6</v>
      </c>
      <c r="C7464" s="1" t="s">
        <v>8155</v>
      </c>
      <c r="D7464" s="1"/>
      <c r="E7464" s="1" t="s">
        <v>36506</v>
      </c>
      <c r="F7464" s="1" t="s">
        <v>36507</v>
      </c>
      <c r="G7464" s="1" t="s">
        <v>8545</v>
      </c>
      <c r="H7464" s="1" t="s">
        <v>8980</v>
      </c>
      <c r="I7464" s="1">
        <v>2009.0</v>
      </c>
      <c r="J7464" s="1" t="s">
        <v>8547</v>
      </c>
      <c r="K7464" s="1" t="s">
        <v>1410</v>
      </c>
      <c r="L7464" s="1" t="s">
        <v>8772</v>
      </c>
      <c r="M7464" s="1" t="s">
        <v>36508</v>
      </c>
    </row>
    <row r="7465">
      <c r="A7465" s="1" t="s">
        <v>36509</v>
      </c>
      <c r="B7465" s="1" t="s">
        <v>6</v>
      </c>
      <c r="C7465" s="1" t="s">
        <v>8156</v>
      </c>
      <c r="D7465" s="1"/>
      <c r="E7465" s="1" t="s">
        <v>33178</v>
      </c>
      <c r="F7465" s="1" t="s">
        <v>36510</v>
      </c>
      <c r="G7465" s="1" t="s">
        <v>8513</v>
      </c>
      <c r="H7465" s="1" t="s">
        <v>14923</v>
      </c>
      <c r="I7465" s="1">
        <v>2016.0</v>
      </c>
      <c r="J7465" s="1" t="s">
        <v>8507</v>
      </c>
      <c r="K7465" s="1" t="s">
        <v>610</v>
      </c>
      <c r="L7465" s="1" t="s">
        <v>8522</v>
      </c>
      <c r="M7465" s="1" t="s">
        <v>36511</v>
      </c>
    </row>
    <row r="7466">
      <c r="A7466" s="1" t="s">
        <v>36512</v>
      </c>
      <c r="B7466" s="1" t="s">
        <v>7</v>
      </c>
      <c r="C7466" s="1" t="s">
        <v>8157</v>
      </c>
      <c r="F7466" s="1" t="s">
        <v>36513</v>
      </c>
      <c r="G7466" s="1" t="s">
        <v>8777</v>
      </c>
      <c r="H7466" s="1" t="s">
        <v>9162</v>
      </c>
      <c r="I7466" s="1">
        <v>2017.0</v>
      </c>
      <c r="J7466" s="1" t="s">
        <v>8613</v>
      </c>
      <c r="K7466" s="1" t="s">
        <v>628</v>
      </c>
      <c r="L7466" s="1" t="s">
        <v>9093</v>
      </c>
      <c r="M7466" s="1" t="s">
        <v>36514</v>
      </c>
    </row>
    <row r="7467">
      <c r="A7467" s="1" t="s">
        <v>36515</v>
      </c>
      <c r="B7467" s="1" t="s">
        <v>7</v>
      </c>
      <c r="C7467" s="1" t="s">
        <v>8158</v>
      </c>
      <c r="F7467" s="1" t="s">
        <v>36516</v>
      </c>
      <c r="H7467" s="1" t="s">
        <v>36517</v>
      </c>
      <c r="I7467" s="1">
        <v>2014.0</v>
      </c>
      <c r="J7467" s="1" t="s">
        <v>8613</v>
      </c>
      <c r="K7467" s="1" t="s">
        <v>536</v>
      </c>
      <c r="L7467" s="1" t="s">
        <v>9093</v>
      </c>
      <c r="M7467" s="1" t="s">
        <v>36518</v>
      </c>
    </row>
    <row r="7468">
      <c r="A7468" s="1" t="s">
        <v>36519</v>
      </c>
      <c r="B7468" s="1" t="s">
        <v>6</v>
      </c>
      <c r="C7468" s="1" t="s">
        <v>8159</v>
      </c>
      <c r="D7468" s="1"/>
      <c r="E7468" s="1" t="s">
        <v>27348</v>
      </c>
      <c r="F7468" s="1" t="s">
        <v>36520</v>
      </c>
      <c r="G7468" s="1" t="s">
        <v>8513</v>
      </c>
      <c r="H7468" s="1" t="s">
        <v>10789</v>
      </c>
      <c r="I7468" s="1">
        <v>2017.0</v>
      </c>
      <c r="J7468" s="1" t="s">
        <v>8547</v>
      </c>
      <c r="K7468" s="1" t="s">
        <v>595</v>
      </c>
      <c r="L7468" s="1" t="s">
        <v>8759</v>
      </c>
      <c r="M7468" s="1" t="s">
        <v>36521</v>
      </c>
    </row>
    <row r="7469">
      <c r="A7469" s="1" t="s">
        <v>36522</v>
      </c>
      <c r="B7469" s="1" t="s">
        <v>6</v>
      </c>
      <c r="C7469" s="1" t="s">
        <v>8160</v>
      </c>
      <c r="D7469" s="1"/>
      <c r="E7469" s="1" t="s">
        <v>36523</v>
      </c>
      <c r="F7469" s="1" t="s">
        <v>36524</v>
      </c>
      <c r="G7469" s="1" t="s">
        <v>8611</v>
      </c>
      <c r="H7469" s="1" t="s">
        <v>25227</v>
      </c>
      <c r="I7469" s="1">
        <v>2017.0</v>
      </c>
      <c r="J7469" s="1" t="s">
        <v>8613</v>
      </c>
      <c r="K7469" s="1" t="s">
        <v>645</v>
      </c>
      <c r="L7469" s="1" t="s">
        <v>8646</v>
      </c>
      <c r="M7469" s="1" t="s">
        <v>36525</v>
      </c>
    </row>
    <row r="7470">
      <c r="A7470" s="1" t="s">
        <v>36526</v>
      </c>
      <c r="B7470" s="1" t="s">
        <v>6</v>
      </c>
      <c r="C7470" s="1" t="s">
        <v>8161</v>
      </c>
      <c r="D7470" s="1"/>
      <c r="E7470" s="1" t="s">
        <v>36527</v>
      </c>
      <c r="F7470" s="1" t="s">
        <v>36528</v>
      </c>
      <c r="G7470" s="1" t="s">
        <v>8513</v>
      </c>
      <c r="H7470" s="1" t="s">
        <v>11856</v>
      </c>
      <c r="I7470" s="1">
        <v>2019.0</v>
      </c>
      <c r="J7470" s="1" t="s">
        <v>8613</v>
      </c>
      <c r="K7470" s="1" t="s">
        <v>569</v>
      </c>
      <c r="L7470" s="1" t="s">
        <v>9317</v>
      </c>
      <c r="M7470" s="1" t="s">
        <v>36529</v>
      </c>
    </row>
    <row r="7471">
      <c r="A7471" s="1" t="s">
        <v>36530</v>
      </c>
      <c r="B7471" s="1" t="s">
        <v>6</v>
      </c>
      <c r="C7471" s="1" t="s">
        <v>8162</v>
      </c>
      <c r="D7471" s="1"/>
      <c r="E7471" s="1" t="s">
        <v>36531</v>
      </c>
      <c r="F7471" s="1" t="s">
        <v>36532</v>
      </c>
      <c r="G7471" s="1" t="s">
        <v>8513</v>
      </c>
      <c r="H7471" s="1" t="s">
        <v>9060</v>
      </c>
      <c r="I7471" s="1">
        <v>2017.0</v>
      </c>
      <c r="J7471" s="1" t="s">
        <v>8515</v>
      </c>
      <c r="K7471" s="1" t="s">
        <v>700</v>
      </c>
      <c r="L7471" s="1" t="s">
        <v>11691</v>
      </c>
      <c r="M7471" s="1" t="s">
        <v>36533</v>
      </c>
    </row>
    <row r="7472">
      <c r="A7472" s="1" t="s">
        <v>36534</v>
      </c>
      <c r="B7472" s="1" t="s">
        <v>6</v>
      </c>
      <c r="C7472" s="1" t="s">
        <v>8163</v>
      </c>
      <c r="D7472" s="1"/>
      <c r="E7472" s="1" t="s">
        <v>36535</v>
      </c>
      <c r="F7472" s="1" t="s">
        <v>36536</v>
      </c>
      <c r="G7472" s="1" t="s">
        <v>8513</v>
      </c>
      <c r="H7472" s="1" t="s">
        <v>36537</v>
      </c>
      <c r="I7472" s="1">
        <v>2015.0</v>
      </c>
      <c r="J7472" s="1" t="s">
        <v>8807</v>
      </c>
      <c r="K7472" s="1" t="s">
        <v>580</v>
      </c>
      <c r="L7472" s="1" t="s">
        <v>9272</v>
      </c>
      <c r="M7472" s="1" t="s">
        <v>36538</v>
      </c>
    </row>
    <row r="7473">
      <c r="A7473" s="1" t="s">
        <v>36539</v>
      </c>
      <c r="B7473" s="1" t="s">
        <v>6</v>
      </c>
      <c r="C7473" s="1" t="s">
        <v>8164</v>
      </c>
      <c r="D7473" s="1"/>
      <c r="E7473" s="1" t="s">
        <v>21808</v>
      </c>
      <c r="F7473" s="1" t="s">
        <v>36540</v>
      </c>
      <c r="G7473" s="1" t="s">
        <v>8513</v>
      </c>
      <c r="H7473" s="1" t="s">
        <v>25100</v>
      </c>
      <c r="I7473" s="1">
        <v>2019.0</v>
      </c>
      <c r="J7473" s="1" t="s">
        <v>8493</v>
      </c>
      <c r="K7473" s="1" t="s">
        <v>1593</v>
      </c>
      <c r="L7473" s="1" t="s">
        <v>9641</v>
      </c>
      <c r="M7473" s="1" t="s">
        <v>36541</v>
      </c>
    </row>
    <row r="7474">
      <c r="A7474" s="1" t="s">
        <v>36542</v>
      </c>
      <c r="B7474" s="1" t="s">
        <v>6</v>
      </c>
      <c r="C7474" s="1" t="s">
        <v>8165</v>
      </c>
      <c r="D7474" s="1"/>
      <c r="E7474" s="1" t="s">
        <v>36543</v>
      </c>
      <c r="F7474" s="1" t="s">
        <v>36544</v>
      </c>
      <c r="G7474" s="1" t="s">
        <v>8777</v>
      </c>
      <c r="H7474" s="1" t="s">
        <v>9361</v>
      </c>
      <c r="I7474" s="1">
        <v>2019.0</v>
      </c>
      <c r="J7474" s="1" t="s">
        <v>8493</v>
      </c>
      <c r="K7474" s="1" t="s">
        <v>538</v>
      </c>
      <c r="L7474" s="1" t="s">
        <v>10361</v>
      </c>
      <c r="M7474" s="1" t="s">
        <v>36545</v>
      </c>
    </row>
    <row r="7475">
      <c r="A7475" s="1" t="s">
        <v>36546</v>
      </c>
      <c r="B7475" s="1" t="s">
        <v>7</v>
      </c>
      <c r="C7475" s="1" t="s">
        <v>8166</v>
      </c>
      <c r="F7475" s="1" t="s">
        <v>36547</v>
      </c>
      <c r="G7475" s="1" t="s">
        <v>8611</v>
      </c>
      <c r="H7475" s="1" t="s">
        <v>9981</v>
      </c>
      <c r="I7475" s="1">
        <v>2018.0</v>
      </c>
      <c r="J7475" s="1" t="s">
        <v>8493</v>
      </c>
      <c r="K7475" s="1" t="s">
        <v>536</v>
      </c>
      <c r="L7475" s="1" t="s">
        <v>14271</v>
      </c>
      <c r="M7475" s="1" t="s">
        <v>36548</v>
      </c>
    </row>
    <row r="7476">
      <c r="A7476" s="1" t="s">
        <v>36549</v>
      </c>
      <c r="B7476" s="1" t="s">
        <v>7</v>
      </c>
      <c r="C7476" s="1" t="s">
        <v>8167</v>
      </c>
      <c r="F7476" s="1" t="s">
        <v>36550</v>
      </c>
      <c r="G7476" s="1" t="s">
        <v>9223</v>
      </c>
      <c r="H7476" s="1" t="s">
        <v>36551</v>
      </c>
      <c r="I7476" s="1">
        <v>2018.0</v>
      </c>
      <c r="J7476" s="1" t="s">
        <v>8547</v>
      </c>
      <c r="K7476" s="1" t="s">
        <v>628</v>
      </c>
      <c r="L7476" s="1" t="s">
        <v>8565</v>
      </c>
      <c r="M7476" s="1" t="s">
        <v>36552</v>
      </c>
    </row>
    <row r="7477">
      <c r="A7477" s="1" t="s">
        <v>36553</v>
      </c>
      <c r="B7477" s="1" t="s">
        <v>6</v>
      </c>
      <c r="C7477" s="1" t="s">
        <v>8168</v>
      </c>
      <c r="D7477" s="1"/>
      <c r="E7477" s="1" t="s">
        <v>36554</v>
      </c>
      <c r="F7477" s="1" t="s">
        <v>36555</v>
      </c>
      <c r="G7477" s="1" t="s">
        <v>9356</v>
      </c>
      <c r="H7477" s="1" t="s">
        <v>8546</v>
      </c>
      <c r="I7477" s="1">
        <v>2007.0</v>
      </c>
      <c r="J7477" s="1" t="s">
        <v>8507</v>
      </c>
      <c r="K7477" s="1" t="s">
        <v>546</v>
      </c>
      <c r="L7477" s="1" t="s">
        <v>8783</v>
      </c>
      <c r="M7477" s="1" t="s">
        <v>36556</v>
      </c>
    </row>
    <row r="7478">
      <c r="A7478" s="1" t="s">
        <v>36557</v>
      </c>
      <c r="B7478" s="1" t="s">
        <v>6</v>
      </c>
      <c r="C7478" s="1" t="s">
        <v>8169</v>
      </c>
      <c r="D7478" s="1"/>
      <c r="E7478" s="1" t="s">
        <v>13216</v>
      </c>
      <c r="G7478" s="1" t="s">
        <v>24924</v>
      </c>
      <c r="H7478" s="1" t="s">
        <v>10431</v>
      </c>
      <c r="I7478" s="1">
        <v>2013.0</v>
      </c>
      <c r="J7478" s="1" t="s">
        <v>8493</v>
      </c>
      <c r="K7478" s="1" t="s">
        <v>1122</v>
      </c>
      <c r="L7478" s="1" t="s">
        <v>8663</v>
      </c>
      <c r="M7478" s="1" t="s">
        <v>36558</v>
      </c>
    </row>
    <row r="7479">
      <c r="A7479" s="1" t="s">
        <v>36559</v>
      </c>
      <c r="B7479" s="1" t="s">
        <v>6</v>
      </c>
      <c r="C7479" s="1" t="s">
        <v>8170</v>
      </c>
      <c r="D7479" s="1"/>
      <c r="E7479" s="1" t="s">
        <v>36560</v>
      </c>
      <c r="F7479" s="1" t="s">
        <v>36561</v>
      </c>
      <c r="G7479" s="1" t="s">
        <v>8545</v>
      </c>
      <c r="H7479" s="1" t="s">
        <v>14923</v>
      </c>
      <c r="I7479" s="1">
        <v>2013.0</v>
      </c>
      <c r="J7479" s="1" t="s">
        <v>8547</v>
      </c>
      <c r="K7479" s="1" t="s">
        <v>610</v>
      </c>
      <c r="L7479" s="1" t="s">
        <v>8709</v>
      </c>
      <c r="M7479" s="1" t="s">
        <v>36562</v>
      </c>
    </row>
    <row r="7480">
      <c r="A7480" s="1" t="s">
        <v>36563</v>
      </c>
      <c r="B7480" s="1" t="s">
        <v>6</v>
      </c>
      <c r="C7480" s="1" t="s">
        <v>8171</v>
      </c>
      <c r="D7480" s="1"/>
      <c r="E7480" s="1" t="s">
        <v>13986</v>
      </c>
      <c r="F7480" s="1" t="s">
        <v>36564</v>
      </c>
      <c r="G7480" s="1" t="s">
        <v>10619</v>
      </c>
      <c r="H7480" s="1" t="s">
        <v>22595</v>
      </c>
      <c r="I7480" s="1">
        <v>2011.0</v>
      </c>
      <c r="J7480" s="1" t="s">
        <v>8515</v>
      </c>
      <c r="K7480" s="1" t="s">
        <v>1021</v>
      </c>
      <c r="L7480" s="1" t="s">
        <v>8522</v>
      </c>
      <c r="M7480" s="1" t="s">
        <v>36565</v>
      </c>
    </row>
    <row r="7481">
      <c r="A7481" s="1" t="s">
        <v>36566</v>
      </c>
      <c r="B7481" s="1" t="s">
        <v>6</v>
      </c>
      <c r="C7481" s="1" t="s">
        <v>8172</v>
      </c>
      <c r="D7481" s="1"/>
      <c r="E7481" s="1" t="s">
        <v>33226</v>
      </c>
      <c r="F7481" s="1" t="s">
        <v>36567</v>
      </c>
      <c r="G7481" s="1" t="s">
        <v>8513</v>
      </c>
      <c r="H7481" s="1" t="s">
        <v>12959</v>
      </c>
      <c r="I7481" s="1">
        <v>2017.0</v>
      </c>
      <c r="J7481" s="1" t="s">
        <v>8493</v>
      </c>
      <c r="K7481" s="1" t="s">
        <v>534</v>
      </c>
      <c r="L7481" s="1" t="s">
        <v>9002</v>
      </c>
      <c r="M7481" s="1" t="s">
        <v>36568</v>
      </c>
    </row>
    <row r="7482">
      <c r="A7482" s="1" t="s">
        <v>36569</v>
      </c>
      <c r="B7482" s="1" t="s">
        <v>6</v>
      </c>
      <c r="C7482" s="1" t="s">
        <v>8173</v>
      </c>
      <c r="D7482" s="1"/>
      <c r="E7482" s="1" t="s">
        <v>36570</v>
      </c>
      <c r="F7482" s="1" t="s">
        <v>36571</v>
      </c>
      <c r="G7482" s="1" t="s">
        <v>8611</v>
      </c>
      <c r="H7482" s="1" t="s">
        <v>32610</v>
      </c>
      <c r="I7482" s="1">
        <v>2016.0</v>
      </c>
      <c r="J7482" s="1" t="s">
        <v>8507</v>
      </c>
      <c r="K7482" s="1" t="s">
        <v>803</v>
      </c>
      <c r="L7482" s="1" t="s">
        <v>9054</v>
      </c>
      <c r="M7482" s="1" t="s">
        <v>36572</v>
      </c>
    </row>
    <row r="7483">
      <c r="A7483" s="1" t="s">
        <v>36573</v>
      </c>
      <c r="B7483" s="1" t="s">
        <v>6</v>
      </c>
      <c r="C7483" s="1" t="s">
        <v>8174</v>
      </c>
      <c r="D7483" s="1"/>
      <c r="E7483" s="1" t="s">
        <v>34271</v>
      </c>
      <c r="F7483" s="1" t="s">
        <v>36574</v>
      </c>
      <c r="G7483" s="1" t="s">
        <v>8534</v>
      </c>
      <c r="H7483" s="1" t="s">
        <v>9049</v>
      </c>
      <c r="I7483" s="1">
        <v>2014.0</v>
      </c>
      <c r="J7483" s="1" t="s">
        <v>8547</v>
      </c>
      <c r="K7483" s="1" t="s">
        <v>1288</v>
      </c>
      <c r="L7483" s="1" t="s">
        <v>10081</v>
      </c>
      <c r="M7483" s="1" t="s">
        <v>36575</v>
      </c>
    </row>
    <row r="7484">
      <c r="A7484" s="1" t="s">
        <v>36576</v>
      </c>
      <c r="B7484" s="1" t="s">
        <v>6</v>
      </c>
      <c r="C7484" s="1" t="s">
        <v>8175</v>
      </c>
      <c r="D7484" s="1"/>
      <c r="E7484" s="1" t="s">
        <v>36577</v>
      </c>
      <c r="F7484" s="1" t="s">
        <v>36578</v>
      </c>
      <c r="G7484" s="1" t="s">
        <v>8499</v>
      </c>
      <c r="H7484" s="1" t="s">
        <v>9185</v>
      </c>
      <c r="I7484" s="1">
        <v>2015.0</v>
      </c>
      <c r="J7484" s="1" t="s">
        <v>8547</v>
      </c>
      <c r="K7484" s="1" t="s">
        <v>673</v>
      </c>
      <c r="L7484" s="1" t="s">
        <v>8709</v>
      </c>
      <c r="M7484" s="1" t="s">
        <v>36579</v>
      </c>
    </row>
    <row r="7485">
      <c r="A7485" s="1" t="s">
        <v>36580</v>
      </c>
      <c r="B7485" s="1" t="s">
        <v>7</v>
      </c>
      <c r="C7485" s="1" t="s">
        <v>434</v>
      </c>
      <c r="F7485" s="1" t="s">
        <v>36581</v>
      </c>
      <c r="G7485" s="1" t="s">
        <v>9408</v>
      </c>
      <c r="H7485" s="1" t="s">
        <v>13629</v>
      </c>
      <c r="I7485" s="1">
        <v>2018.0</v>
      </c>
      <c r="J7485" s="1" t="s">
        <v>8493</v>
      </c>
      <c r="K7485" s="1" t="s">
        <v>536</v>
      </c>
      <c r="L7485" s="1" t="s">
        <v>8565</v>
      </c>
      <c r="M7485" s="1" t="s">
        <v>36582</v>
      </c>
    </row>
    <row r="7486">
      <c r="A7486" s="1" t="s">
        <v>36583</v>
      </c>
      <c r="B7486" s="1" t="s">
        <v>7</v>
      </c>
      <c r="C7486" s="1" t="s">
        <v>8176</v>
      </c>
      <c r="F7486" s="1" t="s">
        <v>36584</v>
      </c>
      <c r="G7486" s="1" t="s">
        <v>8513</v>
      </c>
      <c r="H7486" s="1" t="s">
        <v>31037</v>
      </c>
      <c r="I7486" s="1">
        <v>2020.0</v>
      </c>
      <c r="J7486" s="1" t="s">
        <v>8493</v>
      </c>
      <c r="K7486" s="1" t="s">
        <v>536</v>
      </c>
      <c r="L7486" s="1" t="s">
        <v>34761</v>
      </c>
      <c r="M7486" s="1" t="s">
        <v>36585</v>
      </c>
    </row>
    <row r="7487">
      <c r="A7487" s="1" t="s">
        <v>36586</v>
      </c>
      <c r="B7487" s="1" t="s">
        <v>7</v>
      </c>
      <c r="C7487" s="1" t="s">
        <v>8177</v>
      </c>
      <c r="G7487" s="1" t="s">
        <v>9065</v>
      </c>
      <c r="H7487" s="1" t="s">
        <v>25828</v>
      </c>
      <c r="I7487" s="1">
        <v>2014.0</v>
      </c>
      <c r="J7487" s="1" t="s">
        <v>8493</v>
      </c>
      <c r="K7487" s="1" t="s">
        <v>536</v>
      </c>
      <c r="L7487" s="1" t="s">
        <v>10118</v>
      </c>
      <c r="M7487" s="1" t="s">
        <v>36587</v>
      </c>
    </row>
    <row r="7488">
      <c r="A7488" s="1" t="s">
        <v>36588</v>
      </c>
      <c r="B7488" s="1" t="s">
        <v>7</v>
      </c>
      <c r="C7488" s="1" t="s">
        <v>8178</v>
      </c>
      <c r="F7488" s="1" t="s">
        <v>36589</v>
      </c>
      <c r="G7488" s="1" t="s">
        <v>8655</v>
      </c>
      <c r="H7488" s="1" t="s">
        <v>21124</v>
      </c>
      <c r="I7488" s="1">
        <v>2020.0</v>
      </c>
      <c r="J7488" s="1" t="s">
        <v>8547</v>
      </c>
      <c r="K7488" s="1" t="s">
        <v>536</v>
      </c>
      <c r="L7488" s="1" t="s">
        <v>8836</v>
      </c>
      <c r="M7488" s="1" t="s">
        <v>36590</v>
      </c>
    </row>
    <row r="7489">
      <c r="A7489" s="1" t="s">
        <v>36591</v>
      </c>
      <c r="B7489" s="1" t="s">
        <v>6</v>
      </c>
      <c r="C7489" s="1" t="s">
        <v>8179</v>
      </c>
      <c r="D7489" s="1"/>
      <c r="E7489" s="1" t="s">
        <v>14683</v>
      </c>
      <c r="F7489" s="1" t="s">
        <v>36592</v>
      </c>
      <c r="G7489" s="1" t="s">
        <v>36593</v>
      </c>
      <c r="H7489" s="1" t="s">
        <v>11626</v>
      </c>
      <c r="I7489" s="1">
        <v>2020.0</v>
      </c>
      <c r="J7489" s="1" t="s">
        <v>8493</v>
      </c>
      <c r="K7489" s="1" t="s">
        <v>565</v>
      </c>
      <c r="L7489" s="1" t="s">
        <v>8590</v>
      </c>
      <c r="M7489" s="1" t="s">
        <v>36594</v>
      </c>
    </row>
    <row r="7490">
      <c r="A7490" s="1" t="s">
        <v>36595</v>
      </c>
      <c r="B7490" s="1" t="s">
        <v>7</v>
      </c>
      <c r="C7490" s="1" t="s">
        <v>8180</v>
      </c>
      <c r="F7490" s="1" t="s">
        <v>36596</v>
      </c>
      <c r="H7490" s="1" t="s">
        <v>13852</v>
      </c>
      <c r="I7490" s="1">
        <v>2020.0</v>
      </c>
      <c r="J7490" s="1" t="s">
        <v>8493</v>
      </c>
      <c r="K7490" s="1" t="s">
        <v>536</v>
      </c>
      <c r="L7490" s="1" t="s">
        <v>14228</v>
      </c>
      <c r="M7490" s="1" t="s">
        <v>36597</v>
      </c>
    </row>
    <row r="7491">
      <c r="A7491" s="1" t="s">
        <v>36598</v>
      </c>
      <c r="B7491" s="1" t="s">
        <v>6</v>
      </c>
      <c r="C7491" s="1" t="s">
        <v>8181</v>
      </c>
      <c r="D7491" s="1"/>
      <c r="E7491" s="1" t="s">
        <v>9928</v>
      </c>
      <c r="F7491" s="1" t="s">
        <v>36599</v>
      </c>
      <c r="G7491" s="1" t="s">
        <v>8545</v>
      </c>
      <c r="H7491" s="1" t="s">
        <v>29000</v>
      </c>
      <c r="I7491" s="1">
        <v>2019.0</v>
      </c>
      <c r="J7491" s="1" t="s">
        <v>8547</v>
      </c>
      <c r="K7491" s="1" t="s">
        <v>528</v>
      </c>
      <c r="L7491" s="1" t="s">
        <v>8709</v>
      </c>
      <c r="M7491" s="1" t="s">
        <v>36600</v>
      </c>
    </row>
    <row r="7492">
      <c r="A7492" s="1" t="s">
        <v>36601</v>
      </c>
      <c r="B7492" s="1" t="s">
        <v>6</v>
      </c>
      <c r="C7492" s="1" t="s">
        <v>8182</v>
      </c>
      <c r="D7492" s="1"/>
      <c r="E7492" s="1" t="s">
        <v>36602</v>
      </c>
      <c r="G7492" s="1" t="s">
        <v>8513</v>
      </c>
      <c r="H7492" s="1" t="s">
        <v>8749</v>
      </c>
      <c r="I7492" s="1">
        <v>2017.0</v>
      </c>
      <c r="J7492" s="1" t="s">
        <v>9260</v>
      </c>
      <c r="K7492" s="1" t="s">
        <v>530</v>
      </c>
      <c r="L7492" s="1" t="s">
        <v>8646</v>
      </c>
      <c r="M7492" s="1" t="s">
        <v>36603</v>
      </c>
    </row>
    <row r="7493">
      <c r="A7493" s="1" t="s">
        <v>36604</v>
      </c>
      <c r="B7493" s="1" t="s">
        <v>6</v>
      </c>
      <c r="C7493" s="1" t="s">
        <v>8183</v>
      </c>
      <c r="D7493" s="1"/>
      <c r="E7493" s="1" t="s">
        <v>36605</v>
      </c>
      <c r="G7493" s="1" t="s">
        <v>36606</v>
      </c>
      <c r="H7493" s="1" t="s">
        <v>11837</v>
      </c>
      <c r="I7493" s="1">
        <v>2018.0</v>
      </c>
      <c r="J7493" s="1" t="s">
        <v>8680</v>
      </c>
      <c r="K7493" s="1" t="s">
        <v>758</v>
      </c>
      <c r="L7493" s="1" t="s">
        <v>8646</v>
      </c>
      <c r="M7493" s="1" t="s">
        <v>36607</v>
      </c>
    </row>
    <row r="7494">
      <c r="A7494" s="1" t="s">
        <v>36608</v>
      </c>
      <c r="B7494" s="1" t="s">
        <v>7</v>
      </c>
      <c r="C7494" s="1" t="s">
        <v>8184</v>
      </c>
      <c r="D7494" s="1"/>
      <c r="E7494" s="1" t="s">
        <v>30221</v>
      </c>
      <c r="F7494" s="1" t="s">
        <v>36609</v>
      </c>
      <c r="G7494" s="1" t="s">
        <v>36610</v>
      </c>
      <c r="H7494" s="1" t="s">
        <v>26007</v>
      </c>
      <c r="I7494" s="1">
        <v>2018.0</v>
      </c>
      <c r="J7494" s="1" t="s">
        <v>8613</v>
      </c>
      <c r="K7494" s="1" t="s">
        <v>536</v>
      </c>
      <c r="L7494" s="1" t="s">
        <v>24457</v>
      </c>
      <c r="M7494" s="1" t="s">
        <v>36611</v>
      </c>
    </row>
    <row r="7495">
      <c r="A7495" s="1" t="s">
        <v>36612</v>
      </c>
      <c r="B7495" s="1" t="s">
        <v>7</v>
      </c>
      <c r="C7495" s="1" t="s">
        <v>8185</v>
      </c>
      <c r="F7495" s="1" t="s">
        <v>36613</v>
      </c>
      <c r="G7495" s="1" t="s">
        <v>9297</v>
      </c>
      <c r="H7495" s="1" t="s">
        <v>30592</v>
      </c>
      <c r="I7495" s="1">
        <v>2011.0</v>
      </c>
      <c r="J7495" s="1" t="s">
        <v>8547</v>
      </c>
      <c r="K7495" s="1" t="s">
        <v>536</v>
      </c>
      <c r="L7495" s="1" t="s">
        <v>8717</v>
      </c>
      <c r="M7495" s="1" t="s">
        <v>36614</v>
      </c>
    </row>
    <row r="7496">
      <c r="A7496" s="1" t="s">
        <v>36615</v>
      </c>
      <c r="B7496" s="1" t="s">
        <v>6</v>
      </c>
      <c r="C7496" s="1" t="s">
        <v>8186</v>
      </c>
      <c r="D7496" s="1"/>
      <c r="E7496" s="1" t="s">
        <v>29714</v>
      </c>
      <c r="F7496" s="1" t="s">
        <v>36616</v>
      </c>
      <c r="G7496" s="1" t="s">
        <v>8545</v>
      </c>
      <c r="H7496" s="1" t="s">
        <v>9033</v>
      </c>
      <c r="I7496" s="1">
        <v>2016.0</v>
      </c>
      <c r="J7496" s="1" t="s">
        <v>8493</v>
      </c>
      <c r="K7496" s="1" t="s">
        <v>803</v>
      </c>
      <c r="L7496" s="1" t="s">
        <v>8590</v>
      </c>
      <c r="M7496" s="1" t="s">
        <v>36617</v>
      </c>
    </row>
    <row r="7497">
      <c r="A7497" s="1" t="s">
        <v>36618</v>
      </c>
      <c r="B7497" s="1" t="s">
        <v>6</v>
      </c>
      <c r="C7497" s="1" t="s">
        <v>8187</v>
      </c>
      <c r="G7497" s="1" t="s">
        <v>36619</v>
      </c>
      <c r="H7497" s="1" t="s">
        <v>9630</v>
      </c>
      <c r="I7497" s="1">
        <v>1979.0</v>
      </c>
      <c r="J7497" s="1" t="s">
        <v>8547</v>
      </c>
      <c r="K7497" s="1" t="s">
        <v>923</v>
      </c>
      <c r="L7497" s="1" t="s">
        <v>8663</v>
      </c>
      <c r="M7497" s="1" t="s">
        <v>36620</v>
      </c>
    </row>
    <row r="7498">
      <c r="A7498" s="1" t="s">
        <v>36621</v>
      </c>
      <c r="B7498" s="1" t="s">
        <v>6</v>
      </c>
      <c r="C7498" s="1" t="s">
        <v>8188</v>
      </c>
      <c r="D7498" s="1"/>
      <c r="E7498" s="1" t="s">
        <v>36622</v>
      </c>
      <c r="F7498" s="1" t="s">
        <v>36623</v>
      </c>
      <c r="G7498" s="1" t="s">
        <v>36624</v>
      </c>
      <c r="H7498" s="1" t="s">
        <v>8980</v>
      </c>
      <c r="I7498" s="1">
        <v>2010.0</v>
      </c>
      <c r="J7498" s="1" t="s">
        <v>8547</v>
      </c>
      <c r="K7498" s="1" t="s">
        <v>540</v>
      </c>
      <c r="L7498" s="1" t="s">
        <v>8501</v>
      </c>
      <c r="M7498" s="1" t="s">
        <v>36625</v>
      </c>
    </row>
    <row r="7499">
      <c r="A7499" s="1" t="s">
        <v>36626</v>
      </c>
      <c r="B7499" s="1" t="s">
        <v>6</v>
      </c>
      <c r="C7499" s="1" t="s">
        <v>8189</v>
      </c>
      <c r="D7499" s="1"/>
      <c r="E7499" s="1" t="s">
        <v>36627</v>
      </c>
      <c r="F7499" s="1" t="s">
        <v>36628</v>
      </c>
      <c r="G7499" s="1" t="s">
        <v>9478</v>
      </c>
      <c r="H7499" s="1" t="s">
        <v>8708</v>
      </c>
      <c r="I7499" s="1">
        <v>2019.0</v>
      </c>
      <c r="J7499" s="1" t="s">
        <v>8547</v>
      </c>
      <c r="K7499" s="1" t="s">
        <v>610</v>
      </c>
      <c r="L7499" s="1" t="s">
        <v>35115</v>
      </c>
      <c r="M7499" s="1" t="s">
        <v>36629</v>
      </c>
    </row>
    <row r="7500">
      <c r="A7500" s="1" t="s">
        <v>36630</v>
      </c>
      <c r="B7500" s="1" t="s">
        <v>6</v>
      </c>
      <c r="C7500" s="1" t="s">
        <v>8190</v>
      </c>
      <c r="D7500" s="1"/>
      <c r="E7500" s="1" t="s">
        <v>36631</v>
      </c>
      <c r="G7500" s="1" t="s">
        <v>8777</v>
      </c>
      <c r="H7500" s="1" t="s">
        <v>32011</v>
      </c>
      <c r="I7500" s="1">
        <v>2020.0</v>
      </c>
      <c r="J7500" s="1" t="s">
        <v>8493</v>
      </c>
      <c r="K7500" s="1" t="s">
        <v>694</v>
      </c>
      <c r="L7500" s="1" t="s">
        <v>10361</v>
      </c>
      <c r="M7500" s="1" t="s">
        <v>36632</v>
      </c>
    </row>
    <row r="7501">
      <c r="A7501" s="1" t="s">
        <v>36633</v>
      </c>
      <c r="B7501" s="1" t="s">
        <v>7</v>
      </c>
      <c r="C7501" s="1" t="s">
        <v>8191</v>
      </c>
      <c r="G7501" s="1" t="s">
        <v>8513</v>
      </c>
      <c r="H7501" s="1" t="s">
        <v>10247</v>
      </c>
      <c r="I7501" s="1">
        <v>2020.0</v>
      </c>
      <c r="J7501" s="1" t="s">
        <v>8493</v>
      </c>
      <c r="K7501" s="1" t="s">
        <v>536</v>
      </c>
      <c r="L7501" s="1" t="s">
        <v>12003</v>
      </c>
      <c r="M7501" s="1" t="s">
        <v>36634</v>
      </c>
    </row>
    <row r="7502">
      <c r="A7502" s="1" t="s">
        <v>36635</v>
      </c>
      <c r="B7502" s="1" t="s">
        <v>7</v>
      </c>
      <c r="C7502" s="1" t="s">
        <v>8192</v>
      </c>
      <c r="F7502" s="1" t="s">
        <v>36636</v>
      </c>
      <c r="G7502" s="1" t="s">
        <v>9043</v>
      </c>
      <c r="H7502" s="1" t="s">
        <v>8540</v>
      </c>
      <c r="I7502" s="1">
        <v>2019.0</v>
      </c>
      <c r="J7502" s="1" t="s">
        <v>8493</v>
      </c>
      <c r="K7502" s="1" t="s">
        <v>536</v>
      </c>
      <c r="L7502" s="1" t="s">
        <v>8529</v>
      </c>
      <c r="M7502" s="1" t="s">
        <v>36637</v>
      </c>
    </row>
    <row r="7503">
      <c r="A7503" s="1" t="s">
        <v>36638</v>
      </c>
      <c r="B7503" s="1" t="s">
        <v>6</v>
      </c>
      <c r="C7503" s="1" t="s">
        <v>8193</v>
      </c>
      <c r="D7503" s="1"/>
      <c r="E7503" s="1" t="s">
        <v>36639</v>
      </c>
      <c r="F7503" s="1" t="s">
        <v>36640</v>
      </c>
      <c r="G7503" s="1" t="s">
        <v>9043</v>
      </c>
      <c r="H7503" s="1" t="s">
        <v>12333</v>
      </c>
      <c r="I7503" s="1">
        <v>2014.0</v>
      </c>
      <c r="J7503" s="1" t="s">
        <v>8493</v>
      </c>
      <c r="K7503" s="1" t="s">
        <v>534</v>
      </c>
      <c r="L7503" s="1" t="s">
        <v>8501</v>
      </c>
      <c r="M7503" s="1" t="s">
        <v>36641</v>
      </c>
    </row>
    <row r="7504">
      <c r="A7504" s="1" t="s">
        <v>36642</v>
      </c>
      <c r="B7504" s="1" t="s">
        <v>6</v>
      </c>
      <c r="C7504" s="1" t="s">
        <v>8194</v>
      </c>
      <c r="D7504" s="1"/>
      <c r="E7504" s="1" t="s">
        <v>36643</v>
      </c>
      <c r="F7504" s="1" t="s">
        <v>36644</v>
      </c>
      <c r="G7504" s="1" t="s">
        <v>22722</v>
      </c>
      <c r="H7504" s="1" t="s">
        <v>29821</v>
      </c>
      <c r="I7504" s="1">
        <v>2015.0</v>
      </c>
      <c r="J7504" s="1" t="s">
        <v>8507</v>
      </c>
      <c r="K7504" s="1" t="s">
        <v>700</v>
      </c>
      <c r="L7504" s="1" t="s">
        <v>11021</v>
      </c>
      <c r="M7504" s="1" t="s">
        <v>36645</v>
      </c>
    </row>
    <row r="7505">
      <c r="A7505" s="1" t="s">
        <v>36646</v>
      </c>
      <c r="B7505" s="1" t="s">
        <v>7</v>
      </c>
      <c r="C7505" s="1" t="s">
        <v>8195</v>
      </c>
      <c r="F7505" s="1" t="s">
        <v>36647</v>
      </c>
      <c r="G7505" s="1" t="s">
        <v>8513</v>
      </c>
      <c r="H7505" s="1" t="s">
        <v>17968</v>
      </c>
      <c r="I7505" s="1">
        <v>2018.0</v>
      </c>
      <c r="J7505" s="1" t="s">
        <v>8807</v>
      </c>
      <c r="K7505" s="1" t="s">
        <v>571</v>
      </c>
      <c r="L7505" s="1" t="s">
        <v>10380</v>
      </c>
      <c r="M7505" s="1" t="s">
        <v>36648</v>
      </c>
    </row>
    <row r="7506">
      <c r="A7506" s="1" t="s">
        <v>36649</v>
      </c>
      <c r="B7506" s="1" t="s">
        <v>6</v>
      </c>
      <c r="C7506" s="1" t="s">
        <v>8196</v>
      </c>
      <c r="D7506" s="1"/>
      <c r="E7506" s="1" t="s">
        <v>13267</v>
      </c>
      <c r="F7506" s="1" t="s">
        <v>36650</v>
      </c>
      <c r="G7506" s="1" t="s">
        <v>8513</v>
      </c>
      <c r="H7506" s="1" t="s">
        <v>13090</v>
      </c>
      <c r="I7506" s="1">
        <v>2018.0</v>
      </c>
      <c r="J7506" s="1" t="s">
        <v>8547</v>
      </c>
      <c r="K7506" s="1" t="s">
        <v>681</v>
      </c>
      <c r="L7506" s="1" t="s">
        <v>9494</v>
      </c>
      <c r="M7506" s="1" t="s">
        <v>36651</v>
      </c>
    </row>
    <row r="7507">
      <c r="A7507" s="1" t="s">
        <v>36652</v>
      </c>
      <c r="B7507" s="1" t="s">
        <v>6</v>
      </c>
      <c r="C7507" s="1" t="s">
        <v>8197</v>
      </c>
      <c r="D7507" s="1"/>
      <c r="E7507" s="1" t="s">
        <v>23669</v>
      </c>
      <c r="F7507" s="1" t="s">
        <v>36653</v>
      </c>
      <c r="G7507" s="1" t="s">
        <v>8513</v>
      </c>
      <c r="H7507" s="1" t="s">
        <v>10294</v>
      </c>
      <c r="I7507" s="1">
        <v>2020.0</v>
      </c>
      <c r="J7507" s="1" t="s">
        <v>9260</v>
      </c>
      <c r="K7507" s="1" t="s">
        <v>620</v>
      </c>
      <c r="L7507" s="1" t="s">
        <v>9104</v>
      </c>
      <c r="M7507" s="1" t="s">
        <v>36654</v>
      </c>
    </row>
    <row r="7508">
      <c r="A7508" s="1" t="s">
        <v>36655</v>
      </c>
      <c r="B7508" s="1" t="s">
        <v>6</v>
      </c>
      <c r="C7508" s="1" t="s">
        <v>8198</v>
      </c>
      <c r="D7508" s="1"/>
      <c r="E7508" s="1" t="s">
        <v>14894</v>
      </c>
      <c r="F7508" s="1" t="s">
        <v>36656</v>
      </c>
      <c r="G7508" s="1" t="s">
        <v>8513</v>
      </c>
      <c r="H7508" s="1" t="s">
        <v>9092</v>
      </c>
      <c r="I7508" s="1">
        <v>2018.0</v>
      </c>
      <c r="J7508" s="1" t="s">
        <v>8547</v>
      </c>
      <c r="K7508" s="1" t="s">
        <v>538</v>
      </c>
      <c r="L7508" s="1" t="s">
        <v>8559</v>
      </c>
      <c r="M7508" s="1" t="s">
        <v>36657</v>
      </c>
    </row>
    <row r="7509">
      <c r="A7509" s="1" t="s">
        <v>36658</v>
      </c>
      <c r="B7509" s="1" t="s">
        <v>6</v>
      </c>
      <c r="C7509" s="1" t="s">
        <v>8199</v>
      </c>
      <c r="D7509" s="1"/>
      <c r="E7509" s="1" t="s">
        <v>36659</v>
      </c>
      <c r="F7509" s="1" t="s">
        <v>36660</v>
      </c>
      <c r="G7509" s="1" t="s">
        <v>8722</v>
      </c>
      <c r="H7509" s="1" t="s">
        <v>9596</v>
      </c>
      <c r="I7509" s="1">
        <v>2016.0</v>
      </c>
      <c r="J7509" s="1" t="s">
        <v>8493</v>
      </c>
      <c r="K7509" s="1" t="s">
        <v>552</v>
      </c>
      <c r="L7509" s="1" t="s">
        <v>8772</v>
      </c>
      <c r="M7509" s="1" t="s">
        <v>36661</v>
      </c>
    </row>
    <row r="7510">
      <c r="A7510" s="1" t="s">
        <v>36662</v>
      </c>
      <c r="B7510" s="1" t="s">
        <v>7</v>
      </c>
      <c r="C7510" s="1" t="s">
        <v>8200</v>
      </c>
      <c r="F7510" s="1" t="s">
        <v>36663</v>
      </c>
      <c r="G7510" s="1" t="s">
        <v>8513</v>
      </c>
      <c r="H7510" s="1" t="s">
        <v>10490</v>
      </c>
      <c r="I7510" s="1">
        <v>2018.0</v>
      </c>
      <c r="J7510" s="1" t="s">
        <v>8493</v>
      </c>
      <c r="K7510" s="1" t="s">
        <v>536</v>
      </c>
      <c r="L7510" s="1" t="s">
        <v>9208</v>
      </c>
      <c r="M7510" s="1" t="s">
        <v>36664</v>
      </c>
    </row>
    <row r="7511">
      <c r="A7511" s="1" t="s">
        <v>36665</v>
      </c>
      <c r="B7511" s="1" t="s">
        <v>6</v>
      </c>
      <c r="C7511" s="1" t="s">
        <v>8201</v>
      </c>
      <c r="D7511" s="1"/>
      <c r="E7511" s="1" t="s">
        <v>36666</v>
      </c>
      <c r="F7511" s="1" t="s">
        <v>36667</v>
      </c>
      <c r="G7511" s="1" t="s">
        <v>20732</v>
      </c>
      <c r="H7511" s="1" t="s">
        <v>15927</v>
      </c>
      <c r="I7511" s="1">
        <v>2020.0</v>
      </c>
      <c r="J7511" s="1" t="s">
        <v>8507</v>
      </c>
      <c r="K7511" s="1" t="s">
        <v>580</v>
      </c>
      <c r="L7511" s="1" t="s">
        <v>8858</v>
      </c>
      <c r="M7511" s="1" t="s">
        <v>36668</v>
      </c>
    </row>
    <row r="7512">
      <c r="A7512" s="1" t="s">
        <v>36669</v>
      </c>
      <c r="B7512" s="1" t="s">
        <v>6</v>
      </c>
      <c r="C7512" s="1" t="s">
        <v>8202</v>
      </c>
      <c r="D7512" s="1"/>
      <c r="E7512" s="1" t="s">
        <v>36670</v>
      </c>
      <c r="F7512" s="1" t="s">
        <v>36671</v>
      </c>
      <c r="G7512" s="1" t="s">
        <v>8513</v>
      </c>
      <c r="H7512" s="1" t="s">
        <v>36672</v>
      </c>
      <c r="I7512" s="1">
        <v>2018.0</v>
      </c>
      <c r="J7512" s="1" t="s">
        <v>8507</v>
      </c>
      <c r="K7512" s="1" t="s">
        <v>528</v>
      </c>
      <c r="L7512" s="1" t="s">
        <v>8948</v>
      </c>
      <c r="M7512" s="1" t="s">
        <v>36673</v>
      </c>
    </row>
    <row r="7513">
      <c r="A7513" s="1" t="s">
        <v>36674</v>
      </c>
      <c r="B7513" s="1" t="s">
        <v>6</v>
      </c>
      <c r="C7513" s="1" t="s">
        <v>8203</v>
      </c>
      <c r="D7513" s="1"/>
      <c r="E7513" s="1" t="s">
        <v>16368</v>
      </c>
      <c r="G7513" s="1" t="s">
        <v>8513</v>
      </c>
      <c r="H7513" s="1" t="s">
        <v>10966</v>
      </c>
      <c r="I7513" s="1">
        <v>2017.0</v>
      </c>
      <c r="J7513" s="1" t="s">
        <v>8613</v>
      </c>
      <c r="K7513" s="1" t="s">
        <v>943</v>
      </c>
      <c r="L7513" s="1" t="s">
        <v>8663</v>
      </c>
      <c r="M7513" s="1" t="s">
        <v>36675</v>
      </c>
    </row>
    <row r="7514">
      <c r="A7514" s="1" t="s">
        <v>36676</v>
      </c>
      <c r="B7514" s="1" t="s">
        <v>6</v>
      </c>
      <c r="C7514" s="1" t="s">
        <v>8204</v>
      </c>
      <c r="D7514" s="1"/>
      <c r="E7514" s="1" t="s">
        <v>13800</v>
      </c>
      <c r="F7514" s="1" t="s">
        <v>36677</v>
      </c>
      <c r="G7514" s="1" t="s">
        <v>8534</v>
      </c>
      <c r="H7514" s="1" t="s">
        <v>12474</v>
      </c>
      <c r="I7514" s="1">
        <v>2012.0</v>
      </c>
      <c r="J7514" s="1" t="s">
        <v>8547</v>
      </c>
      <c r="K7514" s="1" t="s">
        <v>599</v>
      </c>
      <c r="L7514" s="1" t="s">
        <v>8992</v>
      </c>
      <c r="M7514" s="1" t="s">
        <v>36678</v>
      </c>
    </row>
    <row r="7515">
      <c r="A7515" s="1" t="s">
        <v>36679</v>
      </c>
      <c r="B7515" s="1" t="s">
        <v>7</v>
      </c>
      <c r="C7515" s="1" t="s">
        <v>8205</v>
      </c>
      <c r="F7515" s="1" t="s">
        <v>36680</v>
      </c>
      <c r="G7515" s="1" t="s">
        <v>8513</v>
      </c>
      <c r="H7515" s="1" t="s">
        <v>21268</v>
      </c>
      <c r="I7515" s="1">
        <v>2017.0</v>
      </c>
      <c r="J7515" s="1" t="s">
        <v>8807</v>
      </c>
      <c r="K7515" s="1" t="s">
        <v>536</v>
      </c>
      <c r="L7515" s="1" t="s">
        <v>10380</v>
      </c>
      <c r="M7515" s="1" t="s">
        <v>36681</v>
      </c>
    </row>
    <row r="7516">
      <c r="A7516" s="1" t="s">
        <v>36682</v>
      </c>
      <c r="B7516" s="1" t="s">
        <v>6</v>
      </c>
      <c r="C7516" s="1" t="s">
        <v>8206</v>
      </c>
      <c r="D7516" s="1"/>
      <c r="E7516" s="1" t="s">
        <v>33269</v>
      </c>
      <c r="F7516" s="1" t="s">
        <v>36683</v>
      </c>
      <c r="G7516" s="1" t="s">
        <v>22462</v>
      </c>
      <c r="H7516" s="1" t="s">
        <v>8932</v>
      </c>
      <c r="I7516" s="1">
        <v>2015.0</v>
      </c>
      <c r="J7516" s="1" t="s">
        <v>8493</v>
      </c>
      <c r="K7516" s="1" t="s">
        <v>645</v>
      </c>
      <c r="L7516" s="1" t="s">
        <v>8607</v>
      </c>
      <c r="M7516" s="1" t="s">
        <v>36684</v>
      </c>
    </row>
    <row r="7517">
      <c r="A7517" s="1" t="s">
        <v>36685</v>
      </c>
      <c r="B7517" s="1" t="s">
        <v>6</v>
      </c>
      <c r="C7517" s="1" t="s">
        <v>8207</v>
      </c>
      <c r="D7517" s="1"/>
      <c r="E7517" s="1" t="s">
        <v>36686</v>
      </c>
      <c r="G7517" s="1" t="s">
        <v>36687</v>
      </c>
      <c r="H7517" s="1" t="s">
        <v>14923</v>
      </c>
      <c r="I7517" s="1">
        <v>2018.0</v>
      </c>
      <c r="J7517" s="1" t="s">
        <v>8493</v>
      </c>
      <c r="K7517" s="1" t="s">
        <v>550</v>
      </c>
      <c r="L7517" s="1" t="s">
        <v>8663</v>
      </c>
      <c r="M7517" s="1" t="s">
        <v>36688</v>
      </c>
    </row>
    <row r="7518">
      <c r="A7518" s="1" t="s">
        <v>36689</v>
      </c>
      <c r="B7518" s="1" t="s">
        <v>6</v>
      </c>
      <c r="C7518" s="1" t="s">
        <v>8208</v>
      </c>
      <c r="D7518" s="1"/>
      <c r="E7518" s="1" t="s">
        <v>36690</v>
      </c>
      <c r="F7518" s="1" t="s">
        <v>36691</v>
      </c>
      <c r="G7518" s="1" t="s">
        <v>9065</v>
      </c>
      <c r="H7518" s="1" t="s">
        <v>9060</v>
      </c>
      <c r="I7518" s="1">
        <v>1983.0</v>
      </c>
      <c r="J7518" s="1" t="s">
        <v>8493</v>
      </c>
      <c r="K7518" s="1" t="s">
        <v>552</v>
      </c>
      <c r="L7518" s="1" t="s">
        <v>8501</v>
      </c>
      <c r="M7518" s="1" t="s">
        <v>36692</v>
      </c>
    </row>
    <row r="7519">
      <c r="A7519" s="1" t="s">
        <v>36693</v>
      </c>
      <c r="B7519" s="1" t="s">
        <v>6</v>
      </c>
      <c r="C7519" s="1" t="s">
        <v>8209</v>
      </c>
      <c r="D7519" s="1"/>
      <c r="E7519" s="1" t="s">
        <v>36694</v>
      </c>
      <c r="F7519" s="1" t="s">
        <v>36695</v>
      </c>
      <c r="G7519" s="1" t="s">
        <v>8777</v>
      </c>
      <c r="H7519" s="1" t="s">
        <v>36696</v>
      </c>
      <c r="I7519" s="1">
        <v>2017.0</v>
      </c>
      <c r="J7519" s="1" t="s">
        <v>8493</v>
      </c>
      <c r="K7519" s="1" t="s">
        <v>645</v>
      </c>
      <c r="L7519" s="1" t="s">
        <v>8772</v>
      </c>
      <c r="M7519" s="1" t="s">
        <v>36697</v>
      </c>
    </row>
    <row r="7520">
      <c r="A7520" s="1" t="s">
        <v>36698</v>
      </c>
      <c r="B7520" s="1" t="s">
        <v>6</v>
      </c>
      <c r="C7520" s="1" t="s">
        <v>8210</v>
      </c>
      <c r="D7520" s="1"/>
      <c r="E7520" s="1" t="s">
        <v>36699</v>
      </c>
      <c r="F7520" s="1" t="s">
        <v>36700</v>
      </c>
      <c r="G7520" s="1" t="s">
        <v>13645</v>
      </c>
      <c r="H7520" s="1" t="s">
        <v>15988</v>
      </c>
      <c r="I7520" s="1">
        <v>2018.0</v>
      </c>
      <c r="J7520" s="1" t="s">
        <v>8613</v>
      </c>
      <c r="K7520" s="1" t="s">
        <v>1116</v>
      </c>
      <c r="L7520" s="1" t="s">
        <v>8709</v>
      </c>
      <c r="M7520" s="1" t="s">
        <v>36701</v>
      </c>
    </row>
    <row r="7521">
      <c r="A7521" s="1" t="s">
        <v>36702</v>
      </c>
      <c r="B7521" s="1" t="s">
        <v>6</v>
      </c>
      <c r="C7521" s="1" t="s">
        <v>8211</v>
      </c>
      <c r="D7521" s="1"/>
      <c r="E7521" s="1" t="s">
        <v>36703</v>
      </c>
      <c r="G7521" s="1" t="s">
        <v>8513</v>
      </c>
      <c r="H7521" s="1" t="s">
        <v>11686</v>
      </c>
      <c r="I7521" s="1">
        <v>2018.0</v>
      </c>
      <c r="J7521" s="1" t="s">
        <v>8493</v>
      </c>
      <c r="K7521" s="1" t="s">
        <v>645</v>
      </c>
      <c r="L7521" s="1" t="s">
        <v>8646</v>
      </c>
      <c r="M7521" s="1" t="s">
        <v>36704</v>
      </c>
    </row>
    <row r="7522">
      <c r="A7522" s="1" t="s">
        <v>36705</v>
      </c>
      <c r="B7522" s="1" t="s">
        <v>7</v>
      </c>
      <c r="C7522" s="1" t="s">
        <v>8212</v>
      </c>
      <c r="F7522" s="1" t="s">
        <v>36706</v>
      </c>
      <c r="G7522" s="1" t="s">
        <v>8513</v>
      </c>
      <c r="H7522" s="1" t="s">
        <v>36707</v>
      </c>
      <c r="I7522" s="1">
        <v>2012.0</v>
      </c>
      <c r="J7522" s="1" t="s">
        <v>8493</v>
      </c>
      <c r="K7522" s="1" t="s">
        <v>1236</v>
      </c>
      <c r="L7522" s="1" t="s">
        <v>10273</v>
      </c>
      <c r="M7522" s="1" t="s">
        <v>36708</v>
      </c>
    </row>
    <row r="7523">
      <c r="A7523" s="1" t="s">
        <v>36709</v>
      </c>
      <c r="B7523" s="1" t="s">
        <v>6</v>
      </c>
      <c r="C7523" s="1" t="s">
        <v>8213</v>
      </c>
      <c r="D7523" s="1"/>
      <c r="E7523" s="1" t="s">
        <v>36710</v>
      </c>
      <c r="F7523" s="1" t="s">
        <v>36711</v>
      </c>
      <c r="G7523" s="1" t="s">
        <v>9478</v>
      </c>
      <c r="H7523" s="1" t="s">
        <v>36712</v>
      </c>
      <c r="I7523" s="1">
        <v>2016.0</v>
      </c>
      <c r="J7523" s="1" t="s">
        <v>8493</v>
      </c>
      <c r="K7523" s="1" t="s">
        <v>538</v>
      </c>
      <c r="L7523" s="1" t="s">
        <v>8620</v>
      </c>
      <c r="M7523" s="1" t="s">
        <v>36713</v>
      </c>
    </row>
    <row r="7524">
      <c r="A7524" s="1" t="s">
        <v>36714</v>
      </c>
      <c r="B7524" s="1" t="s">
        <v>7</v>
      </c>
      <c r="C7524" s="1" t="s">
        <v>8214</v>
      </c>
      <c r="F7524" s="1" t="s">
        <v>25851</v>
      </c>
      <c r="G7524" s="1" t="s">
        <v>8611</v>
      </c>
      <c r="H7524" s="1" t="s">
        <v>36715</v>
      </c>
      <c r="I7524" s="1">
        <v>2016.0</v>
      </c>
      <c r="J7524" s="1" t="s">
        <v>8613</v>
      </c>
      <c r="K7524" s="1" t="s">
        <v>571</v>
      </c>
      <c r="L7524" s="1" t="s">
        <v>9245</v>
      </c>
      <c r="M7524" s="1" t="s">
        <v>36716</v>
      </c>
    </row>
    <row r="7525">
      <c r="A7525" s="1" t="s">
        <v>36717</v>
      </c>
      <c r="B7525" s="1" t="s">
        <v>6</v>
      </c>
      <c r="C7525" s="1" t="s">
        <v>8215</v>
      </c>
      <c r="D7525" s="1"/>
      <c r="E7525" s="1" t="s">
        <v>15679</v>
      </c>
      <c r="F7525" s="1" t="s">
        <v>36718</v>
      </c>
      <c r="G7525" s="1" t="s">
        <v>8545</v>
      </c>
      <c r="H7525" s="1" t="s">
        <v>10663</v>
      </c>
      <c r="I7525" s="1">
        <v>2007.0</v>
      </c>
      <c r="J7525" s="1" t="s">
        <v>8613</v>
      </c>
      <c r="K7525" s="1" t="s">
        <v>554</v>
      </c>
      <c r="L7525" s="1" t="s">
        <v>9215</v>
      </c>
      <c r="M7525" s="1" t="s">
        <v>36719</v>
      </c>
    </row>
    <row r="7526">
      <c r="A7526" s="1" t="s">
        <v>36720</v>
      </c>
      <c r="B7526" s="1" t="s">
        <v>6</v>
      </c>
      <c r="C7526" s="1" t="s">
        <v>8216</v>
      </c>
      <c r="D7526" s="1"/>
      <c r="E7526" s="1" t="s">
        <v>36721</v>
      </c>
      <c r="F7526" s="1" t="s">
        <v>36722</v>
      </c>
      <c r="G7526" s="1" t="s">
        <v>8545</v>
      </c>
      <c r="H7526" s="1" t="s">
        <v>8965</v>
      </c>
      <c r="I7526" s="1">
        <v>2015.0</v>
      </c>
      <c r="J7526" s="1" t="s">
        <v>8493</v>
      </c>
      <c r="K7526" s="1" t="s">
        <v>559</v>
      </c>
      <c r="L7526" s="1" t="s">
        <v>8724</v>
      </c>
      <c r="M7526" s="1" t="s">
        <v>36723</v>
      </c>
    </row>
    <row r="7527">
      <c r="A7527" s="1" t="s">
        <v>36724</v>
      </c>
      <c r="B7527" s="1" t="s">
        <v>6</v>
      </c>
      <c r="C7527" s="1" t="s">
        <v>8217</v>
      </c>
      <c r="D7527" s="1"/>
      <c r="E7527" s="1" t="s">
        <v>36725</v>
      </c>
      <c r="F7527" s="1" t="s">
        <v>36726</v>
      </c>
      <c r="G7527" s="1" t="s">
        <v>8661</v>
      </c>
      <c r="H7527" s="1" t="s">
        <v>12081</v>
      </c>
      <c r="I7527" s="1">
        <v>2013.0</v>
      </c>
      <c r="J7527" s="1" t="s">
        <v>8493</v>
      </c>
      <c r="K7527" s="1" t="s">
        <v>576</v>
      </c>
      <c r="L7527" s="1" t="s">
        <v>8724</v>
      </c>
      <c r="M7527" s="1" t="s">
        <v>36727</v>
      </c>
    </row>
    <row r="7528">
      <c r="A7528" s="1" t="s">
        <v>36728</v>
      </c>
      <c r="B7528" s="1" t="s">
        <v>6</v>
      </c>
      <c r="C7528" s="1" t="s">
        <v>8218</v>
      </c>
      <c r="D7528" s="1"/>
      <c r="E7528" s="1" t="s">
        <v>36729</v>
      </c>
      <c r="F7528" s="1" t="s">
        <v>36730</v>
      </c>
      <c r="G7528" s="1" t="s">
        <v>8513</v>
      </c>
      <c r="H7528" s="1" t="s">
        <v>8985</v>
      </c>
      <c r="I7528" s="1">
        <v>2016.0</v>
      </c>
      <c r="J7528" s="1" t="s">
        <v>9076</v>
      </c>
      <c r="K7528" s="1" t="s">
        <v>1288</v>
      </c>
      <c r="L7528" s="1" t="s">
        <v>9272</v>
      </c>
      <c r="M7528" s="1" t="s">
        <v>36731</v>
      </c>
    </row>
    <row r="7529">
      <c r="A7529" s="1" t="s">
        <v>36732</v>
      </c>
      <c r="B7529" s="1" t="s">
        <v>6</v>
      </c>
      <c r="C7529" s="1" t="s">
        <v>8219</v>
      </c>
      <c r="D7529" s="1"/>
      <c r="E7529" s="1" t="s">
        <v>36733</v>
      </c>
      <c r="F7529" s="1" t="s">
        <v>36734</v>
      </c>
      <c r="G7529" s="1" t="s">
        <v>11999</v>
      </c>
      <c r="H7529" s="1" t="s">
        <v>36735</v>
      </c>
      <c r="I7529" s="1">
        <v>2014.0</v>
      </c>
      <c r="J7529" s="1" t="s">
        <v>8507</v>
      </c>
      <c r="K7529" s="1" t="s">
        <v>805</v>
      </c>
      <c r="L7529" s="1" t="s">
        <v>8948</v>
      </c>
      <c r="M7529" s="1" t="s">
        <v>36736</v>
      </c>
    </row>
    <row r="7530">
      <c r="A7530" s="1" t="s">
        <v>36737</v>
      </c>
      <c r="B7530" s="1" t="s">
        <v>6</v>
      </c>
      <c r="C7530" s="1" t="s">
        <v>8220</v>
      </c>
      <c r="D7530" s="1"/>
      <c r="E7530" s="1" t="s">
        <v>23908</v>
      </c>
      <c r="F7530" s="1" t="s">
        <v>36738</v>
      </c>
      <c r="G7530" s="1" t="s">
        <v>8545</v>
      </c>
      <c r="H7530" s="1" t="s">
        <v>9793</v>
      </c>
      <c r="I7530" s="1">
        <v>2008.0</v>
      </c>
      <c r="J7530" s="1" t="s">
        <v>8547</v>
      </c>
      <c r="K7530" s="1" t="s">
        <v>896</v>
      </c>
      <c r="L7530" s="1" t="s">
        <v>8709</v>
      </c>
      <c r="M7530" s="1" t="s">
        <v>36739</v>
      </c>
    </row>
    <row r="7531">
      <c r="A7531" s="1" t="s">
        <v>36740</v>
      </c>
      <c r="B7531" s="1" t="s">
        <v>6</v>
      </c>
      <c r="C7531" s="1" t="s">
        <v>8221</v>
      </c>
      <c r="D7531" s="1"/>
      <c r="E7531" s="1" t="s">
        <v>35153</v>
      </c>
      <c r="F7531" s="1" t="s">
        <v>36741</v>
      </c>
      <c r="G7531" s="1" t="s">
        <v>8513</v>
      </c>
      <c r="H7531" s="1" t="s">
        <v>13560</v>
      </c>
      <c r="I7531" s="1">
        <v>2020.0</v>
      </c>
      <c r="J7531" s="1" t="s">
        <v>8507</v>
      </c>
      <c r="K7531" s="1" t="s">
        <v>532</v>
      </c>
      <c r="L7531" s="1" t="s">
        <v>8783</v>
      </c>
      <c r="M7531" s="1" t="s">
        <v>36742</v>
      </c>
    </row>
    <row r="7532">
      <c r="A7532" s="1" t="s">
        <v>36743</v>
      </c>
      <c r="B7532" s="1" t="s">
        <v>7</v>
      </c>
      <c r="C7532" s="1" t="s">
        <v>8222</v>
      </c>
      <c r="F7532" s="1" t="s">
        <v>36744</v>
      </c>
      <c r="G7532" s="1" t="s">
        <v>8722</v>
      </c>
      <c r="H7532" s="1" t="s">
        <v>14752</v>
      </c>
      <c r="I7532" s="1">
        <v>2018.0</v>
      </c>
      <c r="J7532" s="1" t="s">
        <v>8493</v>
      </c>
      <c r="K7532" s="1" t="s">
        <v>536</v>
      </c>
      <c r="L7532" s="1" t="s">
        <v>9299</v>
      </c>
      <c r="M7532" s="1" t="s">
        <v>36745</v>
      </c>
    </row>
    <row r="7533">
      <c r="A7533" s="1" t="s">
        <v>36746</v>
      </c>
      <c r="B7533" s="1" t="s">
        <v>6</v>
      </c>
      <c r="C7533" s="1" t="s">
        <v>8223</v>
      </c>
      <c r="D7533" s="1"/>
      <c r="E7533" s="1" t="s">
        <v>36747</v>
      </c>
      <c r="F7533" s="1" t="s">
        <v>36748</v>
      </c>
      <c r="G7533" s="1" t="s">
        <v>8513</v>
      </c>
      <c r="H7533" s="1" t="s">
        <v>17911</v>
      </c>
      <c r="I7533" s="1">
        <v>2017.0</v>
      </c>
      <c r="J7533" s="1" t="s">
        <v>8493</v>
      </c>
      <c r="K7533" s="1" t="s">
        <v>573</v>
      </c>
      <c r="L7533" s="1" t="s">
        <v>22916</v>
      </c>
      <c r="M7533" s="1" t="s">
        <v>36749</v>
      </c>
    </row>
    <row r="7534">
      <c r="A7534" s="1" t="s">
        <v>36750</v>
      </c>
      <c r="B7534" s="1" t="s">
        <v>6</v>
      </c>
      <c r="C7534" s="1" t="s">
        <v>8224</v>
      </c>
      <c r="D7534" s="1"/>
      <c r="E7534" s="1" t="s">
        <v>23908</v>
      </c>
      <c r="F7534" s="1" t="s">
        <v>36751</v>
      </c>
      <c r="G7534" s="1" t="s">
        <v>8545</v>
      </c>
      <c r="H7534" s="1" t="s">
        <v>12786</v>
      </c>
      <c r="I7534" s="1">
        <v>2009.0</v>
      </c>
      <c r="J7534" s="1" t="s">
        <v>8547</v>
      </c>
      <c r="K7534" s="1" t="s">
        <v>662</v>
      </c>
      <c r="L7534" s="1" t="s">
        <v>8724</v>
      </c>
      <c r="M7534" s="1" t="s">
        <v>36752</v>
      </c>
    </row>
    <row r="7535">
      <c r="A7535" s="1" t="s">
        <v>36753</v>
      </c>
      <c r="B7535" s="1" t="s">
        <v>7</v>
      </c>
      <c r="C7535" s="1" t="s">
        <v>8225</v>
      </c>
      <c r="F7535" s="1" t="s">
        <v>36754</v>
      </c>
      <c r="G7535" s="1" t="s">
        <v>9530</v>
      </c>
      <c r="H7535" s="1" t="s">
        <v>10212</v>
      </c>
      <c r="I7535" s="1">
        <v>2020.0</v>
      </c>
      <c r="J7535" s="1" t="s">
        <v>8547</v>
      </c>
      <c r="K7535" s="1" t="s">
        <v>571</v>
      </c>
      <c r="L7535" s="1" t="s">
        <v>8717</v>
      </c>
      <c r="M7535" s="1" t="s">
        <v>36755</v>
      </c>
    </row>
    <row r="7536">
      <c r="A7536" s="1" t="s">
        <v>36756</v>
      </c>
      <c r="B7536" s="1" t="s">
        <v>7</v>
      </c>
      <c r="C7536" s="1" t="s">
        <v>8226</v>
      </c>
      <c r="F7536" s="1" t="s">
        <v>36757</v>
      </c>
      <c r="G7536" s="1" t="s">
        <v>9223</v>
      </c>
      <c r="H7536" s="1" t="s">
        <v>9001</v>
      </c>
      <c r="I7536" s="1">
        <v>2020.0</v>
      </c>
      <c r="J7536" s="1" t="s">
        <v>8493</v>
      </c>
      <c r="K7536" s="1" t="s">
        <v>1236</v>
      </c>
      <c r="L7536" s="1" t="s">
        <v>10723</v>
      </c>
      <c r="M7536" s="1" t="s">
        <v>36758</v>
      </c>
    </row>
    <row r="7537">
      <c r="A7537" s="1" t="s">
        <v>36759</v>
      </c>
      <c r="B7537" s="1" t="s">
        <v>6</v>
      </c>
      <c r="C7537" s="1" t="s">
        <v>8227</v>
      </c>
      <c r="D7537" s="1"/>
      <c r="E7537" s="1" t="s">
        <v>20674</v>
      </c>
      <c r="F7537" s="1" t="s">
        <v>36760</v>
      </c>
      <c r="G7537" s="1" t="s">
        <v>36761</v>
      </c>
      <c r="H7537" s="1" t="s">
        <v>12264</v>
      </c>
      <c r="I7537" s="1">
        <v>1999.0</v>
      </c>
      <c r="J7537" s="1" t="s">
        <v>8493</v>
      </c>
      <c r="K7537" s="1" t="s">
        <v>599</v>
      </c>
      <c r="L7537" s="1" t="s">
        <v>8501</v>
      </c>
      <c r="M7537" s="1" t="s">
        <v>36762</v>
      </c>
    </row>
    <row r="7538">
      <c r="A7538" s="1" t="s">
        <v>36763</v>
      </c>
      <c r="B7538" s="1" t="s">
        <v>6</v>
      </c>
      <c r="C7538" s="1" t="s">
        <v>8228</v>
      </c>
      <c r="D7538" s="1"/>
      <c r="E7538" s="1" t="s">
        <v>36764</v>
      </c>
      <c r="F7538" s="1" t="s">
        <v>36765</v>
      </c>
      <c r="G7538" s="1" t="s">
        <v>8777</v>
      </c>
      <c r="H7538" s="1" t="s">
        <v>20296</v>
      </c>
      <c r="I7538" s="1">
        <v>2016.0</v>
      </c>
      <c r="J7538" s="1" t="s">
        <v>8493</v>
      </c>
      <c r="K7538" s="1" t="s">
        <v>595</v>
      </c>
      <c r="L7538" s="1" t="s">
        <v>8709</v>
      </c>
      <c r="M7538" s="1" t="s">
        <v>36766</v>
      </c>
    </row>
    <row r="7539">
      <c r="A7539" s="1" t="s">
        <v>36767</v>
      </c>
      <c r="B7539" s="1" t="s">
        <v>7</v>
      </c>
      <c r="C7539" s="1" t="s">
        <v>8229</v>
      </c>
      <c r="F7539" s="1" t="s">
        <v>36768</v>
      </c>
      <c r="G7539" s="1" t="s">
        <v>8513</v>
      </c>
      <c r="H7539" s="1" t="s">
        <v>9646</v>
      </c>
      <c r="I7539" s="1">
        <v>2015.0</v>
      </c>
      <c r="J7539" s="1" t="s">
        <v>8680</v>
      </c>
      <c r="K7539" s="1" t="s">
        <v>1694</v>
      </c>
      <c r="L7539" s="1" t="s">
        <v>12003</v>
      </c>
      <c r="M7539" s="1" t="s">
        <v>36769</v>
      </c>
    </row>
    <row r="7540">
      <c r="A7540" s="1" t="s">
        <v>36770</v>
      </c>
      <c r="B7540" s="1" t="s">
        <v>6</v>
      </c>
      <c r="C7540" s="1" t="s">
        <v>8230</v>
      </c>
      <c r="D7540" s="1"/>
      <c r="E7540" s="1" t="s">
        <v>33580</v>
      </c>
      <c r="F7540" s="1" t="s">
        <v>36771</v>
      </c>
      <c r="G7540" s="1" t="s">
        <v>9065</v>
      </c>
      <c r="H7540" s="1" t="s">
        <v>9060</v>
      </c>
      <c r="I7540" s="1">
        <v>1967.0</v>
      </c>
      <c r="J7540" s="1" t="s">
        <v>8493</v>
      </c>
      <c r="K7540" s="1" t="s">
        <v>528</v>
      </c>
      <c r="L7540" s="1" t="s">
        <v>10386</v>
      </c>
      <c r="M7540" s="1" t="s">
        <v>36772</v>
      </c>
    </row>
    <row r="7541">
      <c r="A7541" s="1" t="s">
        <v>36773</v>
      </c>
      <c r="B7541" s="1" t="s">
        <v>7</v>
      </c>
      <c r="C7541" s="1" t="s">
        <v>8231</v>
      </c>
      <c r="G7541" s="1" t="s">
        <v>8513</v>
      </c>
      <c r="H7541" s="1" t="s">
        <v>10573</v>
      </c>
      <c r="I7541" s="1">
        <v>2018.0</v>
      </c>
      <c r="J7541" s="1" t="s">
        <v>8493</v>
      </c>
      <c r="K7541" s="1" t="s">
        <v>536</v>
      </c>
      <c r="L7541" s="1" t="s">
        <v>8650</v>
      </c>
      <c r="M7541" s="1" t="s">
        <v>36774</v>
      </c>
    </row>
    <row r="7542">
      <c r="A7542" s="1" t="s">
        <v>36775</v>
      </c>
      <c r="B7542" s="1" t="s">
        <v>7</v>
      </c>
      <c r="C7542" s="1" t="s">
        <v>8232</v>
      </c>
      <c r="F7542" s="1" t="s">
        <v>36776</v>
      </c>
      <c r="H7542" s="1" t="s">
        <v>11384</v>
      </c>
      <c r="I7542" s="1">
        <v>2003.0</v>
      </c>
      <c r="J7542" s="1" t="s">
        <v>8547</v>
      </c>
      <c r="K7542" s="1" t="s">
        <v>536</v>
      </c>
      <c r="L7542" s="1" t="s">
        <v>34155</v>
      </c>
      <c r="M7542" s="1" t="s">
        <v>36777</v>
      </c>
    </row>
    <row r="7543">
      <c r="A7543" s="1" t="s">
        <v>36778</v>
      </c>
      <c r="B7543" s="1" t="s">
        <v>6</v>
      </c>
      <c r="C7543" s="1" t="s">
        <v>8233</v>
      </c>
      <c r="D7543" s="1"/>
      <c r="E7543" s="1" t="s">
        <v>36779</v>
      </c>
      <c r="F7543" s="1" t="s">
        <v>36780</v>
      </c>
      <c r="H7543" s="1" t="s">
        <v>14810</v>
      </c>
      <c r="I7543" s="1">
        <v>2019.0</v>
      </c>
      <c r="J7543" s="1" t="s">
        <v>8493</v>
      </c>
      <c r="K7543" s="1" t="s">
        <v>700</v>
      </c>
      <c r="L7543" s="1" t="s">
        <v>8702</v>
      </c>
      <c r="M7543" s="1" t="s">
        <v>36781</v>
      </c>
    </row>
    <row r="7544">
      <c r="A7544" s="1" t="s">
        <v>36782</v>
      </c>
      <c r="B7544" s="1" t="s">
        <v>7</v>
      </c>
      <c r="C7544" s="1" t="s">
        <v>8234</v>
      </c>
      <c r="F7544" s="1" t="s">
        <v>36783</v>
      </c>
      <c r="G7544" s="1" t="s">
        <v>8513</v>
      </c>
      <c r="H7544" s="1" t="s">
        <v>36784</v>
      </c>
      <c r="I7544" s="1">
        <v>2015.0</v>
      </c>
      <c r="J7544" s="1" t="s">
        <v>8493</v>
      </c>
      <c r="K7544" s="1" t="s">
        <v>536</v>
      </c>
      <c r="L7544" s="1" t="s">
        <v>8668</v>
      </c>
      <c r="M7544" s="1" t="s">
        <v>36785</v>
      </c>
    </row>
    <row r="7545">
      <c r="A7545" s="1" t="s">
        <v>36786</v>
      </c>
      <c r="B7545" s="1" t="s">
        <v>7</v>
      </c>
      <c r="C7545" s="1" t="s">
        <v>8235</v>
      </c>
      <c r="F7545" s="1" t="s">
        <v>36787</v>
      </c>
      <c r="G7545" s="1" t="s">
        <v>8513</v>
      </c>
      <c r="H7545" s="1" t="s">
        <v>10333</v>
      </c>
      <c r="I7545" s="1">
        <v>2017.0</v>
      </c>
      <c r="J7545" s="1" t="s">
        <v>8493</v>
      </c>
      <c r="K7545" s="1" t="s">
        <v>536</v>
      </c>
      <c r="L7545" s="1" t="s">
        <v>8668</v>
      </c>
      <c r="M7545" s="1" t="s">
        <v>36788</v>
      </c>
    </row>
    <row r="7546">
      <c r="A7546" s="1" t="s">
        <v>36789</v>
      </c>
      <c r="B7546" s="1" t="s">
        <v>7</v>
      </c>
      <c r="C7546" s="1" t="s">
        <v>8236</v>
      </c>
      <c r="F7546" s="1" t="s">
        <v>36790</v>
      </c>
      <c r="G7546" s="1" t="s">
        <v>8513</v>
      </c>
      <c r="H7546" s="1" t="s">
        <v>10132</v>
      </c>
      <c r="I7546" s="1">
        <v>2019.0</v>
      </c>
      <c r="J7546" s="1" t="s">
        <v>8493</v>
      </c>
      <c r="K7546" s="1" t="s">
        <v>536</v>
      </c>
      <c r="L7546" s="1" t="s">
        <v>10784</v>
      </c>
      <c r="M7546" s="1" t="s">
        <v>36791</v>
      </c>
    </row>
    <row r="7547">
      <c r="A7547" s="1" t="s">
        <v>36792</v>
      </c>
      <c r="B7547" s="1" t="s">
        <v>6</v>
      </c>
      <c r="C7547" s="1" t="s">
        <v>8237</v>
      </c>
      <c r="D7547" s="1"/>
      <c r="E7547" s="1" t="s">
        <v>25915</v>
      </c>
      <c r="F7547" s="1" t="s">
        <v>36793</v>
      </c>
      <c r="G7547" s="1" t="s">
        <v>9304</v>
      </c>
      <c r="H7547" s="1" t="s">
        <v>10501</v>
      </c>
      <c r="I7547" s="1">
        <v>2003.0</v>
      </c>
      <c r="J7547" s="1" t="s">
        <v>9260</v>
      </c>
      <c r="K7547" s="1" t="s">
        <v>587</v>
      </c>
      <c r="L7547" s="1" t="s">
        <v>9104</v>
      </c>
      <c r="M7547" s="1" t="s">
        <v>36794</v>
      </c>
    </row>
    <row r="7548">
      <c r="A7548" s="1" t="s">
        <v>36795</v>
      </c>
      <c r="B7548" s="1" t="s">
        <v>6</v>
      </c>
      <c r="C7548" s="1" t="s">
        <v>8238</v>
      </c>
      <c r="D7548" s="1"/>
      <c r="E7548" s="1" t="s">
        <v>36796</v>
      </c>
      <c r="F7548" s="1" t="s">
        <v>36797</v>
      </c>
      <c r="G7548" s="1" t="s">
        <v>9530</v>
      </c>
      <c r="H7548" s="1" t="s">
        <v>10966</v>
      </c>
      <c r="I7548" s="1">
        <v>2017.0</v>
      </c>
      <c r="J7548" s="1" t="s">
        <v>8547</v>
      </c>
      <c r="K7548" s="1" t="s">
        <v>582</v>
      </c>
      <c r="L7548" s="1" t="s">
        <v>8709</v>
      </c>
      <c r="M7548" s="1" t="s">
        <v>36798</v>
      </c>
    </row>
    <row r="7549">
      <c r="A7549" s="1" t="s">
        <v>36799</v>
      </c>
      <c r="B7549" s="1" t="s">
        <v>6</v>
      </c>
      <c r="C7549" s="1" t="s">
        <v>8239</v>
      </c>
      <c r="D7549" s="1"/>
      <c r="E7549" s="1" t="s">
        <v>36800</v>
      </c>
      <c r="F7549" s="1" t="s">
        <v>36801</v>
      </c>
      <c r="G7549" s="1" t="s">
        <v>8545</v>
      </c>
      <c r="H7549" s="1" t="s">
        <v>10921</v>
      </c>
      <c r="I7549" s="1">
        <v>2020.0</v>
      </c>
      <c r="J7549" s="1" t="s">
        <v>8493</v>
      </c>
      <c r="K7549" s="1" t="s">
        <v>673</v>
      </c>
      <c r="L7549" s="1" t="s">
        <v>8607</v>
      </c>
      <c r="M7549" s="1" t="s">
        <v>36802</v>
      </c>
    </row>
    <row r="7550">
      <c r="A7550" s="1" t="s">
        <v>36803</v>
      </c>
      <c r="B7550" s="1" t="s">
        <v>6</v>
      </c>
      <c r="C7550" s="1" t="s">
        <v>8240</v>
      </c>
      <c r="D7550" s="1"/>
      <c r="E7550" s="1" t="s">
        <v>36804</v>
      </c>
      <c r="F7550" s="1" t="s">
        <v>36805</v>
      </c>
      <c r="G7550" s="1" t="s">
        <v>10317</v>
      </c>
      <c r="H7550" s="1" t="s">
        <v>12264</v>
      </c>
      <c r="I7550" s="1">
        <v>2018.0</v>
      </c>
      <c r="J7550" s="1" t="s">
        <v>8547</v>
      </c>
      <c r="K7550" s="1" t="s">
        <v>803</v>
      </c>
      <c r="L7550" s="1" t="s">
        <v>8772</v>
      </c>
      <c r="M7550" s="1" t="s">
        <v>36806</v>
      </c>
    </row>
    <row r="7551">
      <c r="A7551" s="1" t="s">
        <v>36807</v>
      </c>
      <c r="B7551" s="1" t="s">
        <v>6</v>
      </c>
      <c r="C7551" s="1" t="s">
        <v>8241</v>
      </c>
      <c r="D7551" s="1"/>
      <c r="E7551" s="1" t="s">
        <v>36808</v>
      </c>
      <c r="F7551" s="1" t="s">
        <v>36808</v>
      </c>
      <c r="G7551" s="1" t="s">
        <v>8513</v>
      </c>
      <c r="H7551" s="1" t="s">
        <v>16391</v>
      </c>
      <c r="I7551" s="1">
        <v>2020.0</v>
      </c>
      <c r="J7551" s="1" t="s">
        <v>8547</v>
      </c>
      <c r="K7551" s="1" t="s">
        <v>3905</v>
      </c>
      <c r="L7551" s="1" t="s">
        <v>8948</v>
      </c>
      <c r="M7551" s="1" t="s">
        <v>36809</v>
      </c>
    </row>
    <row r="7552">
      <c r="A7552" s="1" t="s">
        <v>36810</v>
      </c>
      <c r="B7552" s="1" t="s">
        <v>6</v>
      </c>
      <c r="C7552" s="1" t="s">
        <v>8242</v>
      </c>
      <c r="D7552" s="1"/>
      <c r="E7552" s="1" t="s">
        <v>36811</v>
      </c>
      <c r="F7552" s="1" t="s">
        <v>36812</v>
      </c>
      <c r="G7552" s="1" t="s">
        <v>36813</v>
      </c>
      <c r="H7552" s="1" t="s">
        <v>16013</v>
      </c>
      <c r="I7552" s="1">
        <v>2017.0</v>
      </c>
      <c r="J7552" s="1" t="s">
        <v>8493</v>
      </c>
      <c r="K7552" s="1" t="s">
        <v>559</v>
      </c>
      <c r="L7552" s="1" t="s">
        <v>8750</v>
      </c>
      <c r="M7552" s="1" t="s">
        <v>36814</v>
      </c>
    </row>
    <row r="7553">
      <c r="A7553" s="1" t="s">
        <v>36815</v>
      </c>
      <c r="B7553" s="1" t="s">
        <v>6</v>
      </c>
      <c r="C7553" s="1" t="s">
        <v>8243</v>
      </c>
      <c r="D7553" s="1"/>
      <c r="E7553" s="1" t="s">
        <v>36816</v>
      </c>
      <c r="F7553" s="1" t="s">
        <v>36817</v>
      </c>
      <c r="G7553" s="1" t="s">
        <v>8655</v>
      </c>
      <c r="H7553" s="1" t="s">
        <v>8892</v>
      </c>
      <c r="I7553" s="1">
        <v>2021.0</v>
      </c>
      <c r="J7553" s="1" t="s">
        <v>8493</v>
      </c>
      <c r="K7553" s="1" t="s">
        <v>582</v>
      </c>
      <c r="L7553" s="1" t="s">
        <v>8724</v>
      </c>
      <c r="M7553" s="1" t="s">
        <v>36818</v>
      </c>
    </row>
    <row r="7554">
      <c r="A7554" s="1" t="s">
        <v>36819</v>
      </c>
      <c r="B7554" s="1" t="s">
        <v>6</v>
      </c>
      <c r="C7554" s="1" t="s">
        <v>8244</v>
      </c>
      <c r="D7554" s="1"/>
      <c r="E7554" s="1" t="s">
        <v>23299</v>
      </c>
      <c r="G7554" s="1" t="s">
        <v>8513</v>
      </c>
      <c r="H7554" s="1" t="s">
        <v>36820</v>
      </c>
      <c r="I7554" s="1">
        <v>2015.0</v>
      </c>
      <c r="J7554" s="1" t="s">
        <v>8547</v>
      </c>
      <c r="K7554" s="1" t="s">
        <v>546</v>
      </c>
      <c r="L7554" s="1" t="s">
        <v>8928</v>
      </c>
      <c r="M7554" s="1" t="s">
        <v>36821</v>
      </c>
    </row>
    <row r="7555">
      <c r="A7555" s="1" t="s">
        <v>36822</v>
      </c>
      <c r="B7555" s="1" t="s">
        <v>7</v>
      </c>
      <c r="C7555" s="1" t="s">
        <v>8245</v>
      </c>
      <c r="F7555" s="1" t="s">
        <v>36823</v>
      </c>
      <c r="G7555" s="1" t="s">
        <v>8527</v>
      </c>
      <c r="H7555" s="1" t="s">
        <v>19141</v>
      </c>
      <c r="I7555" s="1">
        <v>2016.0</v>
      </c>
      <c r="J7555" s="1" t="s">
        <v>8547</v>
      </c>
      <c r="K7555" s="1" t="s">
        <v>536</v>
      </c>
      <c r="L7555" s="1" t="s">
        <v>9299</v>
      </c>
      <c r="M7555" s="1" t="s">
        <v>36824</v>
      </c>
    </row>
    <row r="7556">
      <c r="A7556" s="1" t="s">
        <v>36825</v>
      </c>
      <c r="B7556" s="1" t="s">
        <v>7</v>
      </c>
      <c r="C7556" s="1" t="s">
        <v>8246</v>
      </c>
      <c r="F7556" s="1" t="s">
        <v>36826</v>
      </c>
      <c r="H7556" s="1" t="s">
        <v>9963</v>
      </c>
      <c r="I7556" s="1">
        <v>2019.0</v>
      </c>
      <c r="J7556" s="1" t="s">
        <v>8547</v>
      </c>
      <c r="K7556" s="1" t="s">
        <v>536</v>
      </c>
      <c r="L7556" s="1" t="s">
        <v>8595</v>
      </c>
      <c r="M7556" s="1" t="s">
        <v>36827</v>
      </c>
    </row>
    <row r="7557">
      <c r="A7557" s="1" t="s">
        <v>36828</v>
      </c>
      <c r="B7557" s="1" t="s">
        <v>7</v>
      </c>
      <c r="C7557" s="1" t="s">
        <v>8247</v>
      </c>
      <c r="F7557" s="1" t="s">
        <v>36829</v>
      </c>
      <c r="G7557" s="1" t="s">
        <v>8655</v>
      </c>
      <c r="H7557" s="1" t="s">
        <v>8936</v>
      </c>
      <c r="I7557" s="1">
        <v>2015.0</v>
      </c>
      <c r="J7557" s="1" t="s">
        <v>8547</v>
      </c>
      <c r="K7557" s="1" t="s">
        <v>536</v>
      </c>
      <c r="L7557" s="1" t="s">
        <v>8836</v>
      </c>
      <c r="M7557" s="1" t="s">
        <v>36830</v>
      </c>
    </row>
    <row r="7558">
      <c r="A7558" s="1" t="s">
        <v>36831</v>
      </c>
      <c r="B7558" s="1" t="s">
        <v>7</v>
      </c>
      <c r="C7558" s="1" t="s">
        <v>8248</v>
      </c>
      <c r="F7558" s="1" t="s">
        <v>36832</v>
      </c>
      <c r="G7558" s="1" t="s">
        <v>9297</v>
      </c>
      <c r="H7558" s="1" t="s">
        <v>9442</v>
      </c>
      <c r="I7558" s="1">
        <v>2012.0</v>
      </c>
      <c r="J7558" s="1" t="s">
        <v>8547</v>
      </c>
      <c r="K7558" s="1" t="s">
        <v>536</v>
      </c>
      <c r="L7558" s="1" t="s">
        <v>8717</v>
      </c>
      <c r="M7558" s="1" t="s">
        <v>36833</v>
      </c>
    </row>
    <row r="7559">
      <c r="A7559" s="1" t="s">
        <v>36834</v>
      </c>
      <c r="B7559" s="1" t="s">
        <v>6</v>
      </c>
      <c r="C7559" s="1" t="s">
        <v>8249</v>
      </c>
      <c r="D7559" s="1"/>
      <c r="E7559" s="1" t="s">
        <v>36835</v>
      </c>
      <c r="F7559" s="1" t="s">
        <v>36836</v>
      </c>
      <c r="G7559" s="1" t="s">
        <v>8672</v>
      </c>
      <c r="H7559" s="1" t="s">
        <v>10022</v>
      </c>
      <c r="I7559" s="1">
        <v>2018.0</v>
      </c>
      <c r="J7559" s="1" t="s">
        <v>8507</v>
      </c>
      <c r="K7559" s="1" t="s">
        <v>576</v>
      </c>
      <c r="L7559" s="1" t="s">
        <v>36837</v>
      </c>
      <c r="M7559" s="1" t="s">
        <v>36838</v>
      </c>
    </row>
    <row r="7560">
      <c r="A7560" s="1" t="s">
        <v>36839</v>
      </c>
      <c r="B7560" s="1" t="s">
        <v>6</v>
      </c>
      <c r="C7560" s="1" t="s">
        <v>8250</v>
      </c>
      <c r="D7560" s="1"/>
      <c r="E7560" s="1" t="s">
        <v>34081</v>
      </c>
      <c r="F7560" s="1" t="s">
        <v>36840</v>
      </c>
      <c r="G7560" s="1" t="s">
        <v>8513</v>
      </c>
      <c r="H7560" s="1" t="s">
        <v>8521</v>
      </c>
      <c r="I7560" s="1">
        <v>2000.0</v>
      </c>
      <c r="J7560" s="1" t="s">
        <v>8515</v>
      </c>
      <c r="K7560" s="1" t="s">
        <v>642</v>
      </c>
      <c r="L7560" s="1" t="s">
        <v>8858</v>
      </c>
      <c r="M7560" s="1" t="s">
        <v>36841</v>
      </c>
    </row>
    <row r="7561">
      <c r="A7561" s="1" t="s">
        <v>36842</v>
      </c>
      <c r="B7561" s="1" t="s">
        <v>6</v>
      </c>
      <c r="C7561" s="1" t="s">
        <v>8251</v>
      </c>
      <c r="D7561" s="1"/>
      <c r="E7561" s="1" t="s">
        <v>36843</v>
      </c>
      <c r="G7561" s="1" t="s">
        <v>8611</v>
      </c>
      <c r="H7561" s="1" t="s">
        <v>8882</v>
      </c>
      <c r="I7561" s="1">
        <v>2017.0</v>
      </c>
      <c r="J7561" s="1" t="s">
        <v>8547</v>
      </c>
      <c r="K7561" s="1" t="s">
        <v>1442</v>
      </c>
      <c r="L7561" s="1" t="s">
        <v>8646</v>
      </c>
      <c r="M7561" s="1" t="s">
        <v>36844</v>
      </c>
    </row>
    <row r="7562">
      <c r="A7562" s="1" t="s">
        <v>36845</v>
      </c>
      <c r="B7562" s="1" t="s">
        <v>7</v>
      </c>
      <c r="C7562" s="1" t="s">
        <v>8252</v>
      </c>
      <c r="F7562" s="1" t="s">
        <v>36846</v>
      </c>
      <c r="G7562" s="1" t="s">
        <v>9297</v>
      </c>
      <c r="H7562" s="1" t="s">
        <v>8985</v>
      </c>
      <c r="I7562" s="1">
        <v>2017.0</v>
      </c>
      <c r="J7562" s="1" t="s">
        <v>8547</v>
      </c>
      <c r="K7562" s="1" t="s">
        <v>536</v>
      </c>
      <c r="L7562" s="1" t="s">
        <v>8595</v>
      </c>
      <c r="M7562" s="1" t="s">
        <v>36847</v>
      </c>
    </row>
    <row r="7563">
      <c r="A7563" s="1" t="s">
        <v>36848</v>
      </c>
      <c r="B7563" s="1" t="s">
        <v>6</v>
      </c>
      <c r="C7563" s="1" t="s">
        <v>8253</v>
      </c>
      <c r="D7563" s="1"/>
      <c r="E7563" s="1" t="s">
        <v>36849</v>
      </c>
      <c r="F7563" s="1" t="s">
        <v>36850</v>
      </c>
      <c r="G7563" s="1" t="s">
        <v>8513</v>
      </c>
      <c r="H7563" s="1" t="s">
        <v>9207</v>
      </c>
      <c r="I7563" s="1">
        <v>2018.0</v>
      </c>
      <c r="J7563" s="1" t="s">
        <v>8547</v>
      </c>
      <c r="K7563" s="1" t="s">
        <v>552</v>
      </c>
      <c r="L7563" s="1" t="s">
        <v>8559</v>
      </c>
      <c r="M7563" s="1" t="s">
        <v>36851</v>
      </c>
    </row>
    <row r="7564">
      <c r="A7564" s="1" t="s">
        <v>36852</v>
      </c>
      <c r="B7564" s="1" t="s">
        <v>6</v>
      </c>
      <c r="C7564" s="1" t="s">
        <v>8254</v>
      </c>
      <c r="D7564" s="1"/>
      <c r="E7564" s="1" t="s">
        <v>36853</v>
      </c>
      <c r="G7564" s="1" t="s">
        <v>8722</v>
      </c>
      <c r="H7564" s="1" t="s">
        <v>16020</v>
      </c>
      <c r="I7564" s="1">
        <v>2019.0</v>
      </c>
      <c r="J7564" s="1" t="s">
        <v>8493</v>
      </c>
      <c r="K7564" s="1" t="s">
        <v>561</v>
      </c>
      <c r="L7564" s="1" t="s">
        <v>8663</v>
      </c>
      <c r="M7564" s="1" t="s">
        <v>36854</v>
      </c>
    </row>
    <row r="7565">
      <c r="A7565" s="1" t="s">
        <v>36855</v>
      </c>
      <c r="B7565" s="1" t="s">
        <v>6</v>
      </c>
      <c r="C7565" s="1" t="s">
        <v>8255</v>
      </c>
      <c r="D7565" s="1"/>
      <c r="E7565" s="1" t="s">
        <v>36856</v>
      </c>
      <c r="F7565" s="1" t="s">
        <v>36857</v>
      </c>
      <c r="G7565" s="1" t="s">
        <v>8545</v>
      </c>
      <c r="H7565" s="1" t="s">
        <v>10268</v>
      </c>
      <c r="I7565" s="1">
        <v>2013.0</v>
      </c>
      <c r="J7565" s="1" t="s">
        <v>8547</v>
      </c>
      <c r="K7565" s="1" t="s">
        <v>700</v>
      </c>
      <c r="L7565" s="1" t="s">
        <v>8724</v>
      </c>
      <c r="M7565" s="1" t="s">
        <v>36858</v>
      </c>
    </row>
    <row r="7566">
      <c r="A7566" s="1" t="s">
        <v>36859</v>
      </c>
      <c r="B7566" s="1" t="s">
        <v>6</v>
      </c>
      <c r="C7566" s="1" t="s">
        <v>8256</v>
      </c>
      <c r="D7566" s="1"/>
      <c r="E7566" s="1" t="s">
        <v>15017</v>
      </c>
      <c r="G7566" s="1" t="s">
        <v>8513</v>
      </c>
      <c r="H7566" s="1" t="s">
        <v>11188</v>
      </c>
      <c r="I7566" s="1">
        <v>2017.0</v>
      </c>
      <c r="J7566" s="1" t="s">
        <v>8613</v>
      </c>
      <c r="K7566" s="1" t="s">
        <v>673</v>
      </c>
      <c r="L7566" s="1" t="s">
        <v>8646</v>
      </c>
      <c r="M7566" s="1" t="s">
        <v>36860</v>
      </c>
    </row>
    <row r="7567">
      <c r="A7567" s="1" t="s">
        <v>36861</v>
      </c>
      <c r="B7567" s="1" t="s">
        <v>6</v>
      </c>
      <c r="C7567" s="1" t="s">
        <v>8257</v>
      </c>
      <c r="D7567" s="1"/>
      <c r="E7567" s="1" t="s">
        <v>36862</v>
      </c>
      <c r="F7567" s="1" t="s">
        <v>36863</v>
      </c>
      <c r="G7567" s="1" t="s">
        <v>8545</v>
      </c>
      <c r="H7567" s="1" t="s">
        <v>8980</v>
      </c>
      <c r="I7567" s="1">
        <v>2015.0</v>
      </c>
      <c r="J7567" s="1" t="s">
        <v>8613</v>
      </c>
      <c r="K7567" s="1" t="s">
        <v>660</v>
      </c>
      <c r="L7567" s="1" t="s">
        <v>8772</v>
      </c>
      <c r="M7567" s="1" t="s">
        <v>36864</v>
      </c>
    </row>
    <row r="7568">
      <c r="A7568" s="1" t="s">
        <v>36865</v>
      </c>
      <c r="B7568" s="1" t="s">
        <v>7</v>
      </c>
      <c r="C7568" s="1" t="s">
        <v>8258</v>
      </c>
      <c r="F7568" s="1" t="s">
        <v>21669</v>
      </c>
      <c r="G7568" s="1" t="s">
        <v>8513</v>
      </c>
      <c r="H7568" s="1" t="s">
        <v>10233</v>
      </c>
      <c r="I7568" s="1">
        <v>2020.0</v>
      </c>
      <c r="J7568" s="1" t="s">
        <v>8547</v>
      </c>
      <c r="K7568" s="1" t="s">
        <v>536</v>
      </c>
      <c r="L7568" s="1" t="s">
        <v>10234</v>
      </c>
      <c r="M7568" s="1" t="s">
        <v>36866</v>
      </c>
    </row>
    <row r="7569">
      <c r="A7569" s="1" t="s">
        <v>36867</v>
      </c>
      <c r="B7569" s="1" t="s">
        <v>6</v>
      </c>
      <c r="C7569" s="1" t="s">
        <v>8259</v>
      </c>
      <c r="D7569" s="1"/>
      <c r="E7569" s="1" t="s">
        <v>36868</v>
      </c>
      <c r="G7569" s="1" t="s">
        <v>8513</v>
      </c>
      <c r="H7569" s="1" t="s">
        <v>10966</v>
      </c>
      <c r="I7569" s="1">
        <v>2017.0</v>
      </c>
      <c r="J7569" s="1" t="s">
        <v>8493</v>
      </c>
      <c r="K7569" s="1" t="s">
        <v>700</v>
      </c>
      <c r="L7569" s="1" t="s">
        <v>8928</v>
      </c>
      <c r="M7569" s="1" t="s">
        <v>36869</v>
      </c>
    </row>
    <row r="7570">
      <c r="A7570" s="1" t="s">
        <v>36870</v>
      </c>
      <c r="B7570" s="1" t="s">
        <v>6</v>
      </c>
      <c r="C7570" s="1" t="s">
        <v>8260</v>
      </c>
      <c r="D7570" s="1"/>
      <c r="E7570" s="1" t="s">
        <v>36871</v>
      </c>
      <c r="F7570" s="1" t="s">
        <v>36872</v>
      </c>
      <c r="G7570" s="1" t="s">
        <v>21467</v>
      </c>
      <c r="H7570" s="1" t="s">
        <v>9630</v>
      </c>
      <c r="I7570" s="1">
        <v>2020.0</v>
      </c>
      <c r="J7570" s="1" t="s">
        <v>8493</v>
      </c>
      <c r="K7570" s="1" t="s">
        <v>528</v>
      </c>
      <c r="L7570" s="1" t="s">
        <v>8501</v>
      </c>
      <c r="M7570" s="1" t="s">
        <v>36873</v>
      </c>
    </row>
    <row r="7571">
      <c r="A7571" s="1" t="s">
        <v>36874</v>
      </c>
      <c r="B7571" s="1" t="s">
        <v>6</v>
      </c>
      <c r="C7571" s="1" t="s">
        <v>8261</v>
      </c>
      <c r="D7571" s="1"/>
      <c r="E7571" s="1" t="s">
        <v>36875</v>
      </c>
      <c r="F7571" s="1" t="s">
        <v>36876</v>
      </c>
      <c r="G7571" s="1" t="s">
        <v>8513</v>
      </c>
      <c r="H7571" s="1" t="s">
        <v>12911</v>
      </c>
      <c r="I7571" s="1">
        <v>2021.0</v>
      </c>
      <c r="J7571" s="1" t="s">
        <v>8547</v>
      </c>
      <c r="K7571" s="1" t="s">
        <v>2953</v>
      </c>
      <c r="L7571" s="1" t="s">
        <v>8646</v>
      </c>
      <c r="M7571" s="1" t="s">
        <v>36877</v>
      </c>
    </row>
    <row r="7572">
      <c r="A7572" s="1" t="s">
        <v>36878</v>
      </c>
      <c r="B7572" s="1" t="s">
        <v>6</v>
      </c>
      <c r="C7572" s="1" t="s">
        <v>8262</v>
      </c>
      <c r="D7572" s="1"/>
      <c r="E7572" s="1" t="s">
        <v>33021</v>
      </c>
      <c r="F7572" s="1" t="s">
        <v>36879</v>
      </c>
      <c r="G7572" s="1" t="s">
        <v>8513</v>
      </c>
      <c r="H7572" s="1" t="s">
        <v>8892</v>
      </c>
      <c r="I7572" s="1">
        <v>1993.0</v>
      </c>
      <c r="J7572" s="1" t="s">
        <v>8515</v>
      </c>
      <c r="K7572" s="1" t="s">
        <v>542</v>
      </c>
      <c r="L7572" s="1" t="s">
        <v>15466</v>
      </c>
      <c r="M7572" s="1" t="s">
        <v>36880</v>
      </c>
    </row>
    <row r="7573">
      <c r="A7573" s="1" t="s">
        <v>36881</v>
      </c>
      <c r="B7573" s="1" t="s">
        <v>7</v>
      </c>
      <c r="C7573" s="1" t="s">
        <v>8263</v>
      </c>
      <c r="F7573" s="1" t="s">
        <v>36882</v>
      </c>
      <c r="G7573" s="1" t="s">
        <v>8513</v>
      </c>
      <c r="H7573" s="1" t="s">
        <v>9392</v>
      </c>
      <c r="I7573" s="1">
        <v>2005.0</v>
      </c>
      <c r="J7573" s="1" t="s">
        <v>9076</v>
      </c>
      <c r="K7573" s="1" t="s">
        <v>628</v>
      </c>
      <c r="L7573" s="1" t="s">
        <v>10380</v>
      </c>
      <c r="M7573" s="1" t="s">
        <v>36883</v>
      </c>
    </row>
    <row r="7574">
      <c r="A7574" s="1" t="s">
        <v>36884</v>
      </c>
      <c r="B7574" s="1" t="s">
        <v>6</v>
      </c>
      <c r="C7574" s="1" t="s">
        <v>8264</v>
      </c>
      <c r="D7574" s="1"/>
      <c r="E7574" s="1" t="s">
        <v>36885</v>
      </c>
      <c r="F7574" s="1" t="s">
        <v>36886</v>
      </c>
      <c r="G7574" s="1" t="s">
        <v>8678</v>
      </c>
      <c r="H7574" s="1" t="s">
        <v>12158</v>
      </c>
      <c r="I7574" s="1">
        <v>2002.0</v>
      </c>
      <c r="J7574" s="1" t="s">
        <v>8507</v>
      </c>
      <c r="K7574" s="1" t="s">
        <v>563</v>
      </c>
      <c r="L7574" s="1" t="s">
        <v>8681</v>
      </c>
      <c r="M7574" s="1" t="s">
        <v>36887</v>
      </c>
    </row>
    <row r="7575">
      <c r="A7575" s="1" t="s">
        <v>36888</v>
      </c>
      <c r="B7575" s="1" t="s">
        <v>6</v>
      </c>
      <c r="C7575" s="1" t="s">
        <v>8265</v>
      </c>
      <c r="D7575" s="1"/>
      <c r="E7575" s="1" t="s">
        <v>36889</v>
      </c>
      <c r="F7575" s="1" t="s">
        <v>36890</v>
      </c>
      <c r="G7575" s="1" t="s">
        <v>36891</v>
      </c>
      <c r="H7575" s="1" t="s">
        <v>10596</v>
      </c>
      <c r="I7575" s="1">
        <v>2006.0</v>
      </c>
      <c r="J7575" s="1" t="s">
        <v>8613</v>
      </c>
      <c r="K7575" s="1" t="s">
        <v>538</v>
      </c>
      <c r="L7575" s="1" t="s">
        <v>8709</v>
      </c>
      <c r="M7575" s="1" t="s">
        <v>36892</v>
      </c>
    </row>
    <row r="7576">
      <c r="A7576" s="1" t="s">
        <v>36893</v>
      </c>
      <c r="B7576" s="1" t="s">
        <v>6</v>
      </c>
      <c r="C7576" s="1" t="s">
        <v>8266</v>
      </c>
      <c r="D7576" s="1"/>
      <c r="E7576" s="1" t="s">
        <v>21357</v>
      </c>
      <c r="F7576" s="1" t="s">
        <v>36894</v>
      </c>
      <c r="G7576" s="1" t="s">
        <v>8545</v>
      </c>
      <c r="H7576" s="1" t="s">
        <v>13341</v>
      </c>
      <c r="I7576" s="1">
        <v>2009.0</v>
      </c>
      <c r="J7576" s="1" t="s">
        <v>8613</v>
      </c>
      <c r="K7576" s="1" t="s">
        <v>8267</v>
      </c>
      <c r="L7576" s="1" t="s">
        <v>9215</v>
      </c>
      <c r="M7576" s="1" t="s">
        <v>36895</v>
      </c>
    </row>
    <row r="7577">
      <c r="A7577" s="1" t="s">
        <v>36896</v>
      </c>
      <c r="B7577" s="1" t="s">
        <v>6</v>
      </c>
      <c r="C7577" s="1" t="s">
        <v>8268</v>
      </c>
      <c r="D7577" s="1"/>
      <c r="E7577" s="1" t="s">
        <v>36897</v>
      </c>
      <c r="F7577" s="1" t="s">
        <v>36898</v>
      </c>
      <c r="G7577" s="1" t="s">
        <v>8513</v>
      </c>
      <c r="H7577" s="1" t="s">
        <v>8558</v>
      </c>
      <c r="I7577" s="1">
        <v>2017.0</v>
      </c>
      <c r="J7577" s="1" t="s">
        <v>8493</v>
      </c>
      <c r="K7577" s="1" t="s">
        <v>664</v>
      </c>
      <c r="L7577" s="1" t="s">
        <v>8783</v>
      </c>
      <c r="M7577" s="1" t="s">
        <v>36899</v>
      </c>
    </row>
    <row r="7578">
      <c r="A7578" s="1" t="s">
        <v>36900</v>
      </c>
      <c r="B7578" s="1" t="s">
        <v>6</v>
      </c>
      <c r="C7578" s="1" t="s">
        <v>8269</v>
      </c>
      <c r="D7578" s="1"/>
      <c r="E7578" s="1" t="s">
        <v>9308</v>
      </c>
      <c r="F7578" s="1" t="s">
        <v>36901</v>
      </c>
      <c r="G7578" s="1" t="s">
        <v>8513</v>
      </c>
      <c r="H7578" s="1" t="s">
        <v>9188</v>
      </c>
      <c r="I7578" s="1">
        <v>2020.0</v>
      </c>
      <c r="J7578" s="1" t="s">
        <v>8507</v>
      </c>
      <c r="K7578" s="1" t="s">
        <v>602</v>
      </c>
      <c r="L7578" s="1" t="s">
        <v>11994</v>
      </c>
      <c r="M7578" s="1" t="s">
        <v>36902</v>
      </c>
    </row>
    <row r="7579">
      <c r="A7579" s="1" t="s">
        <v>36903</v>
      </c>
      <c r="B7579" s="1" t="s">
        <v>6</v>
      </c>
      <c r="C7579" s="1" t="s">
        <v>8270</v>
      </c>
      <c r="D7579" s="1"/>
      <c r="E7579" s="1" t="s">
        <v>36904</v>
      </c>
      <c r="F7579" s="1" t="s">
        <v>36905</v>
      </c>
      <c r="G7579" s="1" t="s">
        <v>8722</v>
      </c>
      <c r="H7579" s="1" t="s">
        <v>9762</v>
      </c>
      <c r="I7579" s="1">
        <v>2018.0</v>
      </c>
      <c r="J7579" s="1" t="s">
        <v>8493</v>
      </c>
      <c r="K7579" s="1" t="s">
        <v>700</v>
      </c>
      <c r="L7579" s="1" t="s">
        <v>8590</v>
      </c>
      <c r="M7579" s="1" t="s">
        <v>36906</v>
      </c>
    </row>
    <row r="7580">
      <c r="A7580" s="1" t="s">
        <v>36907</v>
      </c>
      <c r="B7580" s="1" t="s">
        <v>7</v>
      </c>
      <c r="C7580" s="1" t="s">
        <v>8271</v>
      </c>
      <c r="F7580" s="1" t="s">
        <v>36908</v>
      </c>
      <c r="G7580" s="1" t="s">
        <v>8513</v>
      </c>
      <c r="H7580" s="1" t="s">
        <v>20532</v>
      </c>
      <c r="I7580" s="1">
        <v>2017.0</v>
      </c>
      <c r="J7580" s="1" t="s">
        <v>8613</v>
      </c>
      <c r="K7580" s="1" t="s">
        <v>1044</v>
      </c>
      <c r="L7580" s="1" t="s">
        <v>9826</v>
      </c>
      <c r="M7580" s="1" t="s">
        <v>36909</v>
      </c>
    </row>
    <row r="7581">
      <c r="A7581" s="1" t="s">
        <v>36910</v>
      </c>
      <c r="B7581" s="1" t="s">
        <v>6</v>
      </c>
      <c r="C7581" s="1" t="s">
        <v>8272</v>
      </c>
      <c r="D7581" s="1"/>
      <c r="E7581" s="1" t="s">
        <v>36911</v>
      </c>
      <c r="G7581" s="1" t="s">
        <v>31822</v>
      </c>
      <c r="H7581" s="1" t="s">
        <v>36912</v>
      </c>
      <c r="I7581" s="1">
        <v>2013.0</v>
      </c>
      <c r="J7581" s="1" t="s">
        <v>8645</v>
      </c>
      <c r="K7581" s="1" t="s">
        <v>618</v>
      </c>
      <c r="L7581" s="1" t="s">
        <v>8663</v>
      </c>
      <c r="M7581" s="1" t="s">
        <v>36913</v>
      </c>
    </row>
    <row r="7582">
      <c r="A7582" s="1" t="s">
        <v>36914</v>
      </c>
      <c r="B7582" s="1" t="s">
        <v>7</v>
      </c>
      <c r="C7582" s="1" t="s">
        <v>8273</v>
      </c>
      <c r="F7582" s="1" t="s">
        <v>36915</v>
      </c>
      <c r="G7582" s="1" t="s">
        <v>17409</v>
      </c>
      <c r="H7582" s="1" t="s">
        <v>27462</v>
      </c>
      <c r="I7582" s="1">
        <v>2018.0</v>
      </c>
      <c r="J7582" s="1" t="s">
        <v>8493</v>
      </c>
      <c r="K7582" s="1" t="s">
        <v>536</v>
      </c>
      <c r="L7582" s="1" t="s">
        <v>11889</v>
      </c>
      <c r="M7582" s="1" t="s">
        <v>36916</v>
      </c>
    </row>
    <row r="7583">
      <c r="A7583" s="1" t="s">
        <v>36917</v>
      </c>
      <c r="B7583" s="1" t="s">
        <v>7</v>
      </c>
      <c r="C7583" s="1" t="s">
        <v>8274</v>
      </c>
      <c r="F7583" s="1" t="s">
        <v>36918</v>
      </c>
      <c r="G7583" s="1" t="s">
        <v>9297</v>
      </c>
      <c r="H7583" s="1" t="s">
        <v>12081</v>
      </c>
      <c r="I7583" s="1">
        <v>2015.0</v>
      </c>
      <c r="J7583" s="1" t="s">
        <v>8547</v>
      </c>
      <c r="K7583" s="1" t="s">
        <v>536</v>
      </c>
      <c r="L7583" s="1" t="s">
        <v>8717</v>
      </c>
      <c r="M7583" s="1" t="s">
        <v>36919</v>
      </c>
    </row>
    <row r="7584">
      <c r="A7584" s="1" t="s">
        <v>36920</v>
      </c>
      <c r="B7584" s="1" t="s">
        <v>6</v>
      </c>
      <c r="C7584" s="1" t="s">
        <v>8275</v>
      </c>
      <c r="D7584" s="1"/>
      <c r="E7584" s="1" t="s">
        <v>36921</v>
      </c>
      <c r="F7584" s="1" t="s">
        <v>36922</v>
      </c>
      <c r="G7584" s="1" t="s">
        <v>8588</v>
      </c>
      <c r="H7584" s="1" t="s">
        <v>15001</v>
      </c>
      <c r="I7584" s="1">
        <v>2014.0</v>
      </c>
      <c r="J7584" s="1" t="s">
        <v>8547</v>
      </c>
      <c r="K7584" s="1" t="s">
        <v>610</v>
      </c>
      <c r="L7584" s="1" t="s">
        <v>9784</v>
      </c>
      <c r="M7584" s="1" t="s">
        <v>36923</v>
      </c>
    </row>
    <row r="7585">
      <c r="A7585" s="1" t="s">
        <v>36924</v>
      </c>
      <c r="B7585" s="1" t="s">
        <v>7</v>
      </c>
      <c r="C7585" s="1" t="s">
        <v>8276</v>
      </c>
      <c r="F7585" s="1" t="s">
        <v>36925</v>
      </c>
      <c r="G7585" s="1" t="s">
        <v>8655</v>
      </c>
      <c r="H7585" s="1" t="s">
        <v>14848</v>
      </c>
      <c r="I7585" s="1">
        <v>2019.0</v>
      </c>
      <c r="J7585" s="1" t="s">
        <v>8547</v>
      </c>
      <c r="K7585" s="1" t="s">
        <v>536</v>
      </c>
      <c r="L7585" s="1" t="s">
        <v>8836</v>
      </c>
      <c r="M7585" s="1" t="s">
        <v>36926</v>
      </c>
    </row>
    <row r="7586">
      <c r="A7586" s="1" t="s">
        <v>36927</v>
      </c>
      <c r="B7586" s="1" t="s">
        <v>7</v>
      </c>
      <c r="C7586" s="1" t="s">
        <v>8277</v>
      </c>
      <c r="F7586" s="1" t="s">
        <v>36928</v>
      </c>
      <c r="G7586" s="1" t="s">
        <v>8513</v>
      </c>
      <c r="H7586" s="1" t="s">
        <v>11700</v>
      </c>
      <c r="I7586" s="1">
        <v>2019.0</v>
      </c>
      <c r="J7586" s="1" t="s">
        <v>8493</v>
      </c>
      <c r="K7586" s="1" t="s">
        <v>536</v>
      </c>
      <c r="L7586" s="1" t="s">
        <v>10723</v>
      </c>
      <c r="M7586" s="1" t="s">
        <v>36929</v>
      </c>
    </row>
    <row r="7587">
      <c r="A7587" s="1" t="s">
        <v>36930</v>
      </c>
      <c r="B7587" s="1" t="s">
        <v>6</v>
      </c>
      <c r="C7587" s="1" t="s">
        <v>8278</v>
      </c>
      <c r="D7587" s="1"/>
      <c r="E7587" s="1" t="s">
        <v>36931</v>
      </c>
      <c r="G7587" s="1" t="s">
        <v>36932</v>
      </c>
      <c r="H7587" s="1" t="s">
        <v>36933</v>
      </c>
      <c r="I7587" s="1">
        <v>2016.0</v>
      </c>
      <c r="J7587" s="1" t="s">
        <v>8547</v>
      </c>
      <c r="K7587" s="1" t="s">
        <v>546</v>
      </c>
      <c r="L7587" s="1" t="s">
        <v>8663</v>
      </c>
      <c r="M7587" s="1" t="s">
        <v>36934</v>
      </c>
    </row>
    <row r="7588">
      <c r="A7588" s="1" t="s">
        <v>36935</v>
      </c>
      <c r="B7588" s="1" t="s">
        <v>6</v>
      </c>
      <c r="C7588" s="1" t="s">
        <v>8279</v>
      </c>
      <c r="D7588" s="1"/>
      <c r="E7588" s="1" t="s">
        <v>18793</v>
      </c>
      <c r="F7588" s="1" t="s">
        <v>36936</v>
      </c>
      <c r="G7588" s="1" t="s">
        <v>8513</v>
      </c>
      <c r="H7588" s="1" t="s">
        <v>29533</v>
      </c>
      <c r="I7588" s="1">
        <v>2018.0</v>
      </c>
      <c r="J7588" s="1" t="s">
        <v>8547</v>
      </c>
      <c r="K7588" s="1" t="s">
        <v>597</v>
      </c>
      <c r="L7588" s="1" t="s">
        <v>8697</v>
      </c>
      <c r="M7588" s="1" t="s">
        <v>36937</v>
      </c>
    </row>
    <row r="7589">
      <c r="A7589" s="1" t="s">
        <v>36938</v>
      </c>
      <c r="B7589" s="1" t="s">
        <v>6</v>
      </c>
      <c r="C7589" s="1" t="s">
        <v>8280</v>
      </c>
      <c r="D7589" s="1"/>
      <c r="E7589" s="1" t="s">
        <v>36939</v>
      </c>
      <c r="F7589" s="1" t="s">
        <v>36940</v>
      </c>
      <c r="G7589" s="1" t="s">
        <v>36941</v>
      </c>
      <c r="H7589" s="1" t="s">
        <v>12594</v>
      </c>
      <c r="I7589" s="1">
        <v>2000.0</v>
      </c>
      <c r="J7589" s="1" t="s">
        <v>8515</v>
      </c>
      <c r="K7589" s="1" t="s">
        <v>550</v>
      </c>
      <c r="L7589" s="1" t="s">
        <v>10323</v>
      </c>
      <c r="M7589" s="1" t="s">
        <v>36942</v>
      </c>
    </row>
    <row r="7590">
      <c r="A7590" s="1" t="s">
        <v>36943</v>
      </c>
      <c r="B7590" s="1" t="s">
        <v>6</v>
      </c>
      <c r="C7590" s="1" t="s">
        <v>8281</v>
      </c>
      <c r="D7590" s="1"/>
      <c r="E7590" s="1" t="s">
        <v>21282</v>
      </c>
      <c r="F7590" s="1" t="s">
        <v>36944</v>
      </c>
      <c r="G7590" s="1" t="s">
        <v>8513</v>
      </c>
      <c r="H7590" s="1" t="s">
        <v>14987</v>
      </c>
      <c r="I7590" s="1">
        <v>2017.0</v>
      </c>
      <c r="J7590" s="1" t="s">
        <v>8507</v>
      </c>
      <c r="K7590" s="1" t="s">
        <v>694</v>
      </c>
      <c r="L7590" s="1" t="s">
        <v>8691</v>
      </c>
      <c r="M7590" s="1" t="s">
        <v>36945</v>
      </c>
    </row>
    <row r="7591">
      <c r="A7591" s="1" t="s">
        <v>36946</v>
      </c>
      <c r="B7591" s="1" t="s">
        <v>6</v>
      </c>
      <c r="C7591" s="1" t="s">
        <v>8282</v>
      </c>
      <c r="D7591" s="1"/>
      <c r="E7591" s="1" t="s">
        <v>17861</v>
      </c>
      <c r="F7591" s="1" t="s">
        <v>36947</v>
      </c>
      <c r="G7591" s="1" t="s">
        <v>8513</v>
      </c>
      <c r="H7591" s="1" t="s">
        <v>36948</v>
      </c>
      <c r="I7591" s="1">
        <v>2015.0</v>
      </c>
      <c r="J7591" s="1" t="s">
        <v>8507</v>
      </c>
      <c r="K7591" s="1" t="s">
        <v>597</v>
      </c>
      <c r="L7591" s="1" t="s">
        <v>8607</v>
      </c>
      <c r="M7591" s="1" t="s">
        <v>36949</v>
      </c>
    </row>
    <row r="7592">
      <c r="A7592" s="1" t="s">
        <v>36950</v>
      </c>
      <c r="B7592" s="1" t="s">
        <v>6</v>
      </c>
      <c r="C7592" s="1" t="s">
        <v>8283</v>
      </c>
      <c r="D7592" s="1"/>
      <c r="E7592" s="1" t="s">
        <v>17444</v>
      </c>
      <c r="F7592" s="1" t="s">
        <v>36951</v>
      </c>
      <c r="G7592" s="1" t="s">
        <v>8491</v>
      </c>
      <c r="H7592" s="1" t="s">
        <v>13826</v>
      </c>
      <c r="I7592" s="1">
        <v>2019.0</v>
      </c>
      <c r="J7592" s="1" t="s">
        <v>8493</v>
      </c>
      <c r="K7592" s="1" t="s">
        <v>1011</v>
      </c>
      <c r="L7592" s="1" t="s">
        <v>9641</v>
      </c>
      <c r="M7592" s="1" t="s">
        <v>36952</v>
      </c>
    </row>
    <row r="7593">
      <c r="A7593" s="1" t="s">
        <v>36953</v>
      </c>
      <c r="B7593" s="1" t="s">
        <v>6</v>
      </c>
      <c r="C7593" s="1" t="s">
        <v>8284</v>
      </c>
      <c r="D7593" s="1"/>
      <c r="E7593" s="1" t="s">
        <v>36954</v>
      </c>
      <c r="F7593" s="1" t="s">
        <v>36955</v>
      </c>
      <c r="G7593" s="1" t="s">
        <v>8678</v>
      </c>
      <c r="H7593" s="1" t="s">
        <v>16126</v>
      </c>
      <c r="I7593" s="1">
        <v>2020.0</v>
      </c>
      <c r="J7593" s="1" t="s">
        <v>8547</v>
      </c>
      <c r="K7593" s="1" t="s">
        <v>803</v>
      </c>
      <c r="L7593" s="1" t="s">
        <v>8772</v>
      </c>
      <c r="M7593" s="1" t="s">
        <v>36956</v>
      </c>
    </row>
    <row r="7594">
      <c r="A7594" s="1" t="s">
        <v>36957</v>
      </c>
      <c r="B7594" s="1" t="s">
        <v>6</v>
      </c>
      <c r="C7594" s="1" t="s">
        <v>8285</v>
      </c>
      <c r="D7594" s="1"/>
      <c r="E7594" s="1" t="s">
        <v>36958</v>
      </c>
      <c r="F7594" s="1" t="s">
        <v>36959</v>
      </c>
      <c r="G7594" s="1" t="s">
        <v>36960</v>
      </c>
      <c r="H7594" s="1" t="s">
        <v>26961</v>
      </c>
      <c r="I7594" s="1">
        <v>2004.0</v>
      </c>
      <c r="J7594" s="1" t="s">
        <v>8493</v>
      </c>
      <c r="K7594" s="1" t="s">
        <v>803</v>
      </c>
      <c r="L7594" s="1" t="s">
        <v>8709</v>
      </c>
      <c r="M7594" s="1" t="s">
        <v>36961</v>
      </c>
    </row>
    <row r="7595">
      <c r="A7595" s="1" t="s">
        <v>36962</v>
      </c>
      <c r="B7595" s="1" t="s">
        <v>6</v>
      </c>
      <c r="C7595" s="1" t="s">
        <v>8286</v>
      </c>
      <c r="D7595" s="1"/>
      <c r="E7595" s="1" t="s">
        <v>12262</v>
      </c>
      <c r="F7595" s="1" t="s">
        <v>36963</v>
      </c>
      <c r="G7595" s="1" t="s">
        <v>36619</v>
      </c>
      <c r="H7595" s="1" t="s">
        <v>12264</v>
      </c>
      <c r="I7595" s="1">
        <v>1980.0</v>
      </c>
      <c r="J7595" s="1" t="s">
        <v>8547</v>
      </c>
      <c r="K7595" s="1" t="s">
        <v>528</v>
      </c>
      <c r="L7595" s="1" t="s">
        <v>8663</v>
      </c>
      <c r="M7595" s="1" t="s">
        <v>36964</v>
      </c>
    </row>
    <row r="7596">
      <c r="A7596" s="1" t="s">
        <v>36965</v>
      </c>
      <c r="B7596" s="1" t="s">
        <v>6</v>
      </c>
      <c r="C7596" s="1" t="s">
        <v>8287</v>
      </c>
      <c r="D7596" s="1"/>
      <c r="E7596" s="1" t="s">
        <v>36966</v>
      </c>
      <c r="F7596" s="1" t="s">
        <v>36967</v>
      </c>
      <c r="G7596" s="1" t="s">
        <v>8611</v>
      </c>
      <c r="H7596" s="1" t="s">
        <v>9033</v>
      </c>
      <c r="I7596" s="1">
        <v>2018.0</v>
      </c>
      <c r="J7596" s="1" t="s">
        <v>8493</v>
      </c>
      <c r="K7596" s="1" t="s">
        <v>550</v>
      </c>
      <c r="L7596" s="1" t="s">
        <v>22195</v>
      </c>
      <c r="M7596" s="1" t="s">
        <v>36968</v>
      </c>
    </row>
    <row r="7597">
      <c r="A7597" s="1" t="s">
        <v>36969</v>
      </c>
      <c r="B7597" s="1" t="s">
        <v>6</v>
      </c>
      <c r="C7597" s="1" t="s">
        <v>8288</v>
      </c>
      <c r="D7597" s="1"/>
      <c r="E7597" s="1" t="s">
        <v>36970</v>
      </c>
      <c r="F7597" s="1" t="s">
        <v>36971</v>
      </c>
      <c r="G7597" s="1" t="s">
        <v>8513</v>
      </c>
      <c r="H7597" s="1" t="s">
        <v>9767</v>
      </c>
      <c r="I7597" s="1">
        <v>1954.0</v>
      </c>
      <c r="J7597" s="1" t="s">
        <v>8680</v>
      </c>
      <c r="K7597" s="1" t="s">
        <v>696</v>
      </c>
      <c r="L7597" s="1" t="s">
        <v>14382</v>
      </c>
      <c r="M7597" s="1" t="s">
        <v>36972</v>
      </c>
    </row>
    <row r="7598">
      <c r="A7598" s="1" t="s">
        <v>36973</v>
      </c>
      <c r="B7598" s="1" t="s">
        <v>6</v>
      </c>
      <c r="C7598" s="1" t="s">
        <v>8289</v>
      </c>
      <c r="D7598" s="1"/>
      <c r="E7598" s="1" t="s">
        <v>36974</v>
      </c>
      <c r="F7598" s="1" t="s">
        <v>36975</v>
      </c>
      <c r="G7598" s="1" t="s">
        <v>36976</v>
      </c>
      <c r="H7598" s="1" t="s">
        <v>8791</v>
      </c>
      <c r="I7598" s="1">
        <v>2018.0</v>
      </c>
      <c r="J7598" s="1" t="s">
        <v>8613</v>
      </c>
      <c r="K7598" s="1" t="s">
        <v>894</v>
      </c>
      <c r="L7598" s="1" t="s">
        <v>9317</v>
      </c>
      <c r="M7598" s="1" t="s">
        <v>36977</v>
      </c>
    </row>
    <row r="7599">
      <c r="A7599" s="1" t="s">
        <v>36978</v>
      </c>
      <c r="B7599" s="1" t="s">
        <v>6</v>
      </c>
      <c r="C7599" s="1" t="s">
        <v>8290</v>
      </c>
      <c r="D7599" s="1"/>
      <c r="E7599" s="1" t="s">
        <v>36979</v>
      </c>
      <c r="F7599" s="1" t="s">
        <v>36980</v>
      </c>
      <c r="G7599" s="1" t="s">
        <v>8513</v>
      </c>
      <c r="H7599" s="1" t="s">
        <v>17768</v>
      </c>
      <c r="I7599" s="1">
        <v>2016.0</v>
      </c>
      <c r="J7599" s="1" t="s">
        <v>8493</v>
      </c>
      <c r="K7599" s="1" t="s">
        <v>580</v>
      </c>
      <c r="L7599" s="1" t="s">
        <v>8948</v>
      </c>
      <c r="M7599" s="1" t="s">
        <v>36981</v>
      </c>
    </row>
    <row r="7600">
      <c r="A7600" s="1" t="s">
        <v>36982</v>
      </c>
      <c r="B7600" s="1" t="s">
        <v>7</v>
      </c>
      <c r="C7600" s="1" t="s">
        <v>8291</v>
      </c>
      <c r="F7600" s="1" t="s">
        <v>36983</v>
      </c>
      <c r="G7600" s="1" t="s">
        <v>8611</v>
      </c>
      <c r="H7600" s="1" t="s">
        <v>8569</v>
      </c>
      <c r="I7600" s="1">
        <v>2019.0</v>
      </c>
      <c r="J7600" s="1" t="s">
        <v>8493</v>
      </c>
      <c r="K7600" s="1" t="s">
        <v>571</v>
      </c>
      <c r="L7600" s="1" t="s">
        <v>10128</v>
      </c>
      <c r="M7600" s="1" t="s">
        <v>36984</v>
      </c>
    </row>
    <row r="7601">
      <c r="A7601" s="1" t="s">
        <v>36985</v>
      </c>
      <c r="B7601" s="1" t="s">
        <v>6</v>
      </c>
      <c r="C7601" s="1" t="s">
        <v>8292</v>
      </c>
      <c r="D7601" s="1"/>
      <c r="E7601" s="1" t="s">
        <v>36986</v>
      </c>
      <c r="F7601" s="1" t="s">
        <v>36987</v>
      </c>
      <c r="G7601" s="1" t="s">
        <v>8611</v>
      </c>
      <c r="H7601" s="1" t="s">
        <v>15420</v>
      </c>
      <c r="I7601" s="1">
        <v>2016.0</v>
      </c>
      <c r="J7601" s="1" t="s">
        <v>8493</v>
      </c>
      <c r="K7601" s="1" t="s">
        <v>552</v>
      </c>
      <c r="L7601" s="1" t="s">
        <v>9193</v>
      </c>
      <c r="M7601" s="1" t="s">
        <v>36988</v>
      </c>
    </row>
    <row r="7602">
      <c r="A7602" s="1" t="s">
        <v>36989</v>
      </c>
      <c r="B7602" s="1" t="s">
        <v>7</v>
      </c>
      <c r="C7602" s="1" t="s">
        <v>8293</v>
      </c>
      <c r="F7602" s="1" t="s">
        <v>36990</v>
      </c>
      <c r="G7602" s="1" t="s">
        <v>36991</v>
      </c>
      <c r="H7602" s="1" t="s">
        <v>11483</v>
      </c>
      <c r="I7602" s="1">
        <v>2020.0</v>
      </c>
      <c r="J7602" s="1" t="s">
        <v>8493</v>
      </c>
      <c r="K7602" s="1" t="s">
        <v>536</v>
      </c>
      <c r="L7602" s="1" t="s">
        <v>13443</v>
      </c>
      <c r="M7602" s="1" t="s">
        <v>36992</v>
      </c>
    </row>
    <row r="7603">
      <c r="A7603" s="1" t="s">
        <v>36993</v>
      </c>
      <c r="B7603" s="1" t="s">
        <v>7</v>
      </c>
      <c r="C7603" s="1" t="s">
        <v>8294</v>
      </c>
      <c r="F7603" s="1" t="s">
        <v>36994</v>
      </c>
      <c r="G7603" s="1" t="s">
        <v>8655</v>
      </c>
      <c r="H7603" s="1" t="s">
        <v>18520</v>
      </c>
      <c r="I7603" s="1">
        <v>2016.0</v>
      </c>
      <c r="J7603" s="1" t="s">
        <v>8547</v>
      </c>
      <c r="K7603" s="1" t="s">
        <v>536</v>
      </c>
      <c r="L7603" s="1" t="s">
        <v>11234</v>
      </c>
      <c r="M7603" s="1" t="s">
        <v>36995</v>
      </c>
    </row>
    <row r="7604">
      <c r="A7604" s="1" t="s">
        <v>36996</v>
      </c>
      <c r="B7604" s="1" t="s">
        <v>7</v>
      </c>
      <c r="C7604" s="1" t="s">
        <v>8295</v>
      </c>
      <c r="F7604" s="1" t="s">
        <v>36997</v>
      </c>
      <c r="G7604" s="1" t="s">
        <v>8513</v>
      </c>
      <c r="H7604" s="1" t="s">
        <v>13848</v>
      </c>
      <c r="I7604" s="1">
        <v>2016.0</v>
      </c>
      <c r="J7604" s="1" t="s">
        <v>8547</v>
      </c>
      <c r="K7604" s="1" t="s">
        <v>536</v>
      </c>
      <c r="L7604" s="1" t="s">
        <v>11453</v>
      </c>
      <c r="M7604" s="1" t="s">
        <v>36998</v>
      </c>
    </row>
    <row r="7605">
      <c r="A7605" s="1" t="s">
        <v>36999</v>
      </c>
      <c r="B7605" s="1" t="s">
        <v>6</v>
      </c>
      <c r="C7605" s="1" t="s">
        <v>8296</v>
      </c>
      <c r="D7605" s="1"/>
      <c r="E7605" s="1" t="s">
        <v>11124</v>
      </c>
      <c r="F7605" s="1" t="s">
        <v>37000</v>
      </c>
      <c r="H7605" s="1" t="s">
        <v>9198</v>
      </c>
      <c r="I7605" s="1">
        <v>2019.0</v>
      </c>
      <c r="J7605" s="1" t="s">
        <v>8493</v>
      </c>
      <c r="K7605" s="1" t="s">
        <v>778</v>
      </c>
      <c r="L7605" s="1" t="s">
        <v>9641</v>
      </c>
      <c r="M7605" s="1" t="s">
        <v>37001</v>
      </c>
    </row>
    <row r="7606">
      <c r="A7606" s="1" t="s">
        <v>37002</v>
      </c>
      <c r="B7606" s="1" t="s">
        <v>6</v>
      </c>
      <c r="C7606" s="1" t="s">
        <v>8297</v>
      </c>
      <c r="D7606" s="1"/>
      <c r="E7606" s="1" t="s">
        <v>9588</v>
      </c>
      <c r="F7606" s="1" t="s">
        <v>37000</v>
      </c>
      <c r="G7606" s="1" t="s">
        <v>8513</v>
      </c>
      <c r="H7606" s="1" t="s">
        <v>9609</v>
      </c>
      <c r="I7606" s="1">
        <v>2010.0</v>
      </c>
      <c r="J7606" s="1" t="s">
        <v>8493</v>
      </c>
      <c r="K7606" s="1" t="s">
        <v>1164</v>
      </c>
      <c r="L7606" s="1" t="s">
        <v>9641</v>
      </c>
      <c r="M7606" s="1" t="s">
        <v>37003</v>
      </c>
    </row>
    <row r="7607">
      <c r="A7607" s="1" t="s">
        <v>37004</v>
      </c>
      <c r="B7607" s="1" t="s">
        <v>7</v>
      </c>
      <c r="C7607" s="1" t="s">
        <v>8298</v>
      </c>
      <c r="G7607" s="1" t="s">
        <v>8777</v>
      </c>
      <c r="H7607" s="1" t="s">
        <v>10069</v>
      </c>
      <c r="I7607" s="1">
        <v>2019.0</v>
      </c>
      <c r="J7607" s="1" t="s">
        <v>8493</v>
      </c>
      <c r="K7607" s="1" t="s">
        <v>536</v>
      </c>
      <c r="L7607" s="1" t="s">
        <v>8570</v>
      </c>
      <c r="M7607" s="1" t="s">
        <v>37005</v>
      </c>
    </row>
    <row r="7608">
      <c r="A7608" s="1" t="s">
        <v>37006</v>
      </c>
      <c r="B7608" s="1" t="s">
        <v>7</v>
      </c>
      <c r="C7608" s="1" t="s">
        <v>8299</v>
      </c>
      <c r="G7608" s="1" t="s">
        <v>8513</v>
      </c>
      <c r="H7608" s="1" t="s">
        <v>11547</v>
      </c>
      <c r="I7608" s="1">
        <v>2020.0</v>
      </c>
      <c r="J7608" s="1" t="s">
        <v>8493</v>
      </c>
      <c r="K7608" s="1" t="s">
        <v>536</v>
      </c>
      <c r="L7608" s="1" t="s">
        <v>8852</v>
      </c>
      <c r="M7608" s="1" t="s">
        <v>37007</v>
      </c>
    </row>
    <row r="7609">
      <c r="A7609" s="1" t="s">
        <v>37008</v>
      </c>
      <c r="B7609" s="1" t="s">
        <v>6</v>
      </c>
      <c r="C7609" s="1" t="s">
        <v>8300</v>
      </c>
      <c r="D7609" s="1"/>
      <c r="E7609" s="1" t="s">
        <v>37009</v>
      </c>
      <c r="F7609" s="1" t="s">
        <v>37010</v>
      </c>
      <c r="G7609" s="1" t="s">
        <v>8513</v>
      </c>
      <c r="H7609" s="1" t="s">
        <v>9298</v>
      </c>
      <c r="I7609" s="1">
        <v>2017.0</v>
      </c>
      <c r="J7609" s="1" t="s">
        <v>8493</v>
      </c>
      <c r="K7609" s="1" t="s">
        <v>530</v>
      </c>
      <c r="L7609" s="1" t="s">
        <v>12223</v>
      </c>
      <c r="M7609" s="1" t="s">
        <v>37011</v>
      </c>
    </row>
    <row r="7610">
      <c r="A7610" s="1" t="s">
        <v>37012</v>
      </c>
      <c r="B7610" s="1" t="s">
        <v>6</v>
      </c>
      <c r="C7610" s="1" t="s">
        <v>8301</v>
      </c>
      <c r="D7610" s="1"/>
      <c r="E7610" s="1" t="s">
        <v>36008</v>
      </c>
      <c r="F7610" s="1" t="s">
        <v>37013</v>
      </c>
      <c r="G7610" s="1" t="s">
        <v>8722</v>
      </c>
      <c r="H7610" s="1" t="s">
        <v>9504</v>
      </c>
      <c r="I7610" s="1">
        <v>2019.0</v>
      </c>
      <c r="J7610" s="1" t="s">
        <v>8493</v>
      </c>
      <c r="K7610" s="1" t="s">
        <v>645</v>
      </c>
      <c r="L7610" s="1" t="s">
        <v>8501</v>
      </c>
      <c r="M7610" s="1" t="s">
        <v>37014</v>
      </c>
    </row>
    <row r="7611">
      <c r="A7611" s="1" t="s">
        <v>37015</v>
      </c>
      <c r="B7611" s="1" t="s">
        <v>6</v>
      </c>
      <c r="C7611" s="1" t="s">
        <v>8302</v>
      </c>
      <c r="D7611" s="1"/>
      <c r="E7611" s="1" t="s">
        <v>10429</v>
      </c>
      <c r="F7611" s="1" t="s">
        <v>37016</v>
      </c>
      <c r="G7611" s="1" t="s">
        <v>8513</v>
      </c>
      <c r="H7611" s="1" t="s">
        <v>10431</v>
      </c>
      <c r="I7611" s="1">
        <v>1967.0</v>
      </c>
      <c r="J7611" s="1" t="s">
        <v>8507</v>
      </c>
      <c r="K7611" s="1" t="s">
        <v>580</v>
      </c>
      <c r="L7611" s="1" t="s">
        <v>15466</v>
      </c>
      <c r="M7611" s="1" t="s">
        <v>37017</v>
      </c>
    </row>
    <row r="7612">
      <c r="A7612" s="1" t="s">
        <v>37018</v>
      </c>
      <c r="B7612" s="1" t="s">
        <v>7</v>
      </c>
      <c r="C7612" s="1" t="s">
        <v>8303</v>
      </c>
      <c r="F7612" s="1" t="s">
        <v>37019</v>
      </c>
      <c r="G7612" s="1" t="s">
        <v>9297</v>
      </c>
      <c r="H7612" s="1" t="s">
        <v>9442</v>
      </c>
      <c r="I7612" s="1">
        <v>2011.0</v>
      </c>
      <c r="J7612" s="1" t="s">
        <v>8547</v>
      </c>
      <c r="K7612" s="1" t="s">
        <v>536</v>
      </c>
      <c r="L7612" s="1" t="s">
        <v>8717</v>
      </c>
      <c r="M7612" s="1" t="s">
        <v>37020</v>
      </c>
    </row>
    <row r="7613">
      <c r="A7613" s="1" t="s">
        <v>37021</v>
      </c>
      <c r="B7613" s="1" t="s">
        <v>6</v>
      </c>
      <c r="C7613" s="1" t="s">
        <v>8304</v>
      </c>
      <c r="D7613" s="1"/>
      <c r="E7613" s="1" t="s">
        <v>37022</v>
      </c>
      <c r="G7613" s="1" t="s">
        <v>8513</v>
      </c>
      <c r="H7613" s="1" t="s">
        <v>23519</v>
      </c>
      <c r="I7613" s="1">
        <v>2017.0</v>
      </c>
      <c r="J7613" s="1" t="s">
        <v>8507</v>
      </c>
      <c r="K7613" s="1" t="s">
        <v>582</v>
      </c>
      <c r="L7613" s="1" t="s">
        <v>8646</v>
      </c>
      <c r="M7613" s="1" t="s">
        <v>37023</v>
      </c>
    </row>
    <row r="7614">
      <c r="A7614" s="1" t="s">
        <v>37024</v>
      </c>
      <c r="B7614" s="1" t="s">
        <v>7</v>
      </c>
      <c r="C7614" s="1" t="s">
        <v>8305</v>
      </c>
      <c r="G7614" s="1" t="s">
        <v>8513</v>
      </c>
      <c r="H7614" s="1" t="s">
        <v>10663</v>
      </c>
      <c r="I7614" s="1">
        <v>2020.0</v>
      </c>
      <c r="J7614" s="1" t="s">
        <v>8613</v>
      </c>
      <c r="K7614" s="1" t="s">
        <v>536</v>
      </c>
      <c r="L7614" s="1" t="s">
        <v>9208</v>
      </c>
      <c r="M7614" s="1" t="s">
        <v>37025</v>
      </c>
    </row>
    <row r="7615">
      <c r="A7615" s="1" t="s">
        <v>37026</v>
      </c>
      <c r="B7615" s="1" t="s">
        <v>6</v>
      </c>
      <c r="C7615" s="1" t="s">
        <v>8306</v>
      </c>
      <c r="D7615" s="1"/>
      <c r="E7615" s="1" t="s">
        <v>37027</v>
      </c>
      <c r="F7615" s="1" t="s">
        <v>37028</v>
      </c>
      <c r="G7615" s="1" t="s">
        <v>8611</v>
      </c>
      <c r="H7615" s="1" t="s">
        <v>8882</v>
      </c>
      <c r="I7615" s="1">
        <v>2016.0</v>
      </c>
      <c r="J7615" s="1" t="s">
        <v>8547</v>
      </c>
      <c r="K7615" s="1" t="s">
        <v>2389</v>
      </c>
      <c r="L7615" s="1" t="s">
        <v>8646</v>
      </c>
      <c r="M7615" s="1" t="s">
        <v>37029</v>
      </c>
    </row>
    <row r="7616">
      <c r="A7616" s="1" t="s">
        <v>37030</v>
      </c>
      <c r="B7616" s="1" t="s">
        <v>6</v>
      </c>
      <c r="C7616" s="1" t="s">
        <v>8307</v>
      </c>
      <c r="D7616" s="1"/>
      <c r="E7616" s="1" t="s">
        <v>37031</v>
      </c>
      <c r="G7616" s="1" t="s">
        <v>37032</v>
      </c>
      <c r="H7616" s="1" t="s">
        <v>9646</v>
      </c>
      <c r="I7616" s="1">
        <v>2016.0</v>
      </c>
      <c r="J7616" s="1" t="s">
        <v>8493</v>
      </c>
      <c r="K7616" s="1" t="s">
        <v>573</v>
      </c>
      <c r="L7616" s="1" t="s">
        <v>8646</v>
      </c>
      <c r="M7616" s="1" t="s">
        <v>37033</v>
      </c>
    </row>
    <row r="7617">
      <c r="A7617" s="1" t="s">
        <v>37034</v>
      </c>
      <c r="B7617" s="1" t="s">
        <v>6</v>
      </c>
      <c r="C7617" s="1" t="s">
        <v>8308</v>
      </c>
      <c r="D7617" s="1"/>
      <c r="E7617" s="1" t="s">
        <v>37035</v>
      </c>
      <c r="F7617" s="1" t="s">
        <v>37036</v>
      </c>
      <c r="G7617" s="1" t="s">
        <v>37037</v>
      </c>
      <c r="H7617" s="1" t="s">
        <v>9361</v>
      </c>
      <c r="I7617" s="1">
        <v>2015.0</v>
      </c>
      <c r="J7617" s="1" t="s">
        <v>8493</v>
      </c>
      <c r="K7617" s="1" t="s">
        <v>705</v>
      </c>
      <c r="L7617" s="1" t="s">
        <v>8590</v>
      </c>
      <c r="M7617" s="1" t="s">
        <v>37038</v>
      </c>
    </row>
    <row r="7618">
      <c r="A7618" s="1" t="s">
        <v>37039</v>
      </c>
      <c r="B7618" s="1" t="s">
        <v>6</v>
      </c>
      <c r="C7618" s="1" t="s">
        <v>8309</v>
      </c>
      <c r="D7618" s="1"/>
      <c r="E7618" s="1" t="s">
        <v>37040</v>
      </c>
      <c r="G7618" s="1" t="s">
        <v>8513</v>
      </c>
      <c r="H7618" s="1" t="s">
        <v>13413</v>
      </c>
      <c r="I7618" s="1">
        <v>1943.0</v>
      </c>
      <c r="J7618" s="1" t="s">
        <v>8613</v>
      </c>
      <c r="K7618" s="1" t="s">
        <v>664</v>
      </c>
      <c r="L7618" s="1" t="s">
        <v>8646</v>
      </c>
      <c r="M7618" s="1" t="s">
        <v>37041</v>
      </c>
    </row>
    <row r="7619">
      <c r="A7619" s="1" t="s">
        <v>37042</v>
      </c>
      <c r="B7619" s="1" t="s">
        <v>7</v>
      </c>
      <c r="C7619" s="1" t="s">
        <v>8310</v>
      </c>
      <c r="F7619" s="1" t="s">
        <v>37043</v>
      </c>
      <c r="G7619" s="1" t="s">
        <v>8611</v>
      </c>
      <c r="H7619" s="1" t="s">
        <v>13413</v>
      </c>
      <c r="I7619" s="1">
        <v>2015.0</v>
      </c>
      <c r="J7619" s="1" t="s">
        <v>8613</v>
      </c>
      <c r="K7619" s="1" t="s">
        <v>536</v>
      </c>
      <c r="L7619" s="1" t="s">
        <v>9245</v>
      </c>
      <c r="M7619" s="1" t="s">
        <v>37044</v>
      </c>
    </row>
    <row r="7620">
      <c r="A7620" s="1" t="s">
        <v>37045</v>
      </c>
      <c r="B7620" s="1" t="s">
        <v>7</v>
      </c>
      <c r="C7620" s="1" t="s">
        <v>8311</v>
      </c>
      <c r="F7620" s="1" t="s">
        <v>37046</v>
      </c>
      <c r="G7620" s="1" t="s">
        <v>8611</v>
      </c>
      <c r="H7620" s="1" t="s">
        <v>13413</v>
      </c>
      <c r="I7620" s="1">
        <v>2013.0</v>
      </c>
      <c r="J7620" s="1" t="s">
        <v>8613</v>
      </c>
      <c r="K7620" s="1" t="s">
        <v>536</v>
      </c>
      <c r="L7620" s="1" t="s">
        <v>9245</v>
      </c>
      <c r="M7620" s="1" t="s">
        <v>37047</v>
      </c>
    </row>
    <row r="7621">
      <c r="A7621" s="1" t="s">
        <v>37048</v>
      </c>
      <c r="B7621" s="1" t="s">
        <v>6</v>
      </c>
      <c r="C7621" s="1" t="s">
        <v>8312</v>
      </c>
      <c r="D7621" s="1"/>
      <c r="E7621" s="1" t="s">
        <v>37049</v>
      </c>
      <c r="F7621" s="1" t="s">
        <v>37050</v>
      </c>
      <c r="G7621" s="1" t="s">
        <v>9671</v>
      </c>
      <c r="H7621" s="1" t="s">
        <v>8540</v>
      </c>
      <c r="I7621" s="1">
        <v>2008.0</v>
      </c>
      <c r="J7621" s="1" t="s">
        <v>8515</v>
      </c>
      <c r="K7621" s="1" t="s">
        <v>803</v>
      </c>
      <c r="L7621" s="1" t="s">
        <v>8697</v>
      </c>
      <c r="M7621" s="1" t="s">
        <v>37051</v>
      </c>
    </row>
    <row r="7622">
      <c r="A7622" s="1" t="s">
        <v>37052</v>
      </c>
      <c r="B7622" s="1" t="s">
        <v>7</v>
      </c>
      <c r="C7622" s="1" t="s">
        <v>8313</v>
      </c>
      <c r="F7622" s="1" t="s">
        <v>37053</v>
      </c>
      <c r="G7622" s="1" t="s">
        <v>10354</v>
      </c>
      <c r="H7622" s="1" t="s">
        <v>13614</v>
      </c>
      <c r="I7622" s="1">
        <v>2019.0</v>
      </c>
      <c r="J7622" s="1" t="s">
        <v>8493</v>
      </c>
      <c r="K7622" s="1" t="s">
        <v>571</v>
      </c>
      <c r="L7622" s="1" t="s">
        <v>11156</v>
      </c>
      <c r="M7622" s="1" t="s">
        <v>37054</v>
      </c>
    </row>
    <row r="7623">
      <c r="A7623" s="1" t="s">
        <v>37055</v>
      </c>
      <c r="B7623" s="1" t="s">
        <v>6</v>
      </c>
      <c r="C7623" s="1" t="s">
        <v>8314</v>
      </c>
      <c r="D7623" s="1"/>
      <c r="E7623" s="1" t="s">
        <v>19744</v>
      </c>
      <c r="F7623" s="1" t="s">
        <v>37056</v>
      </c>
      <c r="G7623" s="1" t="s">
        <v>13005</v>
      </c>
      <c r="H7623" s="1" t="s">
        <v>37057</v>
      </c>
      <c r="I7623" s="1">
        <v>2016.0</v>
      </c>
      <c r="J7623" s="1" t="s">
        <v>8515</v>
      </c>
      <c r="K7623" s="1" t="s">
        <v>694</v>
      </c>
      <c r="L7623" s="1" t="s">
        <v>8691</v>
      </c>
      <c r="M7623" s="1" t="s">
        <v>37058</v>
      </c>
    </row>
    <row r="7624">
      <c r="A7624" s="1" t="s">
        <v>37059</v>
      </c>
      <c r="B7624" s="1" t="s">
        <v>7</v>
      </c>
      <c r="C7624" s="1" t="s">
        <v>8315</v>
      </c>
      <c r="G7624" s="1" t="s">
        <v>8513</v>
      </c>
      <c r="H7624" s="1" t="s">
        <v>12316</v>
      </c>
      <c r="I7624" s="1">
        <v>2018.0</v>
      </c>
      <c r="J7624" s="1" t="s">
        <v>8493</v>
      </c>
      <c r="K7624" s="1" t="s">
        <v>536</v>
      </c>
      <c r="L7624" s="1" t="s">
        <v>8852</v>
      </c>
      <c r="M7624" s="1" t="s">
        <v>37060</v>
      </c>
    </row>
    <row r="7625">
      <c r="A7625" s="1" t="s">
        <v>37061</v>
      </c>
      <c r="B7625" s="1" t="s">
        <v>6</v>
      </c>
      <c r="C7625" s="1" t="s">
        <v>8316</v>
      </c>
      <c r="D7625" s="1"/>
      <c r="E7625" s="1" t="s">
        <v>24391</v>
      </c>
      <c r="F7625" s="1" t="s">
        <v>37062</v>
      </c>
      <c r="G7625" s="1" t="s">
        <v>8513</v>
      </c>
      <c r="H7625" s="1" t="s">
        <v>8521</v>
      </c>
      <c r="I7625" s="1">
        <v>1999.0</v>
      </c>
      <c r="J7625" s="1" t="s">
        <v>8515</v>
      </c>
      <c r="K7625" s="1" t="s">
        <v>599</v>
      </c>
      <c r="L7625" s="1" t="s">
        <v>11109</v>
      </c>
      <c r="M7625" s="1" t="s">
        <v>37063</v>
      </c>
    </row>
    <row r="7626">
      <c r="A7626" s="1" t="s">
        <v>37064</v>
      </c>
      <c r="B7626" s="1" t="s">
        <v>6</v>
      </c>
      <c r="C7626" s="1" t="s">
        <v>8317</v>
      </c>
      <c r="D7626" s="1"/>
      <c r="E7626" s="1" t="s">
        <v>37065</v>
      </c>
      <c r="F7626" s="1" t="s">
        <v>37066</v>
      </c>
      <c r="G7626" s="1" t="s">
        <v>8513</v>
      </c>
      <c r="H7626" s="1" t="s">
        <v>10075</v>
      </c>
      <c r="I7626" s="1">
        <v>2018.0</v>
      </c>
      <c r="J7626" s="1" t="s">
        <v>8515</v>
      </c>
      <c r="K7626" s="1" t="s">
        <v>587</v>
      </c>
      <c r="L7626" s="1" t="s">
        <v>8948</v>
      </c>
      <c r="M7626" s="1" t="s">
        <v>37067</v>
      </c>
    </row>
    <row r="7627">
      <c r="A7627" s="1" t="s">
        <v>37068</v>
      </c>
      <c r="B7627" s="1" t="s">
        <v>6</v>
      </c>
      <c r="C7627" s="1" t="s">
        <v>8318</v>
      </c>
      <c r="D7627" s="1"/>
      <c r="E7627" s="1" t="s">
        <v>37069</v>
      </c>
      <c r="F7627" s="1" t="s">
        <v>37070</v>
      </c>
      <c r="G7627" s="1" t="s">
        <v>8513</v>
      </c>
      <c r="H7627" s="1" t="s">
        <v>10212</v>
      </c>
      <c r="I7627" s="1">
        <v>2018.0</v>
      </c>
      <c r="J7627" s="1" t="s">
        <v>8507</v>
      </c>
      <c r="K7627" s="1" t="s">
        <v>528</v>
      </c>
      <c r="L7627" s="1" t="s">
        <v>15416</v>
      </c>
      <c r="M7627" s="1" t="s">
        <v>37071</v>
      </c>
    </row>
    <row r="7628">
      <c r="A7628" s="1" t="s">
        <v>37072</v>
      </c>
      <c r="B7628" s="1" t="s">
        <v>6</v>
      </c>
      <c r="C7628" s="1" t="s">
        <v>8319</v>
      </c>
      <c r="D7628" s="1"/>
      <c r="E7628" s="1" t="s">
        <v>37073</v>
      </c>
      <c r="G7628" s="1" t="s">
        <v>8611</v>
      </c>
      <c r="H7628" s="1" t="s">
        <v>37074</v>
      </c>
      <c r="I7628" s="1">
        <v>2017.0</v>
      </c>
      <c r="J7628" s="1" t="s">
        <v>8493</v>
      </c>
      <c r="K7628" s="1" t="s">
        <v>587</v>
      </c>
      <c r="L7628" s="1" t="s">
        <v>8577</v>
      </c>
      <c r="M7628" s="1" t="s">
        <v>37075</v>
      </c>
    </row>
    <row r="7629">
      <c r="A7629" s="1" t="s">
        <v>37076</v>
      </c>
      <c r="B7629" s="1" t="s">
        <v>6</v>
      </c>
      <c r="C7629" s="1" t="s">
        <v>8320</v>
      </c>
      <c r="D7629" s="1"/>
      <c r="E7629" s="1" t="s">
        <v>37077</v>
      </c>
      <c r="F7629" s="1" t="s">
        <v>37078</v>
      </c>
      <c r="G7629" s="1" t="s">
        <v>15183</v>
      </c>
      <c r="H7629" s="1" t="s">
        <v>13852</v>
      </c>
      <c r="I7629" s="1">
        <v>2019.0</v>
      </c>
      <c r="J7629" s="1" t="s">
        <v>8807</v>
      </c>
      <c r="K7629" s="1" t="s">
        <v>1116</v>
      </c>
      <c r="L7629" s="1" t="s">
        <v>9272</v>
      </c>
      <c r="M7629" s="1" t="s">
        <v>37079</v>
      </c>
    </row>
    <row r="7630">
      <c r="A7630" s="1" t="s">
        <v>37080</v>
      </c>
      <c r="B7630" s="1" t="s">
        <v>6</v>
      </c>
      <c r="C7630" s="1" t="s">
        <v>8321</v>
      </c>
      <c r="D7630" s="1"/>
      <c r="E7630" s="1" t="s">
        <v>37081</v>
      </c>
      <c r="F7630" s="1" t="s">
        <v>37082</v>
      </c>
      <c r="G7630" s="1" t="s">
        <v>37083</v>
      </c>
      <c r="H7630" s="1" t="s">
        <v>8521</v>
      </c>
      <c r="I7630" s="1">
        <v>1971.0</v>
      </c>
      <c r="J7630" s="1" t="s">
        <v>9316</v>
      </c>
      <c r="K7630" s="1" t="s">
        <v>569</v>
      </c>
      <c r="L7630" s="1" t="s">
        <v>14382</v>
      </c>
      <c r="M7630" s="1" t="s">
        <v>37084</v>
      </c>
    </row>
    <row r="7631">
      <c r="A7631" s="1" t="s">
        <v>37085</v>
      </c>
      <c r="B7631" s="1" t="s">
        <v>6</v>
      </c>
      <c r="C7631" s="1" t="s">
        <v>8322</v>
      </c>
      <c r="D7631" s="1"/>
      <c r="E7631" s="1" t="s">
        <v>37086</v>
      </c>
      <c r="F7631" s="1" t="s">
        <v>37087</v>
      </c>
      <c r="G7631" s="1" t="s">
        <v>8513</v>
      </c>
      <c r="H7631" s="1" t="s">
        <v>25922</v>
      </c>
      <c r="I7631" s="1">
        <v>2017.0</v>
      </c>
      <c r="J7631" s="1" t="s">
        <v>8493</v>
      </c>
      <c r="K7631" s="1" t="s">
        <v>550</v>
      </c>
      <c r="L7631" s="1" t="s">
        <v>21976</v>
      </c>
      <c r="M7631" s="1" t="s">
        <v>37088</v>
      </c>
    </row>
    <row r="7632">
      <c r="A7632" s="1" t="s">
        <v>37089</v>
      </c>
      <c r="B7632" s="1" t="s">
        <v>7</v>
      </c>
      <c r="C7632" s="1" t="s">
        <v>8323</v>
      </c>
      <c r="G7632" s="1" t="s">
        <v>8611</v>
      </c>
      <c r="H7632" s="1" t="s">
        <v>9958</v>
      </c>
      <c r="I7632" s="1">
        <v>2020.0</v>
      </c>
      <c r="J7632" s="1" t="s">
        <v>8547</v>
      </c>
      <c r="K7632" s="1" t="s">
        <v>536</v>
      </c>
      <c r="L7632" s="1" t="s">
        <v>8821</v>
      </c>
      <c r="M7632" s="1" t="s">
        <v>37090</v>
      </c>
    </row>
    <row r="7633">
      <c r="A7633" s="1" t="s">
        <v>37091</v>
      </c>
      <c r="B7633" s="1" t="s">
        <v>6</v>
      </c>
      <c r="C7633" s="1" t="s">
        <v>8324</v>
      </c>
      <c r="D7633" s="1"/>
      <c r="E7633" s="1" t="s">
        <v>37092</v>
      </c>
      <c r="F7633" s="1" t="s">
        <v>37093</v>
      </c>
      <c r="G7633" s="1" t="s">
        <v>9232</v>
      </c>
      <c r="H7633" s="1" t="s">
        <v>8662</v>
      </c>
      <c r="I7633" s="1">
        <v>2018.0</v>
      </c>
      <c r="J7633" s="1" t="s">
        <v>8515</v>
      </c>
      <c r="K7633" s="1" t="s">
        <v>569</v>
      </c>
      <c r="L7633" s="1" t="s">
        <v>11507</v>
      </c>
      <c r="M7633" s="1" t="s">
        <v>37094</v>
      </c>
    </row>
    <row r="7634">
      <c r="A7634" s="1" t="s">
        <v>37095</v>
      </c>
      <c r="B7634" s="1" t="s">
        <v>6</v>
      </c>
      <c r="C7634" s="1" t="s">
        <v>8325</v>
      </c>
      <c r="D7634" s="1"/>
      <c r="E7634" s="1" t="s">
        <v>37096</v>
      </c>
      <c r="F7634" s="1" t="s">
        <v>37097</v>
      </c>
      <c r="G7634" s="1" t="s">
        <v>8513</v>
      </c>
      <c r="H7634" s="1" t="s">
        <v>12539</v>
      </c>
      <c r="I7634" s="1">
        <v>2019.0</v>
      </c>
      <c r="J7634" s="1" t="s">
        <v>8507</v>
      </c>
      <c r="K7634" s="1" t="s">
        <v>584</v>
      </c>
      <c r="L7634" s="1" t="s">
        <v>8691</v>
      </c>
      <c r="M7634" s="1" t="s">
        <v>37098</v>
      </c>
    </row>
    <row r="7635">
      <c r="A7635" s="1" t="s">
        <v>37099</v>
      </c>
      <c r="B7635" s="1" t="s">
        <v>6</v>
      </c>
      <c r="C7635" s="1" t="s">
        <v>8326</v>
      </c>
      <c r="D7635" s="1"/>
      <c r="E7635" s="1" t="s">
        <v>37100</v>
      </c>
      <c r="G7635" s="1" t="s">
        <v>37101</v>
      </c>
      <c r="H7635" s="1" t="s">
        <v>32950</v>
      </c>
      <c r="I7635" s="1">
        <v>2017.0</v>
      </c>
      <c r="J7635" s="1" t="s">
        <v>8547</v>
      </c>
      <c r="K7635" s="1" t="s">
        <v>750</v>
      </c>
      <c r="L7635" s="1" t="s">
        <v>8663</v>
      </c>
      <c r="M7635" s="1" t="s">
        <v>37102</v>
      </c>
    </row>
    <row r="7636">
      <c r="A7636" s="1" t="s">
        <v>37103</v>
      </c>
      <c r="B7636" s="1" t="s">
        <v>7</v>
      </c>
      <c r="C7636" s="1" t="s">
        <v>8327</v>
      </c>
      <c r="F7636" s="1" t="s">
        <v>37104</v>
      </c>
      <c r="G7636" s="1" t="s">
        <v>8513</v>
      </c>
      <c r="H7636" s="1" t="s">
        <v>11049</v>
      </c>
      <c r="I7636" s="1">
        <v>2016.0</v>
      </c>
      <c r="J7636" s="1" t="s">
        <v>8680</v>
      </c>
      <c r="K7636" s="1" t="s">
        <v>536</v>
      </c>
      <c r="L7636" s="1" t="s">
        <v>8650</v>
      </c>
      <c r="M7636" s="1" t="s">
        <v>37105</v>
      </c>
    </row>
    <row r="7637">
      <c r="A7637" s="1" t="s">
        <v>37106</v>
      </c>
      <c r="B7637" s="1" t="s">
        <v>6</v>
      </c>
      <c r="C7637" s="1" t="s">
        <v>8328</v>
      </c>
      <c r="D7637" s="1"/>
      <c r="E7637" s="1" t="s">
        <v>33980</v>
      </c>
      <c r="F7637" s="1" t="s">
        <v>37107</v>
      </c>
      <c r="G7637" s="1" t="s">
        <v>9223</v>
      </c>
      <c r="H7637" s="1" t="s">
        <v>9447</v>
      </c>
      <c r="I7637" s="1">
        <v>1981.0</v>
      </c>
      <c r="J7637" s="1" t="s">
        <v>8645</v>
      </c>
      <c r="K7637" s="1" t="s">
        <v>694</v>
      </c>
      <c r="L7637" s="1" t="s">
        <v>13983</v>
      </c>
      <c r="M7637" s="1" t="s">
        <v>37108</v>
      </c>
    </row>
    <row r="7638">
      <c r="A7638" s="1" t="s">
        <v>37109</v>
      </c>
      <c r="B7638" s="1" t="s">
        <v>6</v>
      </c>
      <c r="C7638" s="1" t="s">
        <v>8329</v>
      </c>
      <c r="D7638" s="1"/>
      <c r="E7638" s="1" t="s">
        <v>37110</v>
      </c>
      <c r="G7638" s="1" t="s">
        <v>37111</v>
      </c>
      <c r="H7638" s="1" t="s">
        <v>37112</v>
      </c>
      <c r="I7638" s="1">
        <v>2015.0</v>
      </c>
      <c r="J7638" s="1" t="s">
        <v>8493</v>
      </c>
      <c r="K7638" s="1" t="s">
        <v>576</v>
      </c>
      <c r="L7638" s="1" t="s">
        <v>8663</v>
      </c>
      <c r="M7638" s="1" t="s">
        <v>37113</v>
      </c>
    </row>
    <row r="7639">
      <c r="A7639" s="1" t="s">
        <v>37114</v>
      </c>
      <c r="B7639" s="1" t="s">
        <v>7</v>
      </c>
      <c r="C7639" s="1" t="s">
        <v>8330</v>
      </c>
      <c r="F7639" s="1" t="s">
        <v>37115</v>
      </c>
      <c r="G7639" s="1" t="s">
        <v>8527</v>
      </c>
      <c r="H7639" s="1" t="s">
        <v>9698</v>
      </c>
      <c r="I7639" s="1">
        <v>2014.0</v>
      </c>
      <c r="J7639" s="1" t="s">
        <v>8493</v>
      </c>
      <c r="K7639" s="1" t="s">
        <v>536</v>
      </c>
      <c r="L7639" s="1" t="s">
        <v>14333</v>
      </c>
      <c r="M7639" s="1" t="s">
        <v>37116</v>
      </c>
    </row>
    <row r="7640">
      <c r="A7640" s="1" t="s">
        <v>37117</v>
      </c>
      <c r="B7640" s="1" t="s">
        <v>6</v>
      </c>
      <c r="C7640" s="1" t="s">
        <v>8331</v>
      </c>
      <c r="D7640" s="1"/>
      <c r="E7640" s="1" t="s">
        <v>37118</v>
      </c>
      <c r="F7640" s="1" t="s">
        <v>37119</v>
      </c>
      <c r="G7640" s="1" t="s">
        <v>8513</v>
      </c>
      <c r="H7640" s="1" t="s">
        <v>8576</v>
      </c>
      <c r="I7640" s="1">
        <v>2010.0</v>
      </c>
      <c r="J7640" s="1" t="s">
        <v>8507</v>
      </c>
      <c r="K7640" s="1" t="s">
        <v>569</v>
      </c>
      <c r="L7640" s="1" t="s">
        <v>8948</v>
      </c>
      <c r="M7640" s="1" t="s">
        <v>37120</v>
      </c>
    </row>
    <row r="7641">
      <c r="A7641" s="1" t="s">
        <v>37121</v>
      </c>
      <c r="B7641" s="1" t="s">
        <v>7</v>
      </c>
      <c r="C7641" s="1" t="s">
        <v>8332</v>
      </c>
      <c r="F7641" s="1" t="s">
        <v>37122</v>
      </c>
      <c r="G7641" s="1" t="s">
        <v>8661</v>
      </c>
      <c r="H7641" s="1" t="s">
        <v>17644</v>
      </c>
      <c r="I7641" s="1">
        <v>2015.0</v>
      </c>
      <c r="J7641" s="1" t="s">
        <v>9076</v>
      </c>
      <c r="K7641" s="1" t="s">
        <v>536</v>
      </c>
      <c r="L7641" s="1" t="s">
        <v>9093</v>
      </c>
      <c r="M7641" s="1" t="s">
        <v>37123</v>
      </c>
    </row>
    <row r="7642">
      <c r="A7642" s="1" t="s">
        <v>37124</v>
      </c>
      <c r="B7642" s="1" t="s">
        <v>6</v>
      </c>
      <c r="C7642" s="1" t="s">
        <v>8333</v>
      </c>
      <c r="D7642" s="1"/>
      <c r="E7642" s="1" t="s">
        <v>10494</v>
      </c>
      <c r="F7642" s="1" t="s">
        <v>37125</v>
      </c>
      <c r="G7642" s="1" t="s">
        <v>10496</v>
      </c>
      <c r="H7642" s="1" t="s">
        <v>31608</v>
      </c>
      <c r="I7642" s="1">
        <v>2019.0</v>
      </c>
      <c r="J7642" s="1" t="s">
        <v>8547</v>
      </c>
      <c r="K7642" s="1" t="s">
        <v>805</v>
      </c>
      <c r="L7642" s="1" t="s">
        <v>8626</v>
      </c>
      <c r="M7642" s="1" t="s">
        <v>37126</v>
      </c>
    </row>
    <row r="7643">
      <c r="A7643" s="1" t="s">
        <v>37127</v>
      </c>
      <c r="B7643" s="1" t="s">
        <v>6</v>
      </c>
      <c r="C7643" s="1" t="s">
        <v>8334</v>
      </c>
      <c r="D7643" s="1"/>
      <c r="E7643" s="1" t="s">
        <v>37128</v>
      </c>
      <c r="F7643" s="1" t="s">
        <v>37129</v>
      </c>
      <c r="G7643" s="1" t="s">
        <v>8513</v>
      </c>
      <c r="H7643" s="1" t="s">
        <v>12535</v>
      </c>
      <c r="I7643" s="1">
        <v>2014.0</v>
      </c>
      <c r="J7643" s="1" t="s">
        <v>8507</v>
      </c>
      <c r="K7643" s="1" t="s">
        <v>599</v>
      </c>
      <c r="L7643" s="1" t="s">
        <v>8607</v>
      </c>
      <c r="M7643" s="1" t="s">
        <v>37130</v>
      </c>
    </row>
    <row r="7644">
      <c r="A7644" s="1" t="s">
        <v>37131</v>
      </c>
      <c r="B7644" s="1" t="s">
        <v>6</v>
      </c>
      <c r="C7644" s="1" t="s">
        <v>8335</v>
      </c>
      <c r="D7644" s="1"/>
      <c r="E7644" s="1" t="s">
        <v>37132</v>
      </c>
      <c r="F7644" s="1" t="s">
        <v>37133</v>
      </c>
      <c r="G7644" s="1" t="s">
        <v>8513</v>
      </c>
      <c r="H7644" s="1" t="s">
        <v>32610</v>
      </c>
      <c r="I7644" s="1">
        <v>2019.0</v>
      </c>
      <c r="J7644" s="1" t="s">
        <v>8547</v>
      </c>
      <c r="K7644" s="1" t="s">
        <v>805</v>
      </c>
      <c r="L7644" s="1" t="s">
        <v>9317</v>
      </c>
      <c r="M7644" s="1" t="s">
        <v>37134</v>
      </c>
    </row>
    <row r="7645">
      <c r="A7645" s="1" t="s">
        <v>37135</v>
      </c>
      <c r="B7645" s="1" t="s">
        <v>6</v>
      </c>
      <c r="C7645" s="1" t="s">
        <v>8336</v>
      </c>
      <c r="D7645" s="1"/>
      <c r="E7645" s="1" t="s">
        <v>37136</v>
      </c>
      <c r="F7645" s="1" t="s">
        <v>37137</v>
      </c>
      <c r="H7645" s="1" t="s">
        <v>13739</v>
      </c>
      <c r="I7645" s="1">
        <v>2020.0</v>
      </c>
      <c r="J7645" s="1" t="s">
        <v>9260</v>
      </c>
      <c r="K7645" s="1" t="s">
        <v>528</v>
      </c>
      <c r="L7645" s="1" t="s">
        <v>9272</v>
      </c>
      <c r="M7645" s="1" t="s">
        <v>37138</v>
      </c>
    </row>
    <row r="7646">
      <c r="A7646" s="1" t="s">
        <v>37139</v>
      </c>
      <c r="B7646" s="1" t="s">
        <v>6</v>
      </c>
      <c r="C7646" s="1" t="s">
        <v>8337</v>
      </c>
      <c r="D7646" s="1"/>
      <c r="E7646" s="1" t="s">
        <v>37140</v>
      </c>
      <c r="F7646" s="1" t="s">
        <v>37141</v>
      </c>
      <c r="H7646" s="1" t="s">
        <v>12911</v>
      </c>
      <c r="I7646" s="1">
        <v>2021.0</v>
      </c>
      <c r="J7646" s="1" t="s">
        <v>8613</v>
      </c>
      <c r="K7646" s="1" t="s">
        <v>582</v>
      </c>
      <c r="L7646" s="1" t="s">
        <v>12707</v>
      </c>
      <c r="M7646" s="1" t="s">
        <v>37142</v>
      </c>
    </row>
    <row r="7647">
      <c r="A7647" s="1" t="s">
        <v>37143</v>
      </c>
      <c r="B7647" s="1" t="s">
        <v>7</v>
      </c>
      <c r="C7647" s="1" t="s">
        <v>8338</v>
      </c>
      <c r="F7647" s="1" t="s">
        <v>37144</v>
      </c>
      <c r="G7647" s="1" t="s">
        <v>8611</v>
      </c>
      <c r="H7647" s="1" t="s">
        <v>9596</v>
      </c>
      <c r="I7647" s="1">
        <v>2015.0</v>
      </c>
      <c r="J7647" s="1" t="s">
        <v>8547</v>
      </c>
      <c r="K7647" s="1" t="s">
        <v>536</v>
      </c>
      <c r="L7647" s="1" t="s">
        <v>14017</v>
      </c>
      <c r="M7647" s="1" t="s">
        <v>37145</v>
      </c>
    </row>
    <row r="7648">
      <c r="A7648" s="1" t="s">
        <v>37146</v>
      </c>
      <c r="B7648" s="1" t="s">
        <v>6</v>
      </c>
      <c r="C7648" s="1" t="s">
        <v>8339</v>
      </c>
      <c r="D7648" s="1"/>
      <c r="E7648" s="1" t="s">
        <v>37147</v>
      </c>
      <c r="F7648" s="1" t="s">
        <v>37148</v>
      </c>
      <c r="G7648" s="1" t="s">
        <v>8672</v>
      </c>
      <c r="H7648" s="1" t="s">
        <v>8991</v>
      </c>
      <c r="I7648" s="1">
        <v>2017.0</v>
      </c>
      <c r="J7648" s="1" t="s">
        <v>8493</v>
      </c>
      <c r="K7648" s="1" t="s">
        <v>923</v>
      </c>
      <c r="L7648" s="1" t="s">
        <v>8948</v>
      </c>
      <c r="M7648" s="1" t="s">
        <v>37149</v>
      </c>
    </row>
    <row r="7649">
      <c r="A7649" s="1" t="s">
        <v>37150</v>
      </c>
      <c r="B7649" s="1" t="s">
        <v>6</v>
      </c>
      <c r="C7649" s="1" t="s">
        <v>8340</v>
      </c>
      <c r="D7649" s="1"/>
      <c r="E7649" s="1" t="s">
        <v>26951</v>
      </c>
      <c r="G7649" s="1" t="s">
        <v>8611</v>
      </c>
      <c r="H7649" s="1" t="s">
        <v>37151</v>
      </c>
      <c r="I7649" s="1">
        <v>2011.0</v>
      </c>
      <c r="J7649" s="1" t="s">
        <v>8547</v>
      </c>
      <c r="K7649" s="1" t="s">
        <v>532</v>
      </c>
      <c r="L7649" s="1" t="s">
        <v>8646</v>
      </c>
      <c r="M7649" s="1" t="s">
        <v>37152</v>
      </c>
    </row>
    <row r="7650">
      <c r="A7650" s="1" t="s">
        <v>37153</v>
      </c>
      <c r="B7650" s="1" t="s">
        <v>6</v>
      </c>
      <c r="C7650" s="1" t="s">
        <v>8341</v>
      </c>
      <c r="D7650" s="1"/>
      <c r="E7650" s="1" t="s">
        <v>12254</v>
      </c>
      <c r="F7650" s="1" t="s">
        <v>37154</v>
      </c>
      <c r="G7650" s="1" t="s">
        <v>8588</v>
      </c>
      <c r="H7650" s="1" t="s">
        <v>11356</v>
      </c>
      <c r="I7650" s="1">
        <v>2016.0</v>
      </c>
      <c r="J7650" s="1" t="s">
        <v>8547</v>
      </c>
      <c r="K7650" s="1" t="s">
        <v>673</v>
      </c>
      <c r="L7650" s="1" t="s">
        <v>8709</v>
      </c>
      <c r="M7650" s="1" t="s">
        <v>37155</v>
      </c>
    </row>
    <row r="7651">
      <c r="A7651" s="1" t="s">
        <v>37156</v>
      </c>
      <c r="B7651" s="1" t="s">
        <v>6</v>
      </c>
      <c r="C7651" s="1" t="s">
        <v>8342</v>
      </c>
      <c r="D7651" s="1"/>
      <c r="E7651" s="1" t="s">
        <v>12254</v>
      </c>
      <c r="F7651" s="1" t="s">
        <v>37157</v>
      </c>
      <c r="G7651" s="1" t="s">
        <v>33757</v>
      </c>
      <c r="H7651" s="1" t="s">
        <v>11356</v>
      </c>
      <c r="I7651" s="1">
        <v>2017.0</v>
      </c>
      <c r="J7651" s="1" t="s">
        <v>8613</v>
      </c>
      <c r="K7651" s="1" t="s">
        <v>528</v>
      </c>
      <c r="L7651" s="1" t="s">
        <v>8709</v>
      </c>
      <c r="M7651" s="1" t="s">
        <v>37158</v>
      </c>
    </row>
    <row r="7652">
      <c r="A7652" s="1" t="s">
        <v>37159</v>
      </c>
      <c r="B7652" s="1" t="s">
        <v>7</v>
      </c>
      <c r="C7652" s="1" t="s">
        <v>8343</v>
      </c>
      <c r="F7652" s="1" t="s">
        <v>37160</v>
      </c>
      <c r="G7652" s="1" t="s">
        <v>8513</v>
      </c>
      <c r="H7652" s="1" t="s">
        <v>12346</v>
      </c>
      <c r="I7652" s="1">
        <v>2020.0</v>
      </c>
      <c r="J7652" s="1" t="s">
        <v>9076</v>
      </c>
      <c r="K7652" s="1" t="s">
        <v>536</v>
      </c>
      <c r="L7652" s="1" t="s">
        <v>9077</v>
      </c>
      <c r="M7652" s="1" t="s">
        <v>37161</v>
      </c>
    </row>
    <row r="7653">
      <c r="A7653" s="1" t="s">
        <v>37162</v>
      </c>
      <c r="B7653" s="1" t="s">
        <v>7</v>
      </c>
      <c r="C7653" s="1" t="s">
        <v>8344</v>
      </c>
      <c r="F7653" s="1" t="s">
        <v>37163</v>
      </c>
      <c r="G7653" s="1" t="s">
        <v>8527</v>
      </c>
      <c r="H7653" s="1" t="s">
        <v>9207</v>
      </c>
      <c r="I7653" s="1">
        <v>2018.0</v>
      </c>
      <c r="J7653" s="1" t="s">
        <v>8493</v>
      </c>
      <c r="K7653" s="1" t="s">
        <v>536</v>
      </c>
      <c r="L7653" s="1" t="s">
        <v>11889</v>
      </c>
      <c r="M7653" s="1" t="s">
        <v>37164</v>
      </c>
    </row>
    <row r="7654">
      <c r="A7654" s="1" t="s">
        <v>37165</v>
      </c>
      <c r="B7654" s="1" t="s">
        <v>6</v>
      </c>
      <c r="C7654" s="1" t="s">
        <v>8345</v>
      </c>
      <c r="D7654" s="1"/>
      <c r="E7654" s="1" t="s">
        <v>37166</v>
      </c>
      <c r="F7654" s="1" t="s">
        <v>37167</v>
      </c>
      <c r="G7654" s="1" t="s">
        <v>8513</v>
      </c>
      <c r="H7654" s="1" t="s">
        <v>8606</v>
      </c>
      <c r="I7654" s="1">
        <v>2016.0</v>
      </c>
      <c r="J7654" s="1" t="s">
        <v>8507</v>
      </c>
      <c r="K7654" s="1" t="s">
        <v>610</v>
      </c>
      <c r="L7654" s="1" t="s">
        <v>8831</v>
      </c>
      <c r="M7654" s="1" t="s">
        <v>37168</v>
      </c>
    </row>
    <row r="7655">
      <c r="A7655" s="1" t="s">
        <v>37169</v>
      </c>
      <c r="B7655" s="1" t="s">
        <v>7</v>
      </c>
      <c r="C7655" s="1" t="s">
        <v>8346</v>
      </c>
      <c r="G7655" s="1" t="s">
        <v>8513</v>
      </c>
      <c r="H7655" s="1" t="s">
        <v>19687</v>
      </c>
      <c r="I7655" s="1">
        <v>2010.0</v>
      </c>
      <c r="J7655" s="1" t="s">
        <v>8547</v>
      </c>
      <c r="K7655" s="1" t="s">
        <v>628</v>
      </c>
      <c r="L7655" s="1" t="s">
        <v>8852</v>
      </c>
      <c r="M7655" s="1" t="s">
        <v>37170</v>
      </c>
    </row>
    <row r="7656">
      <c r="A7656" s="1" t="s">
        <v>37171</v>
      </c>
      <c r="B7656" s="1" t="s">
        <v>6</v>
      </c>
      <c r="C7656" s="1" t="s">
        <v>8347</v>
      </c>
      <c r="D7656" s="1"/>
      <c r="E7656" s="1" t="s">
        <v>34061</v>
      </c>
      <c r="F7656" s="1" t="s">
        <v>37172</v>
      </c>
      <c r="G7656" s="1" t="s">
        <v>9065</v>
      </c>
      <c r="H7656" s="1" t="s">
        <v>22847</v>
      </c>
      <c r="I7656" s="1">
        <v>2019.0</v>
      </c>
      <c r="J7656" s="1" t="s">
        <v>8493</v>
      </c>
      <c r="K7656" s="1" t="s">
        <v>1410</v>
      </c>
      <c r="L7656" s="1" t="s">
        <v>8626</v>
      </c>
      <c r="M7656" s="1" t="s">
        <v>37173</v>
      </c>
    </row>
    <row r="7657">
      <c r="A7657" s="1" t="s">
        <v>37174</v>
      </c>
      <c r="B7657" s="1" t="s">
        <v>7</v>
      </c>
      <c r="C7657" s="1" t="s">
        <v>8348</v>
      </c>
      <c r="F7657" s="1" t="s">
        <v>37175</v>
      </c>
      <c r="G7657" s="1" t="s">
        <v>9595</v>
      </c>
      <c r="H7657" s="1" t="s">
        <v>10582</v>
      </c>
      <c r="I7657" s="1">
        <v>2019.0</v>
      </c>
      <c r="J7657" s="1" t="s">
        <v>8493</v>
      </c>
      <c r="K7657" s="1" t="s">
        <v>536</v>
      </c>
      <c r="L7657" s="1" t="s">
        <v>8565</v>
      </c>
      <c r="M7657" s="1" t="s">
        <v>37176</v>
      </c>
    </row>
    <row r="7658">
      <c r="A7658" s="1" t="s">
        <v>37177</v>
      </c>
      <c r="B7658" s="1" t="s">
        <v>6</v>
      </c>
      <c r="C7658" s="1" t="s">
        <v>8349</v>
      </c>
      <c r="D7658" s="1"/>
      <c r="E7658" s="1" t="s">
        <v>37178</v>
      </c>
      <c r="F7658" s="1" t="s">
        <v>37179</v>
      </c>
      <c r="H7658" s="1" t="s">
        <v>13511</v>
      </c>
      <c r="I7658" s="1">
        <v>2014.0</v>
      </c>
      <c r="J7658" s="1" t="s">
        <v>8547</v>
      </c>
      <c r="K7658" s="1" t="s">
        <v>1011</v>
      </c>
      <c r="L7658" s="1" t="s">
        <v>9641</v>
      </c>
      <c r="M7658" s="1" t="s">
        <v>37180</v>
      </c>
    </row>
    <row r="7659">
      <c r="A7659" s="1" t="s">
        <v>37181</v>
      </c>
      <c r="B7659" s="1" t="s">
        <v>6</v>
      </c>
      <c r="C7659" s="1" t="s">
        <v>8350</v>
      </c>
      <c r="D7659" s="1"/>
      <c r="E7659" s="1" t="s">
        <v>37182</v>
      </c>
      <c r="F7659" s="1" t="s">
        <v>37183</v>
      </c>
      <c r="G7659" s="1" t="s">
        <v>8513</v>
      </c>
      <c r="H7659" s="1" t="s">
        <v>20957</v>
      </c>
      <c r="I7659" s="1">
        <v>2017.0</v>
      </c>
      <c r="J7659" s="1" t="s">
        <v>8507</v>
      </c>
      <c r="K7659" s="1" t="s">
        <v>620</v>
      </c>
      <c r="L7659" s="1" t="s">
        <v>11691</v>
      </c>
      <c r="M7659" s="1" t="s">
        <v>37184</v>
      </c>
    </row>
    <row r="7660">
      <c r="A7660" s="1" t="s">
        <v>37185</v>
      </c>
      <c r="B7660" s="1" t="s">
        <v>6</v>
      </c>
      <c r="C7660" s="1" t="s">
        <v>8351</v>
      </c>
      <c r="D7660" s="1"/>
      <c r="E7660" s="1" t="s">
        <v>10730</v>
      </c>
      <c r="G7660" s="1" t="s">
        <v>8513</v>
      </c>
      <c r="H7660" s="1" t="s">
        <v>9250</v>
      </c>
      <c r="I7660" s="1">
        <v>2019.0</v>
      </c>
      <c r="J7660" s="1" t="s">
        <v>8493</v>
      </c>
      <c r="K7660" s="1" t="s">
        <v>597</v>
      </c>
      <c r="L7660" s="1" t="s">
        <v>8928</v>
      </c>
      <c r="M7660" s="1" t="s">
        <v>37186</v>
      </c>
    </row>
    <row r="7661">
      <c r="A7661" s="1" t="s">
        <v>37187</v>
      </c>
      <c r="B7661" s="1" t="s">
        <v>6</v>
      </c>
      <c r="C7661" s="1" t="s">
        <v>8352</v>
      </c>
      <c r="D7661" s="1"/>
      <c r="E7661" s="1" t="s">
        <v>9334</v>
      </c>
      <c r="F7661" s="1" t="s">
        <v>37188</v>
      </c>
      <c r="G7661" s="1" t="s">
        <v>8513</v>
      </c>
      <c r="H7661" s="1" t="s">
        <v>17911</v>
      </c>
      <c r="I7661" s="1">
        <v>2017.0</v>
      </c>
      <c r="J7661" s="1" t="s">
        <v>9260</v>
      </c>
      <c r="K7661" s="1" t="s">
        <v>552</v>
      </c>
      <c r="L7661" s="1" t="s">
        <v>9104</v>
      </c>
      <c r="M7661" s="1" t="s">
        <v>37189</v>
      </c>
    </row>
    <row r="7662">
      <c r="A7662" s="1" t="s">
        <v>37190</v>
      </c>
      <c r="B7662" s="1" t="s">
        <v>7</v>
      </c>
      <c r="C7662" s="1" t="s">
        <v>8353</v>
      </c>
      <c r="F7662" s="1" t="s">
        <v>37191</v>
      </c>
      <c r="G7662" s="1" t="s">
        <v>8513</v>
      </c>
      <c r="H7662" s="1" t="s">
        <v>17834</v>
      </c>
      <c r="I7662" s="1">
        <v>2020.0</v>
      </c>
      <c r="J7662" s="1" t="s">
        <v>8807</v>
      </c>
      <c r="K7662" s="1" t="s">
        <v>526</v>
      </c>
      <c r="L7662" s="1" t="s">
        <v>9093</v>
      </c>
      <c r="M7662" s="1" t="s">
        <v>37192</v>
      </c>
    </row>
    <row r="7663">
      <c r="A7663" s="1" t="s">
        <v>37193</v>
      </c>
      <c r="B7663" s="1" t="s">
        <v>7</v>
      </c>
      <c r="C7663" s="1" t="s">
        <v>8354</v>
      </c>
      <c r="G7663" s="1" t="s">
        <v>8513</v>
      </c>
      <c r="H7663" s="1" t="s">
        <v>12346</v>
      </c>
      <c r="I7663" s="1">
        <v>2020.0</v>
      </c>
      <c r="J7663" s="1" t="s">
        <v>8807</v>
      </c>
      <c r="K7663" s="1" t="s">
        <v>536</v>
      </c>
      <c r="L7663" s="1" t="s">
        <v>9093</v>
      </c>
      <c r="M7663" s="1" t="s">
        <v>37194</v>
      </c>
    </row>
    <row r="7664">
      <c r="A7664" s="1" t="s">
        <v>37195</v>
      </c>
      <c r="B7664" s="1" t="s">
        <v>6</v>
      </c>
      <c r="C7664" s="1" t="s">
        <v>8355</v>
      </c>
      <c r="D7664" s="1"/>
      <c r="E7664" s="1" t="s">
        <v>37196</v>
      </c>
      <c r="F7664" s="1" t="s">
        <v>37197</v>
      </c>
      <c r="G7664" s="1" t="s">
        <v>8513</v>
      </c>
      <c r="H7664" s="1" t="s">
        <v>12346</v>
      </c>
      <c r="I7664" s="1">
        <v>2020.0</v>
      </c>
      <c r="J7664" s="1" t="s">
        <v>8547</v>
      </c>
      <c r="K7664" s="1" t="s">
        <v>645</v>
      </c>
      <c r="L7664" s="1" t="s">
        <v>8691</v>
      </c>
      <c r="M7664" s="1" t="s">
        <v>37198</v>
      </c>
    </row>
    <row r="7665">
      <c r="A7665" s="1" t="s">
        <v>37199</v>
      </c>
      <c r="B7665" s="1" t="s">
        <v>7</v>
      </c>
      <c r="C7665" s="1" t="s">
        <v>8356</v>
      </c>
      <c r="F7665" s="1" t="s">
        <v>37200</v>
      </c>
      <c r="G7665" s="1" t="s">
        <v>8672</v>
      </c>
      <c r="H7665" s="1" t="s">
        <v>12168</v>
      </c>
      <c r="I7665" s="1">
        <v>2020.0</v>
      </c>
      <c r="J7665" s="1" t="s">
        <v>8493</v>
      </c>
      <c r="K7665" s="1" t="s">
        <v>526</v>
      </c>
      <c r="L7665" s="1" t="s">
        <v>9779</v>
      </c>
      <c r="M7665" s="1" t="s">
        <v>37201</v>
      </c>
    </row>
    <row r="7666">
      <c r="A7666" s="1" t="s">
        <v>37202</v>
      </c>
      <c r="B7666" s="1" t="s">
        <v>7</v>
      </c>
      <c r="C7666" s="1" t="s">
        <v>8357</v>
      </c>
      <c r="F7666" s="1" t="s">
        <v>37203</v>
      </c>
      <c r="G7666" s="1" t="s">
        <v>6324</v>
      </c>
      <c r="H7666" s="1" t="s">
        <v>8528</v>
      </c>
      <c r="I7666" s="1">
        <v>2014.0</v>
      </c>
      <c r="J7666" s="1" t="s">
        <v>8547</v>
      </c>
      <c r="K7666" s="1" t="s">
        <v>536</v>
      </c>
      <c r="L7666" s="1" t="s">
        <v>8595</v>
      </c>
      <c r="M7666" s="1" t="s">
        <v>37204</v>
      </c>
    </row>
    <row r="7667">
      <c r="A7667" s="1" t="s">
        <v>37205</v>
      </c>
      <c r="B7667" s="1" t="s">
        <v>6</v>
      </c>
      <c r="C7667" s="1" t="s">
        <v>8358</v>
      </c>
      <c r="D7667" s="1"/>
      <c r="E7667" s="1" t="s">
        <v>37206</v>
      </c>
      <c r="F7667" s="1" t="s">
        <v>37207</v>
      </c>
      <c r="G7667" s="1" t="s">
        <v>8545</v>
      </c>
      <c r="H7667" s="1" t="s">
        <v>17644</v>
      </c>
      <c r="I7667" s="1">
        <v>2020.0</v>
      </c>
      <c r="J7667" s="1" t="s">
        <v>8493</v>
      </c>
      <c r="K7667" s="1" t="s">
        <v>1021</v>
      </c>
      <c r="L7667" s="1" t="s">
        <v>8681</v>
      </c>
      <c r="M7667" s="1" t="s">
        <v>37208</v>
      </c>
    </row>
    <row r="7668">
      <c r="A7668" s="1" t="s">
        <v>37209</v>
      </c>
      <c r="B7668" s="1" t="s">
        <v>7</v>
      </c>
      <c r="C7668" s="1" t="s">
        <v>8359</v>
      </c>
      <c r="D7668" s="1"/>
      <c r="E7668" s="1" t="s">
        <v>23734</v>
      </c>
      <c r="F7668" s="1" t="s">
        <v>37210</v>
      </c>
      <c r="G7668" s="1" t="s">
        <v>26549</v>
      </c>
      <c r="H7668" s="1" t="s">
        <v>11188</v>
      </c>
      <c r="I7668" s="1">
        <v>2017.0</v>
      </c>
      <c r="J7668" s="1" t="s">
        <v>9076</v>
      </c>
      <c r="K7668" s="1" t="s">
        <v>571</v>
      </c>
      <c r="L7668" s="1" t="s">
        <v>9093</v>
      </c>
      <c r="M7668" s="1" t="s">
        <v>37211</v>
      </c>
    </row>
    <row r="7669">
      <c r="A7669" s="1" t="s">
        <v>37212</v>
      </c>
      <c r="B7669" s="1" t="s">
        <v>6</v>
      </c>
      <c r="C7669" s="1" t="s">
        <v>8360</v>
      </c>
      <c r="D7669" s="1"/>
      <c r="E7669" s="1" t="s">
        <v>26441</v>
      </c>
      <c r="F7669" s="1" t="s">
        <v>37213</v>
      </c>
      <c r="G7669" s="1" t="s">
        <v>8513</v>
      </c>
      <c r="H7669" s="1" t="s">
        <v>10069</v>
      </c>
      <c r="I7669" s="1">
        <v>2006.0</v>
      </c>
      <c r="J7669" s="1" t="s">
        <v>8515</v>
      </c>
      <c r="K7669" s="1" t="s">
        <v>710</v>
      </c>
      <c r="L7669" s="1" t="s">
        <v>9174</v>
      </c>
      <c r="M7669" s="1" t="s">
        <v>37214</v>
      </c>
    </row>
    <row r="7670">
      <c r="A7670" s="1" t="s">
        <v>37215</v>
      </c>
      <c r="B7670" s="1" t="s">
        <v>7</v>
      </c>
      <c r="C7670" s="1" t="s">
        <v>8361</v>
      </c>
      <c r="F7670" s="1" t="s">
        <v>37216</v>
      </c>
      <c r="G7670" s="1" t="s">
        <v>8611</v>
      </c>
      <c r="H7670" s="1" t="s">
        <v>9698</v>
      </c>
      <c r="I7670" s="1">
        <v>2009.0</v>
      </c>
      <c r="J7670" s="1" t="s">
        <v>8493</v>
      </c>
      <c r="K7670" s="1" t="s">
        <v>536</v>
      </c>
      <c r="L7670" s="1" t="s">
        <v>10112</v>
      </c>
      <c r="M7670" s="1" t="s">
        <v>37217</v>
      </c>
    </row>
    <row r="7671">
      <c r="A7671" s="1" t="s">
        <v>37218</v>
      </c>
      <c r="B7671" s="1" t="s">
        <v>7</v>
      </c>
      <c r="C7671" s="1" t="s">
        <v>8362</v>
      </c>
      <c r="F7671" s="1" t="s">
        <v>37219</v>
      </c>
      <c r="G7671" s="1" t="s">
        <v>8611</v>
      </c>
      <c r="H7671" s="1" t="s">
        <v>8882</v>
      </c>
      <c r="I7671" s="1">
        <v>2017.0</v>
      </c>
      <c r="J7671" s="1" t="s">
        <v>8613</v>
      </c>
      <c r="K7671" s="1" t="s">
        <v>536</v>
      </c>
      <c r="L7671" s="1" t="s">
        <v>12217</v>
      </c>
      <c r="M7671" s="1" t="s">
        <v>37220</v>
      </c>
    </row>
    <row r="7672">
      <c r="A7672" s="1" t="s">
        <v>37221</v>
      </c>
      <c r="B7672" s="1" t="s">
        <v>7</v>
      </c>
      <c r="C7672" s="1" t="s">
        <v>8363</v>
      </c>
      <c r="G7672" s="1" t="s">
        <v>8513</v>
      </c>
      <c r="H7672" s="1" t="s">
        <v>10957</v>
      </c>
      <c r="I7672" s="1">
        <v>2020.0</v>
      </c>
      <c r="J7672" s="1" t="s">
        <v>8547</v>
      </c>
      <c r="K7672" s="1" t="s">
        <v>536</v>
      </c>
      <c r="L7672" s="1" t="s">
        <v>8570</v>
      </c>
      <c r="M7672" s="1" t="s">
        <v>37222</v>
      </c>
    </row>
    <row r="7673">
      <c r="A7673" s="1" t="s">
        <v>37223</v>
      </c>
      <c r="B7673" s="1" t="s">
        <v>6</v>
      </c>
      <c r="C7673" s="1" t="s">
        <v>8364</v>
      </c>
      <c r="D7673" s="1"/>
      <c r="E7673" s="1" t="s">
        <v>37224</v>
      </c>
      <c r="F7673" s="1" t="s">
        <v>37225</v>
      </c>
      <c r="H7673" s="1" t="s">
        <v>8882</v>
      </c>
      <c r="I7673" s="1">
        <v>2015.0</v>
      </c>
      <c r="J7673" s="1" t="s">
        <v>8613</v>
      </c>
      <c r="K7673" s="1" t="s">
        <v>1277</v>
      </c>
      <c r="L7673" s="1" t="s">
        <v>8808</v>
      </c>
      <c r="M7673" s="1" t="s">
        <v>37226</v>
      </c>
    </row>
    <row r="7674">
      <c r="A7674" s="1" t="s">
        <v>37227</v>
      </c>
      <c r="B7674" s="1" t="s">
        <v>7</v>
      </c>
      <c r="C7674" s="1" t="s">
        <v>8365</v>
      </c>
      <c r="F7674" s="1" t="s">
        <v>37228</v>
      </c>
      <c r="G7674" s="1" t="s">
        <v>8513</v>
      </c>
      <c r="H7674" s="1" t="s">
        <v>8552</v>
      </c>
      <c r="I7674" s="1">
        <v>2017.0</v>
      </c>
      <c r="J7674" s="1" t="s">
        <v>8547</v>
      </c>
      <c r="K7674" s="1" t="s">
        <v>536</v>
      </c>
      <c r="L7674" s="1" t="s">
        <v>8852</v>
      </c>
      <c r="M7674" s="1" t="s">
        <v>37229</v>
      </c>
    </row>
    <row r="7675">
      <c r="A7675" s="1" t="s">
        <v>37230</v>
      </c>
      <c r="B7675" s="1" t="s">
        <v>6</v>
      </c>
      <c r="C7675" s="1" t="s">
        <v>8366</v>
      </c>
      <c r="D7675" s="1"/>
      <c r="E7675" s="1" t="s">
        <v>37231</v>
      </c>
      <c r="F7675" s="1" t="s">
        <v>37232</v>
      </c>
      <c r="G7675" s="1" t="s">
        <v>8513</v>
      </c>
      <c r="H7675" s="1" t="s">
        <v>9682</v>
      </c>
      <c r="I7675" s="1">
        <v>2013.0</v>
      </c>
      <c r="J7675" s="1" t="s">
        <v>8493</v>
      </c>
      <c r="K7675" s="1" t="s">
        <v>528</v>
      </c>
      <c r="L7675" s="1" t="s">
        <v>8842</v>
      </c>
      <c r="M7675" s="1" t="s">
        <v>37233</v>
      </c>
    </row>
    <row r="7676">
      <c r="A7676" s="1" t="s">
        <v>37234</v>
      </c>
      <c r="B7676" s="1" t="s">
        <v>7</v>
      </c>
      <c r="C7676" s="1" t="s">
        <v>8367</v>
      </c>
      <c r="F7676" s="1" t="s">
        <v>37235</v>
      </c>
      <c r="G7676" s="1" t="s">
        <v>9223</v>
      </c>
      <c r="H7676" s="1" t="s">
        <v>11778</v>
      </c>
      <c r="I7676" s="1">
        <v>2018.0</v>
      </c>
      <c r="J7676" s="1" t="s">
        <v>8493</v>
      </c>
      <c r="K7676" s="1" t="s">
        <v>536</v>
      </c>
      <c r="L7676" s="1" t="s">
        <v>10273</v>
      </c>
      <c r="M7676" s="1" t="s">
        <v>37236</v>
      </c>
    </row>
    <row r="7677">
      <c r="A7677" s="1" t="s">
        <v>37237</v>
      </c>
      <c r="B7677" s="1" t="s">
        <v>6</v>
      </c>
      <c r="C7677" s="1" t="s">
        <v>8368</v>
      </c>
      <c r="D7677" s="1"/>
      <c r="E7677" s="1" t="s">
        <v>37238</v>
      </c>
      <c r="F7677" s="1" t="s">
        <v>37239</v>
      </c>
      <c r="G7677" s="1" t="s">
        <v>9213</v>
      </c>
      <c r="H7677" s="1" t="s">
        <v>8528</v>
      </c>
      <c r="I7677" s="1">
        <v>2015.0</v>
      </c>
      <c r="J7677" s="1" t="s">
        <v>8547</v>
      </c>
      <c r="K7677" s="1" t="s">
        <v>876</v>
      </c>
      <c r="L7677" s="1" t="s">
        <v>8772</v>
      </c>
      <c r="M7677" s="1" t="s">
        <v>37240</v>
      </c>
    </row>
    <row r="7678">
      <c r="A7678" s="1" t="s">
        <v>37241</v>
      </c>
      <c r="B7678" s="1" t="s">
        <v>6</v>
      </c>
      <c r="C7678" s="1" t="s">
        <v>8369</v>
      </c>
      <c r="D7678" s="1"/>
      <c r="E7678" s="1" t="s">
        <v>23715</v>
      </c>
      <c r="F7678" s="1" t="s">
        <v>37242</v>
      </c>
      <c r="G7678" s="1" t="s">
        <v>8545</v>
      </c>
      <c r="H7678" s="1" t="s">
        <v>8985</v>
      </c>
      <c r="I7678" s="1">
        <v>2016.0</v>
      </c>
      <c r="J7678" s="1" t="s">
        <v>8493</v>
      </c>
      <c r="K7678" s="1" t="s">
        <v>660</v>
      </c>
      <c r="L7678" s="1" t="s">
        <v>8501</v>
      </c>
      <c r="M7678" s="1" t="s">
        <v>37243</v>
      </c>
    </row>
    <row r="7679">
      <c r="A7679" s="1" t="s">
        <v>37244</v>
      </c>
      <c r="B7679" s="1" t="s">
        <v>7</v>
      </c>
      <c r="C7679" s="1" t="s">
        <v>8370</v>
      </c>
      <c r="F7679" s="1" t="s">
        <v>37245</v>
      </c>
      <c r="G7679" s="1" t="s">
        <v>8513</v>
      </c>
      <c r="H7679" s="1" t="s">
        <v>11732</v>
      </c>
      <c r="I7679" s="1">
        <v>2019.0</v>
      </c>
      <c r="J7679" s="1" t="s">
        <v>8493</v>
      </c>
      <c r="K7679" s="1" t="s">
        <v>536</v>
      </c>
      <c r="L7679" s="1" t="s">
        <v>15537</v>
      </c>
      <c r="M7679" s="1" t="s">
        <v>37246</v>
      </c>
    </row>
    <row r="7680">
      <c r="A7680" s="1" t="s">
        <v>37247</v>
      </c>
      <c r="B7680" s="1" t="s">
        <v>7</v>
      </c>
      <c r="C7680" s="1" t="s">
        <v>8371</v>
      </c>
      <c r="F7680" s="1" t="s">
        <v>37248</v>
      </c>
      <c r="G7680" s="1" t="s">
        <v>8513</v>
      </c>
      <c r="H7680" s="1" t="s">
        <v>10587</v>
      </c>
      <c r="I7680" s="1">
        <v>2009.0</v>
      </c>
      <c r="J7680" s="1" t="s">
        <v>8547</v>
      </c>
      <c r="K7680" s="1" t="s">
        <v>536</v>
      </c>
      <c r="L7680" s="1" t="s">
        <v>9208</v>
      </c>
      <c r="M7680" s="1" t="s">
        <v>37249</v>
      </c>
    </row>
    <row r="7681">
      <c r="A7681" s="1" t="s">
        <v>37250</v>
      </c>
      <c r="B7681" s="1" t="s">
        <v>6</v>
      </c>
      <c r="C7681" s="1" t="s">
        <v>8372</v>
      </c>
      <c r="D7681" s="1"/>
      <c r="E7681" s="1" t="s">
        <v>22861</v>
      </c>
      <c r="G7681" s="1" t="s">
        <v>8513</v>
      </c>
      <c r="H7681" s="1" t="s">
        <v>13413</v>
      </c>
      <c r="I7681" s="1">
        <v>1943.0</v>
      </c>
      <c r="J7681" s="1" t="s">
        <v>8613</v>
      </c>
      <c r="K7681" s="1" t="s">
        <v>1067</v>
      </c>
      <c r="L7681" s="1" t="s">
        <v>8646</v>
      </c>
      <c r="M7681" s="1" t="s">
        <v>37251</v>
      </c>
    </row>
    <row r="7682">
      <c r="A7682" s="1" t="s">
        <v>37252</v>
      </c>
      <c r="B7682" s="1" t="s">
        <v>6</v>
      </c>
      <c r="C7682" s="1" t="s">
        <v>8373</v>
      </c>
      <c r="D7682" s="1"/>
      <c r="E7682" s="1" t="s">
        <v>37253</v>
      </c>
      <c r="F7682" s="1" t="s">
        <v>37253</v>
      </c>
      <c r="G7682" s="1" t="s">
        <v>8513</v>
      </c>
      <c r="H7682" s="1" t="s">
        <v>37254</v>
      </c>
      <c r="I7682" s="1">
        <v>2014.0</v>
      </c>
      <c r="J7682" s="1" t="s">
        <v>8493</v>
      </c>
      <c r="K7682" s="1" t="s">
        <v>758</v>
      </c>
      <c r="L7682" s="1" t="s">
        <v>9641</v>
      </c>
      <c r="M7682" s="1" t="s">
        <v>37255</v>
      </c>
    </row>
    <row r="7683">
      <c r="A7683" s="1" t="s">
        <v>37256</v>
      </c>
      <c r="B7683" s="1" t="s">
        <v>6</v>
      </c>
      <c r="C7683" s="1" t="s">
        <v>8374</v>
      </c>
      <c r="D7683" s="1"/>
      <c r="E7683" s="1" t="s">
        <v>37257</v>
      </c>
      <c r="F7683" s="1" t="s">
        <v>37258</v>
      </c>
      <c r="G7683" s="1" t="s">
        <v>8513</v>
      </c>
      <c r="H7683" s="1" t="s">
        <v>8521</v>
      </c>
      <c r="I7683" s="1">
        <v>1994.0</v>
      </c>
      <c r="J7683" s="1" t="s">
        <v>8515</v>
      </c>
      <c r="K7683" s="1" t="s">
        <v>8375</v>
      </c>
      <c r="L7683" s="1" t="s">
        <v>8783</v>
      </c>
      <c r="M7683" s="1" t="s">
        <v>37259</v>
      </c>
    </row>
    <row r="7684">
      <c r="A7684" s="1" t="s">
        <v>37260</v>
      </c>
      <c r="B7684" s="1" t="s">
        <v>7</v>
      </c>
      <c r="C7684" s="1" t="s">
        <v>8376</v>
      </c>
      <c r="F7684" s="1" t="s">
        <v>37261</v>
      </c>
      <c r="G7684" s="1" t="s">
        <v>9391</v>
      </c>
      <c r="H7684" s="1" t="s">
        <v>13090</v>
      </c>
      <c r="I7684" s="1">
        <v>2018.0</v>
      </c>
      <c r="J7684" s="1" t="s">
        <v>8547</v>
      </c>
      <c r="K7684" s="1" t="s">
        <v>628</v>
      </c>
      <c r="L7684" s="1" t="s">
        <v>11889</v>
      </c>
      <c r="M7684" s="1" t="s">
        <v>37262</v>
      </c>
    </row>
    <row r="7685">
      <c r="A7685" s="1" t="s">
        <v>37263</v>
      </c>
      <c r="B7685" s="1" t="s">
        <v>6</v>
      </c>
      <c r="C7685" s="1" t="s">
        <v>8377</v>
      </c>
      <c r="D7685" s="1"/>
      <c r="E7685" s="1" t="s">
        <v>17010</v>
      </c>
      <c r="F7685" s="1" t="s">
        <v>37264</v>
      </c>
      <c r="G7685" s="1" t="s">
        <v>8534</v>
      </c>
      <c r="H7685" s="1" t="s">
        <v>10596</v>
      </c>
      <c r="I7685" s="1">
        <v>2011.0</v>
      </c>
      <c r="J7685" s="1" t="s">
        <v>8547</v>
      </c>
      <c r="K7685" s="1" t="s">
        <v>662</v>
      </c>
      <c r="L7685" s="1" t="s">
        <v>8772</v>
      </c>
      <c r="M7685" s="1" t="s">
        <v>37265</v>
      </c>
    </row>
    <row r="7686">
      <c r="A7686" s="1" t="s">
        <v>37266</v>
      </c>
      <c r="B7686" s="1" t="s">
        <v>6</v>
      </c>
      <c r="C7686" s="1" t="s">
        <v>8378</v>
      </c>
      <c r="D7686" s="1"/>
      <c r="E7686" s="1" t="s">
        <v>37267</v>
      </c>
      <c r="F7686" s="1" t="s">
        <v>37268</v>
      </c>
      <c r="G7686" s="1" t="s">
        <v>8545</v>
      </c>
      <c r="H7686" s="1" t="s">
        <v>12430</v>
      </c>
      <c r="I7686" s="1">
        <v>2015.0</v>
      </c>
      <c r="J7686" s="1" t="s">
        <v>8493</v>
      </c>
      <c r="K7686" s="1" t="s">
        <v>587</v>
      </c>
      <c r="L7686" s="1" t="s">
        <v>8620</v>
      </c>
      <c r="M7686" s="1" t="s">
        <v>37269</v>
      </c>
    </row>
    <row r="7687">
      <c r="A7687" s="1" t="s">
        <v>37270</v>
      </c>
      <c r="B7687" s="1" t="s">
        <v>6</v>
      </c>
      <c r="C7687" s="1" t="s">
        <v>8379</v>
      </c>
      <c r="D7687" s="1"/>
      <c r="E7687" s="1" t="s">
        <v>37271</v>
      </c>
      <c r="F7687" s="1" t="s">
        <v>37272</v>
      </c>
      <c r="G7687" s="1" t="s">
        <v>8513</v>
      </c>
      <c r="H7687" s="1" t="s">
        <v>12978</v>
      </c>
      <c r="I7687" s="1">
        <v>2016.0</v>
      </c>
      <c r="J7687" s="1" t="s">
        <v>8493</v>
      </c>
      <c r="K7687" s="1" t="s">
        <v>673</v>
      </c>
      <c r="L7687" s="1" t="s">
        <v>20309</v>
      </c>
      <c r="M7687" s="1" t="s">
        <v>37273</v>
      </c>
    </row>
    <row r="7688">
      <c r="A7688" s="1" t="s">
        <v>37274</v>
      </c>
      <c r="B7688" s="1" t="s">
        <v>6</v>
      </c>
      <c r="C7688" s="1" t="s">
        <v>8380</v>
      </c>
      <c r="D7688" s="1"/>
      <c r="E7688" s="1" t="s">
        <v>37275</v>
      </c>
      <c r="G7688" s="1" t="s">
        <v>8611</v>
      </c>
      <c r="H7688" s="1" t="s">
        <v>10582</v>
      </c>
      <c r="I7688" s="1">
        <v>2016.0</v>
      </c>
      <c r="J7688" s="1" t="s">
        <v>8547</v>
      </c>
      <c r="K7688" s="1" t="s">
        <v>552</v>
      </c>
      <c r="L7688" s="1" t="s">
        <v>8702</v>
      </c>
      <c r="M7688" s="1" t="s">
        <v>37276</v>
      </c>
    </row>
    <row r="7689">
      <c r="A7689" s="1" t="s">
        <v>37277</v>
      </c>
      <c r="B7689" s="1" t="s">
        <v>6</v>
      </c>
      <c r="C7689" s="1" t="s">
        <v>8381</v>
      </c>
      <c r="D7689" s="1"/>
      <c r="E7689" s="1" t="s">
        <v>37278</v>
      </c>
      <c r="F7689" s="1" t="s">
        <v>37279</v>
      </c>
      <c r="G7689" s="1" t="s">
        <v>9391</v>
      </c>
      <c r="H7689" s="1" t="s">
        <v>13107</v>
      </c>
      <c r="I7689" s="1">
        <v>2017.0</v>
      </c>
      <c r="J7689" s="1" t="s">
        <v>8507</v>
      </c>
      <c r="K7689" s="1" t="s">
        <v>595</v>
      </c>
      <c r="L7689" s="1" t="s">
        <v>9836</v>
      </c>
      <c r="M7689" s="1" t="s">
        <v>37280</v>
      </c>
    </row>
    <row r="7690">
      <c r="A7690" s="1" t="s">
        <v>37281</v>
      </c>
      <c r="B7690" s="1" t="s">
        <v>6</v>
      </c>
      <c r="C7690" s="1" t="s">
        <v>8382</v>
      </c>
      <c r="D7690" s="1"/>
      <c r="E7690" s="1" t="s">
        <v>16317</v>
      </c>
      <c r="F7690" s="1" t="s">
        <v>37282</v>
      </c>
      <c r="G7690" s="1" t="s">
        <v>8513</v>
      </c>
      <c r="H7690" s="1" t="s">
        <v>9609</v>
      </c>
      <c r="I7690" s="1">
        <v>2002.0</v>
      </c>
      <c r="J7690" s="1" t="s">
        <v>8515</v>
      </c>
      <c r="K7690" s="1" t="s">
        <v>559</v>
      </c>
      <c r="L7690" s="1" t="s">
        <v>37283</v>
      </c>
      <c r="M7690" s="1" t="s">
        <v>37284</v>
      </c>
    </row>
    <row r="7691">
      <c r="A7691" s="1" t="s">
        <v>37285</v>
      </c>
      <c r="B7691" s="1" t="s">
        <v>6</v>
      </c>
      <c r="C7691" s="1" t="s">
        <v>8383</v>
      </c>
      <c r="D7691" s="1"/>
      <c r="E7691" s="1" t="s">
        <v>10609</v>
      </c>
      <c r="F7691" s="1" t="s">
        <v>37286</v>
      </c>
      <c r="G7691" s="1" t="s">
        <v>8513</v>
      </c>
      <c r="H7691" s="1" t="s">
        <v>9609</v>
      </c>
      <c r="I7691" s="1">
        <v>2005.0</v>
      </c>
      <c r="J7691" s="1" t="s">
        <v>8515</v>
      </c>
      <c r="K7691" s="1" t="s">
        <v>620</v>
      </c>
      <c r="L7691" s="1" t="s">
        <v>8783</v>
      </c>
      <c r="M7691" s="1" t="s">
        <v>37287</v>
      </c>
    </row>
    <row r="7692">
      <c r="A7692" s="1" t="s">
        <v>37288</v>
      </c>
      <c r="B7692" s="1" t="s">
        <v>6</v>
      </c>
      <c r="C7692" s="1" t="s">
        <v>8384</v>
      </c>
      <c r="D7692" s="1"/>
      <c r="E7692" s="1" t="s">
        <v>28751</v>
      </c>
      <c r="F7692" s="1" t="s">
        <v>37289</v>
      </c>
      <c r="G7692" s="1" t="s">
        <v>8499</v>
      </c>
      <c r="H7692" s="1" t="s">
        <v>9891</v>
      </c>
      <c r="I7692" s="1">
        <v>2001.0</v>
      </c>
      <c r="J7692" s="1" t="s">
        <v>8507</v>
      </c>
      <c r="K7692" s="1" t="s">
        <v>599</v>
      </c>
      <c r="L7692" s="1" t="s">
        <v>8620</v>
      </c>
      <c r="M7692" s="1" t="s">
        <v>37290</v>
      </c>
    </row>
    <row r="7693">
      <c r="A7693" s="1" t="s">
        <v>37291</v>
      </c>
      <c r="B7693" s="1" t="s">
        <v>6</v>
      </c>
      <c r="C7693" s="1" t="s">
        <v>8385</v>
      </c>
      <c r="D7693" s="1"/>
      <c r="E7693" s="1" t="s">
        <v>37292</v>
      </c>
      <c r="F7693" s="1" t="s">
        <v>37293</v>
      </c>
      <c r="G7693" s="1" t="s">
        <v>8545</v>
      </c>
      <c r="H7693" s="1" t="s">
        <v>8965</v>
      </c>
      <c r="I7693" s="1">
        <v>2008.0</v>
      </c>
      <c r="J7693" s="1" t="s">
        <v>8493</v>
      </c>
      <c r="K7693" s="1" t="s">
        <v>720</v>
      </c>
      <c r="L7693" s="1" t="s">
        <v>8620</v>
      </c>
      <c r="M7693" s="1" t="s">
        <v>37294</v>
      </c>
    </row>
    <row r="7694">
      <c r="A7694" s="1" t="s">
        <v>37295</v>
      </c>
      <c r="B7694" s="1" t="s">
        <v>6</v>
      </c>
      <c r="C7694" s="1" t="s">
        <v>8386</v>
      </c>
      <c r="F7694" s="1" t="s">
        <v>37296</v>
      </c>
      <c r="H7694" s="1" t="s">
        <v>17450</v>
      </c>
      <c r="I7694" s="1">
        <v>2020.0</v>
      </c>
      <c r="J7694" s="1" t="s">
        <v>8613</v>
      </c>
      <c r="K7694" s="1" t="s">
        <v>1174</v>
      </c>
      <c r="L7694" s="1" t="s">
        <v>8646</v>
      </c>
      <c r="M7694" s="1" t="s">
        <v>37297</v>
      </c>
    </row>
    <row r="7695">
      <c r="A7695" s="1" t="s">
        <v>37298</v>
      </c>
      <c r="B7695" s="1" t="s">
        <v>6</v>
      </c>
      <c r="C7695" s="1" t="s">
        <v>8387</v>
      </c>
      <c r="D7695" s="1"/>
      <c r="E7695" s="1" t="s">
        <v>21924</v>
      </c>
      <c r="F7695" s="1" t="s">
        <v>37299</v>
      </c>
      <c r="G7695" s="1" t="s">
        <v>8545</v>
      </c>
      <c r="H7695" s="1" t="s">
        <v>8965</v>
      </c>
      <c r="I7695" s="1">
        <v>2001.0</v>
      </c>
      <c r="J7695" s="1" t="s">
        <v>8547</v>
      </c>
      <c r="K7695" s="1" t="s">
        <v>1152</v>
      </c>
      <c r="L7695" s="1" t="s">
        <v>8681</v>
      </c>
      <c r="M7695" s="1" t="s">
        <v>37300</v>
      </c>
    </row>
    <row r="7696">
      <c r="A7696" s="1" t="s">
        <v>37301</v>
      </c>
      <c r="B7696" s="1" t="s">
        <v>6</v>
      </c>
      <c r="C7696" s="1" t="s">
        <v>8388</v>
      </c>
      <c r="D7696" s="1"/>
      <c r="E7696" s="1" t="s">
        <v>9889</v>
      </c>
      <c r="F7696" s="1" t="s">
        <v>37302</v>
      </c>
      <c r="G7696" s="1" t="s">
        <v>8545</v>
      </c>
      <c r="H7696" s="1" t="s">
        <v>8528</v>
      </c>
      <c r="I7696" s="1">
        <v>1994.0</v>
      </c>
      <c r="J7696" s="1" t="s">
        <v>8547</v>
      </c>
      <c r="K7696" s="1" t="s">
        <v>722</v>
      </c>
      <c r="L7696" s="1" t="s">
        <v>8501</v>
      </c>
      <c r="M7696" s="1" t="s">
        <v>37303</v>
      </c>
    </row>
    <row r="7697">
      <c r="A7697" s="1" t="s">
        <v>37304</v>
      </c>
      <c r="B7697" s="1" t="s">
        <v>6</v>
      </c>
      <c r="C7697" s="1" t="s">
        <v>8389</v>
      </c>
      <c r="D7697" s="1"/>
      <c r="E7697" s="1" t="s">
        <v>21137</v>
      </c>
      <c r="F7697" s="1" t="s">
        <v>37305</v>
      </c>
      <c r="G7697" s="1" t="s">
        <v>8545</v>
      </c>
      <c r="H7697" s="1" t="s">
        <v>9185</v>
      </c>
      <c r="I7697" s="1">
        <v>2011.0</v>
      </c>
      <c r="J7697" s="1" t="s">
        <v>8547</v>
      </c>
      <c r="K7697" s="1" t="s">
        <v>1410</v>
      </c>
      <c r="L7697" s="1" t="s">
        <v>9892</v>
      </c>
      <c r="M7697" s="1" t="s">
        <v>37306</v>
      </c>
    </row>
    <row r="7698">
      <c r="A7698" s="1" t="s">
        <v>37307</v>
      </c>
      <c r="B7698" s="1" t="s">
        <v>6</v>
      </c>
      <c r="C7698" s="1" t="s">
        <v>8390</v>
      </c>
      <c r="D7698" s="1"/>
      <c r="E7698" s="1" t="s">
        <v>22385</v>
      </c>
      <c r="F7698" s="1" t="s">
        <v>37308</v>
      </c>
      <c r="G7698" s="1" t="s">
        <v>8545</v>
      </c>
      <c r="H7698" s="1" t="s">
        <v>9493</v>
      </c>
      <c r="I7698" s="1">
        <v>2013.0</v>
      </c>
      <c r="J7698" s="1" t="s">
        <v>8547</v>
      </c>
      <c r="K7698" s="1" t="s">
        <v>1021</v>
      </c>
      <c r="L7698" s="1" t="s">
        <v>8992</v>
      </c>
      <c r="M7698" s="1" t="s">
        <v>37309</v>
      </c>
    </row>
    <row r="7699">
      <c r="A7699" s="1" t="s">
        <v>37310</v>
      </c>
      <c r="B7699" s="1" t="s">
        <v>6</v>
      </c>
      <c r="C7699" s="1" t="s">
        <v>8391</v>
      </c>
      <c r="D7699" s="1"/>
      <c r="E7699" s="1" t="s">
        <v>20850</v>
      </c>
      <c r="F7699" s="1" t="s">
        <v>37311</v>
      </c>
      <c r="G7699" s="1" t="s">
        <v>8545</v>
      </c>
      <c r="H7699" s="1" t="s">
        <v>9860</v>
      </c>
      <c r="I7699" s="1">
        <v>2006.0</v>
      </c>
      <c r="J7699" s="1" t="s">
        <v>8613</v>
      </c>
      <c r="K7699" s="1" t="s">
        <v>980</v>
      </c>
      <c r="L7699" s="1" t="s">
        <v>8709</v>
      </c>
      <c r="M7699" s="1" t="s">
        <v>37312</v>
      </c>
    </row>
    <row r="7700">
      <c r="A7700" s="1" t="s">
        <v>37313</v>
      </c>
      <c r="B7700" s="1" t="s">
        <v>7</v>
      </c>
      <c r="C7700" s="1" t="s">
        <v>8392</v>
      </c>
      <c r="F7700" s="1" t="s">
        <v>37314</v>
      </c>
      <c r="G7700" s="1" t="s">
        <v>8499</v>
      </c>
      <c r="H7700" s="1" t="s">
        <v>11516</v>
      </c>
      <c r="I7700" s="1">
        <v>2019.0</v>
      </c>
      <c r="J7700" s="1" t="s">
        <v>8493</v>
      </c>
      <c r="K7700" s="1" t="s">
        <v>536</v>
      </c>
      <c r="L7700" s="1" t="s">
        <v>11156</v>
      </c>
      <c r="M7700" s="1" t="s">
        <v>37315</v>
      </c>
    </row>
    <row r="7701">
      <c r="A7701" s="1" t="s">
        <v>37316</v>
      </c>
      <c r="B7701" s="1" t="s">
        <v>7</v>
      </c>
      <c r="C7701" s="1" t="s">
        <v>8393</v>
      </c>
      <c r="F7701" s="1" t="s">
        <v>37317</v>
      </c>
      <c r="G7701" s="1" t="s">
        <v>9530</v>
      </c>
      <c r="H7701" s="1" t="s">
        <v>9017</v>
      </c>
      <c r="I7701" s="1">
        <v>2019.0</v>
      </c>
      <c r="J7701" s="1" t="s">
        <v>8547</v>
      </c>
      <c r="K7701" s="1" t="s">
        <v>536</v>
      </c>
      <c r="L7701" s="1" t="s">
        <v>8595</v>
      </c>
      <c r="M7701" s="1" t="s">
        <v>37318</v>
      </c>
    </row>
    <row r="7702">
      <c r="A7702" s="1" t="s">
        <v>37319</v>
      </c>
      <c r="B7702" s="1" t="s">
        <v>6</v>
      </c>
      <c r="C7702" s="19" t="s">
        <v>8394</v>
      </c>
      <c r="D7702" s="1"/>
      <c r="E7702" s="1" t="s">
        <v>37320</v>
      </c>
      <c r="F7702" s="1" t="s">
        <v>37321</v>
      </c>
      <c r="G7702" s="1" t="s">
        <v>37322</v>
      </c>
      <c r="H7702" s="1" t="s">
        <v>20176</v>
      </c>
      <c r="I7702" s="1">
        <v>2018.0</v>
      </c>
      <c r="J7702" s="1" t="s">
        <v>8547</v>
      </c>
      <c r="K7702" s="1" t="s">
        <v>597</v>
      </c>
      <c r="L7702" s="1" t="s">
        <v>8620</v>
      </c>
      <c r="M7702" s="1" t="s">
        <v>37323</v>
      </c>
    </row>
    <row r="7703">
      <c r="A7703" s="1" t="s">
        <v>37324</v>
      </c>
      <c r="B7703" s="1" t="s">
        <v>6</v>
      </c>
      <c r="C7703" s="1" t="s">
        <v>8395</v>
      </c>
      <c r="D7703" s="1"/>
      <c r="E7703" s="1" t="s">
        <v>37325</v>
      </c>
      <c r="F7703" s="1" t="s">
        <v>37326</v>
      </c>
      <c r="G7703" s="1" t="s">
        <v>8545</v>
      </c>
      <c r="H7703" s="1" t="s">
        <v>9456</v>
      </c>
      <c r="I7703" s="1">
        <v>2020.0</v>
      </c>
      <c r="J7703" s="1" t="s">
        <v>8493</v>
      </c>
      <c r="K7703" s="1" t="s">
        <v>567</v>
      </c>
      <c r="L7703" s="1" t="s">
        <v>8501</v>
      </c>
      <c r="M7703" s="1" t="s">
        <v>37327</v>
      </c>
    </row>
    <row r="7704">
      <c r="A7704" s="1" t="s">
        <v>37328</v>
      </c>
      <c r="B7704" s="1" t="s">
        <v>6</v>
      </c>
      <c r="C7704" s="1" t="s">
        <v>8396</v>
      </c>
      <c r="F7704" s="1" t="s">
        <v>37329</v>
      </c>
      <c r="G7704" s="1" t="s">
        <v>8545</v>
      </c>
      <c r="H7704" s="1" t="s">
        <v>9793</v>
      </c>
      <c r="I7704" s="1">
        <v>2014.0</v>
      </c>
      <c r="J7704" s="1" t="s">
        <v>8613</v>
      </c>
      <c r="K7704" s="1" t="s">
        <v>538</v>
      </c>
      <c r="L7704" s="1" t="s">
        <v>8607</v>
      </c>
      <c r="M7704" s="1" t="s">
        <v>37330</v>
      </c>
    </row>
    <row r="7705">
      <c r="A7705" s="1" t="s">
        <v>37331</v>
      </c>
      <c r="B7705" s="1" t="s">
        <v>7</v>
      </c>
      <c r="C7705" s="1" t="s">
        <v>8397</v>
      </c>
      <c r="F7705" s="1" t="s">
        <v>37332</v>
      </c>
      <c r="G7705" s="1" t="s">
        <v>8545</v>
      </c>
      <c r="H7705" s="1" t="s">
        <v>14005</v>
      </c>
      <c r="I7705" s="1">
        <v>2018.0</v>
      </c>
      <c r="J7705" s="1" t="s">
        <v>8613</v>
      </c>
      <c r="K7705" s="1" t="s">
        <v>536</v>
      </c>
      <c r="L7705" s="1" t="s">
        <v>9779</v>
      </c>
      <c r="M7705" s="1" t="s">
        <v>37333</v>
      </c>
    </row>
    <row r="7706">
      <c r="A7706" s="1" t="s">
        <v>37334</v>
      </c>
      <c r="B7706" s="1" t="s">
        <v>6</v>
      </c>
      <c r="C7706" s="1" t="s">
        <v>8398</v>
      </c>
      <c r="D7706" s="1"/>
      <c r="E7706" s="1" t="s">
        <v>37335</v>
      </c>
      <c r="F7706" s="1" t="s">
        <v>37336</v>
      </c>
      <c r="G7706" s="1" t="s">
        <v>11218</v>
      </c>
      <c r="H7706" s="1" t="s">
        <v>37337</v>
      </c>
      <c r="I7706" s="1">
        <v>2014.0</v>
      </c>
      <c r="J7706" s="1" t="s">
        <v>9260</v>
      </c>
      <c r="K7706" s="1" t="s">
        <v>580</v>
      </c>
      <c r="L7706" s="1" t="s">
        <v>9104</v>
      </c>
      <c r="M7706" s="1" t="s">
        <v>37338</v>
      </c>
    </row>
    <row r="7707">
      <c r="A7707" s="1" t="s">
        <v>37339</v>
      </c>
      <c r="B7707" s="1" t="s">
        <v>6</v>
      </c>
      <c r="C7707" s="1" t="s">
        <v>8399</v>
      </c>
      <c r="D7707" s="1"/>
      <c r="E7707" s="1" t="s">
        <v>11106</v>
      </c>
      <c r="F7707" s="1" t="s">
        <v>37340</v>
      </c>
      <c r="G7707" s="1" t="s">
        <v>9304</v>
      </c>
      <c r="H7707" s="1" t="s">
        <v>8521</v>
      </c>
      <c r="I7707" s="1">
        <v>2008.0</v>
      </c>
      <c r="J7707" s="1" t="s">
        <v>8515</v>
      </c>
      <c r="K7707" s="1" t="s">
        <v>584</v>
      </c>
      <c r="L7707" s="1" t="s">
        <v>8697</v>
      </c>
      <c r="M7707" s="1" t="s">
        <v>37341</v>
      </c>
    </row>
    <row r="7708">
      <c r="A7708" s="1" t="s">
        <v>37342</v>
      </c>
      <c r="B7708" s="1" t="s">
        <v>6</v>
      </c>
      <c r="C7708" s="1" t="s">
        <v>8400</v>
      </c>
      <c r="D7708" s="1"/>
      <c r="E7708" s="1" t="s">
        <v>37343</v>
      </c>
      <c r="F7708" s="1" t="s">
        <v>37344</v>
      </c>
      <c r="G7708" s="1" t="s">
        <v>8575</v>
      </c>
      <c r="H7708" s="1" t="s">
        <v>37345</v>
      </c>
      <c r="I7708" s="1">
        <v>2010.0</v>
      </c>
      <c r="J7708" s="1" t="s">
        <v>8613</v>
      </c>
      <c r="K7708" s="1" t="s">
        <v>761</v>
      </c>
      <c r="L7708" s="1" t="s">
        <v>37346</v>
      </c>
      <c r="M7708" s="1" t="s">
        <v>37347</v>
      </c>
    </row>
    <row r="7709">
      <c r="A7709" s="1" t="s">
        <v>37348</v>
      </c>
      <c r="B7709" s="1" t="s">
        <v>6</v>
      </c>
      <c r="C7709" s="1" t="s">
        <v>8401</v>
      </c>
      <c r="D7709" s="1"/>
      <c r="E7709" s="1" t="s">
        <v>37343</v>
      </c>
      <c r="F7709" s="1" t="s">
        <v>37349</v>
      </c>
      <c r="G7709" s="1" t="s">
        <v>8575</v>
      </c>
      <c r="H7709" s="1" t="s">
        <v>19923</v>
      </c>
      <c r="I7709" s="1">
        <v>2012.0</v>
      </c>
      <c r="J7709" s="1" t="s">
        <v>8613</v>
      </c>
      <c r="K7709" s="1" t="s">
        <v>914</v>
      </c>
      <c r="L7709" s="1" t="s">
        <v>37346</v>
      </c>
      <c r="M7709" s="1" t="s">
        <v>37350</v>
      </c>
    </row>
    <row r="7710">
      <c r="A7710" s="1" t="s">
        <v>37351</v>
      </c>
      <c r="B7710" s="1" t="s">
        <v>6</v>
      </c>
      <c r="C7710" s="1" t="s">
        <v>8402</v>
      </c>
      <c r="D7710" s="1"/>
      <c r="E7710" s="1" t="s">
        <v>37352</v>
      </c>
      <c r="F7710" s="1" t="s">
        <v>37353</v>
      </c>
      <c r="G7710" s="1" t="s">
        <v>8575</v>
      </c>
      <c r="H7710" s="1" t="s">
        <v>19923</v>
      </c>
      <c r="I7710" s="1">
        <v>2015.0</v>
      </c>
      <c r="J7710" s="1" t="s">
        <v>8613</v>
      </c>
      <c r="K7710" s="1" t="s">
        <v>602</v>
      </c>
      <c r="L7710" s="1" t="s">
        <v>37346</v>
      </c>
      <c r="M7710" s="1" t="s">
        <v>37354</v>
      </c>
    </row>
    <row r="7711">
      <c r="A7711" s="1" t="s">
        <v>37355</v>
      </c>
      <c r="B7711" s="1" t="s">
        <v>7</v>
      </c>
      <c r="C7711" s="1" t="s">
        <v>8403</v>
      </c>
      <c r="F7711" s="1" t="s">
        <v>37356</v>
      </c>
      <c r="G7711" s="1" t="s">
        <v>6324</v>
      </c>
      <c r="H7711" s="1" t="s">
        <v>8528</v>
      </c>
      <c r="I7711" s="1">
        <v>2014.0</v>
      </c>
      <c r="J7711" s="1" t="s">
        <v>8547</v>
      </c>
      <c r="K7711" s="1" t="s">
        <v>536</v>
      </c>
      <c r="L7711" s="1" t="s">
        <v>8595</v>
      </c>
      <c r="M7711" s="1" t="s">
        <v>37357</v>
      </c>
    </row>
    <row r="7712">
      <c r="A7712" s="1" t="s">
        <v>37358</v>
      </c>
      <c r="B7712" s="1" t="s">
        <v>6</v>
      </c>
      <c r="C7712" s="1" t="s">
        <v>8404</v>
      </c>
      <c r="D7712" s="1"/>
      <c r="E7712" s="1" t="s">
        <v>37359</v>
      </c>
      <c r="F7712" s="1" t="s">
        <v>37360</v>
      </c>
      <c r="G7712" s="1" t="s">
        <v>8513</v>
      </c>
      <c r="H7712" s="1" t="s">
        <v>12305</v>
      </c>
      <c r="I7712" s="1">
        <v>2020.0</v>
      </c>
      <c r="J7712" s="1" t="s">
        <v>8507</v>
      </c>
      <c r="K7712" s="1" t="s">
        <v>530</v>
      </c>
      <c r="L7712" s="1" t="s">
        <v>8607</v>
      </c>
      <c r="M7712" s="1" t="s">
        <v>37361</v>
      </c>
    </row>
    <row r="7713">
      <c r="A7713" s="1" t="s">
        <v>37362</v>
      </c>
      <c r="B7713" s="1" t="s">
        <v>7</v>
      </c>
      <c r="C7713" s="1" t="s">
        <v>8405</v>
      </c>
      <c r="F7713" s="1" t="s">
        <v>37363</v>
      </c>
      <c r="G7713" s="1" t="s">
        <v>8655</v>
      </c>
      <c r="H7713" s="1" t="s">
        <v>13686</v>
      </c>
      <c r="I7713" s="1">
        <v>2018.0</v>
      </c>
      <c r="J7713" s="1" t="s">
        <v>8493</v>
      </c>
      <c r="K7713" s="1" t="s">
        <v>536</v>
      </c>
      <c r="L7713" s="1" t="s">
        <v>19958</v>
      </c>
      <c r="M7713" s="1" t="s">
        <v>37364</v>
      </c>
    </row>
    <row r="7714">
      <c r="A7714" s="1" t="s">
        <v>37365</v>
      </c>
      <c r="B7714" s="1" t="s">
        <v>7</v>
      </c>
      <c r="C7714" s="1" t="s">
        <v>8406</v>
      </c>
      <c r="F7714" s="1" t="s">
        <v>37366</v>
      </c>
      <c r="G7714" s="1" t="s">
        <v>8513</v>
      </c>
      <c r="H7714" s="1" t="s">
        <v>15200</v>
      </c>
      <c r="I7714" s="1">
        <v>2015.0</v>
      </c>
      <c r="J7714" s="1" t="s">
        <v>9076</v>
      </c>
      <c r="K7714" s="1" t="s">
        <v>536</v>
      </c>
      <c r="L7714" s="1" t="s">
        <v>11149</v>
      </c>
      <c r="M7714" s="1" t="s">
        <v>37367</v>
      </c>
    </row>
    <row r="7715">
      <c r="A7715" s="1" t="s">
        <v>37368</v>
      </c>
      <c r="B7715" s="1" t="s">
        <v>6</v>
      </c>
      <c r="C7715" s="1" t="s">
        <v>8407</v>
      </c>
      <c r="D7715" s="1"/>
      <c r="E7715" s="1" t="s">
        <v>37369</v>
      </c>
      <c r="F7715" s="1" t="s">
        <v>37370</v>
      </c>
      <c r="G7715" s="1" t="s">
        <v>10640</v>
      </c>
      <c r="H7715" s="1" t="s">
        <v>8701</v>
      </c>
      <c r="I7715" s="1">
        <v>2016.0</v>
      </c>
      <c r="J7715" s="1" t="s">
        <v>9076</v>
      </c>
      <c r="K7715" s="1" t="s">
        <v>700</v>
      </c>
      <c r="L7715" s="1" t="s">
        <v>24174</v>
      </c>
      <c r="M7715" s="1" t="s">
        <v>37371</v>
      </c>
    </row>
    <row r="7716">
      <c r="A7716" s="1" t="s">
        <v>37372</v>
      </c>
      <c r="B7716" s="1" t="s">
        <v>6</v>
      </c>
      <c r="C7716" s="1" t="s">
        <v>8408</v>
      </c>
      <c r="D7716" s="1"/>
      <c r="E7716" s="1" t="s">
        <v>14170</v>
      </c>
      <c r="F7716" s="1" t="s">
        <v>37373</v>
      </c>
      <c r="G7716" s="1" t="s">
        <v>8513</v>
      </c>
      <c r="H7716" s="1" t="s">
        <v>17768</v>
      </c>
      <c r="I7716" s="1">
        <v>2016.0</v>
      </c>
      <c r="J7716" s="1" t="s">
        <v>8515</v>
      </c>
      <c r="K7716" s="1" t="s">
        <v>894</v>
      </c>
      <c r="L7716" s="1" t="s">
        <v>22916</v>
      </c>
      <c r="M7716" s="1" t="s">
        <v>37374</v>
      </c>
    </row>
    <row r="7717">
      <c r="A7717" s="1" t="s">
        <v>37375</v>
      </c>
      <c r="B7717" s="1" t="s">
        <v>7</v>
      </c>
      <c r="C7717" s="1" t="s">
        <v>8409</v>
      </c>
      <c r="F7717" s="1" t="s">
        <v>37376</v>
      </c>
      <c r="H7717" s="1" t="s">
        <v>20155</v>
      </c>
      <c r="I7717" s="1">
        <v>2016.0</v>
      </c>
      <c r="J7717" s="1" t="s">
        <v>8807</v>
      </c>
      <c r="K7717" s="1" t="s">
        <v>536</v>
      </c>
      <c r="L7717" s="1" t="s">
        <v>9093</v>
      </c>
      <c r="M7717" s="1" t="s">
        <v>37377</v>
      </c>
    </row>
    <row r="7718">
      <c r="A7718" s="1" t="s">
        <v>37378</v>
      </c>
      <c r="B7718" s="1" t="s">
        <v>6</v>
      </c>
      <c r="C7718" s="1" t="s">
        <v>8410</v>
      </c>
      <c r="F7718" s="1" t="s">
        <v>37376</v>
      </c>
      <c r="G7718" s="1" t="s">
        <v>37379</v>
      </c>
      <c r="H7718" s="1" t="s">
        <v>20155</v>
      </c>
      <c r="I7718" s="1">
        <v>2015.0</v>
      </c>
      <c r="J7718" s="1" t="s">
        <v>8807</v>
      </c>
      <c r="K7718" s="1" t="s">
        <v>530</v>
      </c>
      <c r="L7718" s="1" t="s">
        <v>9272</v>
      </c>
      <c r="M7718" s="1" t="s">
        <v>37380</v>
      </c>
    </row>
    <row r="7719">
      <c r="A7719" s="1" t="s">
        <v>37381</v>
      </c>
      <c r="B7719" s="1" t="s">
        <v>7</v>
      </c>
      <c r="C7719" s="1" t="s">
        <v>8411</v>
      </c>
      <c r="F7719" s="1" t="s">
        <v>37382</v>
      </c>
      <c r="H7719" s="1" t="s">
        <v>11572</v>
      </c>
      <c r="I7719" s="1">
        <v>2016.0</v>
      </c>
      <c r="J7719" s="1" t="s">
        <v>9076</v>
      </c>
      <c r="K7719" s="1" t="s">
        <v>536</v>
      </c>
      <c r="L7719" s="1" t="s">
        <v>9093</v>
      </c>
      <c r="M7719" s="1" t="s">
        <v>37383</v>
      </c>
    </row>
    <row r="7720">
      <c r="A7720" s="1" t="s">
        <v>37384</v>
      </c>
      <c r="B7720" s="1" t="s">
        <v>6</v>
      </c>
      <c r="C7720" s="1" t="s">
        <v>8412</v>
      </c>
      <c r="D7720" s="1"/>
      <c r="E7720" s="1" t="s">
        <v>37385</v>
      </c>
      <c r="F7720" s="1" t="s">
        <v>37386</v>
      </c>
      <c r="G7720" s="1" t="s">
        <v>8655</v>
      </c>
      <c r="H7720" s="1" t="s">
        <v>27081</v>
      </c>
      <c r="I7720" s="1">
        <v>2018.0</v>
      </c>
      <c r="J7720" s="1" t="s">
        <v>8493</v>
      </c>
      <c r="K7720" s="1" t="s">
        <v>996</v>
      </c>
      <c r="L7720" s="1" t="s">
        <v>9641</v>
      </c>
      <c r="M7720" s="1" t="s">
        <v>37387</v>
      </c>
    </row>
    <row r="7721">
      <c r="A7721" s="1" t="s">
        <v>37388</v>
      </c>
      <c r="B7721" s="1" t="s">
        <v>6</v>
      </c>
      <c r="C7721" s="1" t="s">
        <v>8413</v>
      </c>
      <c r="D7721" s="1"/>
      <c r="E7721" s="1" t="s">
        <v>37389</v>
      </c>
      <c r="F7721" s="1" t="s">
        <v>37389</v>
      </c>
      <c r="H7721" s="1" t="s">
        <v>12316</v>
      </c>
      <c r="I7721" s="1">
        <v>2018.0</v>
      </c>
      <c r="J7721" s="1" t="s">
        <v>8493</v>
      </c>
      <c r="K7721" s="1" t="s">
        <v>929</v>
      </c>
      <c r="L7721" s="1" t="s">
        <v>9641</v>
      </c>
      <c r="M7721" s="1" t="s">
        <v>37390</v>
      </c>
    </row>
    <row r="7722">
      <c r="A7722" s="1" t="s">
        <v>37391</v>
      </c>
      <c r="B7722" s="1" t="s">
        <v>7</v>
      </c>
      <c r="C7722" s="1" t="s">
        <v>8414</v>
      </c>
      <c r="F7722" s="1" t="s">
        <v>37392</v>
      </c>
      <c r="G7722" s="1" t="s">
        <v>8655</v>
      </c>
      <c r="H7722" s="1" t="s">
        <v>12409</v>
      </c>
      <c r="I7722" s="1">
        <v>2020.0</v>
      </c>
      <c r="J7722" s="1" t="s">
        <v>8807</v>
      </c>
      <c r="K7722" s="1" t="s">
        <v>628</v>
      </c>
      <c r="L7722" s="1" t="s">
        <v>14759</v>
      </c>
      <c r="M7722" s="1" t="s">
        <v>37393</v>
      </c>
    </row>
    <row r="7723">
      <c r="A7723" s="1" t="s">
        <v>37394</v>
      </c>
      <c r="B7723" s="1" t="s">
        <v>7</v>
      </c>
      <c r="C7723" s="1" t="s">
        <v>8415</v>
      </c>
      <c r="D7723" s="1"/>
      <c r="E7723" s="1" t="s">
        <v>37395</v>
      </c>
      <c r="F7723" s="1" t="s">
        <v>37396</v>
      </c>
      <c r="G7723" s="1" t="s">
        <v>8513</v>
      </c>
      <c r="H7723" s="1" t="s">
        <v>31653</v>
      </c>
      <c r="I7723" s="1">
        <v>2019.0</v>
      </c>
      <c r="J7723" s="1" t="s">
        <v>8493</v>
      </c>
      <c r="K7723" s="1" t="s">
        <v>571</v>
      </c>
      <c r="L7723" s="1" t="s">
        <v>12137</v>
      </c>
      <c r="M7723" s="1" t="s">
        <v>37397</v>
      </c>
    </row>
    <row r="7724">
      <c r="A7724" s="1" t="s">
        <v>37398</v>
      </c>
      <c r="B7724" s="1" t="s">
        <v>6</v>
      </c>
      <c r="C7724" s="1" t="s">
        <v>8416</v>
      </c>
      <c r="D7724" s="1"/>
      <c r="E7724" s="1" t="s">
        <v>37399</v>
      </c>
      <c r="F7724" s="1" t="s">
        <v>37400</v>
      </c>
      <c r="G7724" s="1" t="s">
        <v>8513</v>
      </c>
      <c r="H7724" s="1" t="s">
        <v>12504</v>
      </c>
      <c r="I7724" s="1">
        <v>2020.0</v>
      </c>
      <c r="J7724" s="1" t="s">
        <v>8613</v>
      </c>
      <c r="K7724" s="1" t="s">
        <v>528</v>
      </c>
      <c r="L7724" s="1" t="s">
        <v>9317</v>
      </c>
      <c r="M7724" s="1" t="s">
        <v>37401</v>
      </c>
    </row>
    <row r="7725">
      <c r="A7725" s="1" t="s">
        <v>37402</v>
      </c>
      <c r="B7725" s="1" t="s">
        <v>6</v>
      </c>
      <c r="C7725" s="1" t="s">
        <v>8417</v>
      </c>
      <c r="D7725" s="1"/>
      <c r="E7725" s="1" t="s">
        <v>37403</v>
      </c>
      <c r="F7725" s="1" t="s">
        <v>37404</v>
      </c>
      <c r="G7725" s="1" t="s">
        <v>8611</v>
      </c>
      <c r="H7725" s="1" t="s">
        <v>12007</v>
      </c>
      <c r="I7725" s="1">
        <v>2017.0</v>
      </c>
      <c r="J7725" s="1" t="s">
        <v>8680</v>
      </c>
      <c r="K7725" s="1" t="s">
        <v>561</v>
      </c>
      <c r="L7725" s="1" t="s">
        <v>9272</v>
      </c>
      <c r="M7725" s="1" t="s">
        <v>37405</v>
      </c>
    </row>
    <row r="7726">
      <c r="A7726" s="1" t="s">
        <v>37406</v>
      </c>
      <c r="B7726" s="1" t="s">
        <v>6</v>
      </c>
      <c r="C7726" s="1" t="s">
        <v>8418</v>
      </c>
      <c r="D7726" s="1"/>
      <c r="E7726" s="1" t="s">
        <v>24791</v>
      </c>
      <c r="F7726" s="1" t="s">
        <v>37407</v>
      </c>
      <c r="G7726" s="1" t="s">
        <v>8513</v>
      </c>
      <c r="H7726" s="1" t="s">
        <v>24793</v>
      </c>
      <c r="I7726" s="1">
        <v>2017.0</v>
      </c>
      <c r="J7726" s="1" t="s">
        <v>8613</v>
      </c>
      <c r="K7726" s="1" t="s">
        <v>750</v>
      </c>
      <c r="L7726" s="1" t="s">
        <v>8697</v>
      </c>
      <c r="M7726" s="1" t="s">
        <v>37408</v>
      </c>
    </row>
    <row r="7727">
      <c r="A7727" s="1" t="s">
        <v>37409</v>
      </c>
      <c r="B7727" s="1" t="s">
        <v>7</v>
      </c>
      <c r="C7727" s="1" t="s">
        <v>8419</v>
      </c>
      <c r="F7727" s="1" t="s">
        <v>37410</v>
      </c>
      <c r="G7727" s="1" t="s">
        <v>8499</v>
      </c>
      <c r="H7727" s="1" t="s">
        <v>9092</v>
      </c>
      <c r="I7727" s="1">
        <v>2020.0</v>
      </c>
      <c r="J7727" s="1" t="s">
        <v>8493</v>
      </c>
      <c r="K7727" s="1" t="s">
        <v>536</v>
      </c>
      <c r="L7727" s="1" t="s">
        <v>11156</v>
      </c>
      <c r="M7727" s="1" t="s">
        <v>37411</v>
      </c>
    </row>
    <row r="7728">
      <c r="A7728" s="1" t="s">
        <v>37412</v>
      </c>
      <c r="B7728" s="1" t="s">
        <v>6</v>
      </c>
      <c r="C7728" s="1" t="s">
        <v>8420</v>
      </c>
      <c r="D7728" s="1"/>
      <c r="E7728" s="1" t="s">
        <v>37413</v>
      </c>
      <c r="F7728" s="1" t="s">
        <v>37414</v>
      </c>
      <c r="G7728" s="1" t="s">
        <v>37415</v>
      </c>
      <c r="H7728" s="1" t="s">
        <v>12430</v>
      </c>
      <c r="I7728" s="1">
        <v>2015.0</v>
      </c>
      <c r="J7728" s="1" t="s">
        <v>8493</v>
      </c>
      <c r="K7728" s="1" t="s">
        <v>1172</v>
      </c>
      <c r="L7728" s="1" t="s">
        <v>8501</v>
      </c>
      <c r="M7728" s="1" t="s">
        <v>37416</v>
      </c>
    </row>
    <row r="7729">
      <c r="A7729" s="1" t="s">
        <v>37417</v>
      </c>
      <c r="B7729" s="1" t="s">
        <v>6</v>
      </c>
      <c r="C7729" s="1" t="s">
        <v>8421</v>
      </c>
      <c r="D7729" s="1"/>
      <c r="E7729" s="1" t="s">
        <v>9649</v>
      </c>
      <c r="F7729" s="1" t="s">
        <v>37418</v>
      </c>
      <c r="G7729" s="1" t="s">
        <v>9545</v>
      </c>
      <c r="H7729" s="1" t="s">
        <v>9651</v>
      </c>
      <c r="I7729" s="1">
        <v>2009.0</v>
      </c>
      <c r="J7729" s="1" t="s">
        <v>8613</v>
      </c>
      <c r="K7729" s="1" t="s">
        <v>685</v>
      </c>
      <c r="L7729" s="1" t="s">
        <v>8709</v>
      </c>
      <c r="M7729" s="1" t="s">
        <v>37419</v>
      </c>
    </row>
    <row r="7730">
      <c r="A7730" s="1" t="s">
        <v>37420</v>
      </c>
      <c r="B7730" s="1" t="s">
        <v>6</v>
      </c>
      <c r="C7730" s="1" t="s">
        <v>8422</v>
      </c>
      <c r="D7730" s="1"/>
      <c r="E7730" s="1" t="s">
        <v>12584</v>
      </c>
      <c r="F7730" s="1" t="s">
        <v>37421</v>
      </c>
      <c r="G7730" s="1" t="s">
        <v>8513</v>
      </c>
      <c r="H7730" s="1" t="s">
        <v>8589</v>
      </c>
      <c r="I7730" s="1">
        <v>2008.0</v>
      </c>
      <c r="J7730" s="1" t="s">
        <v>18734</v>
      </c>
      <c r="K7730" s="1" t="s">
        <v>634</v>
      </c>
      <c r="L7730" s="1" t="s">
        <v>9054</v>
      </c>
      <c r="M7730" s="1" t="s">
        <v>37422</v>
      </c>
    </row>
    <row r="7731">
      <c r="A7731" s="1" t="s">
        <v>37423</v>
      </c>
      <c r="B7731" s="1" t="s">
        <v>6</v>
      </c>
      <c r="C7731" s="1" t="s">
        <v>8423</v>
      </c>
      <c r="D7731" s="1"/>
      <c r="E7731" s="1" t="s">
        <v>37424</v>
      </c>
      <c r="F7731" s="1" t="s">
        <v>37425</v>
      </c>
      <c r="G7731" s="1" t="s">
        <v>8513</v>
      </c>
      <c r="H7731" s="1" t="s">
        <v>10706</v>
      </c>
      <c r="I7731" s="1">
        <v>2017.0</v>
      </c>
      <c r="J7731" s="1" t="s">
        <v>8493</v>
      </c>
      <c r="K7731" s="1" t="s">
        <v>550</v>
      </c>
      <c r="L7731" s="1" t="s">
        <v>8559</v>
      </c>
      <c r="M7731" s="1" t="s">
        <v>37426</v>
      </c>
    </row>
    <row r="7732">
      <c r="A7732" s="1" t="s">
        <v>37427</v>
      </c>
      <c r="B7732" s="1" t="s">
        <v>7</v>
      </c>
      <c r="C7732" s="1" t="s">
        <v>8424</v>
      </c>
      <c r="F7732" s="1" t="s">
        <v>37428</v>
      </c>
      <c r="G7732" s="1" t="s">
        <v>8513</v>
      </c>
      <c r="H7732" s="1" t="s">
        <v>8696</v>
      </c>
      <c r="I7732" s="1">
        <v>2019.0</v>
      </c>
      <c r="J7732" s="1" t="s">
        <v>8613</v>
      </c>
      <c r="K7732" s="1" t="s">
        <v>536</v>
      </c>
      <c r="L7732" s="1" t="s">
        <v>37429</v>
      </c>
      <c r="M7732" s="1" t="s">
        <v>37430</v>
      </c>
    </row>
    <row r="7733">
      <c r="A7733" s="1" t="s">
        <v>37431</v>
      </c>
      <c r="B7733" s="1" t="s">
        <v>6</v>
      </c>
      <c r="C7733" s="1" t="s">
        <v>8425</v>
      </c>
      <c r="D7733" s="1"/>
      <c r="E7733" s="1" t="s">
        <v>37432</v>
      </c>
      <c r="F7733" s="1" t="s">
        <v>37433</v>
      </c>
      <c r="G7733" s="1" t="s">
        <v>8527</v>
      </c>
      <c r="H7733" s="1" t="s">
        <v>10602</v>
      </c>
      <c r="I7733" s="1">
        <v>2016.0</v>
      </c>
      <c r="J7733" s="1" t="s">
        <v>8613</v>
      </c>
      <c r="K7733" s="1" t="s">
        <v>602</v>
      </c>
      <c r="L7733" s="1" t="s">
        <v>8607</v>
      </c>
      <c r="M7733" s="1" t="s">
        <v>37434</v>
      </c>
    </row>
    <row r="7734">
      <c r="A7734" s="1" t="s">
        <v>37435</v>
      </c>
      <c r="B7734" s="1" t="s">
        <v>6</v>
      </c>
      <c r="C7734" s="1" t="s">
        <v>8426</v>
      </c>
      <c r="D7734" s="1"/>
      <c r="E7734" s="1" t="s">
        <v>10605</v>
      </c>
      <c r="F7734" s="1" t="s">
        <v>37436</v>
      </c>
      <c r="G7734" s="1" t="s">
        <v>9545</v>
      </c>
      <c r="H7734" s="1" t="s">
        <v>11520</v>
      </c>
      <c r="I7734" s="1">
        <v>2015.0</v>
      </c>
      <c r="J7734" s="1" t="s">
        <v>8547</v>
      </c>
      <c r="K7734" s="1" t="s">
        <v>567</v>
      </c>
      <c r="L7734" s="1" t="s">
        <v>8772</v>
      </c>
      <c r="M7734" s="1" t="s">
        <v>37437</v>
      </c>
    </row>
    <row r="7735">
      <c r="A7735" s="1" t="s">
        <v>37438</v>
      </c>
      <c r="B7735" s="1" t="s">
        <v>7</v>
      </c>
      <c r="C7735" s="1" t="s">
        <v>8427</v>
      </c>
      <c r="F7735" s="1" t="s">
        <v>37439</v>
      </c>
      <c r="G7735" s="1" t="s">
        <v>9297</v>
      </c>
      <c r="H7735" s="1" t="s">
        <v>11168</v>
      </c>
      <c r="I7735" s="1">
        <v>2008.0</v>
      </c>
      <c r="J7735" s="1" t="s">
        <v>8493</v>
      </c>
      <c r="K7735" s="1" t="s">
        <v>536</v>
      </c>
      <c r="L7735" s="1" t="s">
        <v>8717</v>
      </c>
      <c r="M7735" s="1" t="s">
        <v>37440</v>
      </c>
    </row>
    <row r="7736">
      <c r="A7736" s="1" t="s">
        <v>37441</v>
      </c>
      <c r="B7736" s="1" t="s">
        <v>6</v>
      </c>
      <c r="C7736" s="1" t="s">
        <v>8428</v>
      </c>
      <c r="D7736" s="1"/>
      <c r="E7736" s="1" t="s">
        <v>37442</v>
      </c>
      <c r="F7736" s="1" t="s">
        <v>37443</v>
      </c>
      <c r="G7736" s="1" t="s">
        <v>8499</v>
      </c>
      <c r="H7736" s="1" t="s">
        <v>8744</v>
      </c>
      <c r="I7736" s="1">
        <v>2020.0</v>
      </c>
      <c r="J7736" s="1" t="s">
        <v>8493</v>
      </c>
      <c r="K7736" s="1" t="s">
        <v>914</v>
      </c>
      <c r="L7736" s="1" t="s">
        <v>8772</v>
      </c>
      <c r="M7736" s="1" t="s">
        <v>37444</v>
      </c>
    </row>
    <row r="7737">
      <c r="A7737" s="1" t="s">
        <v>37445</v>
      </c>
      <c r="B7737" s="1" t="s">
        <v>7</v>
      </c>
      <c r="C7737" s="1" t="s">
        <v>8429</v>
      </c>
      <c r="F7737" s="1" t="s">
        <v>37446</v>
      </c>
      <c r="G7737" s="1" t="s">
        <v>8513</v>
      </c>
      <c r="H7737" s="1" t="s">
        <v>15335</v>
      </c>
      <c r="I7737" s="1">
        <v>2017.0</v>
      </c>
      <c r="J7737" s="1" t="s">
        <v>8547</v>
      </c>
      <c r="K7737" s="1" t="s">
        <v>1044</v>
      </c>
      <c r="L7737" s="1" t="s">
        <v>8668</v>
      </c>
      <c r="M7737" s="1" t="s">
        <v>37447</v>
      </c>
    </row>
    <row r="7738">
      <c r="A7738" s="1" t="s">
        <v>37448</v>
      </c>
      <c r="B7738" s="1" t="s">
        <v>6</v>
      </c>
      <c r="C7738" s="1" t="s">
        <v>8430</v>
      </c>
      <c r="D7738" s="1"/>
      <c r="E7738" s="1" t="s">
        <v>36175</v>
      </c>
      <c r="F7738" s="1" t="s">
        <v>37449</v>
      </c>
      <c r="G7738" s="1" t="s">
        <v>8513</v>
      </c>
      <c r="H7738" s="1" t="s">
        <v>10069</v>
      </c>
      <c r="I7738" s="1">
        <v>2011.0</v>
      </c>
      <c r="J7738" s="1" t="s">
        <v>8507</v>
      </c>
      <c r="K7738" s="1" t="s">
        <v>645</v>
      </c>
      <c r="L7738" s="1" t="s">
        <v>8607</v>
      </c>
      <c r="M7738" s="1" t="s">
        <v>37450</v>
      </c>
    </row>
    <row r="7739">
      <c r="A7739" s="1" t="s">
        <v>37451</v>
      </c>
      <c r="B7739" s="1" t="s">
        <v>6</v>
      </c>
      <c r="C7739" s="1" t="s">
        <v>8431</v>
      </c>
      <c r="D7739" s="1"/>
      <c r="E7739" s="1" t="s">
        <v>37452</v>
      </c>
      <c r="F7739" s="1" t="s">
        <v>37453</v>
      </c>
      <c r="G7739" s="1" t="s">
        <v>9478</v>
      </c>
      <c r="H7739" s="1" t="s">
        <v>9447</v>
      </c>
      <c r="I7739" s="1">
        <v>1973.0</v>
      </c>
      <c r="J7739" s="1" t="s">
        <v>8645</v>
      </c>
      <c r="K7739" s="1" t="s">
        <v>595</v>
      </c>
      <c r="L7739" s="1" t="s">
        <v>8873</v>
      </c>
      <c r="M7739" s="1" t="s">
        <v>37454</v>
      </c>
    </row>
    <row r="7740">
      <c r="A7740" s="1" t="s">
        <v>37455</v>
      </c>
      <c r="B7740" s="1" t="s">
        <v>7</v>
      </c>
      <c r="C7740" s="1" t="s">
        <v>8432</v>
      </c>
      <c r="F7740" s="1" t="s">
        <v>37456</v>
      </c>
      <c r="G7740" s="1" t="s">
        <v>8611</v>
      </c>
      <c r="H7740" s="1" t="s">
        <v>10107</v>
      </c>
      <c r="I7740" s="1">
        <v>2020.0</v>
      </c>
      <c r="J7740" s="1" t="s">
        <v>8493</v>
      </c>
      <c r="K7740" s="1" t="s">
        <v>536</v>
      </c>
      <c r="L7740" s="1" t="s">
        <v>8565</v>
      </c>
      <c r="M7740" s="1" t="s">
        <v>37457</v>
      </c>
    </row>
    <row r="7741">
      <c r="A7741" s="1" t="s">
        <v>37458</v>
      </c>
      <c r="B7741" s="1" t="s">
        <v>6</v>
      </c>
      <c r="C7741" s="1" t="s">
        <v>8433</v>
      </c>
      <c r="D7741" s="1"/>
      <c r="E7741" s="1" t="s">
        <v>37459</v>
      </c>
      <c r="F7741" s="1" t="s">
        <v>37460</v>
      </c>
      <c r="H7741" s="1" t="s">
        <v>15457</v>
      </c>
      <c r="I7741" s="1">
        <v>2019.0</v>
      </c>
      <c r="J7741" s="1" t="s">
        <v>8680</v>
      </c>
      <c r="K7741" s="1" t="s">
        <v>696</v>
      </c>
      <c r="L7741" s="1" t="s">
        <v>8724</v>
      </c>
      <c r="M7741" s="1" t="s">
        <v>37461</v>
      </c>
    </row>
    <row r="7742">
      <c r="A7742" s="1" t="s">
        <v>37462</v>
      </c>
      <c r="B7742" s="1" t="s">
        <v>7</v>
      </c>
      <c r="C7742" s="1" t="s">
        <v>8434</v>
      </c>
      <c r="F7742" s="1" t="s">
        <v>37463</v>
      </c>
      <c r="G7742" s="1" t="s">
        <v>8638</v>
      </c>
      <c r="H7742" s="1" t="s">
        <v>12992</v>
      </c>
      <c r="I7742" s="1">
        <v>2014.0</v>
      </c>
      <c r="J7742" s="1" t="s">
        <v>8547</v>
      </c>
      <c r="K7742" s="1" t="s">
        <v>536</v>
      </c>
      <c r="L7742" s="1" t="s">
        <v>19599</v>
      </c>
      <c r="M7742" s="1" t="s">
        <v>37464</v>
      </c>
    </row>
    <row r="7743">
      <c r="A7743" s="1" t="s">
        <v>37465</v>
      </c>
      <c r="B7743" s="1" t="s">
        <v>6</v>
      </c>
      <c r="C7743" s="1" t="s">
        <v>8435</v>
      </c>
      <c r="D7743" s="1"/>
      <c r="E7743" s="1" t="s">
        <v>37466</v>
      </c>
      <c r="F7743" s="1" t="s">
        <v>37467</v>
      </c>
      <c r="G7743" s="1" t="s">
        <v>9297</v>
      </c>
      <c r="H7743" s="1" t="s">
        <v>32958</v>
      </c>
      <c r="I7743" s="1">
        <v>2020.0</v>
      </c>
      <c r="J7743" s="1" t="s">
        <v>8493</v>
      </c>
      <c r="K7743" s="1" t="s">
        <v>879</v>
      </c>
      <c r="L7743" s="1" t="s">
        <v>12707</v>
      </c>
      <c r="M7743" s="1" t="s">
        <v>37468</v>
      </c>
    </row>
    <row r="7744">
      <c r="A7744" s="1" t="s">
        <v>37469</v>
      </c>
      <c r="B7744" s="1" t="s">
        <v>6</v>
      </c>
      <c r="C7744" s="1" t="s">
        <v>8436</v>
      </c>
      <c r="D7744" s="1"/>
      <c r="E7744" s="1" t="s">
        <v>37470</v>
      </c>
      <c r="F7744" s="1" t="s">
        <v>37471</v>
      </c>
      <c r="G7744" s="1" t="s">
        <v>16998</v>
      </c>
      <c r="H7744" s="1" t="s">
        <v>8576</v>
      </c>
      <c r="I7744" s="1">
        <v>2018.0</v>
      </c>
      <c r="J7744" s="1" t="s">
        <v>8493</v>
      </c>
      <c r="K7744" s="1" t="s">
        <v>546</v>
      </c>
      <c r="L7744" s="1" t="s">
        <v>8590</v>
      </c>
      <c r="M7744" s="1" t="s">
        <v>37472</v>
      </c>
    </row>
    <row r="7745">
      <c r="A7745" s="1" t="s">
        <v>37473</v>
      </c>
      <c r="B7745" s="1" t="s">
        <v>7</v>
      </c>
      <c r="C7745" s="1" t="s">
        <v>8437</v>
      </c>
      <c r="F7745" s="1" t="s">
        <v>37474</v>
      </c>
      <c r="G7745" s="1" t="s">
        <v>6324</v>
      </c>
      <c r="H7745" s="1" t="s">
        <v>8528</v>
      </c>
      <c r="I7745" s="1">
        <v>2012.0</v>
      </c>
      <c r="J7745" s="1" t="s">
        <v>8547</v>
      </c>
      <c r="K7745" s="1" t="s">
        <v>536</v>
      </c>
      <c r="L7745" s="1" t="s">
        <v>8717</v>
      </c>
      <c r="M7745" s="1" t="s">
        <v>37475</v>
      </c>
    </row>
    <row r="7746">
      <c r="A7746" s="1" t="s">
        <v>37476</v>
      </c>
      <c r="B7746" s="1" t="s">
        <v>6</v>
      </c>
      <c r="C7746" s="1" t="s">
        <v>8438</v>
      </c>
      <c r="D7746" s="1"/>
      <c r="E7746" s="1" t="s">
        <v>37477</v>
      </c>
      <c r="F7746" s="1" t="s">
        <v>37478</v>
      </c>
      <c r="G7746" s="1" t="s">
        <v>8545</v>
      </c>
      <c r="H7746" s="1" t="s">
        <v>10127</v>
      </c>
      <c r="I7746" s="1">
        <v>2020.0</v>
      </c>
      <c r="J7746" s="1" t="s">
        <v>8493</v>
      </c>
      <c r="K7746" s="1" t="s">
        <v>1116</v>
      </c>
      <c r="L7746" s="1" t="s">
        <v>9641</v>
      </c>
      <c r="M7746" s="1" t="s">
        <v>37479</v>
      </c>
    </row>
    <row r="7747">
      <c r="A7747" s="1" t="s">
        <v>37480</v>
      </c>
      <c r="B7747" s="1" t="s">
        <v>6</v>
      </c>
      <c r="C7747" s="1" t="s">
        <v>8439</v>
      </c>
      <c r="D7747" s="1"/>
      <c r="E7747" s="1" t="s">
        <v>34481</v>
      </c>
      <c r="F7747" s="1" t="s">
        <v>37481</v>
      </c>
      <c r="G7747" s="1" t="s">
        <v>8513</v>
      </c>
      <c r="H7747" s="1" t="s">
        <v>10069</v>
      </c>
      <c r="I7747" s="1">
        <v>2005.0</v>
      </c>
      <c r="J7747" s="1" t="s">
        <v>9260</v>
      </c>
      <c r="K7747" s="1" t="s">
        <v>894</v>
      </c>
      <c r="L7747" s="1" t="s">
        <v>9104</v>
      </c>
      <c r="M7747" s="1" t="s">
        <v>37482</v>
      </c>
    </row>
    <row r="7748">
      <c r="A7748" s="1" t="s">
        <v>37483</v>
      </c>
      <c r="B7748" s="1" t="s">
        <v>7</v>
      </c>
      <c r="C7748" s="19" t="s">
        <v>8440</v>
      </c>
      <c r="F7748" s="1" t="s">
        <v>37484</v>
      </c>
      <c r="H7748" s="1" t="s">
        <v>12544</v>
      </c>
      <c r="I7748" s="1">
        <v>2019.0</v>
      </c>
      <c r="J7748" s="1" t="s">
        <v>8547</v>
      </c>
      <c r="K7748" s="1" t="s">
        <v>536</v>
      </c>
      <c r="L7748" s="1" t="s">
        <v>8595</v>
      </c>
      <c r="M7748" s="1" t="s">
        <v>37485</v>
      </c>
    </row>
    <row r="7749">
      <c r="A7749" s="1" t="s">
        <v>37486</v>
      </c>
      <c r="B7749" s="1" t="s">
        <v>6</v>
      </c>
      <c r="C7749" s="19" t="s">
        <v>8441</v>
      </c>
      <c r="D7749" s="1"/>
      <c r="E7749" s="1" t="s">
        <v>37487</v>
      </c>
      <c r="F7749" s="1" t="s">
        <v>37488</v>
      </c>
      <c r="G7749" s="1" t="s">
        <v>32510</v>
      </c>
      <c r="H7749" s="1" t="s">
        <v>17517</v>
      </c>
      <c r="I7749" s="1">
        <v>2016.0</v>
      </c>
      <c r="J7749" s="1" t="s">
        <v>8547</v>
      </c>
      <c r="K7749" s="1" t="s">
        <v>803</v>
      </c>
      <c r="L7749" s="1" t="s">
        <v>8620</v>
      </c>
      <c r="M7749" s="1" t="s">
        <v>37489</v>
      </c>
    </row>
    <row r="7750">
      <c r="A7750" s="1" t="s">
        <v>37490</v>
      </c>
      <c r="B7750" s="1" t="s">
        <v>6</v>
      </c>
      <c r="C7750" s="19" t="s">
        <v>8442</v>
      </c>
      <c r="D7750" s="1"/>
      <c r="E7750" s="1" t="s">
        <v>13800</v>
      </c>
      <c r="F7750" s="1" t="s">
        <v>37491</v>
      </c>
      <c r="G7750" s="1" t="s">
        <v>8534</v>
      </c>
      <c r="H7750" s="1" t="s">
        <v>12544</v>
      </c>
      <c r="I7750" s="1">
        <v>2009.0</v>
      </c>
      <c r="J7750" s="1" t="s">
        <v>8547</v>
      </c>
      <c r="K7750" s="1" t="s">
        <v>879</v>
      </c>
      <c r="L7750" s="1" t="s">
        <v>8709</v>
      </c>
      <c r="M7750" s="1" t="s">
        <v>37492</v>
      </c>
    </row>
    <row r="7751">
      <c r="A7751" s="1" t="s">
        <v>37493</v>
      </c>
      <c r="B7751" s="1" t="s">
        <v>7</v>
      </c>
      <c r="C7751" s="1" t="s">
        <v>8443</v>
      </c>
      <c r="F7751" s="1" t="s">
        <v>37494</v>
      </c>
      <c r="G7751" s="1" t="s">
        <v>8638</v>
      </c>
      <c r="H7751" s="1" t="s">
        <v>13224</v>
      </c>
      <c r="I7751" s="1">
        <v>2005.0</v>
      </c>
      <c r="J7751" s="1" t="s">
        <v>9076</v>
      </c>
      <c r="K7751" s="1" t="s">
        <v>571</v>
      </c>
      <c r="L7751" s="1" t="s">
        <v>11149</v>
      </c>
      <c r="M7751" s="1" t="s">
        <v>37495</v>
      </c>
    </row>
    <row r="7752">
      <c r="A7752" s="1" t="s">
        <v>37496</v>
      </c>
      <c r="B7752" s="1" t="s">
        <v>7</v>
      </c>
      <c r="C7752" s="1" t="s">
        <v>8444</v>
      </c>
      <c r="F7752" s="1" t="s">
        <v>37497</v>
      </c>
      <c r="G7752" s="1" t="s">
        <v>37498</v>
      </c>
      <c r="H7752" s="1" t="s">
        <v>8991</v>
      </c>
      <c r="I7752" s="1">
        <v>2015.0</v>
      </c>
      <c r="J7752" s="1" t="s">
        <v>9076</v>
      </c>
      <c r="K7752" s="1" t="s">
        <v>571</v>
      </c>
      <c r="L7752" s="1" t="s">
        <v>11149</v>
      </c>
      <c r="M7752" s="1" t="s">
        <v>37499</v>
      </c>
    </row>
    <row r="7753">
      <c r="A7753" s="1" t="s">
        <v>37500</v>
      </c>
      <c r="B7753" s="1" t="s">
        <v>6</v>
      </c>
      <c r="C7753" s="1" t="s">
        <v>8445</v>
      </c>
      <c r="D7753" s="1"/>
      <c r="E7753" s="1" t="s">
        <v>37501</v>
      </c>
      <c r="F7753" s="1" t="s">
        <v>37502</v>
      </c>
      <c r="G7753" s="1" t="s">
        <v>8722</v>
      </c>
      <c r="H7753" s="1" t="s">
        <v>10602</v>
      </c>
      <c r="I7753" s="1">
        <v>2018.0</v>
      </c>
      <c r="J7753" s="1" t="s">
        <v>8493</v>
      </c>
      <c r="K7753" s="1" t="s">
        <v>642</v>
      </c>
      <c r="L7753" s="1" t="s">
        <v>8724</v>
      </c>
      <c r="M7753" s="1" t="s">
        <v>37503</v>
      </c>
    </row>
    <row r="7754">
      <c r="A7754" s="1" t="s">
        <v>37504</v>
      </c>
      <c r="B7754" s="1" t="s">
        <v>7</v>
      </c>
      <c r="C7754" s="1" t="s">
        <v>8446</v>
      </c>
      <c r="F7754" s="1" t="s">
        <v>37505</v>
      </c>
      <c r="G7754" s="1" t="s">
        <v>9223</v>
      </c>
      <c r="H7754" s="1" t="s">
        <v>33312</v>
      </c>
      <c r="I7754" s="1">
        <v>2019.0</v>
      </c>
      <c r="J7754" s="1" t="s">
        <v>8493</v>
      </c>
      <c r="K7754" s="1" t="s">
        <v>571</v>
      </c>
      <c r="L7754" s="1" t="s">
        <v>9631</v>
      </c>
      <c r="M7754" s="1" t="s">
        <v>37506</v>
      </c>
    </row>
    <row r="7755">
      <c r="A7755" s="1" t="s">
        <v>37507</v>
      </c>
      <c r="B7755" s="1" t="s">
        <v>7</v>
      </c>
      <c r="C7755" s="1" t="s">
        <v>8447</v>
      </c>
      <c r="F7755" s="1" t="s">
        <v>37508</v>
      </c>
      <c r="G7755" s="1" t="s">
        <v>8527</v>
      </c>
      <c r="H7755" s="1" t="s">
        <v>8754</v>
      </c>
      <c r="I7755" s="1">
        <v>2016.0</v>
      </c>
      <c r="J7755" s="1" t="s">
        <v>8613</v>
      </c>
      <c r="K7755" s="1" t="s">
        <v>571</v>
      </c>
      <c r="L7755" s="1" t="s">
        <v>8595</v>
      </c>
      <c r="M7755" s="1" t="s">
        <v>37509</v>
      </c>
    </row>
    <row r="7756">
      <c r="A7756" s="1" t="s">
        <v>37510</v>
      </c>
      <c r="B7756" s="1" t="s">
        <v>6</v>
      </c>
      <c r="C7756" s="1" t="s">
        <v>8448</v>
      </c>
      <c r="D7756" s="1"/>
      <c r="E7756" s="1" t="s">
        <v>15978</v>
      </c>
      <c r="F7756" s="1" t="s">
        <v>37511</v>
      </c>
      <c r="G7756" s="1" t="s">
        <v>8545</v>
      </c>
      <c r="H7756" s="1" t="s">
        <v>8965</v>
      </c>
      <c r="I7756" s="1">
        <v>2004.0</v>
      </c>
      <c r="J7756" s="1" t="s">
        <v>8547</v>
      </c>
      <c r="K7756" s="1" t="s">
        <v>1149</v>
      </c>
      <c r="L7756" s="1" t="s">
        <v>8501</v>
      </c>
      <c r="M7756" s="1" t="s">
        <v>37512</v>
      </c>
    </row>
    <row r="7757">
      <c r="A7757" s="1" t="s">
        <v>37513</v>
      </c>
      <c r="B7757" s="1" t="s">
        <v>7</v>
      </c>
      <c r="C7757" s="1" t="s">
        <v>8449</v>
      </c>
      <c r="F7757" s="1" t="s">
        <v>37514</v>
      </c>
      <c r="G7757" s="1" t="s">
        <v>8513</v>
      </c>
      <c r="H7757" s="1" t="s">
        <v>9717</v>
      </c>
      <c r="I7757" s="1">
        <v>2018.0</v>
      </c>
      <c r="J7757" s="1" t="s">
        <v>8493</v>
      </c>
      <c r="K7757" s="1" t="s">
        <v>1044</v>
      </c>
      <c r="L7757" s="1" t="s">
        <v>11322</v>
      </c>
      <c r="M7757" s="1" t="s">
        <v>37515</v>
      </c>
    </row>
    <row r="7758">
      <c r="A7758" s="1" t="s">
        <v>37516</v>
      </c>
      <c r="B7758" s="1" t="s">
        <v>7</v>
      </c>
      <c r="C7758" s="1" t="s">
        <v>8450</v>
      </c>
      <c r="F7758" s="1" t="s">
        <v>37517</v>
      </c>
      <c r="G7758" s="1" t="s">
        <v>8491</v>
      </c>
      <c r="H7758" s="1" t="s">
        <v>12370</v>
      </c>
      <c r="I7758" s="1">
        <v>2018.0</v>
      </c>
      <c r="J7758" s="1" t="s">
        <v>8613</v>
      </c>
      <c r="K7758" s="1" t="s">
        <v>571</v>
      </c>
      <c r="L7758" s="1" t="s">
        <v>9093</v>
      </c>
      <c r="M7758" s="1" t="s">
        <v>37518</v>
      </c>
    </row>
    <row r="7759">
      <c r="A7759" s="1" t="s">
        <v>37519</v>
      </c>
      <c r="B7759" s="1" t="s">
        <v>6</v>
      </c>
      <c r="C7759" s="1" t="s">
        <v>8451</v>
      </c>
      <c r="D7759" s="1"/>
      <c r="E7759" s="1" t="s">
        <v>37520</v>
      </c>
      <c r="F7759" s="1" t="s">
        <v>37521</v>
      </c>
      <c r="G7759" s="1" t="s">
        <v>8513</v>
      </c>
      <c r="H7759" s="1" t="s">
        <v>26765</v>
      </c>
      <c r="I7759" s="1">
        <v>2006.0</v>
      </c>
      <c r="J7759" s="1" t="s">
        <v>8493</v>
      </c>
      <c r="K7759" s="1" t="s">
        <v>1122</v>
      </c>
      <c r="L7759" s="1" t="s">
        <v>9641</v>
      </c>
      <c r="M7759" s="1" t="s">
        <v>37522</v>
      </c>
    </row>
    <row r="7760">
      <c r="A7760" s="1" t="s">
        <v>37523</v>
      </c>
      <c r="B7760" s="1" t="s">
        <v>6</v>
      </c>
      <c r="C7760" s="1" t="s">
        <v>8452</v>
      </c>
      <c r="D7760" s="1"/>
      <c r="E7760" s="1" t="s">
        <v>14170</v>
      </c>
      <c r="F7760" s="1" t="s">
        <v>37524</v>
      </c>
      <c r="G7760" s="1" t="s">
        <v>8513</v>
      </c>
      <c r="H7760" s="1" t="s">
        <v>8980</v>
      </c>
      <c r="I7760" s="1">
        <v>2008.0</v>
      </c>
      <c r="J7760" s="1" t="s">
        <v>8507</v>
      </c>
      <c r="K7760" s="1" t="s">
        <v>620</v>
      </c>
      <c r="L7760" s="1" t="s">
        <v>21976</v>
      </c>
      <c r="M7760" s="1" t="s">
        <v>37525</v>
      </c>
    </row>
    <row r="7761">
      <c r="A7761" s="1" t="s">
        <v>37526</v>
      </c>
      <c r="B7761" s="1" t="s">
        <v>7</v>
      </c>
      <c r="C7761" s="1" t="s">
        <v>8453</v>
      </c>
      <c r="F7761" s="1" t="s">
        <v>37527</v>
      </c>
      <c r="G7761" s="1" t="s">
        <v>37528</v>
      </c>
      <c r="H7761" s="1" t="s">
        <v>28488</v>
      </c>
      <c r="I7761" s="1">
        <v>2016.0</v>
      </c>
      <c r="J7761" s="1" t="s">
        <v>9076</v>
      </c>
      <c r="K7761" s="1" t="s">
        <v>628</v>
      </c>
      <c r="L7761" s="1" t="s">
        <v>9093</v>
      </c>
      <c r="M7761" s="1" t="s">
        <v>37529</v>
      </c>
    </row>
    <row r="7762">
      <c r="A7762" s="1" t="s">
        <v>37530</v>
      </c>
      <c r="B7762" s="1" t="s">
        <v>6</v>
      </c>
      <c r="C7762" s="1" t="s">
        <v>8454</v>
      </c>
      <c r="D7762" s="1"/>
      <c r="E7762" s="1" t="s">
        <v>25250</v>
      </c>
      <c r="F7762" s="1" t="s">
        <v>37531</v>
      </c>
      <c r="G7762" s="1" t="s">
        <v>8534</v>
      </c>
      <c r="H7762" s="1" t="s">
        <v>16639</v>
      </c>
      <c r="I7762" s="1">
        <v>2005.0</v>
      </c>
      <c r="J7762" s="1" t="s">
        <v>8613</v>
      </c>
      <c r="K7762" s="1" t="s">
        <v>610</v>
      </c>
      <c r="L7762" s="1" t="s">
        <v>8772</v>
      </c>
      <c r="M7762" s="1" t="s">
        <v>37532</v>
      </c>
    </row>
    <row r="7763">
      <c r="A7763" s="1" t="s">
        <v>37533</v>
      </c>
      <c r="B7763" s="1" t="s">
        <v>6</v>
      </c>
      <c r="C7763" s="1" t="s">
        <v>8455</v>
      </c>
      <c r="D7763" s="1"/>
      <c r="E7763" s="1" t="s">
        <v>37534</v>
      </c>
      <c r="F7763" s="1" t="s">
        <v>37535</v>
      </c>
      <c r="G7763" s="1" t="s">
        <v>9391</v>
      </c>
      <c r="H7763" s="1" t="s">
        <v>13761</v>
      </c>
      <c r="I7763" s="1">
        <v>2014.0</v>
      </c>
      <c r="J7763" s="1" t="s">
        <v>8807</v>
      </c>
      <c r="K7763" s="1" t="s">
        <v>673</v>
      </c>
      <c r="L7763" s="1" t="s">
        <v>9104</v>
      </c>
      <c r="M7763" s="1" t="s">
        <v>37536</v>
      </c>
    </row>
    <row r="7764">
      <c r="A7764" s="1" t="s">
        <v>37537</v>
      </c>
      <c r="B7764" s="1" t="s">
        <v>6</v>
      </c>
      <c r="C7764" s="1" t="s">
        <v>8456</v>
      </c>
      <c r="D7764" s="1"/>
      <c r="E7764" s="1" t="s">
        <v>37538</v>
      </c>
      <c r="F7764" s="1" t="s">
        <v>37539</v>
      </c>
      <c r="G7764" s="1" t="s">
        <v>8545</v>
      </c>
      <c r="H7764" s="1" t="s">
        <v>9017</v>
      </c>
      <c r="I7764" s="1">
        <v>2014.0</v>
      </c>
      <c r="J7764" s="1" t="s">
        <v>8493</v>
      </c>
      <c r="K7764" s="1" t="s">
        <v>896</v>
      </c>
      <c r="L7764" s="1" t="s">
        <v>8709</v>
      </c>
      <c r="M7764" s="1" t="s">
        <v>37540</v>
      </c>
    </row>
    <row r="7765">
      <c r="A7765" s="1" t="s">
        <v>37541</v>
      </c>
      <c r="B7765" s="1" t="s">
        <v>6</v>
      </c>
      <c r="C7765" s="1" t="s">
        <v>8457</v>
      </c>
      <c r="D7765" s="1"/>
      <c r="E7765" s="1" t="s">
        <v>25128</v>
      </c>
      <c r="F7765" s="1" t="s">
        <v>37542</v>
      </c>
      <c r="G7765" s="1" t="s">
        <v>8545</v>
      </c>
      <c r="H7765" s="1" t="s">
        <v>11370</v>
      </c>
      <c r="I7765" s="1">
        <v>2009.0</v>
      </c>
      <c r="J7765" s="1" t="s">
        <v>8547</v>
      </c>
      <c r="K7765" s="1" t="s">
        <v>696</v>
      </c>
      <c r="L7765" s="1" t="s">
        <v>8501</v>
      </c>
      <c r="M7765" s="1" t="s">
        <v>37543</v>
      </c>
    </row>
    <row r="7766">
      <c r="A7766" s="1" t="s">
        <v>37544</v>
      </c>
      <c r="B7766" s="1" t="s">
        <v>6</v>
      </c>
      <c r="C7766" s="1" t="s">
        <v>8458</v>
      </c>
      <c r="D7766" s="1"/>
      <c r="E7766" s="1" t="s">
        <v>31280</v>
      </c>
      <c r="F7766" s="1" t="s">
        <v>37545</v>
      </c>
      <c r="G7766" s="1" t="s">
        <v>8545</v>
      </c>
      <c r="H7766" s="1" t="s">
        <v>25100</v>
      </c>
      <c r="I7766" s="1">
        <v>2018.0</v>
      </c>
      <c r="J7766" s="1" t="s">
        <v>8547</v>
      </c>
      <c r="K7766" s="1" t="s">
        <v>1319</v>
      </c>
      <c r="L7766" s="1" t="s">
        <v>8709</v>
      </c>
      <c r="M7766" s="1" t="s">
        <v>37546</v>
      </c>
    </row>
    <row r="7767">
      <c r="A7767" s="1" t="s">
        <v>37547</v>
      </c>
      <c r="B7767" s="1" t="s">
        <v>6</v>
      </c>
      <c r="C7767" s="1" t="s">
        <v>8459</v>
      </c>
      <c r="D7767" s="1"/>
      <c r="E7767" s="1" t="s">
        <v>9750</v>
      </c>
      <c r="F7767" s="1" t="s">
        <v>37548</v>
      </c>
      <c r="H7767" s="1" t="s">
        <v>9173</v>
      </c>
      <c r="I7767" s="1">
        <v>2018.0</v>
      </c>
      <c r="J7767" s="1" t="s">
        <v>8493</v>
      </c>
      <c r="K7767" s="1" t="s">
        <v>550</v>
      </c>
      <c r="L7767" s="1" t="s">
        <v>9084</v>
      </c>
      <c r="M7767" s="1" t="s">
        <v>37549</v>
      </c>
    </row>
    <row r="7768">
      <c r="A7768" s="1" t="s">
        <v>37550</v>
      </c>
      <c r="B7768" s="1" t="s">
        <v>7</v>
      </c>
      <c r="C7768" s="1" t="s">
        <v>8460</v>
      </c>
      <c r="G7768" s="1" t="s">
        <v>8777</v>
      </c>
      <c r="H7768" s="1" t="s">
        <v>9708</v>
      </c>
      <c r="I7768" s="1">
        <v>2016.0</v>
      </c>
      <c r="J7768" s="1" t="s">
        <v>9076</v>
      </c>
      <c r="K7768" s="1" t="s">
        <v>536</v>
      </c>
      <c r="L7768" s="1" t="s">
        <v>10380</v>
      </c>
      <c r="M7768" s="1" t="s">
        <v>37551</v>
      </c>
    </row>
    <row r="7769">
      <c r="A7769" s="1" t="s">
        <v>37552</v>
      </c>
      <c r="B7769" s="1" t="s">
        <v>7</v>
      </c>
      <c r="C7769" s="1" t="s">
        <v>8461</v>
      </c>
      <c r="F7769" s="1" t="s">
        <v>37553</v>
      </c>
      <c r="G7769" s="1" t="s">
        <v>9213</v>
      </c>
      <c r="H7769" s="1" t="s">
        <v>9044</v>
      </c>
      <c r="I7769" s="1">
        <v>2012.0</v>
      </c>
      <c r="J7769" s="1" t="s">
        <v>8613</v>
      </c>
      <c r="K7769" s="1" t="s">
        <v>536</v>
      </c>
      <c r="L7769" s="1" t="s">
        <v>8788</v>
      </c>
      <c r="M7769" s="1" t="s">
        <v>37554</v>
      </c>
    </row>
    <row r="7770">
      <c r="A7770" s="1" t="s">
        <v>37555</v>
      </c>
      <c r="B7770" s="1" t="s">
        <v>6</v>
      </c>
      <c r="C7770" s="1" t="s">
        <v>8462</v>
      </c>
      <c r="D7770" s="1"/>
      <c r="E7770" s="1" t="s">
        <v>37556</v>
      </c>
      <c r="F7770" s="1" t="s">
        <v>37557</v>
      </c>
      <c r="G7770" s="1" t="s">
        <v>9213</v>
      </c>
      <c r="H7770" s="1" t="s">
        <v>8980</v>
      </c>
      <c r="I7770" s="1">
        <v>2016.0</v>
      </c>
      <c r="J7770" s="1" t="s">
        <v>8547</v>
      </c>
      <c r="K7770" s="1" t="s">
        <v>705</v>
      </c>
      <c r="L7770" s="1" t="s">
        <v>8681</v>
      </c>
      <c r="M7770" s="1" t="s">
        <v>37558</v>
      </c>
    </row>
    <row r="7771">
      <c r="A7771" s="1" t="s">
        <v>37559</v>
      </c>
      <c r="B7771" s="1" t="s">
        <v>6</v>
      </c>
      <c r="C7771" s="1" t="s">
        <v>8463</v>
      </c>
      <c r="D7771" s="1"/>
      <c r="E7771" s="1" t="s">
        <v>15970</v>
      </c>
      <c r="F7771" s="1" t="s">
        <v>37560</v>
      </c>
      <c r="G7771" s="1" t="s">
        <v>8545</v>
      </c>
      <c r="H7771" s="1" t="s">
        <v>9392</v>
      </c>
      <c r="I7771" s="1">
        <v>2011.0</v>
      </c>
      <c r="J7771" s="1" t="s">
        <v>8547</v>
      </c>
      <c r="K7771" s="1" t="s">
        <v>881</v>
      </c>
      <c r="L7771" s="1" t="s">
        <v>8709</v>
      </c>
      <c r="M7771" s="1" t="s">
        <v>37561</v>
      </c>
    </row>
    <row r="7772">
      <c r="A7772" s="1" t="s">
        <v>37562</v>
      </c>
      <c r="B7772" s="1" t="s">
        <v>6</v>
      </c>
      <c r="C7772" s="1" t="s">
        <v>8464</v>
      </c>
      <c r="D7772" s="1"/>
      <c r="E7772" s="1" t="s">
        <v>37563</v>
      </c>
      <c r="F7772" s="1" t="s">
        <v>37564</v>
      </c>
      <c r="G7772" s="1" t="s">
        <v>37565</v>
      </c>
      <c r="H7772" s="1" t="s">
        <v>37566</v>
      </c>
      <c r="I7772" s="1">
        <v>2015.0</v>
      </c>
      <c r="J7772" s="1" t="s">
        <v>8493</v>
      </c>
      <c r="K7772" s="1" t="s">
        <v>700</v>
      </c>
      <c r="L7772" s="1" t="s">
        <v>8590</v>
      </c>
      <c r="M7772" s="1" t="s">
        <v>37567</v>
      </c>
    </row>
    <row r="7773">
      <c r="A7773" s="1" t="s">
        <v>37568</v>
      </c>
      <c r="B7773" s="1" t="s">
        <v>6</v>
      </c>
      <c r="C7773" s="1" t="s">
        <v>8465</v>
      </c>
      <c r="D7773" s="1"/>
      <c r="E7773" s="1" t="s">
        <v>37569</v>
      </c>
      <c r="F7773" s="1" t="s">
        <v>37570</v>
      </c>
      <c r="G7773" s="1" t="s">
        <v>8513</v>
      </c>
      <c r="H7773" s="1" t="s">
        <v>9229</v>
      </c>
      <c r="I7773" s="1">
        <v>2018.0</v>
      </c>
      <c r="J7773" s="1" t="s">
        <v>8613</v>
      </c>
      <c r="K7773" s="1" t="s">
        <v>2182</v>
      </c>
      <c r="L7773" s="1" t="s">
        <v>8702</v>
      </c>
      <c r="M7773" s="1" t="s">
        <v>37571</v>
      </c>
    </row>
    <row r="7774">
      <c r="A7774" s="1" t="s">
        <v>37572</v>
      </c>
      <c r="B7774" s="1" t="s">
        <v>6</v>
      </c>
      <c r="C7774" s="1" t="s">
        <v>8466</v>
      </c>
      <c r="D7774" s="1"/>
      <c r="E7774" s="1" t="s">
        <v>37573</v>
      </c>
      <c r="F7774" s="1" t="s">
        <v>37574</v>
      </c>
      <c r="G7774" s="1" t="s">
        <v>8722</v>
      </c>
      <c r="H7774" s="1" t="s">
        <v>8528</v>
      </c>
      <c r="I7774" s="1">
        <v>2016.0</v>
      </c>
      <c r="J7774" s="1" t="s">
        <v>8613</v>
      </c>
      <c r="K7774" s="1" t="s">
        <v>587</v>
      </c>
      <c r="L7774" s="1" t="s">
        <v>9104</v>
      </c>
      <c r="M7774" s="1" t="s">
        <v>37575</v>
      </c>
    </row>
    <row r="7775">
      <c r="A7775" s="1" t="s">
        <v>37576</v>
      </c>
      <c r="B7775" s="1" t="s">
        <v>6</v>
      </c>
      <c r="C7775" s="1" t="s">
        <v>8467</v>
      </c>
      <c r="D7775" s="1"/>
      <c r="E7775" s="1" t="s">
        <v>37577</v>
      </c>
      <c r="F7775" s="1" t="s">
        <v>37578</v>
      </c>
      <c r="G7775" s="1" t="s">
        <v>8499</v>
      </c>
      <c r="H7775" s="1" t="s">
        <v>8540</v>
      </c>
      <c r="I7775" s="1">
        <v>2016.0</v>
      </c>
      <c r="J7775" s="1" t="s">
        <v>8493</v>
      </c>
      <c r="K7775" s="1" t="s">
        <v>550</v>
      </c>
      <c r="L7775" s="1" t="s">
        <v>10361</v>
      </c>
      <c r="M7775" s="1" t="s">
        <v>37579</v>
      </c>
    </row>
    <row r="7776">
      <c r="A7776" s="1" t="s">
        <v>37580</v>
      </c>
      <c r="B7776" s="1" t="s">
        <v>6</v>
      </c>
      <c r="C7776" s="1" t="s">
        <v>8468</v>
      </c>
      <c r="D7776" s="1"/>
      <c r="E7776" s="1" t="s">
        <v>23947</v>
      </c>
      <c r="F7776" s="1" t="s">
        <v>37581</v>
      </c>
      <c r="G7776" s="1" t="s">
        <v>8513</v>
      </c>
      <c r="H7776" s="1" t="s">
        <v>10069</v>
      </c>
      <c r="I7776" s="1">
        <v>2007.0</v>
      </c>
      <c r="J7776" s="1" t="s">
        <v>8507</v>
      </c>
      <c r="K7776" s="1" t="s">
        <v>978</v>
      </c>
      <c r="L7776" s="1" t="s">
        <v>33120</v>
      </c>
      <c r="M7776" s="1" t="s">
        <v>37582</v>
      </c>
    </row>
    <row r="7777">
      <c r="A7777" s="1" t="s">
        <v>37583</v>
      </c>
      <c r="B7777" s="1" t="s">
        <v>7</v>
      </c>
      <c r="C7777" s="1" t="s">
        <v>8469</v>
      </c>
      <c r="F7777" s="1" t="s">
        <v>37584</v>
      </c>
      <c r="G7777" s="1" t="s">
        <v>8638</v>
      </c>
      <c r="H7777" s="1" t="s">
        <v>8492</v>
      </c>
      <c r="I7777" s="1">
        <v>2018.0</v>
      </c>
      <c r="J7777" s="1" t="s">
        <v>9076</v>
      </c>
      <c r="K7777" s="1" t="s">
        <v>536</v>
      </c>
      <c r="L7777" s="1" t="s">
        <v>11149</v>
      </c>
      <c r="M7777" s="1" t="s">
        <v>37585</v>
      </c>
    </row>
    <row r="7778">
      <c r="A7778" s="1" t="s">
        <v>37586</v>
      </c>
      <c r="B7778" s="1" t="s">
        <v>6</v>
      </c>
      <c r="C7778" s="1" t="s">
        <v>8470</v>
      </c>
      <c r="D7778" s="1"/>
      <c r="E7778" s="1" t="s">
        <v>23722</v>
      </c>
      <c r="F7778" s="1" t="s">
        <v>37587</v>
      </c>
      <c r="G7778" s="1" t="s">
        <v>8545</v>
      </c>
      <c r="H7778" s="1" t="s">
        <v>9793</v>
      </c>
      <c r="I7778" s="1">
        <v>2011.0</v>
      </c>
      <c r="J7778" s="1" t="s">
        <v>9260</v>
      </c>
      <c r="K7778" s="1" t="s">
        <v>584</v>
      </c>
      <c r="L7778" s="1" t="s">
        <v>9317</v>
      </c>
      <c r="M7778" s="1" t="s">
        <v>37588</v>
      </c>
    </row>
    <row r="7779">
      <c r="A7779" s="1" t="s">
        <v>37589</v>
      </c>
      <c r="B7779" s="1" t="s">
        <v>7</v>
      </c>
      <c r="C7779" s="1" t="s">
        <v>8471</v>
      </c>
      <c r="H7779" s="1" t="s">
        <v>10431</v>
      </c>
      <c r="I7779" s="1">
        <v>2018.0</v>
      </c>
      <c r="J7779" s="1" t="s">
        <v>9076</v>
      </c>
      <c r="K7779" s="1" t="s">
        <v>571</v>
      </c>
      <c r="L7779" s="1" t="s">
        <v>22581</v>
      </c>
      <c r="M7779" s="1" t="s">
        <v>37590</v>
      </c>
    </row>
    <row r="7780">
      <c r="A7780" s="1" t="s">
        <v>37591</v>
      </c>
      <c r="B7780" s="1" t="s">
        <v>6</v>
      </c>
      <c r="C7780" s="1" t="s">
        <v>8472</v>
      </c>
      <c r="D7780" s="1"/>
      <c r="E7780" s="1" t="s">
        <v>9052</v>
      </c>
      <c r="F7780" s="1" t="s">
        <v>37592</v>
      </c>
      <c r="G7780" s="1" t="s">
        <v>8513</v>
      </c>
      <c r="H7780" s="1" t="s">
        <v>8540</v>
      </c>
      <c r="I7780" s="1">
        <v>2009.0</v>
      </c>
      <c r="J7780" s="1" t="s">
        <v>8507</v>
      </c>
      <c r="K7780" s="1" t="s">
        <v>894</v>
      </c>
      <c r="L7780" s="1" t="s">
        <v>9457</v>
      </c>
      <c r="M7780" s="1" t="s">
        <v>37593</v>
      </c>
    </row>
    <row r="7781">
      <c r="A7781" s="1" t="s">
        <v>37594</v>
      </c>
      <c r="B7781" s="1" t="s">
        <v>7</v>
      </c>
      <c r="C7781" s="1" t="s">
        <v>8473</v>
      </c>
      <c r="F7781" s="1" t="s">
        <v>37595</v>
      </c>
      <c r="G7781" s="1" t="s">
        <v>8499</v>
      </c>
      <c r="H7781" s="1" t="s">
        <v>24616</v>
      </c>
      <c r="I7781" s="1">
        <v>2019.0</v>
      </c>
      <c r="J7781" s="1" t="s">
        <v>8493</v>
      </c>
      <c r="K7781" s="1" t="s">
        <v>536</v>
      </c>
      <c r="L7781" s="1" t="s">
        <v>37596</v>
      </c>
      <c r="M7781" s="1" t="s">
        <v>37597</v>
      </c>
    </row>
    <row r="7782">
      <c r="A7782" s="1" t="s">
        <v>37598</v>
      </c>
      <c r="B7782" s="1" t="s">
        <v>6</v>
      </c>
      <c r="C7782" s="1" t="s">
        <v>8474</v>
      </c>
      <c r="D7782" s="1"/>
      <c r="E7782" s="1" t="s">
        <v>19236</v>
      </c>
      <c r="F7782" s="1" t="s">
        <v>37599</v>
      </c>
      <c r="G7782" s="1" t="s">
        <v>8545</v>
      </c>
      <c r="H7782" s="1" t="s">
        <v>10966</v>
      </c>
      <c r="I7782" s="1">
        <v>2018.0</v>
      </c>
      <c r="J7782" s="1" t="s">
        <v>8493</v>
      </c>
      <c r="K7782" s="1" t="s">
        <v>645</v>
      </c>
      <c r="L7782" s="1" t="s">
        <v>8620</v>
      </c>
      <c r="M7782" s="1" t="s">
        <v>37600</v>
      </c>
    </row>
    <row r="7783">
      <c r="A7783" s="1" t="s">
        <v>37601</v>
      </c>
      <c r="B7783" s="1" t="s">
        <v>6</v>
      </c>
      <c r="C7783" s="1" t="s">
        <v>8475</v>
      </c>
      <c r="D7783" s="1"/>
      <c r="E7783" s="1" t="s">
        <v>37602</v>
      </c>
      <c r="F7783" s="1" t="s">
        <v>37603</v>
      </c>
      <c r="G7783" s="1" t="s">
        <v>8513</v>
      </c>
      <c r="H7783" s="1" t="s">
        <v>37604</v>
      </c>
      <c r="I7783" s="1">
        <v>2006.0</v>
      </c>
      <c r="J7783" s="1" t="s">
        <v>9260</v>
      </c>
      <c r="K7783" s="1" t="s">
        <v>894</v>
      </c>
      <c r="L7783" s="1" t="s">
        <v>9104</v>
      </c>
      <c r="M7783" s="1" t="s">
        <v>37605</v>
      </c>
    </row>
    <row r="7784">
      <c r="A7784" s="1" t="s">
        <v>37606</v>
      </c>
      <c r="B7784" s="1" t="s">
        <v>6</v>
      </c>
      <c r="C7784" s="1" t="s">
        <v>8476</v>
      </c>
      <c r="D7784" s="1"/>
      <c r="E7784" s="1" t="s">
        <v>37607</v>
      </c>
      <c r="F7784" s="1" t="s">
        <v>37608</v>
      </c>
      <c r="G7784" s="1" t="s">
        <v>37609</v>
      </c>
      <c r="H7784" s="1" t="s">
        <v>12264</v>
      </c>
      <c r="I7784" s="1">
        <v>2005.0</v>
      </c>
      <c r="J7784" s="1" t="s">
        <v>8493</v>
      </c>
      <c r="K7784" s="1" t="s">
        <v>576</v>
      </c>
      <c r="L7784" s="1" t="s">
        <v>8501</v>
      </c>
      <c r="M7784" s="1" t="s">
        <v>37610</v>
      </c>
    </row>
    <row r="7785">
      <c r="A7785" s="1" t="s">
        <v>37611</v>
      </c>
      <c r="B7785" s="1" t="s">
        <v>6</v>
      </c>
      <c r="C7785" s="1" t="s">
        <v>8477</v>
      </c>
      <c r="D7785" s="1"/>
      <c r="E7785" s="1" t="s">
        <v>37612</v>
      </c>
      <c r="F7785" s="1" t="s">
        <v>37613</v>
      </c>
      <c r="G7785" s="1" t="s">
        <v>8545</v>
      </c>
      <c r="H7785" s="1" t="s">
        <v>14923</v>
      </c>
      <c r="I7785" s="1">
        <v>2015.0</v>
      </c>
      <c r="J7785" s="1" t="s">
        <v>8547</v>
      </c>
      <c r="K7785" s="1" t="s">
        <v>761</v>
      </c>
      <c r="L7785" s="1" t="s">
        <v>9892</v>
      </c>
      <c r="M7785" s="1" t="s">
        <v>37614</v>
      </c>
    </row>
    <row r="7786">
      <c r="A7786" s="1" t="s">
        <v>37615</v>
      </c>
      <c r="B7786" s="1" t="s">
        <v>6</v>
      </c>
      <c r="C7786" s="1" t="s">
        <v>8478</v>
      </c>
      <c r="F7786" s="1" t="s">
        <v>37616</v>
      </c>
      <c r="H7786" s="1" t="s">
        <v>9604</v>
      </c>
      <c r="I7786" s="1">
        <v>2019.0</v>
      </c>
      <c r="J7786" s="1" t="s">
        <v>8493</v>
      </c>
      <c r="K7786" s="1" t="s">
        <v>616</v>
      </c>
      <c r="L7786" s="1" t="s">
        <v>10361</v>
      </c>
      <c r="M7786" s="1" t="s">
        <v>37617</v>
      </c>
    </row>
    <row r="7787">
      <c r="A7787" s="1" t="s">
        <v>37618</v>
      </c>
      <c r="B7787" s="1" t="s">
        <v>7</v>
      </c>
      <c r="C7787" s="1" t="s">
        <v>8479</v>
      </c>
      <c r="F7787" s="1" t="s">
        <v>37619</v>
      </c>
      <c r="G7787" s="1" t="s">
        <v>9223</v>
      </c>
      <c r="H7787" s="1" t="s">
        <v>10117</v>
      </c>
      <c r="I7787" s="1">
        <v>2019.0</v>
      </c>
      <c r="J7787" s="1" t="s">
        <v>8613</v>
      </c>
      <c r="K7787" s="1" t="s">
        <v>536</v>
      </c>
      <c r="L7787" s="1" t="s">
        <v>9631</v>
      </c>
      <c r="M7787" s="1" t="s">
        <v>37620</v>
      </c>
    </row>
    <row r="7788">
      <c r="A7788" s="1" t="s">
        <v>37621</v>
      </c>
      <c r="B7788" s="1" t="s">
        <v>6</v>
      </c>
      <c r="C7788" s="1" t="s">
        <v>8480</v>
      </c>
      <c r="D7788" s="1"/>
      <c r="E7788" s="1" t="s">
        <v>37622</v>
      </c>
      <c r="G7788" s="1" t="s">
        <v>17592</v>
      </c>
      <c r="H7788" s="1" t="s">
        <v>10298</v>
      </c>
      <c r="I7788" s="1">
        <v>2019.0</v>
      </c>
      <c r="J7788" s="1" t="s">
        <v>8493</v>
      </c>
      <c r="K7788" s="1" t="s">
        <v>580</v>
      </c>
      <c r="L7788" s="1" t="s">
        <v>8928</v>
      </c>
      <c r="M7788" s="1" t="s">
        <v>37623</v>
      </c>
    </row>
  </sheetData>
  <hyperlinks>
    <hyperlink r:id="rId1" ref="C2322"/>
    <hyperlink r:id="rId2" ref="C3790"/>
    <hyperlink r:id="rId3" ref="C5221"/>
  </hyperlinks>
  <drawing r:id="rId4"/>
</worksheet>
</file>